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theme/themeOverride1.xml" ContentType="application/vnd.openxmlformats-officedocument.themeOverrid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3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VALLIER\Desktop\"/>
    </mc:Choice>
  </mc:AlternateContent>
  <xr:revisionPtr revIDLastSave="0" documentId="13_ncr:1_{531BFA7F-D74E-4805-8317-AF7CFCA91F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onnées Missions" sheetId="1" r:id="rId1"/>
    <sheet name="AUVERGNE" sheetId="114" r:id="rId2"/>
    <sheet name="SAVOIE" sheetId="117" r:id="rId3"/>
    <sheet name="BOURG" sheetId="118" r:id="rId4"/>
    <sheet name="BOURGOGNE" sheetId="119" state="hidden" r:id="rId5"/>
    <sheet name="GE" sheetId="120" state="hidden" r:id="rId6"/>
    <sheet name="LY" sheetId="121" state="hidden" r:id="rId7"/>
    <sheet name="SAVOIE BIS" sheetId="104" state="hidden" r:id="rId8"/>
    <sheet name="BOURG BIS" sheetId="107" state="hidden" r:id="rId9"/>
    <sheet name="BOURGOGNE BIS" sheetId="108" state="hidden" r:id="rId10"/>
    <sheet name="GE BIS" sheetId="109" state="hidden" r:id="rId11"/>
    <sheet name="LY BIS" sheetId="110" state="hidden" r:id="rId12"/>
    <sheet name="MR BIS" sheetId="111" state="hidden" r:id="rId13"/>
    <sheet name="SI BIS" sheetId="112" state="hidden" r:id="rId14"/>
    <sheet name="Total région " sheetId="78" r:id="rId15"/>
    <sheet name="Total région 1" sheetId="97" state="hidden" r:id="rId16"/>
    <sheet name="Données En cours" sheetId="18" state="hidden" r:id="rId17"/>
    <sheet name="En cours tous bureaux 2020" sheetId="96" state="hidden" r:id="rId18"/>
    <sheet name="encours 2022" sheetId="115" state="hidden" r:id="rId19"/>
    <sheet name="VISIO" sheetId="113" state="hidden" r:id="rId20"/>
    <sheet name="Feuil1" sheetId="116" state="hidden" r:id="rId21"/>
    <sheet name="Données Missions Branche" sheetId="53" state="hidden" r:id="rId22"/>
  </sheets>
  <externalReferences>
    <externalReference r:id="rId23"/>
  </externalReferences>
  <definedNames>
    <definedName name="_xlnm.Print_Area" localSheetId="16">'Données En cours'!$A$60:$N$133</definedName>
    <definedName name="_xlnm.Print_Area" localSheetId="0">'Données Missions'!$B$34:$O$61</definedName>
    <definedName name="_xlnm.Print_Area" localSheetId="21">'Données Missions Branche'!$A$2:$N$127</definedName>
  </definedNames>
  <calcPr calcId="191029"/>
  <pivotCaches>
    <pivotCache cacheId="0" r:id="rId24"/>
    <pivotCache cacheId="1" r:id="rId25"/>
    <pivotCache cacheId="4" r:id="rId2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13" l="1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N10" i="18"/>
  <c r="N9" i="18"/>
  <c r="N8" i="18"/>
  <c r="N7" i="18"/>
  <c r="N6" i="18"/>
  <c r="N5" i="18"/>
  <c r="N4" i="18"/>
  <c r="N3" i="18"/>
  <c r="N69" i="1"/>
  <c r="M69" i="1"/>
  <c r="L69" i="1"/>
  <c r="K69" i="1"/>
  <c r="J69" i="1"/>
  <c r="I69" i="1"/>
  <c r="H69" i="1"/>
  <c r="G69" i="1"/>
  <c r="F69" i="1"/>
  <c r="E69" i="1"/>
  <c r="D69" i="1"/>
  <c r="C69" i="1"/>
  <c r="O62" i="1"/>
  <c r="O55" i="1"/>
  <c r="O48" i="1"/>
  <c r="O41" i="1"/>
  <c r="O33" i="1"/>
  <c r="O25" i="1"/>
  <c r="O17" i="1"/>
  <c r="O4" i="1"/>
  <c r="O9" i="1"/>
  <c r="N68" i="1"/>
  <c r="M68" i="1"/>
  <c r="L68" i="1"/>
  <c r="K68" i="1"/>
  <c r="J68" i="1"/>
  <c r="I68" i="1"/>
  <c r="H68" i="1"/>
  <c r="N12" i="18" l="1"/>
  <c r="O69" i="1"/>
  <c r="B14" i="113"/>
  <c r="G68" i="1"/>
  <c r="N5" i="53" l="1"/>
  <c r="N6" i="53"/>
  <c r="P94" i="53"/>
  <c r="N7" i="53"/>
  <c r="N8" i="53"/>
  <c r="P96" i="53"/>
  <c r="N9" i="53"/>
  <c r="N10" i="53"/>
  <c r="N11" i="53"/>
  <c r="N12" i="53"/>
  <c r="N13" i="53"/>
  <c r="N106" i="53"/>
  <c r="N17" i="53"/>
  <c r="B18" i="53"/>
  <c r="N18" i="53"/>
  <c r="C18" i="53"/>
  <c r="D18" i="53"/>
  <c r="E18" i="53"/>
  <c r="N19" i="53"/>
  <c r="N20" i="53"/>
  <c r="N21" i="53"/>
  <c r="N22" i="53"/>
  <c r="N23" i="53"/>
  <c r="N24" i="53"/>
  <c r="N105" i="53"/>
  <c r="N25" i="53"/>
  <c r="N27" i="53"/>
  <c r="N31" i="53"/>
  <c r="N32" i="53"/>
  <c r="N33" i="53"/>
  <c r="P95" i="53"/>
  <c r="N34" i="53"/>
  <c r="N35" i="53"/>
  <c r="N36" i="53"/>
  <c r="N37" i="53"/>
  <c r="N38" i="53"/>
  <c r="N39" i="53"/>
  <c r="N43" i="53"/>
  <c r="N44" i="53"/>
  <c r="N45" i="53"/>
  <c r="N46" i="53"/>
  <c r="N47" i="53"/>
  <c r="C51" i="53"/>
  <c r="D51" i="53"/>
  <c r="G51" i="53"/>
  <c r="H51" i="53"/>
  <c r="N51" i="53"/>
  <c r="J51" i="53"/>
  <c r="K51" i="53"/>
  <c r="L51" i="53"/>
  <c r="M51" i="53"/>
  <c r="B52" i="53"/>
  <c r="C52" i="53"/>
  <c r="E52" i="53"/>
  <c r="F52" i="53"/>
  <c r="K52" i="53"/>
  <c r="M52" i="53"/>
  <c r="N52" i="53"/>
  <c r="B53" i="53"/>
  <c r="K53" i="53"/>
  <c r="L53" i="53"/>
  <c r="M53" i="53"/>
  <c r="N53" i="53"/>
  <c r="B54" i="53"/>
  <c r="C54" i="53"/>
  <c r="N54" i="53"/>
  <c r="N55" i="53"/>
  <c r="U55" i="53"/>
  <c r="N56" i="53"/>
  <c r="N57" i="53"/>
  <c r="N58" i="53"/>
  <c r="N59" i="53"/>
  <c r="N63" i="53"/>
  <c r="N64" i="53"/>
  <c r="N65" i="53"/>
  <c r="N66" i="53"/>
  <c r="N67" i="53"/>
  <c r="N68" i="53"/>
  <c r="N69" i="53"/>
  <c r="N104" i="53"/>
  <c r="N70" i="53"/>
  <c r="N71" i="53"/>
  <c r="N75" i="53"/>
  <c r="N76" i="53"/>
  <c r="N77" i="53"/>
  <c r="N78" i="53"/>
  <c r="N79" i="53"/>
  <c r="N80" i="53"/>
  <c r="N81" i="53"/>
  <c r="N82" i="53"/>
  <c r="N83" i="53"/>
  <c r="N88" i="53"/>
  <c r="N89" i="53"/>
  <c r="N94" i="53"/>
  <c r="N95" i="53"/>
  <c r="N96" i="53"/>
  <c r="N97" i="53"/>
  <c r="N98" i="53"/>
  <c r="N99" i="53"/>
  <c r="N100" i="53"/>
  <c r="N101" i="53"/>
  <c r="N102" i="53"/>
  <c r="B104" i="53"/>
  <c r="C104" i="53"/>
  <c r="D104" i="53"/>
  <c r="E104" i="53"/>
  <c r="F104" i="53"/>
  <c r="G104" i="53"/>
  <c r="H104" i="53"/>
  <c r="I104" i="53"/>
  <c r="J104" i="53"/>
  <c r="K104" i="53"/>
  <c r="L104" i="53"/>
  <c r="M104" i="53"/>
  <c r="B105" i="53"/>
  <c r="C105" i="53"/>
  <c r="D105" i="53"/>
  <c r="E105" i="53"/>
  <c r="F105" i="53"/>
  <c r="G105" i="53"/>
  <c r="H105" i="53"/>
  <c r="I105" i="53"/>
  <c r="J105" i="53"/>
  <c r="K105" i="53"/>
  <c r="L105" i="53"/>
  <c r="M105" i="53"/>
  <c r="B106" i="53"/>
  <c r="C106" i="53"/>
  <c r="D106" i="53"/>
  <c r="E106" i="53"/>
  <c r="F106" i="53"/>
  <c r="G106" i="53"/>
  <c r="H106" i="53"/>
  <c r="I106" i="53"/>
  <c r="J106" i="53"/>
  <c r="K106" i="53"/>
  <c r="L106" i="53"/>
  <c r="M106" i="53"/>
  <c r="N110" i="53"/>
  <c r="N111" i="53"/>
  <c r="N120" i="53"/>
  <c r="N112" i="53"/>
  <c r="N113" i="53"/>
  <c r="N114" i="53"/>
  <c r="N115" i="53"/>
  <c r="N116" i="53"/>
  <c r="N117" i="53"/>
  <c r="N118" i="53"/>
  <c r="N119" i="53"/>
  <c r="B120" i="53"/>
  <c r="C120" i="53"/>
  <c r="D120" i="53"/>
  <c r="E120" i="53"/>
  <c r="F120" i="53"/>
  <c r="G120" i="53"/>
  <c r="H120" i="53"/>
  <c r="I120" i="53"/>
  <c r="J120" i="53"/>
  <c r="K120" i="53"/>
  <c r="L120" i="53"/>
  <c r="M120" i="53"/>
  <c r="N14" i="18"/>
  <c r="N15" i="18"/>
  <c r="N16" i="18"/>
  <c r="N17" i="18"/>
  <c r="N18" i="18"/>
  <c r="N19" i="18"/>
  <c r="N20" i="18"/>
  <c r="N21" i="18"/>
  <c r="N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5" i="18"/>
  <c r="N26" i="18"/>
  <c r="N27" i="18"/>
  <c r="N28" i="18"/>
  <c r="N29" i="18"/>
  <c r="N30" i="18"/>
  <c r="N31" i="18"/>
  <c r="N32" i="18"/>
  <c r="N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7" i="18"/>
  <c r="N38" i="18"/>
  <c r="N39" i="18"/>
  <c r="N40" i="18"/>
  <c r="N41" i="18"/>
  <c r="N42" i="18"/>
  <c r="N43" i="18"/>
  <c r="N44" i="18"/>
  <c r="N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9" i="18"/>
  <c r="N50" i="18"/>
  <c r="N51" i="18"/>
  <c r="N52" i="18"/>
  <c r="N53" i="18"/>
  <c r="N54" i="18"/>
  <c r="N55" i="18"/>
  <c r="N56" i="18"/>
  <c r="N57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62" i="18"/>
  <c r="N63" i="18"/>
  <c r="N64" i="18"/>
  <c r="N71" i="18" s="1"/>
  <c r="N65" i="18"/>
  <c r="N66" i="18"/>
  <c r="N67" i="18"/>
  <c r="N68" i="18"/>
  <c r="N69" i="18"/>
  <c r="N70" i="18"/>
  <c r="B71" i="18"/>
  <c r="C71" i="18"/>
  <c r="D71" i="18"/>
  <c r="E71" i="18"/>
  <c r="F71" i="18"/>
  <c r="G71" i="18"/>
  <c r="H71" i="18"/>
  <c r="I71" i="18"/>
  <c r="J71" i="18"/>
  <c r="K71" i="18"/>
  <c r="L71" i="18"/>
  <c r="M71" i="18"/>
  <c r="N74" i="18"/>
  <c r="N75" i="18"/>
  <c r="N76" i="18"/>
  <c r="N77" i="18"/>
  <c r="N78" i="18"/>
  <c r="N79" i="18"/>
  <c r="N80" i="18"/>
  <c r="N81" i="18"/>
  <c r="N82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6" i="18"/>
  <c r="N87" i="18"/>
  <c r="N88" i="18"/>
  <c r="N89" i="18"/>
  <c r="N90" i="18"/>
  <c r="N91" i="18"/>
  <c r="N92" i="18"/>
  <c r="N93" i="18"/>
  <c r="N94" i="18"/>
  <c r="B95" i="18"/>
  <c r="C95" i="18"/>
  <c r="D95" i="18"/>
  <c r="E95" i="18"/>
  <c r="F95" i="18"/>
  <c r="G95" i="18"/>
  <c r="H95" i="18"/>
  <c r="I95" i="18"/>
  <c r="J95" i="18"/>
  <c r="K95" i="18"/>
  <c r="L95" i="18"/>
  <c r="M95" i="18"/>
  <c r="N99" i="18"/>
  <c r="N100" i="18"/>
  <c r="N101" i="18"/>
  <c r="N102" i="18"/>
  <c r="N108" i="18" s="1"/>
  <c r="N103" i="18"/>
  <c r="N104" i="18"/>
  <c r="N105" i="18"/>
  <c r="N106" i="18"/>
  <c r="N107" i="18"/>
  <c r="B108" i="18"/>
  <c r="C108" i="18"/>
  <c r="D108" i="18"/>
  <c r="E108" i="18"/>
  <c r="F108" i="18"/>
  <c r="G108" i="18"/>
  <c r="H108" i="18"/>
  <c r="I108" i="18"/>
  <c r="J108" i="18"/>
  <c r="K108" i="18"/>
  <c r="L108" i="18"/>
  <c r="M108" i="18"/>
  <c r="N111" i="18"/>
  <c r="N112" i="18"/>
  <c r="N113" i="18"/>
  <c r="N114" i="18"/>
  <c r="N115" i="18"/>
  <c r="N116" i="18"/>
  <c r="N117" i="18"/>
  <c r="N118" i="18"/>
  <c r="N119" i="18"/>
  <c r="B120" i="18"/>
  <c r="C120" i="18"/>
  <c r="D120" i="18"/>
  <c r="E120" i="18"/>
  <c r="F120" i="18"/>
  <c r="G120" i="18"/>
  <c r="H120" i="18"/>
  <c r="I120" i="18"/>
  <c r="J120" i="18"/>
  <c r="K120" i="18"/>
  <c r="L120" i="18"/>
  <c r="M120" i="18"/>
  <c r="N122" i="18"/>
  <c r="B123" i="18"/>
  <c r="C123" i="18"/>
  <c r="D123" i="18"/>
  <c r="F123" i="18"/>
  <c r="F131" i="18" s="1"/>
  <c r="N124" i="18"/>
  <c r="B125" i="18"/>
  <c r="C125" i="18"/>
  <c r="D125" i="18"/>
  <c r="F125" i="18"/>
  <c r="B126" i="18"/>
  <c r="C126" i="18"/>
  <c r="D126" i="18"/>
  <c r="F126" i="18"/>
  <c r="N127" i="18"/>
  <c r="N128" i="18"/>
  <c r="N129" i="18"/>
  <c r="N130" i="18"/>
  <c r="E131" i="18"/>
  <c r="G131" i="18"/>
  <c r="H131" i="18"/>
  <c r="I131" i="18"/>
  <c r="J131" i="18"/>
  <c r="K131" i="18"/>
  <c r="L131" i="18"/>
  <c r="M131" i="18"/>
  <c r="N134" i="18"/>
  <c r="B135" i="18"/>
  <c r="B143" i="18" s="1"/>
  <c r="C135" i="18"/>
  <c r="C143" i="18" s="1"/>
  <c r="D135" i="18"/>
  <c r="E135" i="18"/>
  <c r="E143" i="18" s="1"/>
  <c r="F135" i="18"/>
  <c r="F143" i="18" s="1"/>
  <c r="G135" i="18"/>
  <c r="K135" i="18"/>
  <c r="L135" i="18"/>
  <c r="L143" i="18" s="1"/>
  <c r="D137" i="18"/>
  <c r="E137" i="18"/>
  <c r="F137" i="18"/>
  <c r="G137" i="18"/>
  <c r="K137" i="18"/>
  <c r="L137" i="18"/>
  <c r="D138" i="18"/>
  <c r="E138" i="18"/>
  <c r="F138" i="18"/>
  <c r="G138" i="18"/>
  <c r="K138" i="18"/>
  <c r="K143" i="18" s="1"/>
  <c r="L138" i="18"/>
  <c r="F140" i="18"/>
  <c r="F141" i="18"/>
  <c r="H143" i="18"/>
  <c r="I143" i="18"/>
  <c r="J143" i="18"/>
  <c r="M143" i="18"/>
  <c r="Q4" i="1"/>
  <c r="Q5" i="1" s="1"/>
  <c r="Q6" i="1" s="1"/>
  <c r="Q7" i="1" s="1"/>
  <c r="Q8" i="1" s="1"/>
  <c r="Q9" i="1" s="1"/>
  <c r="Q10" i="1" s="1"/>
  <c r="O5" i="1"/>
  <c r="O6" i="1"/>
  <c r="O7" i="1"/>
  <c r="O8" i="1"/>
  <c r="O12" i="1"/>
  <c r="O13" i="1"/>
  <c r="O14" i="1"/>
  <c r="O15" i="1"/>
  <c r="O16" i="1"/>
  <c r="O20" i="1"/>
  <c r="O21" i="1"/>
  <c r="O22" i="1"/>
  <c r="O23" i="1"/>
  <c r="O24" i="1"/>
  <c r="O28" i="1"/>
  <c r="O29" i="1"/>
  <c r="O30" i="1"/>
  <c r="O31" i="1"/>
  <c r="O32" i="1"/>
  <c r="O36" i="1"/>
  <c r="O37" i="1"/>
  <c r="O38" i="1"/>
  <c r="O39" i="1"/>
  <c r="O40" i="1"/>
  <c r="O43" i="1"/>
  <c r="O44" i="1"/>
  <c r="O45" i="1"/>
  <c r="O46" i="1"/>
  <c r="O47" i="1"/>
  <c r="O50" i="1"/>
  <c r="O51" i="1"/>
  <c r="O52" i="1"/>
  <c r="O53" i="1"/>
  <c r="O54" i="1"/>
  <c r="O57" i="1"/>
  <c r="O58" i="1"/>
  <c r="O59" i="1"/>
  <c r="O60" i="1"/>
  <c r="O61" i="1"/>
  <c r="O64" i="1"/>
  <c r="O65" i="1"/>
  <c r="E66" i="1"/>
  <c r="F66" i="1"/>
  <c r="G66" i="1"/>
  <c r="H66" i="1"/>
  <c r="I66" i="1"/>
  <c r="J66" i="1"/>
  <c r="K66" i="1"/>
  <c r="L66" i="1"/>
  <c r="M66" i="1"/>
  <c r="N66" i="1"/>
  <c r="C67" i="1"/>
  <c r="D67" i="1"/>
  <c r="E67" i="1"/>
  <c r="F67" i="1"/>
  <c r="G67" i="1"/>
  <c r="H67" i="1"/>
  <c r="I67" i="1"/>
  <c r="J67" i="1"/>
  <c r="K67" i="1"/>
  <c r="L67" i="1"/>
  <c r="M67" i="1"/>
  <c r="N67" i="1"/>
  <c r="C68" i="1"/>
  <c r="D68" i="1"/>
  <c r="E68" i="1"/>
  <c r="F68" i="1"/>
  <c r="P93" i="53"/>
  <c r="N125" i="18" l="1"/>
  <c r="N34" i="18"/>
  <c r="D143" i="18"/>
  <c r="N46" i="18"/>
  <c r="C131" i="18"/>
  <c r="N83" i="18"/>
  <c r="N135" i="18"/>
  <c r="B131" i="18"/>
  <c r="N123" i="18"/>
  <c r="N120" i="18"/>
  <c r="N95" i="18"/>
  <c r="G143" i="18"/>
  <c r="N58" i="18"/>
  <c r="O67" i="1"/>
  <c r="O66" i="1"/>
  <c r="N143" i="18"/>
  <c r="D131" i="18"/>
  <c r="N126" i="18"/>
  <c r="N131" i="18" s="1"/>
  <c r="N23" i="18"/>
  <c r="O68" i="1"/>
</calcChain>
</file>

<file path=xl/sharedStrings.xml><?xml version="1.0" encoding="utf-8"?>
<sst xmlns="http://schemas.openxmlformats.org/spreadsheetml/2006/main" count="1026" uniqueCount="118">
  <si>
    <t>Aurillac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</si>
  <si>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</si>
  <si>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</si>
  <si>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</si>
  <si>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</si>
  <si>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</si>
  <si>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</si>
  <si>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</si>
  <si>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</si>
  <si>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</si>
  <si>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</si>
  <si>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</si>
  <si>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</si>
  <si>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Bourg</t>
  </si>
  <si>
    <t>Grenoble</t>
  </si>
  <si>
    <t>Lyon</t>
  </si>
  <si>
    <t>Montélimar</t>
  </si>
  <si>
    <t>Saint Etienne</t>
  </si>
  <si>
    <t>Total</t>
  </si>
  <si>
    <t>Annecy / Chambéry</t>
  </si>
  <si>
    <t>Clermont / Le Puy</t>
  </si>
  <si>
    <t>Chalon / Dijon / Lons</t>
  </si>
  <si>
    <t>Total région</t>
  </si>
  <si>
    <t>En cours</t>
  </si>
  <si>
    <t>MT</t>
  </si>
  <si>
    <t>Agricole</t>
  </si>
  <si>
    <t>RC</t>
  </si>
  <si>
    <t>MRPC</t>
  </si>
  <si>
    <t>PJ</t>
  </si>
  <si>
    <t>Bâtiment (CONS, MRH et MRIM)</t>
  </si>
  <si>
    <t>Etablis à partir de R09</t>
  </si>
  <si>
    <t>PJ par bureau</t>
  </si>
  <si>
    <t>Annecy/Chambéry</t>
  </si>
  <si>
    <t>Chalon sur Saône</t>
  </si>
  <si>
    <t>Dijon / Lons le Saunier</t>
  </si>
  <si>
    <t>Bourg-en-Bresse</t>
  </si>
  <si>
    <t>Extraire données spéciques à Lyon bâtiment</t>
  </si>
  <si>
    <t>Clermont / Le Puy / Vichy</t>
  </si>
  <si>
    <t>RI (PE + RI + MRPC)</t>
  </si>
  <si>
    <t>Chalon / Dijon / Dole</t>
  </si>
  <si>
    <t>AURILLAC</t>
  </si>
  <si>
    <t>ANNECY</t>
  </si>
  <si>
    <t>BOURG</t>
  </si>
  <si>
    <t>CHAMBERY</t>
  </si>
  <si>
    <t>TOTAL 2016</t>
  </si>
  <si>
    <t>TOTAL 2017</t>
  </si>
  <si>
    <t>VOL PART</t>
  </si>
  <si>
    <t>VOL PRO</t>
  </si>
  <si>
    <t>TOTAL 2018</t>
  </si>
  <si>
    <t>VICHY</t>
  </si>
  <si>
    <t>LE PUY</t>
  </si>
  <si>
    <t>CLERMONT</t>
  </si>
  <si>
    <t>AUVERGNE</t>
  </si>
  <si>
    <t>SAVOIE</t>
  </si>
  <si>
    <t>BOURGOGNE</t>
  </si>
  <si>
    <t xml:space="preserve">CHALON </t>
  </si>
  <si>
    <t xml:space="preserve">DIJON </t>
  </si>
  <si>
    <t>DOLE</t>
  </si>
  <si>
    <t>GRENOBLE</t>
  </si>
  <si>
    <t>janvier</t>
  </si>
  <si>
    <t>LYON</t>
  </si>
  <si>
    <t>SAINT ETIENNE</t>
  </si>
  <si>
    <t xml:space="preserve">CLERMONT </t>
  </si>
  <si>
    <t>CHALON SUR SAONE</t>
  </si>
  <si>
    <t>MR</t>
  </si>
  <si>
    <t>FEVRIER</t>
  </si>
  <si>
    <t>SI / LE PUY</t>
  </si>
  <si>
    <t>YONNE (89)</t>
  </si>
  <si>
    <t>HAUTE-MARNE (52)</t>
  </si>
  <si>
    <t>AUBE (10)</t>
  </si>
  <si>
    <t>Dans Lyon, intégrer les dossiers du 38 bureau de traitement LYON</t>
  </si>
  <si>
    <t>ARDECHE</t>
  </si>
  <si>
    <t>DROME</t>
  </si>
  <si>
    <t>Total général</t>
  </si>
  <si>
    <t>Données</t>
  </si>
  <si>
    <t>années</t>
  </si>
  <si>
    <t xml:space="preserve">Janvier </t>
  </si>
  <si>
    <t xml:space="preserve">Février </t>
  </si>
  <si>
    <t xml:space="preserve">Mars </t>
  </si>
  <si>
    <t xml:space="preserve">Avril </t>
  </si>
  <si>
    <t xml:space="preserve">Mai </t>
  </si>
  <si>
    <t xml:space="preserve">Juin </t>
  </si>
  <si>
    <t xml:space="preserve">Total </t>
  </si>
  <si>
    <t>Saint-Etienne</t>
  </si>
  <si>
    <t>Auvergne</t>
  </si>
  <si>
    <t>Savoie</t>
  </si>
  <si>
    <t>Bourgogne</t>
  </si>
  <si>
    <t>Bureaux</t>
  </si>
  <si>
    <t>Région</t>
  </si>
  <si>
    <t>Saint-Etienne / Le Puy</t>
  </si>
  <si>
    <t>Montelimar</t>
  </si>
  <si>
    <t>Total Missions</t>
  </si>
  <si>
    <t xml:space="preserve">Juillet </t>
  </si>
  <si>
    <t xml:space="preserve">Septembre </t>
  </si>
  <si>
    <t xml:space="preserve">Octobre </t>
  </si>
  <si>
    <t xml:space="preserve">Novembre </t>
  </si>
  <si>
    <t xml:space="preserve">Décembre </t>
  </si>
  <si>
    <t>Somme de Total Missions</t>
  </si>
  <si>
    <t>REGIONS</t>
  </si>
  <si>
    <t>TOTAL MISSIONS</t>
  </si>
  <si>
    <t>TOTAL</t>
  </si>
  <si>
    <t>(Plusieurs éléments)</t>
  </si>
  <si>
    <t xml:space="preserve"> Août</t>
  </si>
  <si>
    <t>Clermont  / Vichy</t>
  </si>
  <si>
    <t>Saint Etienne / Le Puy</t>
  </si>
  <si>
    <t>SE POSITIONNER SUR CROISE DYNAMIQUE FAIRE ANALYSE ACTUALISER TOUT</t>
  </si>
  <si>
    <t xml:space="preserve"> Décembre</t>
  </si>
  <si>
    <t>AUTRES</t>
  </si>
  <si>
    <t>BUREAUX</t>
  </si>
  <si>
    <t>BOURG-EN-BRESSE</t>
  </si>
  <si>
    <t>CHALON-SUR-SAONE</t>
  </si>
  <si>
    <t>CLERMONT-FERRAND</t>
  </si>
  <si>
    <t>DIJON</t>
  </si>
  <si>
    <t>MONTELIMAR</t>
  </si>
  <si>
    <t>SAINT-ETIENNE</t>
  </si>
  <si>
    <t>DOSSIERS TRAITES EN VISIO</t>
  </si>
  <si>
    <t>JANVIER 2022</t>
  </si>
  <si>
    <t>DOSSIERS RAA TRAITES PAR AUTRES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</si>
</sst>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name val="Roboto"/>
    </font>
    <font>
      <sz val="10"/>
      <color rgb="FFFF0000"/>
      <name val="Arial"/>
      <family val="2"/>
    </font>
    <font>
      <b/>
      <sz val="16"/>
      <color theme="1" tint="0.34998626667073579"/>
      <name val="Century Gothic"/>
      <family val="2"/>
    </font>
    <font>
      <sz val="12"/>
      <name val="Century Gothic"/>
      <family val="2"/>
    </font>
    <font>
      <b/>
      <sz val="12"/>
      <color theme="0"/>
      <name val="Arial"/>
      <family val="2"/>
    </font>
    <font>
      <b/>
      <sz val="14"/>
      <name val="Century Gothic"/>
      <family val="2"/>
    </font>
    <font>
      <sz val="18"/>
      <color theme="1" tint="0.34998626667073579"/>
      <name val="Century Gothic"/>
      <family val="2"/>
    </font>
    <font>
      <sz val="32"/>
      <color theme="1" tint="0.3499862666707357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6">
    <xf numFmtId="0" fontId="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1" fontId="2" fillId="0" borderId="1" xfId="0" applyNumberFormat="1" applyFont="1" applyBorder="1"/>
    <xf numFmtId="0" fontId="0" fillId="0" borderId="2" xfId="0" applyBorder="1"/>
    <xf numFmtId="1" fontId="2" fillId="0" borderId="0" xfId="0" applyNumberFormat="1" applyFont="1"/>
    <xf numFmtId="0" fontId="7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1" xfId="11" applyFont="1" applyBorder="1"/>
    <xf numFmtId="0" fontId="0" fillId="0" borderId="1" xfId="14" applyFont="1" applyBorder="1"/>
    <xf numFmtId="0" fontId="0" fillId="0" borderId="1" xfId="1" applyFont="1" applyBorder="1"/>
    <xf numFmtId="0" fontId="0" fillId="0" borderId="1" xfId="3" applyFont="1" applyBorder="1"/>
    <xf numFmtId="0" fontId="0" fillId="0" borderId="1" xfId="4" applyFont="1" applyBorder="1"/>
    <xf numFmtId="0" fontId="0" fillId="0" borderId="1" xfId="6" applyFont="1" applyBorder="1"/>
    <xf numFmtId="0" fontId="0" fillId="0" borderId="1" xfId="10" applyFont="1" applyBorder="1"/>
    <xf numFmtId="0" fontId="2" fillId="0" borderId="5" xfId="0" applyFont="1" applyBorder="1"/>
    <xf numFmtId="0" fontId="4" fillId="0" borderId="1" xfId="0" applyFont="1" applyBorder="1"/>
    <xf numFmtId="0" fontId="0" fillId="3" borderId="0" xfId="0" applyFill="1"/>
    <xf numFmtId="0" fontId="0" fillId="3" borderId="1" xfId="0" applyFill="1" applyBorder="1"/>
    <xf numFmtId="0" fontId="0" fillId="0" borderId="1" xfId="8" applyFont="1" applyBorder="1"/>
    <xf numFmtId="0" fontId="0" fillId="0" borderId="1" xfId="9" applyFont="1" applyBorder="1"/>
    <xf numFmtId="0" fontId="2" fillId="0" borderId="1" xfId="13" applyFont="1" applyBorder="1"/>
    <xf numFmtId="0" fontId="0" fillId="0" borderId="6" xfId="14" applyFont="1" applyBorder="1"/>
    <xf numFmtId="0" fontId="0" fillId="0" borderId="7" xfId="9" applyFont="1" applyBorder="1"/>
    <xf numFmtId="0" fontId="5" fillId="0" borderId="0" xfId="0" applyFont="1"/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0" fillId="0" borderId="9" xfId="0" applyBorder="1"/>
    <xf numFmtId="0" fontId="0" fillId="0" borderId="9" xfId="0" pivotButton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10" applyFont="1" applyBorder="1"/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0" fontId="0" fillId="0" borderId="0" xfId="0" applyNumberFormat="1" applyBorder="1"/>
    <xf numFmtId="0" fontId="0" fillId="0" borderId="12" xfId="0" pivotButton="1" applyBorder="1"/>
    <xf numFmtId="0" fontId="0" fillId="0" borderId="13" xfId="0" pivotButton="1" applyBorder="1"/>
    <xf numFmtId="0" fontId="0" fillId="0" borderId="13" xfId="0" applyBorder="1"/>
    <xf numFmtId="0" fontId="0" fillId="0" borderId="13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0" fontId="2" fillId="0" borderId="0" xfId="0" applyFont="1" applyFill="1" applyBorder="1" applyAlignment="1">
      <alignment vertical="center"/>
    </xf>
    <xf numFmtId="0" fontId="0" fillId="0" borderId="15" xfId="0" applyBorder="1"/>
    <xf numFmtId="49" fontId="8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Border="1"/>
    <xf numFmtId="0" fontId="2" fillId="0" borderId="4" xfId="0" applyFont="1" applyBorder="1"/>
    <xf numFmtId="0" fontId="2" fillId="0" borderId="4" xfId="13" applyFont="1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0" fillId="0" borderId="0" xfId="0" applyNumberFormat="1"/>
    <xf numFmtId="1" fontId="0" fillId="0" borderId="0" xfId="0" applyNumberFormat="1"/>
    <xf numFmtId="0" fontId="6" fillId="0" borderId="0" xfId="0" applyFont="1"/>
    <xf numFmtId="0" fontId="0" fillId="0" borderId="20" xfId="0" pivotButton="1" applyBorder="1"/>
    <xf numFmtId="3" fontId="0" fillId="0" borderId="9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11" xfId="0" applyNumberFormat="1" applyBorder="1"/>
    <xf numFmtId="3" fontId="0" fillId="0" borderId="17" xfId="0" applyNumberFormat="1" applyBorder="1"/>
    <xf numFmtId="3" fontId="0" fillId="0" borderId="10" xfId="0" applyNumberFormat="1" applyBorder="1"/>
    <xf numFmtId="3" fontId="0" fillId="0" borderId="19" xfId="0" applyNumberFormat="1" applyBorder="1"/>
    <xf numFmtId="3" fontId="0" fillId="0" borderId="16" xfId="0" applyNumberFormat="1" applyBorder="1"/>
    <xf numFmtId="3" fontId="0" fillId="0" borderId="20" xfId="0" applyNumberFormat="1" applyBorder="1"/>
    <xf numFmtId="3" fontId="0" fillId="0" borderId="9" xfId="0" pivotButton="1" applyNumberFormat="1" applyBorder="1"/>
    <xf numFmtId="3" fontId="0" fillId="0" borderId="18" xfId="0" applyNumberFormat="1" applyBorder="1"/>
    <xf numFmtId="3" fontId="0" fillId="0" borderId="14" xfId="0" applyNumberFormat="1" applyBorder="1"/>
    <xf numFmtId="1" fontId="0" fillId="0" borderId="11" xfId="0" applyNumberFormat="1" applyBorder="1"/>
    <xf numFmtId="1" fontId="0" fillId="0" borderId="17" xfId="0" applyNumberFormat="1" applyBorder="1"/>
    <xf numFmtId="0" fontId="0" fillId="0" borderId="0" xfId="0" applyAlignment="1">
      <alignment horizontal="center"/>
    </xf>
    <xf numFmtId="0" fontId="9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ill="1"/>
    <xf numFmtId="0" fontId="2" fillId="0" borderId="1" xfId="13" applyFont="1" applyFill="1" applyBorder="1"/>
    <xf numFmtId="0" fontId="7" fillId="0" borderId="1" xfId="0" applyFont="1" applyBorder="1"/>
    <xf numFmtId="0" fontId="7" fillId="0" borderId="1" xfId="10" applyFont="1" applyBorder="1"/>
    <xf numFmtId="0" fontId="7" fillId="0" borderId="1" xfId="14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2" fillId="0" borderId="0" xfId="0" applyNumberFormat="1" applyFont="1" applyBorder="1"/>
    <xf numFmtId="0" fontId="13" fillId="0" borderId="0" xfId="0" applyNumberFormat="1" applyFont="1" applyBorder="1"/>
    <xf numFmtId="0" fontId="0" fillId="0" borderId="20" xfId="0" applyBorder="1"/>
  </cellXfs>
  <cellStyles count="16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3" xfId="4" xr:uid="{00000000-0005-0000-0000-000004000000}"/>
    <cellStyle name="Normal 14" xfId="5" xr:uid="{00000000-0005-0000-0000-000005000000}"/>
    <cellStyle name="Normal 15" xfId="6" xr:uid="{00000000-0005-0000-0000-000006000000}"/>
    <cellStyle name="Normal 16" xfId="7" xr:uid="{00000000-0005-0000-0000-000007000000}"/>
    <cellStyle name="Normal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7" xfId="13" xr:uid="{00000000-0005-0000-0000-00000D000000}"/>
    <cellStyle name="Normal 8" xfId="14" xr:uid="{00000000-0005-0000-0000-00000E000000}"/>
    <cellStyle name="Normal 9" xfId="15" xr:uid="{00000000-0005-0000-0000-00000F000000}"/>
  </cellStyles>
  <dxfs count="177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z val="32"/>
      </font>
    </dxf>
    <dxf>
      <border>
        <top/>
      </border>
    </dxf>
    <dxf>
      <border>
        <top/>
      </border>
    </dxf>
    <dxf>
      <font>
        <color theme="1" tint="0.34998626667073579"/>
      </font>
    </dxf>
    <dxf>
      <font>
        <sz val="18"/>
      </font>
    </dxf>
    <dxf>
      <font>
        <name val="Century Gothic"/>
        <scheme val="none"/>
      </font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z val="32"/>
      </font>
    </dxf>
    <dxf>
      <border>
        <top/>
      </border>
    </dxf>
    <dxf>
      <border>
        <top/>
      </border>
    </dxf>
    <dxf>
      <font>
        <color theme="1" tint="0.34998626667073579"/>
      </font>
    </dxf>
    <dxf>
      <font>
        <sz val="18"/>
      </font>
    </dxf>
    <dxf>
      <font>
        <name val="Century Gothic"/>
        <scheme val="none"/>
      </font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>
        <top/>
      </border>
    </dxf>
    <dxf>
      <font>
        <sz val="32"/>
      </font>
    </dxf>
    <dxf>
      <border>
        <top/>
        <bottom/>
      </border>
    </dxf>
    <dxf>
      <border>
        <top/>
        <bottom/>
      </border>
    </dxf>
    <dxf>
      <font>
        <color theme="1" tint="0.34998626667073579"/>
      </font>
    </dxf>
    <dxf>
      <font>
        <name val="Century Gothic"/>
        <scheme val="none"/>
      </font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z val="32"/>
      </font>
    </dxf>
    <dxf>
      <border>
        <top/>
      </border>
    </dxf>
    <dxf>
      <border>
        <top/>
      </border>
    </dxf>
    <dxf>
      <font>
        <color theme="1" tint="0.34998626667073579"/>
      </font>
    </dxf>
    <dxf>
      <font>
        <sz val="18"/>
      </font>
    </dxf>
    <dxf>
      <font>
        <name val="Century Gothic"/>
        <scheme val="none"/>
      </font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z val="32"/>
      </font>
    </dxf>
    <dxf>
      <border>
        <top/>
      </border>
    </dxf>
    <dxf>
      <border>
        <top/>
      </border>
    </dxf>
    <dxf>
      <font>
        <color theme="1" tint="0.34998626667073579"/>
      </font>
    </dxf>
    <dxf>
      <font>
        <sz val="18"/>
      </font>
    </dxf>
    <dxf>
      <font>
        <name val="Century Gothic"/>
        <scheme val="none"/>
      </font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z val="18"/>
      </font>
    </dxf>
    <dxf>
      <border>
        <top/>
      </border>
    </dxf>
    <dxf>
      <font>
        <sz val="14"/>
      </font>
    </dxf>
    <dxf>
      <font>
        <color theme="1" tint="0.34998626667073579"/>
      </font>
    </dxf>
    <dxf>
      <font>
        <name val="Century Gothic"/>
        <scheme val="none"/>
      </font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z val="18"/>
      </font>
    </dxf>
    <dxf>
      <border>
        <top/>
      </border>
    </dxf>
    <dxf>
      <font>
        <sz val="14"/>
      </font>
    </dxf>
    <dxf>
      <font>
        <color theme="1" tint="0.34998626667073579"/>
      </font>
    </dxf>
    <dxf>
      <font>
        <name val="Century Gothic"/>
        <scheme val="none"/>
      </font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2CB2D2"/>
      <color rgb="FFAFB9CA"/>
      <color rgb="FF155969"/>
      <color rgb="FF024579"/>
      <color rgb="FFADB9C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'Données Missions'!$T$135</c:f>
              <c:strCache>
                <c:ptCount val="1"/>
                <c:pt idx="0">
                  <c:v>FEVRIER</c:v>
                </c:pt>
              </c:strCache>
            </c:strRef>
          </c:tx>
          <c:dPt>
            <c:idx val="0"/>
            <c:bubble3D val="0"/>
            <c:explosion val="1"/>
            <c:spPr>
              <a:solidFill>
                <a:srgbClr val="00206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994-4E77-B5BC-63DA3504B10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4-4E77-B5BC-63DA3504B100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994-4E77-B5BC-63DA3504B100}"/>
              </c:ext>
            </c:extLst>
          </c:dPt>
          <c:dPt>
            <c:idx val="3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4-4E77-B5BC-63DA3504B1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994-4E77-B5BC-63DA3504B1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994-4E77-B5BC-63DA3504B100}"/>
              </c:ext>
            </c:extLst>
          </c:dPt>
          <c:dLbls>
            <c:dLbl>
              <c:idx val="0"/>
              <c:layout>
                <c:manualLayout>
                  <c:x val="-0.21290223097112862"/>
                  <c:y val="5.2741688538932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94-4E77-B5BC-63DA3504B10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94-4E77-B5BC-63DA3504B10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94-4E77-B5BC-63DA3504B100}"/>
                </c:ext>
              </c:extLst>
            </c:dLbl>
            <c:dLbl>
              <c:idx val="3"/>
              <c:layout>
                <c:manualLayout>
                  <c:x val="-0.17782666229221347"/>
                  <c:y val="-3.35557013706620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4-4E77-B5BC-63DA3504B10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'Données Missions'!$T$136:$T$141</c:f>
              <c:numCache>
                <c:formatCode>General</c:formatCode>
                <c:ptCount val="6"/>
                <c:pt idx="0">
                  <c:v>46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'Données Missions'!#REF!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994-4E77-B5BC-63DA3504B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2022.xlsx]SAVOIE BIS!Tableau croisé dynamique6</c:name>
    <c:fmtId val="22"/>
  </c:pivotSource>
  <c:chart>
    <c:title>
      <c:layout>
        <c:manualLayout>
          <c:xMode val="edge"/>
          <c:yMode val="edge"/>
          <c:x val="0.41983584987696132"/>
          <c:y val="0.1008791583978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ADB9CA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ADB9CA"/>
          </a:solidFill>
          <a:ln>
            <a:noFill/>
          </a:ln>
          <a:effectLst/>
        </c:spPr>
      </c:pivotFmt>
      <c:pivotFmt>
        <c:idx val="4"/>
        <c:spPr>
          <a:solidFill>
            <a:srgbClr val="2CB2D2"/>
          </a:solidFill>
          <a:ln>
            <a:noFill/>
          </a:ln>
          <a:effectLst/>
        </c:spPr>
      </c:pivotFmt>
      <c:pivotFmt>
        <c:idx val="5"/>
        <c:spPr>
          <a:solidFill>
            <a:srgbClr val="155969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'SAVOIE BIS'!$B$3:$B$4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55969"/>
            </a:solidFill>
            <a:ln>
              <a:noFill/>
            </a:ln>
            <a:effectLst/>
          </c:spPr>
          <c:invertIfNegative val="0"/>
          <c:cat>
            <c:strRef>
              <c:f>'SAVOIE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'SAVOIE BIS'!$B$5:$B$17</c:f>
              <c:numCache>
                <c:formatCode>#,##0</c:formatCode>
                <c:ptCount val="13"/>
                <c:pt idx="0">
                  <c:v>506</c:v>
                </c:pt>
                <c:pt idx="1">
                  <c:v>460</c:v>
                </c:pt>
                <c:pt idx="2">
                  <c:v>347</c:v>
                </c:pt>
                <c:pt idx="3">
                  <c:v>203</c:v>
                </c:pt>
                <c:pt idx="4">
                  <c:v>282</c:v>
                </c:pt>
                <c:pt idx="5">
                  <c:v>441</c:v>
                </c:pt>
                <c:pt idx="6">
                  <c:v>439</c:v>
                </c:pt>
                <c:pt idx="7">
                  <c:v>401</c:v>
                </c:pt>
                <c:pt idx="8">
                  <c:v>493</c:v>
                </c:pt>
                <c:pt idx="9">
                  <c:v>491</c:v>
                </c:pt>
                <c:pt idx="10">
                  <c:v>434</c:v>
                </c:pt>
                <c:pt idx="11">
                  <c:v>407</c:v>
                </c:pt>
                <c:pt idx="12">
                  <c:v>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5-407D-B98A-70FDAF3BFEEA}"/>
            </c:ext>
          </c:extLst>
        </c:ser>
        <c:ser>
          <c:idx val="1"/>
          <c:order val="1"/>
          <c:tx>
            <c:strRef>
              <c:f>'SAVOIE BIS'!$C$3:$C$4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DB9CA"/>
            </a:solidFill>
            <a:ln>
              <a:noFill/>
            </a:ln>
            <a:effectLst/>
          </c:spPr>
          <c:invertIfNegative val="0"/>
          <c:cat>
            <c:strRef>
              <c:f>'SAVOIE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'SAVOIE BIS'!$C$5:$C$17</c:f>
              <c:numCache>
                <c:formatCode>#,##0</c:formatCode>
                <c:ptCount val="13"/>
                <c:pt idx="0">
                  <c:v>430</c:v>
                </c:pt>
                <c:pt idx="1">
                  <c:v>524</c:v>
                </c:pt>
                <c:pt idx="2">
                  <c:v>512</c:v>
                </c:pt>
                <c:pt idx="3">
                  <c:v>433</c:v>
                </c:pt>
                <c:pt idx="4">
                  <c:v>373</c:v>
                </c:pt>
                <c:pt idx="5">
                  <c:v>511</c:v>
                </c:pt>
                <c:pt idx="6">
                  <c:v>589</c:v>
                </c:pt>
                <c:pt idx="7">
                  <c:v>480</c:v>
                </c:pt>
                <c:pt idx="8">
                  <c:v>486</c:v>
                </c:pt>
                <c:pt idx="9">
                  <c:v>543</c:v>
                </c:pt>
                <c:pt idx="10">
                  <c:v>461</c:v>
                </c:pt>
                <c:pt idx="11">
                  <c:v>543</c:v>
                </c:pt>
                <c:pt idx="12">
                  <c:v>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5-407D-B98A-70FDAF3BFEEA}"/>
            </c:ext>
          </c:extLst>
        </c:ser>
        <c:ser>
          <c:idx val="2"/>
          <c:order val="2"/>
          <c:tx>
            <c:strRef>
              <c:f>'SAVOIE BIS'!$D$3:$D$4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CB2D2"/>
            </a:solidFill>
            <a:ln>
              <a:noFill/>
            </a:ln>
            <a:effectLst/>
          </c:spPr>
          <c:invertIfNegative val="0"/>
          <c:cat>
            <c:strRef>
              <c:f>'SAVOIE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'SAVOIE BIS'!$D$5:$D$17</c:f>
              <c:numCache>
                <c:formatCode>#,##0</c:formatCode>
                <c:ptCount val="13"/>
                <c:pt idx="0">
                  <c:v>508</c:v>
                </c:pt>
                <c:pt idx="12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5-407D-B98A-70FDAF3BF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9457519"/>
        <c:axId val="1359449199"/>
      </c:barChart>
      <c:catAx>
        <c:axId val="135945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449199"/>
        <c:crosses val="autoZero"/>
        <c:auto val="1"/>
        <c:lblAlgn val="ctr"/>
        <c:lblOffset val="100"/>
        <c:noMultiLvlLbl val="0"/>
      </c:catAx>
      <c:valAx>
        <c:axId val="1359449199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45751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4337209224799479"/>
          <c:y val="0.26497983483771848"/>
          <c:w val="4.9330059891689593E-2"/>
          <c:h val="0.17149510274630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2022.xlsx]SAVOIE BIS!Tableau croisé dynamique7</c:name>
    <c:fmtId val="14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rgbClr val="2CB2D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666666666666666"/>
              <c:y val="5.0761421319796954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dLbl>
          <c:idx val="0"/>
          <c:layout>
            <c:manualLayout>
              <c:x val="-0.15555555555555561"/>
              <c:y val="-0.1057529610829103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'SAVOIE BIS'!$B$48:$B$49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24579"/>
            </a:solidFill>
          </c:spPr>
          <c:dPt>
            <c:idx val="0"/>
            <c:bubble3D val="0"/>
            <c:spPr>
              <a:solidFill>
                <a:srgbClr val="0245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A6-43EA-8CAD-81ED56217CA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'SAVOIE BIS'!$A$50:$A$51</c:f>
              <c:strCache>
                <c:ptCount val="1"/>
                <c:pt idx="0">
                  <c:v>BOURG</c:v>
                </c:pt>
              </c:strCache>
            </c:strRef>
          </c:cat>
          <c:val>
            <c:numRef>
              <c:f>'SAVOIE BIS'!$B$50:$B$51</c:f>
              <c:numCache>
                <c:formatCode>General</c:formatCode>
                <c:ptCount val="1"/>
                <c:pt idx="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6-43EA-8CAD-81ED56217CA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400896762904648"/>
          <c:y val="0.20414385067348814"/>
          <c:w val="0.11967125984251968"/>
          <c:h val="6.8431135889035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2022.xlsx]SAVOIE BIS!Tableau croisé dynamique6</c:name>
    <c:fmtId val="28"/>
  </c:pivotSource>
  <c:chart>
    <c:title>
      <c:layout>
        <c:manualLayout>
          <c:xMode val="edge"/>
          <c:yMode val="edge"/>
          <c:x val="0.41983584987696132"/>
          <c:y val="0.1008791583978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ADB9CA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ADB9CA"/>
          </a:solidFill>
          <a:ln>
            <a:noFill/>
          </a:ln>
          <a:effectLst/>
        </c:spPr>
      </c:pivotFmt>
      <c:pivotFmt>
        <c:idx val="4"/>
        <c:spPr>
          <a:solidFill>
            <a:srgbClr val="2CB2D2"/>
          </a:solidFill>
          <a:ln>
            <a:noFill/>
          </a:ln>
          <a:effectLst/>
        </c:spPr>
      </c:pivotFmt>
      <c:pivotFmt>
        <c:idx val="5"/>
        <c:spPr>
          <a:solidFill>
            <a:srgbClr val="155969"/>
          </a:solidFill>
          <a:ln>
            <a:noFill/>
          </a:ln>
          <a:effectLst/>
        </c:spPr>
      </c:pivotFmt>
      <c:pivotFmt>
        <c:idx val="6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ADB9CA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ADB9CA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'SAVOIE BIS'!$B$3:$B$4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55969"/>
            </a:solidFill>
            <a:ln>
              <a:noFill/>
            </a:ln>
            <a:effectLst/>
          </c:spPr>
          <c:invertIfNegative val="0"/>
          <c:cat>
            <c:strRef>
              <c:f>'SAVOIE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'SAVOIE BIS'!$B$5:$B$17</c:f>
              <c:numCache>
                <c:formatCode>#,##0</c:formatCode>
                <c:ptCount val="13"/>
                <c:pt idx="0">
                  <c:v>506</c:v>
                </c:pt>
                <c:pt idx="1">
                  <c:v>460</c:v>
                </c:pt>
                <c:pt idx="2">
                  <c:v>347</c:v>
                </c:pt>
                <c:pt idx="3">
                  <c:v>203</c:v>
                </c:pt>
                <c:pt idx="4">
                  <c:v>282</c:v>
                </c:pt>
                <c:pt idx="5">
                  <c:v>441</c:v>
                </c:pt>
                <c:pt idx="6">
                  <c:v>439</c:v>
                </c:pt>
                <c:pt idx="7">
                  <c:v>401</c:v>
                </c:pt>
                <c:pt idx="8">
                  <c:v>493</c:v>
                </c:pt>
                <c:pt idx="9">
                  <c:v>491</c:v>
                </c:pt>
                <c:pt idx="10">
                  <c:v>434</c:v>
                </c:pt>
                <c:pt idx="11">
                  <c:v>407</c:v>
                </c:pt>
                <c:pt idx="12">
                  <c:v>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5-41E3-994E-4F8D9F4812B2}"/>
            </c:ext>
          </c:extLst>
        </c:ser>
        <c:ser>
          <c:idx val="1"/>
          <c:order val="1"/>
          <c:tx>
            <c:strRef>
              <c:f>'SAVOIE BIS'!$C$3:$C$4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DB9CA"/>
            </a:solidFill>
            <a:ln>
              <a:noFill/>
            </a:ln>
            <a:effectLst/>
          </c:spPr>
          <c:invertIfNegative val="0"/>
          <c:cat>
            <c:strRef>
              <c:f>'SAVOIE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'SAVOIE BIS'!$C$5:$C$17</c:f>
              <c:numCache>
                <c:formatCode>#,##0</c:formatCode>
                <c:ptCount val="13"/>
                <c:pt idx="0">
                  <c:v>430</c:v>
                </c:pt>
                <c:pt idx="1">
                  <c:v>524</c:v>
                </c:pt>
                <c:pt idx="2">
                  <c:v>512</c:v>
                </c:pt>
                <c:pt idx="3">
                  <c:v>433</c:v>
                </c:pt>
                <c:pt idx="4">
                  <c:v>373</c:v>
                </c:pt>
                <c:pt idx="5">
                  <c:v>511</c:v>
                </c:pt>
                <c:pt idx="6">
                  <c:v>589</c:v>
                </c:pt>
                <c:pt idx="7">
                  <c:v>480</c:v>
                </c:pt>
                <c:pt idx="8">
                  <c:v>486</c:v>
                </c:pt>
                <c:pt idx="9">
                  <c:v>543</c:v>
                </c:pt>
                <c:pt idx="10">
                  <c:v>461</c:v>
                </c:pt>
                <c:pt idx="11">
                  <c:v>543</c:v>
                </c:pt>
                <c:pt idx="12">
                  <c:v>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5-41E3-994E-4F8D9F4812B2}"/>
            </c:ext>
          </c:extLst>
        </c:ser>
        <c:ser>
          <c:idx val="2"/>
          <c:order val="2"/>
          <c:tx>
            <c:strRef>
              <c:f>'SAVOIE BIS'!$D$3:$D$4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CB2D2"/>
            </a:solidFill>
            <a:ln>
              <a:noFill/>
            </a:ln>
            <a:effectLst/>
          </c:spPr>
          <c:invertIfNegative val="0"/>
          <c:cat>
            <c:strRef>
              <c:f>'SAVOIE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'SAVOIE BIS'!$D$5:$D$17</c:f>
              <c:numCache>
                <c:formatCode>#,##0</c:formatCode>
                <c:ptCount val="13"/>
                <c:pt idx="0">
                  <c:v>508</c:v>
                </c:pt>
                <c:pt idx="12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5-41E3-994E-4F8D9F481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9457519"/>
        <c:axId val="1359449199"/>
      </c:barChart>
      <c:catAx>
        <c:axId val="135945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449199"/>
        <c:crosses val="autoZero"/>
        <c:auto val="1"/>
        <c:lblAlgn val="ctr"/>
        <c:lblOffset val="100"/>
        <c:noMultiLvlLbl val="0"/>
      </c:catAx>
      <c:valAx>
        <c:axId val="1359449199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45751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4337209224799479"/>
          <c:y val="0.26497983483771848"/>
          <c:w val="4.8160507243961134E-2"/>
          <c:h val="0.17149510274630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2022.xlsx]SAVOIE BIS!Tableau croisé dynamique7</c:name>
    <c:fmtId val="2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rgbClr val="2CB2D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666666666666666"/>
              <c:y val="5.0761421319796954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5555555555555561"/>
              <c:y val="-0.1057529610829103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5555555555555561"/>
              <c:y val="-0.1057529610829103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rgbClr val="2CB2D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666666666666666"/>
              <c:y val="5.0761421319796954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5555555555555561"/>
              <c:y val="-0.1057529610829103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8"/>
        <c:spPr>
          <a:solidFill>
            <a:srgbClr val="2CB2D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666666666666666"/>
              <c:y val="5.0761421319796954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solidFill>
            <a:srgbClr val="024579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'SAVOIE BIS'!$B$48:$B$49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24579"/>
            </a:solidFill>
          </c:spPr>
          <c:dPt>
            <c:idx val="0"/>
            <c:bubble3D val="0"/>
            <c:spPr>
              <a:solidFill>
                <a:srgbClr val="0245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59-4716-A3D2-8D76EDAF0D3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59-4716-A3D2-8D76EDAF0D3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'SAVOIE BIS'!$A$50:$A$51</c:f>
              <c:strCache>
                <c:ptCount val="1"/>
                <c:pt idx="0">
                  <c:v>BOURG</c:v>
                </c:pt>
              </c:strCache>
            </c:strRef>
          </c:cat>
          <c:val>
            <c:numRef>
              <c:f>'SAVOIE BIS'!$B$50:$B$51</c:f>
              <c:numCache>
                <c:formatCode>General</c:formatCode>
                <c:ptCount val="1"/>
                <c:pt idx="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59-4716-A3D2-8D76EDAF0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2022.xlsx]BOURGOGNE BIS!Tableau croisé dynamique6</c:name>
    <c:fmtId val="0"/>
  </c:pivotSource>
  <c:chart>
    <c:autoTitleDeleted val="0"/>
    <c:pivotFmts>
      <c:pivotFmt>
        <c:idx val="0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triangle"/>
          <c:size val="11"/>
          <c:spPr>
            <a:solidFill>
              <a:srgbClr val="002060"/>
            </a:solidFill>
            <a:ln w="9525" cap="flat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  <c:spPr>
          <a:ln w="38100">
            <a:noFill/>
          </a:ln>
        </c:spPr>
        <c:marker>
          <c:spPr>
            <a:noFill/>
            <a:ln w="9525" cap="flat">
              <a:noFill/>
            </a:ln>
            <a:effectLst/>
          </c:spPr>
        </c:marker>
      </c:pivotFmt>
      <c:pivotFmt>
        <c:idx val="4"/>
        <c:spPr>
          <a:ln>
            <a:solidFill>
              <a:srgbClr val="00B0F0"/>
            </a:solidFill>
          </a:ln>
        </c:spPr>
        <c:marker>
          <c:spPr>
            <a:solidFill>
              <a:srgbClr val="002060"/>
            </a:solidFill>
            <a:ln>
              <a:solidFill>
                <a:schemeClr val="bg1"/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  <c:spPr>
          <a:ln>
            <a:noFill/>
          </a:ln>
        </c:spPr>
        <c:marker>
          <c:spPr>
            <a:noFill/>
            <a:ln>
              <a:noFill/>
            </a:ln>
          </c:spPr>
        </c:marker>
      </c:pivotFmt>
      <c:pivotFmt>
        <c:idx val="7"/>
        <c:spPr>
          <a:ln>
            <a:solidFill>
              <a:schemeClr val="accent3">
                <a:lumMod val="50000"/>
              </a:schemeClr>
            </a:solidFill>
          </a:ln>
        </c:spPr>
        <c:marker>
          <c:symbol val="triangle"/>
          <c:size val="10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</c:pivotFmt>
      <c:pivotFmt>
        <c:idx val="9"/>
        <c:spPr>
          <a:ln>
            <a:noFill/>
          </a:ln>
        </c:spPr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</c:marker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937473048727899E-2"/>
          <c:y val="2.9244076449206735E-2"/>
          <c:w val="0.92458818456231129"/>
          <c:h val="0.74092016848409414"/>
        </c:manualLayout>
      </c:layout>
      <c:lineChart>
        <c:grouping val="standard"/>
        <c:varyColors val="0"/>
        <c:ser>
          <c:idx val="0"/>
          <c:order val="0"/>
          <c:tx>
            <c:strRef>
              <c:f>'BOURGOGNE BIS'!$B$3:$B$4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rgbClr val="002060"/>
              </a:solidFill>
              <a:ln w="9525" cap="flat">
                <a:solidFill>
                  <a:schemeClr val="accent1"/>
                </a:solidFill>
              </a:ln>
              <a:effectLst/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78E7-4000-B229-2164604075D7}"/>
              </c:ext>
            </c:extLst>
          </c:dPt>
          <c:dPt>
            <c:idx val="12"/>
            <c:marker>
              <c:spPr>
                <a:noFill/>
                <a:ln w="9525" cap="flat">
                  <a:noFill/>
                </a:ln>
                <a:effectLst/>
              </c:spPr>
            </c:marker>
            <c:bubble3D val="0"/>
            <c:spPr>
              <a:ln w="381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8E7-4000-B229-2164604075D7}"/>
              </c:ext>
            </c:extLst>
          </c:dPt>
          <c:cat>
            <c:strRef>
              <c:f>'BOURGOGNE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'BOURGOGNE BIS'!$B$5:$B$17</c:f>
              <c:numCache>
                <c:formatCode>General</c:formatCode>
                <c:ptCount val="13"/>
                <c:pt idx="0">
                  <c:v>390</c:v>
                </c:pt>
                <c:pt idx="1">
                  <c:v>396</c:v>
                </c:pt>
                <c:pt idx="2">
                  <c:v>428</c:v>
                </c:pt>
                <c:pt idx="3">
                  <c:v>383</c:v>
                </c:pt>
                <c:pt idx="4">
                  <c:v>362</c:v>
                </c:pt>
                <c:pt idx="5">
                  <c:v>534</c:v>
                </c:pt>
                <c:pt idx="6">
                  <c:v>694</c:v>
                </c:pt>
                <c:pt idx="7">
                  <c:v>807</c:v>
                </c:pt>
                <c:pt idx="8">
                  <c:v>466</c:v>
                </c:pt>
                <c:pt idx="9">
                  <c:v>573</c:v>
                </c:pt>
                <c:pt idx="10">
                  <c:v>503</c:v>
                </c:pt>
                <c:pt idx="11">
                  <c:v>502</c:v>
                </c:pt>
                <c:pt idx="12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E7-4000-B229-2164604075D7}"/>
            </c:ext>
          </c:extLst>
        </c:ser>
        <c:ser>
          <c:idx val="1"/>
          <c:order val="1"/>
          <c:tx>
            <c:strRef>
              <c:f>'BOURGOGNE BIS'!$C$3:$C$4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marker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78E7-4000-B229-2164604075D7}"/>
              </c:ext>
            </c:extLst>
          </c:dPt>
          <c:cat>
            <c:strRef>
              <c:f>'BOURGOGNE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'BOURGOGNE BIS'!$C$5:$C$17</c:f>
              <c:numCache>
                <c:formatCode>General</c:formatCode>
                <c:ptCount val="13"/>
                <c:pt idx="0">
                  <c:v>431</c:v>
                </c:pt>
                <c:pt idx="1">
                  <c:v>484</c:v>
                </c:pt>
                <c:pt idx="2">
                  <c:v>429</c:v>
                </c:pt>
                <c:pt idx="3">
                  <c:v>216</c:v>
                </c:pt>
                <c:pt idx="4">
                  <c:v>298</c:v>
                </c:pt>
                <c:pt idx="5">
                  <c:v>496</c:v>
                </c:pt>
                <c:pt idx="6">
                  <c:v>581</c:v>
                </c:pt>
                <c:pt idx="7">
                  <c:v>461</c:v>
                </c:pt>
                <c:pt idx="8">
                  <c:v>528</c:v>
                </c:pt>
                <c:pt idx="9">
                  <c:v>707</c:v>
                </c:pt>
                <c:pt idx="10">
                  <c:v>446</c:v>
                </c:pt>
                <c:pt idx="11">
                  <c:v>509</c:v>
                </c:pt>
                <c:pt idx="12">
                  <c:v>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E7-4000-B229-2164604075D7}"/>
            </c:ext>
          </c:extLst>
        </c:ser>
        <c:ser>
          <c:idx val="2"/>
          <c:order val="2"/>
          <c:tx>
            <c:strRef>
              <c:f>'BOURGOGNE BIS'!$D$3:$D$4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1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B-78E7-4000-B229-2164604075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2FE4-487A-AF0B-87EE7A5A1E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F43E-4016-879C-EEC96D287D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C-5D0B-4A22-A052-428AAC8A487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6E00-4C46-B16E-E91E30D92D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E-3771-4515-834D-2FD85D251126}"/>
              </c:ext>
            </c:extLst>
          </c:dPt>
          <c:dPt>
            <c:idx val="12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8E7-4000-B229-2164604075D7}"/>
              </c:ext>
            </c:extLst>
          </c:dPt>
          <c:cat>
            <c:strRef>
              <c:f>'BOURGOGNE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'BOURGOGNE BIS'!$D$5:$D$17</c:f>
              <c:numCache>
                <c:formatCode>General</c:formatCode>
                <c:ptCount val="13"/>
                <c:pt idx="0">
                  <c:v>552</c:v>
                </c:pt>
                <c:pt idx="1">
                  <c:v>565</c:v>
                </c:pt>
                <c:pt idx="2">
                  <c:v>576</c:v>
                </c:pt>
                <c:pt idx="3">
                  <c:v>443</c:v>
                </c:pt>
                <c:pt idx="4">
                  <c:v>526</c:v>
                </c:pt>
                <c:pt idx="5">
                  <c:v>906</c:v>
                </c:pt>
                <c:pt idx="6">
                  <c:v>935</c:v>
                </c:pt>
                <c:pt idx="7">
                  <c:v>557</c:v>
                </c:pt>
                <c:pt idx="8">
                  <c:v>680</c:v>
                </c:pt>
                <c:pt idx="9">
                  <c:v>560</c:v>
                </c:pt>
                <c:pt idx="10">
                  <c:v>526</c:v>
                </c:pt>
                <c:pt idx="11">
                  <c:v>520</c:v>
                </c:pt>
                <c:pt idx="12">
                  <c:v>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8E7-4000-B229-2164604075D7}"/>
            </c:ext>
          </c:extLst>
        </c:ser>
        <c:ser>
          <c:idx val="3"/>
          <c:order val="3"/>
          <c:tx>
            <c:strRef>
              <c:f>'BOURGOGNE BIS'!$E$3:$E$4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'BOURGOGNE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'BOURGOGNE BIS'!$E$5:$E$17</c:f>
              <c:numCache>
                <c:formatCode>General</c:formatCode>
                <c:ptCount val="13"/>
                <c:pt idx="0">
                  <c:v>499</c:v>
                </c:pt>
                <c:pt idx="12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7C1-4AA1-831E-E179B0EC4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543039"/>
        <c:axId val="1"/>
      </c:lineChart>
      <c:catAx>
        <c:axId val="199054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905430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2022.xlsx]BOURGOGNE BIS!Tableau croisé dynamique15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2587050091687928"/>
              <c:y val="4.5966293686973338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22166"/>
          </a:solidFill>
        </c:spPr>
        <c:dLbl>
          <c:idx val="0"/>
          <c:layout>
            <c:manualLayout>
              <c:x val="-0.23881786086510495"/>
              <c:y val="3.5612723982021331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6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155969"/>
          </a:solidFill>
        </c:spPr>
        <c:dLbl>
          <c:idx val="0"/>
          <c:layout>
            <c:manualLayout>
              <c:x val="0.16014443101057277"/>
              <c:y val="-0.2227311280746395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6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2CB2D2"/>
          </a:solidFill>
        </c:spPr>
        <c:dLbl>
          <c:idx val="0"/>
          <c:layout>
            <c:manualLayout>
              <c:x val="0.14020830556263628"/>
              <c:y val="8.8431121682308794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6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-7.704234475888019E-3"/>
              <c:y val="9.5407921338077009E-8"/>
            </c:manualLayout>
          </c:layout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fld id="{EE07395D-1F40-4326-A077-1BD6E30A0E81}" type="CATEGORYNAME">
                  <a:rPr lang="en-US"/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t>[NOM DE CATÉGORIE]</a:t>
                </a:fld>
                <a:r>
                  <a:rPr lang="en-US" baseline="0"/>
                  <a:t>
</a:t>
                </a:r>
                <a:fld id="{FC6DAC73-C1C5-48B6-83C5-71EB230EB017}" type="VALUE">
                  <a:rPr lang="en-US" baseline="0"/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t>[VALEUR]</a:t>
                </a:fld>
                <a:endParaRPr lang="en-US" baseline="0"/>
              </a:p>
            </c:rich>
          </c:tx>
          <c:spPr>
            <a:noFill/>
            <a:ln w="25400">
              <a:noFill/>
            </a:ln>
          </c:sp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>
                <c:manualLayout>
                  <c:w val="0.2490546270073829"/>
                  <c:h val="0.1142494592756058"/>
                </c:manualLayout>
              </c15:layout>
              <c15:dlblFieldTable/>
              <c15:showDataLabelsRange val="0"/>
            </c:ext>
          </c:extLst>
        </c:dLbl>
      </c:pivotFmt>
      <c:pivotFmt>
        <c:idx val="6"/>
        <c:spPr>
          <a:solidFill>
            <a:srgbClr val="595959"/>
          </a:solidFill>
        </c:spPr>
        <c:dLbl>
          <c:idx val="0"/>
          <c:layout>
            <c:manualLayout>
              <c:x val="1.5373390176539783E-2"/>
              <c:y val="1.8175209014903672E-3"/>
            </c:manualLayout>
          </c:layout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fld id="{3D6CA54E-BD9A-4613-BB4C-4558D36E7E49}" type="CATEGORYNAME">
                  <a:rPr lang="en-US">
                    <a:solidFill>
                      <a:sysClr val="windowText" lastClr="000000"/>
                    </a:solidFill>
                  </a:rPr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t>[NOM DE CATÉGORIE]</a:t>
                </a:fld>
                <a:r>
                  <a:rPr lang="en-US" baseline="0">
                    <a:solidFill>
                      <a:sysClr val="windowText" lastClr="000000"/>
                    </a:solidFill>
                  </a:rPr>
                  <a:t>
</a:t>
                </a:r>
                <a:fld id="{350C6387-F502-4D42-8603-1E1CE50D0FE4}" type="VALUE">
                  <a:rPr lang="en-US" baseline="0">
                    <a:solidFill>
                      <a:sysClr val="windowText" lastClr="000000"/>
                    </a:solidFill>
                  </a:rPr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t>[VALEUR]</a:t>
                </a:fld>
                <a:endParaRPr lang="en-US" baseline="0">
                  <a:solidFill>
                    <a:sysClr val="windowText" lastClr="000000"/>
                  </a:solidFill>
                </a:endParaRPr>
              </a:p>
            </c:rich>
          </c:tx>
          <c:spPr>
            <a:noFill/>
            <a:ln w="25400">
              <a:noFill/>
            </a:ln>
          </c:sp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7"/>
        <c:dLbl>
          <c:idx val="0"/>
          <c:layout>
            <c:manualLayout>
              <c:x val="0.11630533530603614"/>
              <c:y val="6.0576531774211005E-4"/>
            </c:manualLayout>
          </c:layout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fld id="{502F9DDD-E7BA-4396-A937-8CDA42373976}" type="CATEGORYNAME">
                  <a:rPr lang="en-US">
                    <a:solidFill>
                      <a:sysClr val="windowText" lastClr="000000"/>
                    </a:solidFill>
                  </a:rPr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t>[NOM DE CATÉGORIE]</a:t>
                </a:fld>
                <a:r>
                  <a:rPr lang="en-US" baseline="0">
                    <a:solidFill>
                      <a:sysClr val="windowText" lastClr="000000"/>
                    </a:solidFill>
                  </a:rPr>
                  <a:t>
</a:t>
                </a:r>
                <a:fld id="{DD65389E-27F4-4504-A96F-8ED59D466DFA}" type="VALUE">
                  <a:rPr lang="en-US" baseline="0">
                    <a:solidFill>
                      <a:sysClr val="windowText" lastClr="000000"/>
                    </a:solidFill>
                  </a:rPr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t>[VALEUR]</a:t>
                </a:fld>
                <a:endParaRPr lang="en-US" baseline="0">
                  <a:solidFill>
                    <a:sysClr val="windowText" lastClr="000000"/>
                  </a:solidFill>
                </a:endParaRPr>
              </a:p>
            </c:rich>
          </c:tx>
          <c:spPr>
            <a:noFill/>
            <a:ln w="25400">
              <a:noFill/>
            </a:ln>
          </c:sp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1325611325611327"/>
          <c:y val="7.5124197261601841E-2"/>
          <c:w val="0.75566775566775557"/>
          <c:h val="0.92487580273839798"/>
        </c:manualLayout>
      </c:layout>
      <c:pieChart>
        <c:varyColors val="1"/>
        <c:ser>
          <c:idx val="0"/>
          <c:order val="0"/>
          <c:tx>
            <c:strRef>
              <c:f>'BOURGOGNE BIS'!$B$55:$B$56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52-40FE-82E9-C32D4B3E8776}"/>
              </c:ext>
            </c:extLst>
          </c:dPt>
          <c:dPt>
            <c:idx val="1"/>
            <c:bubble3D val="0"/>
            <c:spPr>
              <a:solidFill>
                <a:srgbClr val="022166"/>
              </a:solidFill>
            </c:spPr>
            <c:extLst>
              <c:ext xmlns:c16="http://schemas.microsoft.com/office/drawing/2014/chart" uri="{C3380CC4-5D6E-409C-BE32-E72D297353CC}">
                <c16:uniqueId val="{00000001-9152-40FE-82E9-C32D4B3E8776}"/>
              </c:ext>
            </c:extLst>
          </c:dPt>
          <c:dPt>
            <c:idx val="2"/>
            <c:bubble3D val="0"/>
            <c:spPr>
              <a:solidFill>
                <a:srgbClr val="155969"/>
              </a:solidFill>
            </c:spPr>
            <c:extLst>
              <c:ext xmlns:c16="http://schemas.microsoft.com/office/drawing/2014/chart" uri="{C3380CC4-5D6E-409C-BE32-E72D297353CC}">
                <c16:uniqueId val="{00000002-9152-40FE-82E9-C32D4B3E8776}"/>
              </c:ext>
            </c:extLst>
          </c:dPt>
          <c:dPt>
            <c:idx val="3"/>
            <c:bubble3D val="0"/>
            <c:spPr>
              <a:solidFill>
                <a:srgbClr val="2CB2D2"/>
              </a:solidFill>
            </c:spPr>
            <c:extLst>
              <c:ext xmlns:c16="http://schemas.microsoft.com/office/drawing/2014/chart" uri="{C3380CC4-5D6E-409C-BE32-E72D297353CC}">
                <c16:uniqueId val="{00000003-9152-40FE-82E9-C32D4B3E87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152-40FE-82E9-C32D4B3E8776}"/>
              </c:ext>
            </c:extLst>
          </c:dPt>
          <c:dPt>
            <c:idx val="5"/>
            <c:bubble3D val="0"/>
            <c:spPr>
              <a:solidFill>
                <a:srgbClr val="595959"/>
              </a:solidFill>
            </c:spPr>
            <c:extLst>
              <c:ext xmlns:c16="http://schemas.microsoft.com/office/drawing/2014/chart" uri="{C3380CC4-5D6E-409C-BE32-E72D297353CC}">
                <c16:uniqueId val="{00000005-9152-40FE-82E9-C32D4B3E877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152-40FE-82E9-C32D4B3E8776}"/>
              </c:ext>
            </c:extLst>
          </c:dPt>
          <c:dLbls>
            <c:dLbl>
              <c:idx val="0"/>
              <c:layout>
                <c:manualLayout>
                  <c:x val="0.2587050091687928"/>
                  <c:y val="4.5966293686973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2-40FE-82E9-C32D4B3E8776}"/>
                </c:ext>
              </c:extLst>
            </c:dLbl>
            <c:dLbl>
              <c:idx val="1"/>
              <c:layout>
                <c:manualLayout>
                  <c:x val="-0.23881786086510495"/>
                  <c:y val="3.56127239820213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2-40FE-82E9-C32D4B3E8776}"/>
                </c:ext>
              </c:extLst>
            </c:dLbl>
            <c:dLbl>
              <c:idx val="2"/>
              <c:layout>
                <c:manualLayout>
                  <c:x val="0.16014443101057277"/>
                  <c:y val="-0.222731128074639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52-40FE-82E9-C32D4B3E8776}"/>
                </c:ext>
              </c:extLst>
            </c:dLbl>
            <c:dLbl>
              <c:idx val="3"/>
              <c:layout>
                <c:manualLayout>
                  <c:x val="0.14020830556263628"/>
                  <c:y val="8.8431121682308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52-40FE-82E9-C32D4B3E8776}"/>
                </c:ext>
              </c:extLst>
            </c:dLbl>
            <c:dLbl>
              <c:idx val="4"/>
              <c:layout>
                <c:manualLayout>
                  <c:x val="-7.704234475888019E-3"/>
                  <c:y val="9.5407921338077009E-8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fld id="{EE07395D-1F40-4326-A077-1BD6E30A0E81}" type="CATEGORYNAME">
                      <a:rPr lang="en-US"/>
                      <a:pPr>
                        <a:defRPr sz="1200" b="1" i="0" u="none" strike="noStrike" baseline="0">
                          <a:solidFill>
                            <a:srgbClr val="000000"/>
                          </a:solidFill>
                          <a:latin typeface="Century Gothic"/>
                          <a:ea typeface="Century Gothic"/>
                          <a:cs typeface="Century Gothic"/>
                        </a:defRPr>
                      </a:pPr>
                      <a:t>[NOM DE CATÉGORIE]</a:t>
                    </a:fld>
                    <a:r>
                      <a:rPr lang="en-US" baseline="0"/>
                      <a:t>
</a:t>
                    </a:r>
                    <a:fld id="{FC6DAC73-C1C5-48B6-83C5-71EB230EB017}" type="VALUE">
                      <a:rPr lang="en-US" baseline="0"/>
                      <a:pPr>
                        <a:defRPr sz="1200" b="1" i="0" u="none" strike="noStrike" baseline="0">
                          <a:solidFill>
                            <a:srgbClr val="000000"/>
                          </a:solidFill>
                          <a:latin typeface="Century Gothic"/>
                          <a:ea typeface="Century Gothic"/>
                          <a:cs typeface="Century Gothic"/>
                        </a:defRPr>
                      </a:pPr>
                      <a:t>[VALEUR]</a:t>
                    </a:fld>
                    <a:endParaRPr lang="en-US" baseline="0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0546270073829"/>
                      <c:h val="0.11424945927560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152-40FE-82E9-C32D4B3E8776}"/>
                </c:ext>
              </c:extLst>
            </c:dLbl>
            <c:dLbl>
              <c:idx val="5"/>
              <c:layout>
                <c:manualLayout>
                  <c:x val="1.5373390176539783E-2"/>
                  <c:y val="1.8175209014903672E-3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FFFFFF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fld id="{3D6CA54E-BD9A-4613-BB4C-4558D36E7E49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200" b="1" i="0" u="none" strike="noStrike" baseline="0">
                          <a:solidFill>
                            <a:srgbClr val="FFFFFF"/>
                          </a:solidFill>
                          <a:latin typeface="Century Gothic"/>
                          <a:ea typeface="Century Gothic"/>
                          <a:cs typeface="Century Gothic"/>
                        </a:defRPr>
                      </a:pPr>
                      <a:t>[NOM DE CATÉGORIE]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350C6387-F502-4D42-8603-1E1CE50D0FE4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1200" b="1" i="0" u="none" strike="noStrike" baseline="0">
                          <a:solidFill>
                            <a:srgbClr val="FFFFFF"/>
                          </a:solidFill>
                          <a:latin typeface="Century Gothic"/>
                          <a:ea typeface="Century Gothic"/>
                          <a:cs typeface="Century Gothic"/>
                        </a:defRPr>
                      </a:pPr>
                      <a:t>[VALEUR]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152-40FE-82E9-C32D4B3E8776}"/>
                </c:ext>
              </c:extLst>
            </c:dLbl>
            <c:dLbl>
              <c:idx val="6"/>
              <c:layout>
                <c:manualLayout>
                  <c:x val="0.11630533530603614"/>
                  <c:y val="6.0576531774211005E-4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FFFFFF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fld id="{502F9DDD-E7BA-4396-A937-8CDA42373976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200" b="1" i="0" u="none" strike="noStrike" baseline="0">
                          <a:solidFill>
                            <a:srgbClr val="FFFFFF"/>
                          </a:solidFill>
                          <a:latin typeface="Century Gothic"/>
                          <a:ea typeface="Century Gothic"/>
                          <a:cs typeface="Century Gothic"/>
                        </a:defRPr>
                      </a:pPr>
                      <a:t>[NOM DE CATÉGORIE]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DD65389E-27F4-4504-A96F-8ED59D466DFA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1200" b="1" i="0" u="none" strike="noStrike" baseline="0">
                          <a:solidFill>
                            <a:srgbClr val="FFFFFF"/>
                          </a:solidFill>
                          <a:latin typeface="Century Gothic"/>
                          <a:ea typeface="Century Gothic"/>
                          <a:cs typeface="Century Gothic"/>
                        </a:defRPr>
                      </a:pPr>
                      <a:t>[VALEUR]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152-40FE-82E9-C32D4B3E87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'BOURGOGNE BIS'!$A$57:$A$64</c:f>
              <c:strCache>
                <c:ptCount val="7"/>
                <c:pt idx="0">
                  <c:v>AUBE (10)</c:v>
                </c:pt>
                <c:pt idx="1">
                  <c:v>CHALON </c:v>
                </c:pt>
                <c:pt idx="2">
                  <c:v>DIJON </c:v>
                </c:pt>
                <c:pt idx="3">
                  <c:v>DOLE</c:v>
                </c:pt>
                <c:pt idx="4">
                  <c:v>HAUTE-MARNE (52)</c:v>
                </c:pt>
                <c:pt idx="5">
                  <c:v>YONNE (89)</c:v>
                </c:pt>
                <c:pt idx="6">
                  <c:v>AUTRES</c:v>
                </c:pt>
              </c:strCache>
            </c:strRef>
          </c:cat>
          <c:val>
            <c:numRef>
              <c:f>'BOURGOGNE BIS'!$B$57:$B$64</c:f>
              <c:numCache>
                <c:formatCode>General</c:formatCode>
                <c:ptCount val="7"/>
                <c:pt idx="0">
                  <c:v>8</c:v>
                </c:pt>
                <c:pt idx="1">
                  <c:v>182</c:v>
                </c:pt>
                <c:pt idx="2">
                  <c:v>177</c:v>
                </c:pt>
                <c:pt idx="3">
                  <c:v>74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52-40FE-82E9-C32D4B3E8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2022.xlsx]GE BIS!Tableau croisé dynamique6</c:name>
    <c:fmtId val="0"/>
  </c:pivotSource>
  <c:chart>
    <c:autoTitleDeleted val="0"/>
    <c:pivotFmts>
      <c:pivotFmt>
        <c:idx val="0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triangle"/>
          <c:size val="11"/>
          <c:spPr>
            <a:solidFill>
              <a:srgbClr val="002060"/>
            </a:solidFill>
            <a:ln w="9525" cap="flat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  <c:spPr>
          <a:ln w="38100">
            <a:noFill/>
          </a:ln>
        </c:spPr>
        <c:marker>
          <c:spPr>
            <a:noFill/>
            <a:ln w="9525" cap="flat">
              <a:noFill/>
            </a:ln>
            <a:effectLst/>
          </c:spPr>
        </c:marker>
      </c:pivotFmt>
      <c:pivotFmt>
        <c:idx val="4"/>
        <c:spPr>
          <a:ln>
            <a:solidFill>
              <a:srgbClr val="00B0F0"/>
            </a:solidFill>
          </a:ln>
        </c:spPr>
        <c:marker>
          <c:symbol val="square"/>
          <c:size val="9"/>
          <c:spPr>
            <a:solidFill>
              <a:srgbClr val="002060"/>
            </a:solidFill>
            <a:ln>
              <a:solidFill>
                <a:schemeClr val="bg1"/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ln>
            <a:noFill/>
          </a:ln>
        </c:spPr>
        <c:marker>
          <c:symbol val="square"/>
          <c:size val="9"/>
          <c:spPr>
            <a:noFill/>
            <a:ln>
              <a:noFill/>
            </a:ln>
          </c:spPr>
        </c:marker>
      </c:pivotFmt>
      <c:pivotFmt>
        <c:idx val="9"/>
        <c:spPr>
          <a:ln>
            <a:solidFill>
              <a:schemeClr val="accent3">
                <a:lumMod val="50000"/>
              </a:schemeClr>
            </a:solidFill>
          </a:ln>
        </c:spPr>
        <c:marker>
          <c:symbol val="triangle"/>
          <c:size val="9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  <c:spPr>
          <a:ln>
            <a:noFill/>
          </a:ln>
        </c:spPr>
        <c:marker>
          <c:spPr>
            <a:noFill/>
            <a:ln>
              <a:noFill/>
            </a:ln>
          </c:spPr>
        </c:marker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'GE BIS'!$B$3:$B$4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rgbClr val="002060"/>
              </a:solidFill>
              <a:ln w="9525" cap="flat">
                <a:solidFill>
                  <a:schemeClr val="accent1"/>
                </a:solidFill>
              </a:ln>
              <a:effectLst/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41F3-45EB-8BC8-EF84FBA3C9D3}"/>
              </c:ext>
            </c:extLst>
          </c:dPt>
          <c:dPt>
            <c:idx val="12"/>
            <c:marker>
              <c:spPr>
                <a:noFill/>
                <a:ln w="9525" cap="flat">
                  <a:noFill/>
                </a:ln>
                <a:effectLst/>
              </c:spPr>
            </c:marker>
            <c:bubble3D val="0"/>
            <c:spPr>
              <a:ln w="381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F3-45EB-8BC8-EF84FBA3C9D3}"/>
              </c:ext>
            </c:extLst>
          </c:dPt>
          <c:cat>
            <c:strRef>
              <c:f>'GE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'GE BIS'!$B$5:$B$17</c:f>
              <c:numCache>
                <c:formatCode>#,##0</c:formatCode>
                <c:ptCount val="13"/>
                <c:pt idx="0">
                  <c:v>264</c:v>
                </c:pt>
                <c:pt idx="1">
                  <c:v>162</c:v>
                </c:pt>
                <c:pt idx="2">
                  <c:v>196</c:v>
                </c:pt>
                <c:pt idx="3">
                  <c:v>168</c:v>
                </c:pt>
                <c:pt idx="4">
                  <c:v>175</c:v>
                </c:pt>
                <c:pt idx="5">
                  <c:v>319</c:v>
                </c:pt>
                <c:pt idx="6">
                  <c:v>526</c:v>
                </c:pt>
                <c:pt idx="7">
                  <c:v>298</c:v>
                </c:pt>
                <c:pt idx="8">
                  <c:v>289</c:v>
                </c:pt>
                <c:pt idx="9">
                  <c:v>229</c:v>
                </c:pt>
                <c:pt idx="10">
                  <c:v>205</c:v>
                </c:pt>
                <c:pt idx="11">
                  <c:v>229</c:v>
                </c:pt>
                <c:pt idx="12">
                  <c:v>3060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F3-45EB-8BC8-EF84FBA3C9D3}"/>
            </c:ext>
          </c:extLst>
        </c:ser>
        <c:ser>
          <c:idx val="1"/>
          <c:order val="1"/>
          <c:tx>
            <c:strRef>
              <c:f>'GE BIS'!$C$3:$C$4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9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41F3-45EB-8BC8-EF84FBA3C9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41F3-45EB-8BC8-EF84FBA3C9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B-41F3-45EB-8BC8-EF84FBA3C9D3}"/>
              </c:ext>
            </c:extLst>
          </c:dPt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41F3-45EB-8BC8-EF84FBA3C9D3}"/>
              </c:ext>
            </c:extLst>
          </c:dPt>
          <c:cat>
            <c:strRef>
              <c:f>'GE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'GE BIS'!$C$5:$C$17</c:f>
              <c:numCache>
                <c:formatCode>General</c:formatCode>
                <c:ptCount val="13"/>
                <c:pt idx="0">
                  <c:v>222</c:v>
                </c:pt>
                <c:pt idx="1">
                  <c:v>167</c:v>
                </c:pt>
                <c:pt idx="2">
                  <c:v>123</c:v>
                </c:pt>
                <c:pt idx="3">
                  <c:v>80</c:v>
                </c:pt>
                <c:pt idx="4">
                  <c:v>120</c:v>
                </c:pt>
                <c:pt idx="5">
                  <c:v>174</c:v>
                </c:pt>
                <c:pt idx="6">
                  <c:v>179</c:v>
                </c:pt>
                <c:pt idx="7">
                  <c:v>166</c:v>
                </c:pt>
                <c:pt idx="8">
                  <c:v>162</c:v>
                </c:pt>
                <c:pt idx="9">
                  <c:v>170</c:v>
                </c:pt>
                <c:pt idx="10">
                  <c:v>173</c:v>
                </c:pt>
                <c:pt idx="11">
                  <c:v>170</c:v>
                </c:pt>
                <c:pt idx="12">
                  <c:v>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1F3-45EB-8BC8-EF84FBA3C9D3}"/>
            </c:ext>
          </c:extLst>
        </c:ser>
        <c:ser>
          <c:idx val="2"/>
          <c:order val="2"/>
          <c:tx>
            <c:strRef>
              <c:f>'GE BIS'!$D$3:$D$4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0-41F3-45EB-8BC8-EF84FBA3C9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3CC7-462D-A895-38631C9CB3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D-B90F-46A5-B4D7-555465EAE1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903C-4942-B509-D1E0687557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0-5359-40E5-B643-3257F092896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1-8E74-490E-9906-E5DE8360B61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9FE6-48BA-A17A-B05052E4B450}"/>
              </c:ext>
            </c:extLst>
          </c:dPt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41F3-45EB-8BC8-EF84FBA3C9D3}"/>
              </c:ext>
            </c:extLst>
          </c:dPt>
          <c:cat>
            <c:strRef>
              <c:f>'GE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'GE BIS'!$D$5:$D$17</c:f>
              <c:numCache>
                <c:formatCode>#,##0</c:formatCode>
                <c:ptCount val="13"/>
                <c:pt idx="0">
                  <c:v>172</c:v>
                </c:pt>
                <c:pt idx="1">
                  <c:v>171</c:v>
                </c:pt>
                <c:pt idx="2">
                  <c:v>189</c:v>
                </c:pt>
                <c:pt idx="3">
                  <c:v>172</c:v>
                </c:pt>
                <c:pt idx="4">
                  <c:v>200</c:v>
                </c:pt>
                <c:pt idx="5">
                  <c:v>230</c:v>
                </c:pt>
                <c:pt idx="6">
                  <c:v>213</c:v>
                </c:pt>
                <c:pt idx="7">
                  <c:v>182</c:v>
                </c:pt>
                <c:pt idx="8">
                  <c:v>209</c:v>
                </c:pt>
                <c:pt idx="9">
                  <c:v>253</c:v>
                </c:pt>
                <c:pt idx="10">
                  <c:v>207</c:v>
                </c:pt>
                <c:pt idx="11">
                  <c:v>218</c:v>
                </c:pt>
                <c:pt idx="12">
                  <c:v>2416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1F3-45EB-8BC8-EF84FBA3C9D3}"/>
            </c:ext>
          </c:extLst>
        </c:ser>
        <c:ser>
          <c:idx val="3"/>
          <c:order val="3"/>
          <c:tx>
            <c:strRef>
              <c:f>'GE BIS'!$E$3:$E$4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'GE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'GE BIS'!$E$5:$E$17</c:f>
              <c:numCache>
                <c:formatCode>#,##0</c:formatCode>
                <c:ptCount val="13"/>
                <c:pt idx="0">
                  <c:v>203</c:v>
                </c:pt>
                <c:pt idx="12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89F-41EB-A24D-CDF920DE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556767"/>
        <c:axId val="1"/>
      </c:lineChart>
      <c:catAx>
        <c:axId val="199055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12700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90556767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9525" cap="flat" cmpd="sng" algn="ctr">
            <a:solidFill>
              <a:schemeClr val="tx1">
                <a:lumMod val="15000"/>
                <a:lumOff val="85000"/>
                <a:alpha val="93000"/>
              </a:schemeClr>
            </a:solidFill>
            <a:round/>
          </a:ln>
          <a:effectLst/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Roboto" panose="02000000000000000000" pitchFamily="2" charset="0"/>
          <a:ea typeface="Roboto" panose="02000000000000000000" pitchFamily="2" charset="0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2022.xlsx]GE BIS!Tableau croisé dynamique15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8.6808664690941513E-3"/>
              <c:y val="-0.4742553191489361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'GE BIS'!$B$48:$B$49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3D-48FC-BBFB-A95DB3479502}"/>
              </c:ext>
            </c:extLst>
          </c:dPt>
          <c:dLbls>
            <c:dLbl>
              <c:idx val="0"/>
              <c:layout>
                <c:manualLayout>
                  <c:x val="8.6808664690941513E-3"/>
                  <c:y val="-0.474255319148936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3D-48FC-BBFB-A95DB34795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 BIS'!$A$50:$A$51</c:f>
              <c:strCache>
                <c:ptCount val="1"/>
                <c:pt idx="0">
                  <c:v>GRENOBLE</c:v>
                </c:pt>
              </c:strCache>
            </c:strRef>
          </c:cat>
          <c:val>
            <c:numRef>
              <c:f>'GE BIS'!$B$50:$B$51</c:f>
              <c:numCache>
                <c:formatCode>General</c:formatCode>
                <c:ptCount val="1"/>
                <c:pt idx="0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D-48FC-BBFB-A95DB3479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2022.xlsx]LY BIS!Tableau croisé dynamique6</c:name>
    <c:fmtId val="0"/>
  </c:pivotSource>
  <c:chart>
    <c:autoTitleDeleted val="0"/>
    <c:pivotFmts>
      <c:pivotFmt>
        <c:idx val="0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triangle"/>
          <c:size val="11"/>
          <c:spPr>
            <a:solidFill>
              <a:srgbClr val="002060"/>
            </a:solidFill>
            <a:ln w="9525" cap="flat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  <c:spPr>
          <a:ln w="38100">
            <a:noFill/>
          </a:ln>
        </c:spPr>
        <c:marker>
          <c:spPr>
            <a:noFill/>
            <a:ln w="9525" cap="flat">
              <a:noFill/>
            </a:ln>
            <a:effectLst/>
          </c:spPr>
        </c:marker>
      </c:pivotFmt>
      <c:pivotFmt>
        <c:idx val="4"/>
        <c:spPr>
          <a:ln>
            <a:solidFill>
              <a:srgbClr val="00B0F0"/>
            </a:solidFill>
          </a:ln>
        </c:spPr>
        <c:marker>
          <c:spPr>
            <a:solidFill>
              <a:srgbClr val="002060"/>
            </a:solidFill>
            <a:ln>
              <a:solidFill>
                <a:schemeClr val="bg1"/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  <c:spPr>
          <a:ln>
            <a:noFill/>
          </a:ln>
        </c:spPr>
        <c:marker>
          <c:spPr>
            <a:noFill/>
            <a:ln>
              <a:noFill/>
            </a:ln>
          </c:spPr>
        </c:marker>
      </c:pivotFmt>
      <c:pivotFmt>
        <c:idx val="7"/>
        <c:spPr>
          <a:ln>
            <a:solidFill>
              <a:schemeClr val="accent3">
                <a:lumMod val="50000"/>
              </a:schemeClr>
            </a:solidFill>
          </a:ln>
        </c:spPr>
        <c:marker>
          <c:symbol val="triangle"/>
          <c:size val="11"/>
          <c:spPr>
            <a:noFill/>
            <a:ln>
              <a:solidFill>
                <a:schemeClr val="accent3">
                  <a:lumMod val="50000"/>
                </a:schemeClr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>
            <a:solidFill>
              <a:schemeClr val="accent3">
                <a:lumMod val="50000"/>
              </a:schemeClr>
            </a:solidFill>
          </a:ln>
        </c:spPr>
        <c:marker>
          <c:spPr>
            <a:solidFill>
              <a:schemeClr val="accent3">
                <a:lumMod val="60000"/>
                <a:lumOff val="40000"/>
              </a:schemeClr>
            </a:solidFill>
            <a:ln w="19050"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9"/>
        <c:spPr>
          <a:ln>
            <a:noFill/>
          </a:ln>
        </c:spPr>
        <c:marker>
          <c:spPr>
            <a:noFill/>
            <a:ln>
              <a:noFill/>
            </a:ln>
          </c:spPr>
        </c:marker>
      </c:pivotFmt>
      <c:pivotFmt>
        <c:idx val="10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1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2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3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4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5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6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7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8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19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20"/>
        <c:marker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</c:pivotFmt>
      <c:pivotFmt>
        <c:idx val="2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'LY BIS'!$B$3:$B$4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rgbClr val="002060"/>
              </a:solidFill>
              <a:ln w="9525" cap="flat">
                <a:solidFill>
                  <a:schemeClr val="accent1"/>
                </a:solidFill>
              </a:ln>
              <a:effectLst/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9900-415D-8BFA-7BE106925398}"/>
              </c:ext>
            </c:extLst>
          </c:dPt>
          <c:dPt>
            <c:idx val="12"/>
            <c:marker>
              <c:spPr>
                <a:noFill/>
                <a:ln w="9525" cap="flat">
                  <a:noFill/>
                </a:ln>
                <a:effectLst/>
              </c:spPr>
            </c:marker>
            <c:bubble3D val="0"/>
            <c:spPr>
              <a:ln w="381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00-415D-8BFA-7BE106925398}"/>
              </c:ext>
            </c:extLst>
          </c:dPt>
          <c:cat>
            <c:strRef>
              <c:f>'LY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'LY BIS'!$B$5:$B$17</c:f>
              <c:numCache>
                <c:formatCode>#,##0</c:formatCode>
                <c:ptCount val="13"/>
                <c:pt idx="0">
                  <c:v>907</c:v>
                </c:pt>
                <c:pt idx="1">
                  <c:v>883</c:v>
                </c:pt>
                <c:pt idx="2">
                  <c:v>880</c:v>
                </c:pt>
                <c:pt idx="3">
                  <c:v>950</c:v>
                </c:pt>
                <c:pt idx="4">
                  <c:v>844</c:v>
                </c:pt>
                <c:pt idx="5">
                  <c:v>931</c:v>
                </c:pt>
                <c:pt idx="6">
                  <c:v>1367</c:v>
                </c:pt>
                <c:pt idx="7">
                  <c:v>1132</c:v>
                </c:pt>
                <c:pt idx="8">
                  <c:v>1068</c:v>
                </c:pt>
                <c:pt idx="9">
                  <c:v>1266</c:v>
                </c:pt>
                <c:pt idx="10">
                  <c:v>1118</c:v>
                </c:pt>
                <c:pt idx="11">
                  <c:v>1232</c:v>
                </c:pt>
                <c:pt idx="12">
                  <c:v>12578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00-415D-8BFA-7BE106925398}"/>
            </c:ext>
          </c:extLst>
        </c:ser>
        <c:ser>
          <c:idx val="1"/>
          <c:order val="1"/>
          <c:tx>
            <c:strRef>
              <c:f>'LY BIS'!$C$3:$C$4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marker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900-415D-8BFA-7BE106925398}"/>
              </c:ext>
            </c:extLst>
          </c:dPt>
          <c:cat>
            <c:strRef>
              <c:f>'LY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'LY BIS'!$C$5:$C$17</c:f>
              <c:numCache>
                <c:formatCode>#,##0</c:formatCode>
                <c:ptCount val="13"/>
                <c:pt idx="0">
                  <c:v>1202</c:v>
                </c:pt>
                <c:pt idx="1">
                  <c:v>957</c:v>
                </c:pt>
                <c:pt idx="2">
                  <c:v>687</c:v>
                </c:pt>
                <c:pt idx="3">
                  <c:v>507</c:v>
                </c:pt>
                <c:pt idx="4">
                  <c:v>688</c:v>
                </c:pt>
                <c:pt idx="5">
                  <c:v>1038</c:v>
                </c:pt>
                <c:pt idx="6">
                  <c:v>1175</c:v>
                </c:pt>
                <c:pt idx="7">
                  <c:v>858</c:v>
                </c:pt>
                <c:pt idx="8">
                  <c:v>1026</c:v>
                </c:pt>
                <c:pt idx="9">
                  <c:v>1208</c:v>
                </c:pt>
                <c:pt idx="10">
                  <c:v>1059</c:v>
                </c:pt>
                <c:pt idx="11">
                  <c:v>983</c:v>
                </c:pt>
                <c:pt idx="12">
                  <c:v>11388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900-415D-8BFA-7BE106925398}"/>
            </c:ext>
          </c:extLst>
        </c:ser>
        <c:ser>
          <c:idx val="2"/>
          <c:order val="2"/>
          <c:tx>
            <c:strRef>
              <c:f>'LY BIS'!$D$3:$D$4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11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 w="19050"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900-415D-8BFA-7BE106925398}"/>
              </c:ext>
            </c:extLst>
          </c:dPt>
          <c:dPt>
            <c:idx val="1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B75-4972-B84C-3805607D1BD3}"/>
              </c:ext>
            </c:extLst>
          </c:dPt>
          <c:dPt>
            <c:idx val="2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5BAD-4791-9F1C-1DDA08522D46}"/>
              </c:ext>
            </c:extLst>
          </c:dPt>
          <c:dPt>
            <c:idx val="3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BD6-47E9-9B0D-A01EEAD60309}"/>
              </c:ext>
            </c:extLst>
          </c:dPt>
          <c:dPt>
            <c:idx val="4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DEC-4135-8220-DC94ED00EFA7}"/>
              </c:ext>
            </c:extLst>
          </c:dPt>
          <c:dPt>
            <c:idx val="5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262F-4C79-B643-54E24333582A}"/>
              </c:ext>
            </c:extLst>
          </c:dPt>
          <c:dPt>
            <c:idx val="6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F86-414E-80C1-9CD3E3312657}"/>
              </c:ext>
            </c:extLst>
          </c:dPt>
          <c:dPt>
            <c:idx val="7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664-44E8-A9F0-3A47B40170D6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1664-44E8-A9F0-3A47B40170D6}"/>
              </c:ext>
            </c:extLst>
          </c:dPt>
          <c:dPt>
            <c:idx val="9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7A92-4379-A0CC-F8B3C9BC9640}"/>
              </c:ext>
            </c:extLst>
          </c:dPt>
          <c:dPt>
            <c:idx val="10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2F2-45E3-BF32-0427E2EF0C07}"/>
              </c:ext>
            </c:extLst>
          </c:dPt>
          <c:dPt>
            <c:idx val="11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A9E3-44CE-9AAA-04D1DFC4DD3E}"/>
              </c:ext>
            </c:extLst>
          </c:dPt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9900-415D-8BFA-7BE106925398}"/>
              </c:ext>
            </c:extLst>
          </c:dPt>
          <c:cat>
            <c:strRef>
              <c:f>'LY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'LY BIS'!$D$5:$D$17</c:f>
              <c:numCache>
                <c:formatCode>#,##0</c:formatCode>
                <c:ptCount val="13"/>
                <c:pt idx="0">
                  <c:v>1021</c:v>
                </c:pt>
                <c:pt idx="1">
                  <c:v>966</c:v>
                </c:pt>
                <c:pt idx="2">
                  <c:v>1042</c:v>
                </c:pt>
                <c:pt idx="3">
                  <c:v>955</c:v>
                </c:pt>
                <c:pt idx="4">
                  <c:v>970</c:v>
                </c:pt>
                <c:pt idx="5">
                  <c:v>1405</c:v>
                </c:pt>
                <c:pt idx="6">
                  <c:v>1336</c:v>
                </c:pt>
                <c:pt idx="7">
                  <c:v>976</c:v>
                </c:pt>
                <c:pt idx="8">
                  <c:v>1213</c:v>
                </c:pt>
                <c:pt idx="9">
                  <c:v>1284</c:v>
                </c:pt>
                <c:pt idx="10">
                  <c:v>1071</c:v>
                </c:pt>
                <c:pt idx="11">
                  <c:v>1103</c:v>
                </c:pt>
                <c:pt idx="12">
                  <c:v>13342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900-415D-8BFA-7BE106925398}"/>
            </c:ext>
          </c:extLst>
        </c:ser>
        <c:ser>
          <c:idx val="3"/>
          <c:order val="3"/>
          <c:tx>
            <c:strRef>
              <c:f>'LY BIS'!$E$3:$E$4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'LY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'LY BIS'!$E$5:$E$17</c:f>
              <c:numCache>
                <c:formatCode>#,##0</c:formatCode>
                <c:ptCount val="13"/>
                <c:pt idx="0">
                  <c:v>1051</c:v>
                </c:pt>
                <c:pt idx="12">
                  <c:v>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C32-44A4-A73B-7CA2CBF46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566335"/>
        <c:axId val="1"/>
      </c:lineChart>
      <c:catAx>
        <c:axId val="199056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5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12700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90566335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Roboto" panose="02000000000000000000" pitchFamily="2" charset="0"/>
          <a:ea typeface="Roboto" panose="02000000000000000000" pitchFamily="2" charset="0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2022.xlsx]LY BIS!Tableau croisé dynamique15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</c:pivotFmts>
    <c:plotArea>
      <c:layout/>
      <c:pieChart>
        <c:varyColors val="1"/>
        <c:ser>
          <c:idx val="0"/>
          <c:order val="0"/>
          <c:tx>
            <c:strRef>
              <c:f>'LY BIS'!$B$48:$B$49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60-4BDF-824E-35196FC80A5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'LY BIS'!$A$50:$A$51</c:f>
              <c:strCache>
                <c:ptCount val="1"/>
                <c:pt idx="0">
                  <c:v>LYON</c:v>
                </c:pt>
              </c:strCache>
            </c:strRef>
          </c:cat>
          <c:val>
            <c:numRef>
              <c:f>'LY BIS'!$B$50:$B$51</c:f>
              <c:numCache>
                <c:formatCode>General</c:formatCode>
                <c:ptCount val="1"/>
                <c:pt idx="0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0-4BDF-824E-35196FC80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LYON - janvier</a:t>
            </a:r>
          </a:p>
        </c:rich>
      </c:tx>
      <c:layout>
        <c:manualLayout>
          <c:xMode val="edge"/>
          <c:yMode val="edge"/>
          <c:x val="0.38250018747656545"/>
          <c:y val="2.777845077057675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1"/>
          <c:order val="0"/>
          <c:tx>
            <c:v>'Données Missions'!#REF!</c:v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6B1-4FA8-8213-348FD7E91E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B1-4FA8-8213-348FD7E91E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6B1-4FA8-8213-348FD7E91E14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B1-4FA8-8213-348FD7E91E14}"/>
              </c:ext>
            </c:extLst>
          </c:dPt>
          <c:dLbls>
            <c:dLbl>
              <c:idx val="0"/>
              <c:layout>
                <c:manualLayout>
                  <c:x val="-4.3596566054243217E-2"/>
                  <c:y val="-0.238368693496646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1-4FA8-8213-348FD7E91E14}"/>
                </c:ext>
              </c:extLst>
            </c:dLbl>
            <c:dLbl>
              <c:idx val="1"/>
              <c:layout>
                <c:manualLayout>
                  <c:x val="-0.13773173665791777"/>
                  <c:y val="0.1136909448818897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B1-4FA8-8213-348FD7E91E14}"/>
                </c:ext>
              </c:extLst>
            </c:dLbl>
            <c:dLbl>
              <c:idx val="2"/>
              <c:layout>
                <c:manualLayout>
                  <c:x val="4.6585739282589168E-3"/>
                  <c:y val="-3.0760790317876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B1-4FA8-8213-348FD7E91E14}"/>
                </c:ext>
              </c:extLst>
            </c:dLbl>
            <c:dLbl>
              <c:idx val="3"/>
              <c:layout>
                <c:manualLayout>
                  <c:x val="0.40703762029746282"/>
                  <c:y val="-6.98461650627004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B1-4FA8-8213-348FD7E91E1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'Données Missions'!$T$113:$T$116</c:f>
              <c:numCache>
                <c:formatCode>General</c:formatCode>
                <c:ptCount val="4"/>
                <c:pt idx="1">
                  <c:v>92</c:v>
                </c:pt>
                <c:pt idx="2">
                  <c:v>82</c:v>
                </c:pt>
                <c:pt idx="3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'Données Missions'!#REF!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6B1-4FA8-8213-348FD7E91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MISSIONS LYON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6576098993011862E-2"/>
          <c:y val="0.13282682884978361"/>
          <c:w val="0.9232590119647206"/>
          <c:h val="0.63622769896053744"/>
        </c:manualLayout>
      </c:layout>
      <c:barChart>
        <c:barDir val="col"/>
        <c:grouping val="clustered"/>
        <c:varyColors val="0"/>
        <c:ser>
          <c:idx val="0"/>
          <c:order val="0"/>
          <c:tx>
            <c:v>BRANCHE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21-48AF-8A6D-A93DBC995645}"/>
              </c:ext>
            </c:extLst>
          </c:dPt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21-48AF-8A6D-A93DBC9956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[1]Feuil1!$C$9:$C$20</c:f>
              <c:strCache>
                <c:ptCount val="12"/>
                <c:pt idx="0">
                  <c:v>Agricole</c:v>
                </c:pt>
                <c:pt idx="1">
                  <c:v>Maritime Et Transport</c:v>
                </c:pt>
                <c:pt idx="2">
                  <c:v>MRH</c:v>
                </c:pt>
                <c:pt idx="3">
                  <c:v>Multi-risques Immeuble</c:v>
                </c:pt>
                <c:pt idx="4">
                  <c:v>Multi-risques Professionnel Et Commerce</c:v>
                </c:pt>
                <c:pt idx="5">
                  <c:v>Non Communiqué</c:v>
                </c:pt>
                <c:pt idx="6">
                  <c:v>Préjudice Économique</c:v>
                </c:pt>
                <c:pt idx="7">
                  <c:v>Protection Juridique</c:v>
                </c:pt>
                <c:pt idx="8">
                  <c:v>Responsabilité Civile</c:v>
                </c:pt>
                <c:pt idx="9">
                  <c:v>Risques Industriels</c:v>
                </c:pt>
                <c:pt idx="10">
                  <c:v>Vol</c:v>
                </c:pt>
                <c:pt idx="11">
                  <c:v>TOTAL</c:v>
                </c:pt>
              </c:strCache>
            </c:strRef>
          </c:cat>
          <c:val>
            <c:numRef>
              <c:f>[1]Feuil1!$D$9:$D$20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642</c:v>
                </c:pt>
                <c:pt idx="3">
                  <c:v>135</c:v>
                </c:pt>
                <c:pt idx="4">
                  <c:v>90</c:v>
                </c:pt>
                <c:pt idx="5">
                  <c:v>2</c:v>
                </c:pt>
                <c:pt idx="6">
                  <c:v>7</c:v>
                </c:pt>
                <c:pt idx="7">
                  <c:v>23</c:v>
                </c:pt>
                <c:pt idx="8">
                  <c:v>25</c:v>
                </c:pt>
                <c:pt idx="9">
                  <c:v>19</c:v>
                </c:pt>
                <c:pt idx="10">
                  <c:v>106</c:v>
                </c:pt>
                <c:pt idx="11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21-48AF-8A6D-A93DBC9956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0838800"/>
        <c:axId val="450856688"/>
      </c:barChart>
      <c:catAx>
        <c:axId val="4508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0856688"/>
        <c:crosses val="autoZero"/>
        <c:auto val="1"/>
        <c:lblAlgn val="ctr"/>
        <c:lblOffset val="100"/>
        <c:noMultiLvlLbl val="0"/>
      </c:catAx>
      <c:valAx>
        <c:axId val="450856688"/>
        <c:scaling>
          <c:orientation val="minMax"/>
          <c:max val="8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083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2022.xlsx]MR BIS!Tableau croisé dynamique6</c:name>
    <c:fmtId val="0"/>
  </c:pivotSource>
  <c:chart>
    <c:autoTitleDeleted val="0"/>
    <c:pivotFmts>
      <c:pivotFmt>
        <c:idx val="0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triangle"/>
          <c:size val="11"/>
          <c:spPr>
            <a:solidFill>
              <a:srgbClr val="002060"/>
            </a:solidFill>
            <a:ln w="9525" cap="flat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  <c:spPr>
          <a:ln w="38100">
            <a:noFill/>
          </a:ln>
        </c:spPr>
        <c:marker>
          <c:spPr>
            <a:noFill/>
            <a:ln w="9525" cap="flat">
              <a:noFill/>
            </a:ln>
            <a:effectLst/>
          </c:spPr>
        </c:marker>
      </c:pivotFmt>
      <c:pivotFmt>
        <c:idx val="4"/>
        <c:spPr>
          <a:ln>
            <a:solidFill>
              <a:srgbClr val="00B0F0"/>
            </a:solidFill>
          </a:ln>
        </c:spPr>
        <c:marker>
          <c:symbol val="square"/>
          <c:size val="9"/>
          <c:spPr>
            <a:solidFill>
              <a:srgbClr val="002060"/>
            </a:solidFill>
            <a:ln>
              <a:solidFill>
                <a:schemeClr val="bg1"/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  <c:spPr>
          <a:ln>
            <a:noFill/>
          </a:ln>
        </c:spPr>
        <c:marker>
          <c:symbol val="square"/>
          <c:size val="9"/>
          <c:spPr>
            <a:noFill/>
            <a:ln>
              <a:noFill/>
            </a:ln>
          </c:spPr>
        </c:marker>
      </c:pivotFmt>
      <c:pivotFmt>
        <c:idx val="7"/>
        <c:spPr>
          <a:ln>
            <a:solidFill>
              <a:schemeClr val="accent3">
                <a:lumMod val="50000"/>
              </a:schemeClr>
            </a:solidFill>
          </a:ln>
        </c:spPr>
        <c:marker>
          <c:symbol val="triangle"/>
          <c:size val="11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</c:pivotFmt>
      <c:pivotFmt>
        <c:idx val="9"/>
        <c:spPr>
          <a:ln>
            <a:noFill/>
          </a:ln>
        </c:spPr>
        <c:marker>
          <c:symbol val="triangle"/>
          <c:size val="11"/>
          <c:spPr>
            <a:noFill/>
            <a:ln>
              <a:noFill/>
            </a:ln>
          </c:spPr>
        </c:marker>
      </c:pivotFmt>
      <c:pivotFmt>
        <c:idx val="10"/>
      </c:pivotFmt>
      <c:pivotFmt>
        <c:idx val="11"/>
      </c:pivotFmt>
      <c:pivotFmt>
        <c:idx val="1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'MR BIS'!$B$3:$B$4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rgbClr val="002060"/>
              </a:solidFill>
              <a:ln w="9525" cap="flat">
                <a:solidFill>
                  <a:schemeClr val="accent1"/>
                </a:solidFill>
              </a:ln>
              <a:effectLst/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F284-4129-8185-E54F8C308B27}"/>
              </c:ext>
            </c:extLst>
          </c:dPt>
          <c:dPt>
            <c:idx val="12"/>
            <c:marker>
              <c:spPr>
                <a:noFill/>
                <a:ln w="9525" cap="flat">
                  <a:noFill/>
                </a:ln>
                <a:effectLst/>
              </c:spPr>
            </c:marker>
            <c:bubble3D val="0"/>
            <c:spPr>
              <a:ln w="381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284-4129-8185-E54F8C308B27}"/>
              </c:ext>
            </c:extLst>
          </c:dPt>
          <c:cat>
            <c:strRef>
              <c:f>'MR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'MR BIS'!$B$5:$B$17</c:f>
              <c:numCache>
                <c:formatCode>#,##0</c:formatCode>
                <c:ptCount val="13"/>
                <c:pt idx="0">
                  <c:v>369</c:v>
                </c:pt>
                <c:pt idx="1">
                  <c:v>312</c:v>
                </c:pt>
                <c:pt idx="2">
                  <c:v>305</c:v>
                </c:pt>
                <c:pt idx="3">
                  <c:v>302</c:v>
                </c:pt>
                <c:pt idx="4">
                  <c:v>304</c:v>
                </c:pt>
                <c:pt idx="5">
                  <c:v>1126</c:v>
                </c:pt>
                <c:pt idx="6">
                  <c:v>746</c:v>
                </c:pt>
                <c:pt idx="7">
                  <c:v>404</c:v>
                </c:pt>
                <c:pt idx="8">
                  <c:v>322</c:v>
                </c:pt>
                <c:pt idx="9">
                  <c:v>435</c:v>
                </c:pt>
                <c:pt idx="10">
                  <c:v>2350</c:v>
                </c:pt>
                <c:pt idx="11">
                  <c:v>786</c:v>
                </c:pt>
                <c:pt idx="12">
                  <c:v>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84-4129-8185-E54F8C308B27}"/>
            </c:ext>
          </c:extLst>
        </c:ser>
        <c:ser>
          <c:idx val="1"/>
          <c:order val="1"/>
          <c:tx>
            <c:strRef>
              <c:f>'MR BIS'!$C$3:$C$4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9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marker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284-4129-8185-E54F8C308B27}"/>
              </c:ext>
            </c:extLst>
          </c:dPt>
          <c:cat>
            <c:strRef>
              <c:f>'MR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'MR BIS'!$C$5:$C$17</c:f>
              <c:numCache>
                <c:formatCode>#,##0</c:formatCode>
                <c:ptCount val="13"/>
                <c:pt idx="0">
                  <c:v>649</c:v>
                </c:pt>
                <c:pt idx="1">
                  <c:v>486</c:v>
                </c:pt>
                <c:pt idx="2">
                  <c:v>283</c:v>
                </c:pt>
                <c:pt idx="3">
                  <c:v>201</c:v>
                </c:pt>
                <c:pt idx="4">
                  <c:v>227</c:v>
                </c:pt>
                <c:pt idx="5">
                  <c:v>435</c:v>
                </c:pt>
                <c:pt idx="6">
                  <c:v>447</c:v>
                </c:pt>
                <c:pt idx="7">
                  <c:v>380</c:v>
                </c:pt>
                <c:pt idx="8">
                  <c:v>429</c:v>
                </c:pt>
                <c:pt idx="9">
                  <c:v>424</c:v>
                </c:pt>
                <c:pt idx="10">
                  <c:v>285</c:v>
                </c:pt>
                <c:pt idx="11">
                  <c:v>308</c:v>
                </c:pt>
                <c:pt idx="12">
                  <c:v>4554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284-4129-8185-E54F8C308B27}"/>
            </c:ext>
          </c:extLst>
        </c:ser>
        <c:ser>
          <c:idx val="2"/>
          <c:order val="2"/>
          <c:tx>
            <c:strRef>
              <c:f>'MR BIS'!$D$3:$D$4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1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F284-4129-8185-E54F8C308B27}"/>
              </c:ext>
            </c:extLst>
          </c:dPt>
          <c:cat>
            <c:strRef>
              <c:f>'MR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'MR BIS'!$D$5:$D$17</c:f>
              <c:numCache>
                <c:formatCode>#,##0</c:formatCode>
                <c:ptCount val="13"/>
                <c:pt idx="0">
                  <c:v>253</c:v>
                </c:pt>
                <c:pt idx="1">
                  <c:v>304</c:v>
                </c:pt>
                <c:pt idx="2">
                  <c:v>330</c:v>
                </c:pt>
                <c:pt idx="3">
                  <c:v>292</c:v>
                </c:pt>
                <c:pt idx="4">
                  <c:v>361</c:v>
                </c:pt>
                <c:pt idx="5">
                  <c:v>489</c:v>
                </c:pt>
                <c:pt idx="6">
                  <c:v>404</c:v>
                </c:pt>
                <c:pt idx="7">
                  <c:v>400</c:v>
                </c:pt>
                <c:pt idx="8">
                  <c:v>403</c:v>
                </c:pt>
                <c:pt idx="9">
                  <c:v>567</c:v>
                </c:pt>
                <c:pt idx="10">
                  <c:v>386</c:v>
                </c:pt>
                <c:pt idx="11">
                  <c:v>331</c:v>
                </c:pt>
                <c:pt idx="12">
                  <c:v>4520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84-4129-8185-E54F8C308B27}"/>
            </c:ext>
          </c:extLst>
        </c:ser>
        <c:ser>
          <c:idx val="3"/>
          <c:order val="3"/>
          <c:tx>
            <c:strRef>
              <c:f>'MR BIS'!$E$3:$E$4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'MR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'MR BIS'!$E$5:$E$17</c:f>
              <c:numCache>
                <c:formatCode>#,##0</c:formatCode>
                <c:ptCount val="13"/>
                <c:pt idx="0">
                  <c:v>292</c:v>
                </c:pt>
                <c:pt idx="12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841-45B0-8A18-9BA9D4E5F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550111"/>
        <c:axId val="1"/>
      </c:lineChart>
      <c:catAx>
        <c:axId val="199055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12700">
            <a:noFill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990550111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defRPr>
            </a:pPr>
            <a:endParaRPr lang="fr-F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2022.xlsx]MR BIS!Tableau croisé dynamique15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2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2CB2D2"/>
          </a:solidFill>
        </c:spPr>
        <c:dLbl>
          <c:idx val="0"/>
          <c:layout>
            <c:manualLayout>
              <c:x val="-0.25462494921076911"/>
              <c:y val="3.5105824537890178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24579"/>
          </a:solidFill>
        </c:spPr>
        <c:dLbl>
          <c:idx val="0"/>
          <c:layout>
            <c:manualLayout>
              <c:x val="0.20230597550948093"/>
              <c:y val="-8.145278382755354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'MR BIS'!$B$48:$B$49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CB2D2"/>
              </a:solidFill>
            </c:spPr>
            <c:extLst>
              <c:ext xmlns:c16="http://schemas.microsoft.com/office/drawing/2014/chart" uri="{C3380CC4-5D6E-409C-BE32-E72D297353CC}">
                <c16:uniqueId val="{00000000-3146-411A-B9FA-BAEBE9F7AF1B}"/>
              </c:ext>
            </c:extLst>
          </c:dPt>
          <c:dPt>
            <c:idx val="1"/>
            <c:bubble3D val="0"/>
            <c:spPr>
              <a:solidFill>
                <a:srgbClr val="024579"/>
              </a:solidFill>
            </c:spPr>
            <c:extLst>
              <c:ext xmlns:c16="http://schemas.microsoft.com/office/drawing/2014/chart" uri="{C3380CC4-5D6E-409C-BE32-E72D297353CC}">
                <c16:uniqueId val="{00000001-3146-411A-B9FA-BAEBE9F7AF1B}"/>
              </c:ext>
            </c:extLst>
          </c:dPt>
          <c:dLbls>
            <c:dLbl>
              <c:idx val="0"/>
              <c:layout>
                <c:manualLayout>
                  <c:x val="-0.25462494921076911"/>
                  <c:y val="3.51058245378901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46-411A-B9FA-BAEBE9F7AF1B}"/>
                </c:ext>
              </c:extLst>
            </c:dLbl>
            <c:dLbl>
              <c:idx val="1"/>
              <c:layout>
                <c:manualLayout>
                  <c:x val="0.20230597550948093"/>
                  <c:y val="-8.145278382755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46-411A-B9FA-BAEBE9F7AF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'MR BIS'!$A$50:$A$52</c:f>
              <c:strCache>
                <c:ptCount val="2"/>
                <c:pt idx="0">
                  <c:v>ARDECHE</c:v>
                </c:pt>
                <c:pt idx="1">
                  <c:v>DROME</c:v>
                </c:pt>
              </c:strCache>
            </c:strRef>
          </c:cat>
          <c:val>
            <c:numRef>
              <c:f>'MR BIS'!$B$50:$B$52</c:f>
              <c:numCache>
                <c:formatCode>General</c:formatCode>
                <c:ptCount val="2"/>
                <c:pt idx="0">
                  <c:v>89</c:v>
                </c:pt>
                <c:pt idx="1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46-411A-B9FA-BAEBE9F7A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 i="0" u="none" strike="noStrike" baseline="0">
          <a:solidFill>
            <a:srgbClr val="FFFFFF"/>
          </a:solidFill>
          <a:latin typeface="Century Gothic"/>
          <a:ea typeface="Century Gothic"/>
          <a:cs typeface="Century Gothic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2022.xlsx]SI BIS!Tableau croisé dynamique6</c:name>
    <c:fmtId val="0"/>
  </c:pivotSource>
  <c:chart>
    <c:autoTitleDeleted val="0"/>
    <c:pivotFmts>
      <c:pivotFmt>
        <c:idx val="0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triangle"/>
          <c:size val="11"/>
          <c:spPr>
            <a:solidFill>
              <a:srgbClr val="002060"/>
            </a:solidFill>
            <a:ln w="9525" cap="flat">
              <a:solidFill>
                <a:schemeClr val="accent1"/>
              </a:solidFill>
            </a:ln>
            <a:effectLst/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  <c:spPr>
          <a:ln w="38100">
            <a:noFill/>
          </a:ln>
        </c:spPr>
        <c:marker>
          <c:spPr>
            <a:noFill/>
            <a:ln w="9525" cap="flat">
              <a:noFill/>
            </a:ln>
            <a:effectLst/>
          </c:spPr>
        </c:marker>
      </c:pivotFmt>
      <c:pivotFmt>
        <c:idx val="4"/>
        <c:spPr>
          <a:ln>
            <a:solidFill>
              <a:srgbClr val="00B0F0"/>
            </a:solidFill>
          </a:ln>
        </c:spPr>
        <c:marker>
          <c:spPr>
            <a:solidFill>
              <a:srgbClr val="002060"/>
            </a:solidFill>
            <a:ln>
              <a:solidFill>
                <a:schemeClr val="bg1"/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  <c:spPr>
          <a:ln>
            <a:noFill/>
          </a:ln>
        </c:spPr>
        <c:marker>
          <c:spPr>
            <a:noFill/>
            <a:ln>
              <a:noFill/>
            </a:ln>
          </c:spPr>
        </c:marker>
      </c:pivotFmt>
      <c:pivotFmt>
        <c:idx val="7"/>
        <c:spPr>
          <a:ln>
            <a:solidFill>
              <a:schemeClr val="accent3">
                <a:lumMod val="50000"/>
              </a:schemeClr>
            </a:solidFill>
          </a:ln>
        </c:spPr>
        <c:marker>
          <c:symbol val="triangle"/>
          <c:size val="11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</c:pivotFmt>
      <c:pivotFmt>
        <c:idx val="9"/>
        <c:spPr>
          <a:ln>
            <a:noFill/>
          </a:ln>
        </c:spPr>
        <c:marker>
          <c:symbol val="triangle"/>
          <c:size val="11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</c:marker>
      </c:pivotFmt>
      <c:pivotFmt>
        <c:idx val="1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'SI BIS'!$B$3:$B$4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rgbClr val="002060"/>
              </a:solidFill>
              <a:ln w="9525" cap="flat">
                <a:solidFill>
                  <a:schemeClr val="accent1"/>
                </a:solidFill>
              </a:ln>
              <a:effectLst/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92BE-4211-B18C-3FDAC70BCA56}"/>
              </c:ext>
            </c:extLst>
          </c:dPt>
          <c:dPt>
            <c:idx val="12"/>
            <c:marker>
              <c:spPr>
                <a:noFill/>
                <a:ln w="9525" cap="flat">
                  <a:noFill/>
                </a:ln>
                <a:effectLst/>
              </c:spPr>
            </c:marker>
            <c:bubble3D val="0"/>
            <c:spPr>
              <a:ln w="381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2BE-4211-B18C-3FDAC70BCA56}"/>
              </c:ext>
            </c:extLst>
          </c:dPt>
          <c:cat>
            <c:strRef>
              <c:f>'SI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'SI BIS'!$B$5:$B$17</c:f>
              <c:numCache>
                <c:formatCode>#,##0</c:formatCode>
                <c:ptCount val="13"/>
                <c:pt idx="0">
                  <c:v>278</c:v>
                </c:pt>
                <c:pt idx="1">
                  <c:v>220</c:v>
                </c:pt>
                <c:pt idx="2">
                  <c:v>312</c:v>
                </c:pt>
                <c:pt idx="3">
                  <c:v>317</c:v>
                </c:pt>
                <c:pt idx="4">
                  <c:v>279</c:v>
                </c:pt>
                <c:pt idx="5">
                  <c:v>705</c:v>
                </c:pt>
                <c:pt idx="6">
                  <c:v>1406</c:v>
                </c:pt>
                <c:pt idx="7">
                  <c:v>661</c:v>
                </c:pt>
                <c:pt idx="8">
                  <c:v>481</c:v>
                </c:pt>
                <c:pt idx="9">
                  <c:v>496</c:v>
                </c:pt>
                <c:pt idx="10">
                  <c:v>390</c:v>
                </c:pt>
                <c:pt idx="11">
                  <c:v>540</c:v>
                </c:pt>
                <c:pt idx="12">
                  <c:v>6085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E-4211-B18C-3FDAC70BCA56}"/>
            </c:ext>
          </c:extLst>
        </c:ser>
        <c:ser>
          <c:idx val="1"/>
          <c:order val="1"/>
          <c:tx>
            <c:strRef>
              <c:f>'SI BIS'!$C$3:$C$4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marker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2BE-4211-B18C-3FDAC70BCA56}"/>
              </c:ext>
            </c:extLst>
          </c:dPt>
          <c:cat>
            <c:strRef>
              <c:f>'SI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'SI BIS'!$C$5:$C$17</c:f>
              <c:numCache>
                <c:formatCode>#,##0</c:formatCode>
                <c:ptCount val="13"/>
                <c:pt idx="0">
                  <c:v>559</c:v>
                </c:pt>
                <c:pt idx="1">
                  <c:v>430</c:v>
                </c:pt>
                <c:pt idx="2">
                  <c:v>254</c:v>
                </c:pt>
                <c:pt idx="3">
                  <c:v>182</c:v>
                </c:pt>
                <c:pt idx="4">
                  <c:v>232</c:v>
                </c:pt>
                <c:pt idx="5">
                  <c:v>485</c:v>
                </c:pt>
                <c:pt idx="6">
                  <c:v>489</c:v>
                </c:pt>
                <c:pt idx="7">
                  <c:v>304</c:v>
                </c:pt>
                <c:pt idx="8">
                  <c:v>336</c:v>
                </c:pt>
                <c:pt idx="9">
                  <c:v>379</c:v>
                </c:pt>
                <c:pt idx="10">
                  <c:v>339</c:v>
                </c:pt>
                <c:pt idx="11">
                  <c:v>295</c:v>
                </c:pt>
                <c:pt idx="12">
                  <c:v>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BE-4211-B18C-3FDAC70BCA56}"/>
            </c:ext>
          </c:extLst>
        </c:ser>
        <c:ser>
          <c:idx val="2"/>
          <c:order val="2"/>
          <c:tx>
            <c:strRef>
              <c:f>'SI BIS'!$D$3:$D$4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1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12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2BE-4211-B18C-3FDAC70BCA56}"/>
              </c:ext>
            </c:extLst>
          </c:dPt>
          <c:cat>
            <c:strRef>
              <c:f>'SI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'SI BIS'!$D$5:$D$17</c:f>
              <c:numCache>
                <c:formatCode>#,##0</c:formatCode>
                <c:ptCount val="13"/>
                <c:pt idx="0">
                  <c:v>328</c:v>
                </c:pt>
                <c:pt idx="1">
                  <c:v>349</c:v>
                </c:pt>
                <c:pt idx="2">
                  <c:v>332</c:v>
                </c:pt>
                <c:pt idx="3">
                  <c:v>306</c:v>
                </c:pt>
                <c:pt idx="4">
                  <c:v>367</c:v>
                </c:pt>
                <c:pt idx="5">
                  <c:v>393</c:v>
                </c:pt>
                <c:pt idx="6">
                  <c:v>423</c:v>
                </c:pt>
                <c:pt idx="7">
                  <c:v>379</c:v>
                </c:pt>
                <c:pt idx="8">
                  <c:v>451</c:v>
                </c:pt>
                <c:pt idx="9">
                  <c:v>426</c:v>
                </c:pt>
                <c:pt idx="10">
                  <c:v>357</c:v>
                </c:pt>
                <c:pt idx="11">
                  <c:v>364</c:v>
                </c:pt>
                <c:pt idx="12">
                  <c:v>4475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BE-4211-B18C-3FDAC70BCA56}"/>
            </c:ext>
          </c:extLst>
        </c:ser>
        <c:ser>
          <c:idx val="3"/>
          <c:order val="3"/>
          <c:tx>
            <c:strRef>
              <c:f>'SI BIS'!$E$3:$E$4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'SI BIS'!$A$5:$A$17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Décembre </c:v>
                </c:pt>
                <c:pt idx="12">
                  <c:v>Total </c:v>
                </c:pt>
              </c:strCache>
            </c:strRef>
          </c:cat>
          <c:val>
            <c:numRef>
              <c:f>'SI BIS'!$E$5:$E$17</c:f>
              <c:numCache>
                <c:formatCode>#,##0</c:formatCode>
                <c:ptCount val="13"/>
                <c:pt idx="0">
                  <c:v>338</c:v>
                </c:pt>
                <c:pt idx="12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23-4335-A9BE-7C9CFD2D7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563839"/>
        <c:axId val="1"/>
      </c:lineChart>
      <c:catAx>
        <c:axId val="199056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12700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90563839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Roboto" panose="02000000000000000000" pitchFamily="2" charset="0"/>
          <a:ea typeface="Roboto" panose="02000000000000000000" pitchFamily="2" charset="0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2022.xlsx]SI BIS!Tableau croisé dynamique15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2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2CB2D2"/>
          </a:solidFill>
        </c:spPr>
        <c:dLbl>
          <c:idx val="0"/>
          <c:layout>
            <c:manualLayout>
              <c:x val="-0.10167811938080604"/>
              <c:y val="0.1955196808309169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24579"/>
          </a:solidFill>
        </c:spPr>
        <c:dLbl>
          <c:idx val="0"/>
          <c:layout>
            <c:manualLayout>
              <c:x val="0.14431262268687003"/>
              <c:y val="-0.26101892260795029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FFFFFF"/>
                  </a:solidFill>
                  <a:latin typeface="Century Gothic"/>
                  <a:ea typeface="Century Gothic"/>
                  <a:cs typeface="Century Gothic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'SI BIS'!$B$48:$B$49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CB2D2"/>
              </a:solidFill>
            </c:spPr>
            <c:extLst>
              <c:ext xmlns:c16="http://schemas.microsoft.com/office/drawing/2014/chart" uri="{C3380CC4-5D6E-409C-BE32-E72D297353CC}">
                <c16:uniqueId val="{00000000-E328-4DAF-AF00-696757B02A0E}"/>
              </c:ext>
            </c:extLst>
          </c:dPt>
          <c:dPt>
            <c:idx val="1"/>
            <c:bubble3D val="0"/>
            <c:spPr>
              <a:solidFill>
                <a:srgbClr val="024579"/>
              </a:solidFill>
            </c:spPr>
            <c:extLst>
              <c:ext xmlns:c16="http://schemas.microsoft.com/office/drawing/2014/chart" uri="{C3380CC4-5D6E-409C-BE32-E72D297353CC}">
                <c16:uniqueId val="{00000001-E328-4DAF-AF00-696757B02A0E}"/>
              </c:ext>
            </c:extLst>
          </c:dPt>
          <c:dLbls>
            <c:dLbl>
              <c:idx val="0"/>
              <c:layout>
                <c:manualLayout>
                  <c:x val="-0.10167811938080604"/>
                  <c:y val="0.195519680830916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28-4DAF-AF00-696757B02A0E}"/>
                </c:ext>
              </c:extLst>
            </c:dLbl>
            <c:dLbl>
              <c:idx val="1"/>
              <c:layout>
                <c:manualLayout>
                  <c:x val="0.14431262268687003"/>
                  <c:y val="-0.26101892260795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28-4DAF-AF00-696757B02A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'SI BIS'!$A$50:$A$52</c:f>
              <c:strCache>
                <c:ptCount val="2"/>
                <c:pt idx="0">
                  <c:v>LE PUY</c:v>
                </c:pt>
                <c:pt idx="1">
                  <c:v>SAINT ETIENNE</c:v>
                </c:pt>
              </c:strCache>
            </c:strRef>
          </c:cat>
          <c:val>
            <c:numRef>
              <c:f>'SI BIS'!$B$50:$B$52</c:f>
              <c:numCache>
                <c:formatCode>General</c:formatCode>
                <c:ptCount val="2"/>
                <c:pt idx="0">
                  <c:v>49</c:v>
                </c:pt>
                <c:pt idx="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8-4DAF-AF00-696757B0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 i="0" u="none" strike="noStrike" baseline="0">
          <a:solidFill>
            <a:srgbClr val="FFFFFF"/>
          </a:solidFill>
          <a:latin typeface="Century Gothic"/>
          <a:ea typeface="Century Gothic"/>
          <a:cs typeface="Century Gothic"/>
        </a:defRPr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rgbClr val="FFFFFF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defRPr>
            </a:pPr>
            <a:r>
              <a:rPr lang="fr-FR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MISSIONS NOVEMBRE 2021</a:t>
            </a:r>
          </a:p>
          <a:p>
            <a:pPr>
              <a:defRPr sz="2400"/>
            </a:pPr>
            <a:r>
              <a:rPr lang="fr-FR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3600</a:t>
            </a:r>
            <a:endParaRPr lang="fr-FR" sz="18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6.741058734126977E-2"/>
          <c:y val="2.49454318677892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.9276910259813029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Missions'!$S$2</c:f>
              <c:strCache>
                <c:ptCount val="1"/>
                <c:pt idx="0">
                  <c:v>TOTAL MISSIONS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75000"/>
                    <a:shade val="30000"/>
                    <a:satMod val="115000"/>
                  </a:schemeClr>
                </a:gs>
                <a:gs pos="50000">
                  <a:schemeClr val="accent5">
                    <a:lumMod val="75000"/>
                    <a:shade val="67500"/>
                    <a:satMod val="115000"/>
                  </a:schemeClr>
                </a:gs>
                <a:gs pos="100000">
                  <a:schemeClr val="accent5">
                    <a:lumMod val="75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5F3-456E-900B-409DDC6B05C6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F3-456E-900B-409DDC6B05C6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F3-456E-900B-409DDC6B05C6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F3-456E-900B-409DDC6B05C6}"/>
              </c:ext>
            </c:extLst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F3-456E-900B-409DDC6B05C6}"/>
              </c:ext>
            </c:extLst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F3-456E-900B-409DDC6B05C6}"/>
              </c:ext>
            </c:extLst>
          </c:dPt>
          <c:dPt>
            <c:idx val="6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F3-456E-900B-409DDC6B05C6}"/>
              </c:ext>
            </c:extLst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F3-456E-900B-409DDC6B05C6}"/>
              </c:ext>
            </c:extLst>
          </c:dPt>
          <c:dLbls>
            <c:dLbl>
              <c:idx val="0"/>
              <c:layout>
                <c:manualLayout>
                  <c:x val="-1.1225277562643299E-17"/>
                  <c:y val="-2.3259651009479757E-2"/>
                </c:manualLayout>
              </c:layout>
              <c:tx>
                <c:rich>
                  <a:bodyPr/>
                  <a:lstStyle/>
                  <a:p>
                    <a:fld id="{D353D5FE-0B81-4CDA-B549-9D0797A1A57D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3483688B-3BFC-4E4A-8225-65F252A4C89E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5F3-456E-900B-409DDC6B05C6}"/>
                </c:ext>
              </c:extLst>
            </c:dLbl>
            <c:dLbl>
              <c:idx val="1"/>
              <c:layout>
                <c:manualLayout>
                  <c:x val="0"/>
                  <c:y val="-1.078693507558515E-2"/>
                </c:manualLayout>
              </c:layout>
              <c:tx>
                <c:rich>
                  <a:bodyPr/>
                  <a:lstStyle/>
                  <a:p>
                    <a:fld id="{FA18DF6E-5F39-443E-B3B7-EA8B8CACE57E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7FC06128-8162-4F84-A0C3-7820C63E34F6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5F3-456E-900B-409DDC6B05C6}"/>
                </c:ext>
              </c:extLst>
            </c:dLbl>
            <c:dLbl>
              <c:idx val="2"/>
              <c:layout>
                <c:manualLayout>
                  <c:x val="0"/>
                  <c:y val="-1.3905114059058801E-2"/>
                </c:manualLayout>
              </c:layout>
              <c:tx>
                <c:rich>
                  <a:bodyPr/>
                  <a:lstStyle/>
                  <a:p>
                    <a:fld id="{E27211E3-5742-433B-881E-A0B8437D7E22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fld id="{45D050A0-9AC1-4D2E-9669-62139F2ED398}" type="VALUE">
                      <a:rPr lang="en-US" baseline="0"/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5F3-456E-900B-409DDC6B05C6}"/>
                </c:ext>
              </c:extLst>
            </c:dLbl>
            <c:dLbl>
              <c:idx val="3"/>
              <c:layout>
                <c:manualLayout>
                  <c:x val="1.2245898805099192E-3"/>
                  <c:y val="-3.2614187959900821E-2"/>
                </c:manualLayout>
              </c:layout>
              <c:tx>
                <c:rich>
                  <a:bodyPr/>
                  <a:lstStyle/>
                  <a:p>
                    <a:fld id="{89243EB7-9665-4F0E-A833-245C6D82AFB1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64D64856-E175-4F5D-9D59-96B75A8A6E55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5F3-456E-900B-409DDC6B05C6}"/>
                </c:ext>
              </c:extLst>
            </c:dLbl>
            <c:dLbl>
              <c:idx val="4"/>
              <c:layout>
                <c:manualLayout>
                  <c:x val="3.6737696415297576E-3"/>
                  <c:y val="-7.6687560921114986E-3"/>
                </c:manualLayout>
              </c:layout>
              <c:tx>
                <c:rich>
                  <a:bodyPr/>
                  <a:lstStyle/>
                  <a:p>
                    <a:fld id="{78E41FA3-51F6-4C97-A45E-D09F32C8F71B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8A7BB736-BFC5-4D5F-8807-39F5BD9C58F3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5F3-456E-900B-409DDC6B05C6}"/>
                </c:ext>
              </c:extLst>
            </c:dLbl>
            <c:dLbl>
              <c:idx val="5"/>
              <c:layout>
                <c:manualLayout>
                  <c:x val="5.2657364861926438E-2"/>
                  <c:y val="1.7644719106089286E-2"/>
                </c:manualLayout>
              </c:layout>
              <c:tx>
                <c:rich>
                  <a:bodyPr/>
                  <a:lstStyle/>
                  <a:p>
                    <a:fld id="{3B34BB84-F3BE-4AEF-AA02-8E13B3DCA0E9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fld id="{AE8677BC-AF57-434C-BA29-A8CA406E98BA}" type="VALUE">
                      <a:rPr lang="en-US" baseline="0"/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5F3-456E-900B-409DDC6B05C6}"/>
                </c:ext>
              </c:extLst>
            </c:dLbl>
            <c:dLbl>
              <c:idx val="6"/>
              <c:layout>
                <c:manualLayout>
                  <c:x val="-2.4491797610199282E-3"/>
                  <c:y val="-2.014147202600610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MONTELIMAR</a:t>
                    </a:r>
                  </a:p>
                  <a:p>
                    <a:r>
                      <a:rPr lang="en-US" baseline="0"/>
                      <a:t> </a:t>
                    </a:r>
                    <a:fld id="{F5C64204-439E-4587-BF4D-D62A7124D9BE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5F3-456E-900B-409DDC6B05C6}"/>
                </c:ext>
              </c:extLst>
            </c:dLbl>
            <c:dLbl>
              <c:idx val="7"/>
              <c:layout>
                <c:manualLayout>
                  <c:x val="6.122949402549596E-3"/>
                  <c:y val="-1.078693507558515E-2"/>
                </c:manualLayout>
              </c:layout>
              <c:tx>
                <c:rich>
                  <a:bodyPr/>
                  <a:lstStyle/>
                  <a:p>
                    <a:fld id="{4253CB5A-D5D4-4AC4-86B0-653A19C8BB9E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542929AC-4737-4C34-BE00-482117C2AF04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5F3-456E-900B-409DDC6B05C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'Données Missions'!$R$3:$R$10</c:f>
              <c:strCache>
                <c:ptCount val="8"/>
                <c:pt idx="0">
                  <c:v>AUVERGNE</c:v>
                </c:pt>
                <c:pt idx="1">
                  <c:v>SAVOIE</c:v>
                </c:pt>
                <c:pt idx="2">
                  <c:v>BOURGOGNE</c:v>
                </c:pt>
                <c:pt idx="3">
                  <c:v>BOURG</c:v>
                </c:pt>
                <c:pt idx="4">
                  <c:v>GRENOBLE</c:v>
                </c:pt>
                <c:pt idx="5">
                  <c:v>LYON</c:v>
                </c:pt>
                <c:pt idx="6">
                  <c:v>MR</c:v>
                </c:pt>
                <c:pt idx="7">
                  <c:v>SI / LE PUY</c:v>
                </c:pt>
              </c:strCache>
            </c:strRef>
          </c:cat>
          <c:val>
            <c:numRef>
              <c:f>'Données Missions'!$S$3:$S$10</c:f>
              <c:numCache>
                <c:formatCode>General</c:formatCode>
                <c:ptCount val="8"/>
                <c:pt idx="0">
                  <c:v>327</c:v>
                </c:pt>
                <c:pt idx="1">
                  <c:v>508</c:v>
                </c:pt>
                <c:pt idx="2">
                  <c:v>499</c:v>
                </c:pt>
                <c:pt idx="3">
                  <c:v>207</c:v>
                </c:pt>
                <c:pt idx="4">
                  <c:v>203</c:v>
                </c:pt>
                <c:pt idx="5">
                  <c:v>1051</c:v>
                </c:pt>
                <c:pt idx="6">
                  <c:v>292</c:v>
                </c:pt>
                <c:pt idx="7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F3-456E-900B-409DDC6B0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2625488"/>
        <c:axId val="812610512"/>
      </c:barChart>
      <c:valAx>
        <c:axId val="81261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FFFFFF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defRPr>
            </a:pPr>
            <a:endParaRPr lang="fr-FR"/>
          </a:p>
        </c:txPr>
        <c:crossAx val="812625488"/>
        <c:crosses val="autoZero"/>
        <c:crossBetween val="between"/>
      </c:valAx>
      <c:catAx>
        <c:axId val="81262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FFFFFF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defRPr>
            </a:pPr>
            <a:endParaRPr lang="fr-FR"/>
          </a:p>
        </c:txPr>
        <c:crossAx val="8126105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 b="1" i="0" u="none" strike="noStrike" baseline="0">
          <a:solidFill>
            <a:srgbClr val="FFFFFF"/>
          </a:solidFill>
          <a:latin typeface="Roboto" panose="02000000000000000000" pitchFamily="2" charset="0"/>
          <a:ea typeface="Roboto" panose="02000000000000000000" pitchFamily="2" charset="0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42542523550018E-2"/>
          <c:y val="4.9816689580469101E-2"/>
          <c:w val="0.94550210835804849"/>
          <c:h val="0.73378839469390644"/>
        </c:manualLayout>
      </c:layout>
      <c:lineChart>
        <c:grouping val="standard"/>
        <c:varyColors val="0"/>
        <c:ser>
          <c:idx val="1"/>
          <c:order val="0"/>
          <c:tx>
            <c:strRef>
              <c:f>'Données Missions'!$B$66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11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619-4B3D-9B47-2B3EEE17131F}"/>
              </c:ext>
            </c:extLst>
          </c:dPt>
          <c:val>
            <c:numRef>
              <c:f>'Données Missions'!$C$66:$O$66</c:f>
              <c:numCache>
                <c:formatCode>General</c:formatCode>
                <c:ptCount val="13"/>
                <c:pt idx="0">
                  <c:v>3111</c:v>
                </c:pt>
                <c:pt idx="1">
                  <c:v>2788</c:v>
                </c:pt>
                <c:pt idx="2">
                  <c:v>2998</c:v>
                </c:pt>
                <c:pt idx="3">
                  <c:v>2896</c:v>
                </c:pt>
                <c:pt idx="4">
                  <c:v>2770</c:v>
                </c:pt>
                <c:pt idx="5">
                  <c:v>4562</c:v>
                </c:pt>
                <c:pt idx="6">
                  <c:v>6665</c:v>
                </c:pt>
                <c:pt idx="7">
                  <c:v>4870</c:v>
                </c:pt>
                <c:pt idx="8">
                  <c:v>3741</c:v>
                </c:pt>
                <c:pt idx="9">
                  <c:v>4249</c:v>
                </c:pt>
                <c:pt idx="10">
                  <c:v>5672</c:v>
                </c:pt>
                <c:pt idx="11">
                  <c:v>4381</c:v>
                </c:pt>
                <c:pt idx="12">
                  <c:v>48703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19-4B3D-9B47-2B3EEE17131F}"/>
            </c:ext>
          </c:extLst>
        </c:ser>
        <c:ser>
          <c:idx val="2"/>
          <c:order val="1"/>
          <c:tx>
            <c:strRef>
              <c:f>'Données Missions'!$B$67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2060">
                  <a:alpha val="96000"/>
                </a:srgbClr>
              </a:solidFill>
            </a:ln>
          </c:spPr>
          <c:marker>
            <c:spPr>
              <a:solidFill>
                <a:srgbClr val="2CB2D2"/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3"/>
            <c:marker>
              <c:spPr>
                <a:solidFill>
                  <a:srgbClr val="2CB2D2"/>
                </a:solidFill>
                <a:ln w="0">
                  <a:solidFill>
                    <a:sysClr val="window" lastClr="FFFF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619-4B3D-9B47-2B3EEE17131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9619-4B3D-9B47-2B3EEE17131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9619-4B3D-9B47-2B3EEE17131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9619-4B3D-9B47-2B3EEE17131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9619-4B3D-9B47-2B3EEE17131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9619-4B3D-9B47-2B3EEE17131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1-9619-4B3D-9B47-2B3EEE17131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3-9619-4B3D-9B47-2B3EEE17131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5-9619-4B3D-9B47-2B3EEE17131F}"/>
              </c:ext>
            </c:extLst>
          </c:dPt>
          <c:dPt>
            <c:idx val="12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38100">
                <a:noFill/>
              </a:ln>
            </c:spPr>
            <c:extLst>
              <c:ext xmlns:c16="http://schemas.microsoft.com/office/drawing/2014/chart" uri="{C3380CC4-5D6E-409C-BE32-E72D297353CC}">
                <c16:uniqueId val="{00000017-9619-4B3D-9B47-2B3EEE17131F}"/>
              </c:ext>
            </c:extLst>
          </c:dPt>
          <c:cat>
            <c:strRef>
              <c:f>'Données Missions'!$C$63:$O$63</c:f>
              <c:strCache>
                <c:ptCount val="1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  <c:pt idx="12">
                  <c:v>Total</c:v>
                </c:pt>
              </c:strCache>
            </c:strRef>
          </c:cat>
          <c:val>
            <c:numRef>
              <c:f>'Données Missions'!$C$67:$O$67</c:f>
              <c:numCache>
                <c:formatCode>General</c:formatCode>
                <c:ptCount val="13"/>
                <c:pt idx="0">
                  <c:v>4205</c:v>
                </c:pt>
                <c:pt idx="1">
                  <c:v>3513</c:v>
                </c:pt>
                <c:pt idx="2">
                  <c:v>2586</c:v>
                </c:pt>
                <c:pt idx="3">
                  <c:v>1653</c:v>
                </c:pt>
                <c:pt idx="4">
                  <c:v>2192</c:v>
                </c:pt>
                <c:pt idx="5">
                  <c:v>3778</c:v>
                </c:pt>
                <c:pt idx="6">
                  <c:v>4040</c:v>
                </c:pt>
                <c:pt idx="7">
                  <c:v>3158</c:v>
                </c:pt>
                <c:pt idx="8">
                  <c:v>3587</c:v>
                </c:pt>
                <c:pt idx="9">
                  <c:v>4097</c:v>
                </c:pt>
                <c:pt idx="10">
                  <c:v>3276</c:v>
                </c:pt>
                <c:pt idx="11">
                  <c:v>3197</c:v>
                </c:pt>
                <c:pt idx="12">
                  <c:v>39282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619-4B3D-9B47-2B3EEE17131F}"/>
            </c:ext>
          </c:extLst>
        </c:ser>
        <c:ser>
          <c:idx val="0"/>
          <c:order val="2"/>
          <c:tx>
            <c:strRef>
              <c:f>'Données Missions'!$B$68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9BBB59">
                  <a:lumMod val="50000"/>
                </a:srgbClr>
              </a:solidFill>
            </a:ln>
          </c:spPr>
          <c:marker>
            <c:symbol val="triangle"/>
            <c:size val="11"/>
            <c:spPr>
              <a:solidFill>
                <a:srgbClr val="9BBB59">
                  <a:lumMod val="60000"/>
                  <a:lumOff val="40000"/>
                </a:srgbClr>
              </a:solidFill>
              <a:ln w="12700">
                <a:solidFill>
                  <a:srgbClr val="9BBB59">
                    <a:lumMod val="50000"/>
                  </a:srgb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6-9619-4B3D-9B47-2B3EEE17131F}"/>
              </c:ext>
            </c:extLst>
          </c:dPt>
          <c:dPt>
            <c:idx val="1"/>
            <c:bubble3D val="0"/>
            <c:spPr>
              <a:ln w="28575">
                <a:solidFill>
                  <a:srgbClr val="9BBB59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9619-4B3D-9B47-2B3EEE17131F}"/>
              </c:ext>
            </c:extLst>
          </c:dPt>
          <c:dPt>
            <c:idx val="2"/>
            <c:bubble3D val="0"/>
            <c:spPr>
              <a:ln w="28575">
                <a:solidFill>
                  <a:srgbClr val="9BBB59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9619-4B3D-9B47-2B3EEE17131F}"/>
              </c:ext>
            </c:extLst>
          </c:dPt>
          <c:dPt>
            <c:idx val="3"/>
            <c:bubble3D val="0"/>
            <c:spPr>
              <a:ln w="28575">
                <a:solidFill>
                  <a:srgbClr val="9BBB59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619-4B3D-9B47-2B3EEE17131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1-9619-4B3D-9B47-2B3EEE17131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9-6ED5-4056-8CE1-B1F81FE538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A-E7BE-45D2-8C8D-05E383FC2A6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3-9619-4B3D-9B47-2B3EEE17131F}"/>
              </c:ext>
            </c:extLst>
          </c:dPt>
          <c:dPt>
            <c:idx val="12"/>
            <c:marker>
              <c:spPr>
                <a:noFill/>
                <a:ln w="12700">
                  <a:solidFill>
                    <a:sysClr val="windowText" lastClr="000000"/>
                  </a:solidFill>
                </a:ln>
              </c:spPr>
            </c:marker>
            <c:bubble3D val="0"/>
            <c:spPr>
              <a:ln w="38100">
                <a:noFill/>
              </a:ln>
            </c:spPr>
            <c:extLst>
              <c:ext xmlns:c16="http://schemas.microsoft.com/office/drawing/2014/chart" uri="{C3380CC4-5D6E-409C-BE32-E72D297353CC}">
                <c16:uniqueId val="{00000025-9619-4B3D-9B47-2B3EEE17131F}"/>
              </c:ext>
            </c:extLst>
          </c:dPt>
          <c:val>
            <c:numRef>
              <c:f>'Données Missions'!$C$68:$O$68</c:f>
              <c:numCache>
                <c:formatCode>General</c:formatCode>
                <c:ptCount val="13"/>
                <c:pt idx="0">
                  <c:v>3361</c:v>
                </c:pt>
                <c:pt idx="1">
                  <c:v>3559</c:v>
                </c:pt>
                <c:pt idx="2">
                  <c:v>3619</c:v>
                </c:pt>
                <c:pt idx="3">
                  <c:v>3093</c:v>
                </c:pt>
                <c:pt idx="4">
                  <c:v>3291</c:v>
                </c:pt>
                <c:pt idx="5">
                  <c:v>4908</c:v>
                </c:pt>
                <c:pt idx="6">
                  <c:v>4765</c:v>
                </c:pt>
                <c:pt idx="7">
                  <c:v>3592</c:v>
                </c:pt>
                <c:pt idx="8">
                  <c:v>4192</c:v>
                </c:pt>
                <c:pt idx="9">
                  <c:v>4321</c:v>
                </c:pt>
                <c:pt idx="10">
                  <c:v>3600</c:v>
                </c:pt>
                <c:pt idx="11">
                  <c:v>3655</c:v>
                </c:pt>
                <c:pt idx="12">
                  <c:v>45956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9619-4B3D-9B47-2B3EEE171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552607"/>
        <c:axId val="1"/>
      </c:lineChart>
      <c:catAx>
        <c:axId val="199055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00"/>
          <c:min val="1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solidFill>
            <a:srgbClr val="FFFFFF"/>
          </a:solidFill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90552607"/>
        <c:crosses val="autoZero"/>
        <c:crossBetween val="between"/>
        <c:majorUnit val="1000"/>
        <c:minorUnit val="100"/>
      </c:valAx>
      <c:dTable>
        <c:showHorzBorder val="1"/>
        <c:showVertBorder val="1"/>
        <c:showOutline val="1"/>
        <c:showKeys val="0"/>
        <c:spPr>
          <a:solidFill>
            <a:sysClr val="window" lastClr="FFFFFF"/>
          </a:solidFill>
          <a:ln w="6350">
            <a:solidFill>
              <a:sysClr val="windowText" lastClr="000000"/>
            </a:solidFill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Roboto" panose="02000000000000000000" pitchFamily="2" charset="0"/>
          <a:ea typeface="Roboto" panose="02000000000000000000" pitchFamily="2" charset="0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Encours 2021</a:t>
            </a:r>
          </a:p>
        </c:rich>
      </c:tx>
      <c:layout>
        <c:manualLayout>
          <c:xMode val="edge"/>
          <c:yMode val="edge"/>
          <c:x val="0.45920934430314536"/>
          <c:y val="4.5725702410778828E-2"/>
        </c:manualLayout>
      </c:layout>
      <c:overlay val="0"/>
      <c:spPr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c:spPr>
    </c:title>
    <c:autoTitleDeleted val="0"/>
    <c:plotArea>
      <c:layout>
        <c:manualLayout>
          <c:layoutTarget val="inner"/>
          <c:xMode val="edge"/>
          <c:yMode val="edge"/>
          <c:x val="7.6414560494426562E-2"/>
          <c:y val="3.3970585904270774E-2"/>
          <c:w val="0.92358543950557348"/>
          <c:h val="0.45664894881725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En cours'!$B$13</c:f>
              <c:strCache>
                <c:ptCount val="1"/>
                <c:pt idx="0">
                  <c:v>Janvier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cours'!$B$14:$B$23</c:f>
              <c:numCache>
                <c:formatCode>General</c:formatCode>
                <c:ptCount val="10"/>
                <c:pt idx="0">
                  <c:v>283</c:v>
                </c:pt>
                <c:pt idx="1">
                  <c:v>878</c:v>
                </c:pt>
                <c:pt idx="2">
                  <c:v>268</c:v>
                </c:pt>
                <c:pt idx="3">
                  <c:v>647</c:v>
                </c:pt>
                <c:pt idx="4">
                  <c:v>1210</c:v>
                </c:pt>
                <c:pt idx="5">
                  <c:v>301</c:v>
                </c:pt>
                <c:pt idx="6">
                  <c:v>2236</c:v>
                </c:pt>
                <c:pt idx="7">
                  <c:v>754</c:v>
                </c:pt>
                <c:pt idx="8">
                  <c:v>613</c:v>
                </c:pt>
                <c:pt idx="9">
                  <c:v>7190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0-46FA-B482-FC173E5429CE}"/>
            </c:ext>
          </c:extLst>
        </c:ser>
        <c:ser>
          <c:idx val="1"/>
          <c:order val="1"/>
          <c:tx>
            <c:strRef>
              <c:f>'Données En cours'!$C$13</c:f>
              <c:strCache>
                <c:ptCount val="1"/>
                <c:pt idx="0">
                  <c:v>Février</c:v>
                </c:pt>
              </c:strCache>
            </c:strRef>
          </c:tx>
          <c:spPr>
            <a:solidFill>
              <a:srgbClr val="71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noFill/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cours'!$C$14:$C$23</c:f>
              <c:numCache>
                <c:formatCode>General</c:formatCode>
                <c:ptCount val="10"/>
                <c:pt idx="0">
                  <c:v>336</c:v>
                </c:pt>
                <c:pt idx="1">
                  <c:v>918</c:v>
                </c:pt>
                <c:pt idx="2">
                  <c:v>298</c:v>
                </c:pt>
                <c:pt idx="3">
                  <c:v>645</c:v>
                </c:pt>
                <c:pt idx="4">
                  <c:v>1265</c:v>
                </c:pt>
                <c:pt idx="5">
                  <c:v>275</c:v>
                </c:pt>
                <c:pt idx="6">
                  <c:v>2079</c:v>
                </c:pt>
                <c:pt idx="7">
                  <c:v>697</c:v>
                </c:pt>
                <c:pt idx="8">
                  <c:v>683</c:v>
                </c:pt>
                <c:pt idx="9">
                  <c:v>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80-46FA-B482-FC173E5429CE}"/>
            </c:ext>
          </c:extLst>
        </c:ser>
        <c:ser>
          <c:idx val="2"/>
          <c:order val="2"/>
          <c:tx>
            <c:strRef>
              <c:f>'Données En cours'!$D$13</c:f>
              <c:strCache>
                <c:ptCount val="1"/>
                <c:pt idx="0">
                  <c:v>Mars</c:v>
                </c:pt>
              </c:strCache>
            </c:strRef>
          </c:tx>
          <c:spPr>
            <a:solidFill>
              <a:srgbClr val="ADB9CA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cours'!$D$14:$D$23</c:f>
              <c:numCache>
                <c:formatCode>General</c:formatCode>
                <c:ptCount val="10"/>
                <c:pt idx="0">
                  <c:v>261</c:v>
                </c:pt>
                <c:pt idx="1">
                  <c:v>813</c:v>
                </c:pt>
                <c:pt idx="2">
                  <c:v>261</c:v>
                </c:pt>
                <c:pt idx="3">
                  <c:v>550</c:v>
                </c:pt>
                <c:pt idx="4">
                  <c:v>1086</c:v>
                </c:pt>
                <c:pt idx="5">
                  <c:v>271</c:v>
                </c:pt>
                <c:pt idx="6">
                  <c:v>1803</c:v>
                </c:pt>
                <c:pt idx="7">
                  <c:v>606</c:v>
                </c:pt>
                <c:pt idx="8">
                  <c:v>554</c:v>
                </c:pt>
                <c:pt idx="9">
                  <c:v>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80-46FA-B482-FC173E5429CE}"/>
            </c:ext>
          </c:extLst>
        </c:ser>
        <c:ser>
          <c:idx val="3"/>
          <c:order val="3"/>
          <c:tx>
            <c:strRef>
              <c:f>'Données En cours'!$E$13</c:f>
              <c:strCache>
                <c:ptCount val="1"/>
                <c:pt idx="0">
                  <c:v>Avril</c:v>
                </c:pt>
              </c:strCache>
            </c:strRef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noFill/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cours'!$E$14:$E$23</c:f>
              <c:numCache>
                <c:formatCode>General</c:formatCode>
                <c:ptCount val="10"/>
                <c:pt idx="0">
                  <c:v>210</c:v>
                </c:pt>
                <c:pt idx="1">
                  <c:v>842</c:v>
                </c:pt>
                <c:pt idx="2">
                  <c:v>245</c:v>
                </c:pt>
                <c:pt idx="3">
                  <c:v>520</c:v>
                </c:pt>
                <c:pt idx="4">
                  <c:v>1061</c:v>
                </c:pt>
                <c:pt idx="5">
                  <c:v>272</c:v>
                </c:pt>
                <c:pt idx="6">
                  <c:v>1841</c:v>
                </c:pt>
                <c:pt idx="7">
                  <c:v>596</c:v>
                </c:pt>
                <c:pt idx="8">
                  <c:v>577</c:v>
                </c:pt>
                <c:pt idx="9">
                  <c:v>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80-46FA-B482-FC173E5429CE}"/>
            </c:ext>
          </c:extLst>
        </c:ser>
        <c:ser>
          <c:idx val="4"/>
          <c:order val="4"/>
          <c:tx>
            <c:strRef>
              <c:f>'Données En cours'!$F$13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E80-46FA-B482-FC173E5429CE}"/>
              </c:ext>
            </c:extLst>
          </c:dPt>
          <c:dPt>
            <c:idx val="9"/>
            <c:invertIfNegative val="0"/>
            <c:bubble3D val="0"/>
            <c:spPr>
              <a:noFill/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cours'!$F$14:$F$23</c:f>
              <c:numCache>
                <c:formatCode>General</c:formatCode>
                <c:ptCount val="10"/>
                <c:pt idx="0">
                  <c:v>188</c:v>
                </c:pt>
                <c:pt idx="1">
                  <c:v>765</c:v>
                </c:pt>
                <c:pt idx="2">
                  <c:v>328</c:v>
                </c:pt>
                <c:pt idx="3">
                  <c:v>436</c:v>
                </c:pt>
                <c:pt idx="4">
                  <c:v>1140</c:v>
                </c:pt>
                <c:pt idx="5">
                  <c:v>253</c:v>
                </c:pt>
                <c:pt idx="6">
                  <c:v>2016</c:v>
                </c:pt>
                <c:pt idx="7">
                  <c:v>647</c:v>
                </c:pt>
                <c:pt idx="8">
                  <c:v>682</c:v>
                </c:pt>
                <c:pt idx="9">
                  <c:v>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80-46FA-B482-FC173E5429CE}"/>
            </c:ext>
          </c:extLst>
        </c:ser>
        <c:ser>
          <c:idx val="5"/>
          <c:order val="5"/>
          <c:tx>
            <c:strRef>
              <c:f>'Données En cours'!$G$13</c:f>
              <c:strCache>
                <c:ptCount val="1"/>
                <c:pt idx="0">
                  <c:v>Juin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noFill/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cours'!$G$14:$G$23</c:f>
              <c:numCache>
                <c:formatCode>General</c:formatCode>
                <c:ptCount val="10"/>
                <c:pt idx="0">
                  <c:v>192</c:v>
                </c:pt>
                <c:pt idx="1">
                  <c:v>721</c:v>
                </c:pt>
                <c:pt idx="2">
                  <c:v>412</c:v>
                </c:pt>
                <c:pt idx="3">
                  <c:v>544</c:v>
                </c:pt>
                <c:pt idx="4">
                  <c:v>1291</c:v>
                </c:pt>
                <c:pt idx="5">
                  <c:v>275</c:v>
                </c:pt>
                <c:pt idx="6">
                  <c:v>2084</c:v>
                </c:pt>
                <c:pt idx="7">
                  <c:v>661</c:v>
                </c:pt>
                <c:pt idx="8">
                  <c:v>629</c:v>
                </c:pt>
                <c:pt idx="9">
                  <c:v>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E80-46FA-B482-FC173E5429CE}"/>
            </c:ext>
          </c:extLst>
        </c:ser>
        <c:ser>
          <c:idx val="6"/>
          <c:order val="6"/>
          <c:tx>
            <c:strRef>
              <c:f>'Données En cours'!$H$13</c:f>
              <c:strCache>
                <c:ptCount val="1"/>
                <c:pt idx="0">
                  <c:v>Juillet</c:v>
                </c:pt>
              </c:strCache>
            </c:strRef>
          </c:tx>
          <c:spPr>
            <a:solidFill>
              <a:srgbClr val="0066CC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noFill/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cours'!$H$14:$H$23</c:f>
              <c:numCache>
                <c:formatCode>General</c:formatCode>
                <c:ptCount val="10"/>
                <c:pt idx="0">
                  <c:v>227</c:v>
                </c:pt>
                <c:pt idx="1">
                  <c:v>848</c:v>
                </c:pt>
                <c:pt idx="2">
                  <c:v>520</c:v>
                </c:pt>
                <c:pt idx="3">
                  <c:v>636</c:v>
                </c:pt>
                <c:pt idx="4">
                  <c:v>1605</c:v>
                </c:pt>
                <c:pt idx="5">
                  <c:v>296</c:v>
                </c:pt>
                <c:pt idx="6">
                  <c:v>2492</c:v>
                </c:pt>
                <c:pt idx="7">
                  <c:v>714</c:v>
                </c:pt>
                <c:pt idx="8">
                  <c:v>773</c:v>
                </c:pt>
                <c:pt idx="9">
                  <c:v>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80-46FA-B482-FC173E5429CE}"/>
            </c:ext>
          </c:extLst>
        </c:ser>
        <c:ser>
          <c:idx val="7"/>
          <c:order val="7"/>
          <c:tx>
            <c:strRef>
              <c:f>'Données En cours'!$I$13</c:f>
              <c:strCache>
                <c:ptCount val="1"/>
                <c:pt idx="0">
                  <c:v>Août</c:v>
                </c:pt>
              </c:strCache>
            </c:strRef>
          </c:tx>
          <c:spPr>
            <a:solidFill>
              <a:srgbClr val="CCCCFF"/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noFill/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cours'!$I$14:$I$23</c:f>
              <c:numCache>
                <c:formatCode>General</c:formatCode>
                <c:ptCount val="10"/>
                <c:pt idx="0">
                  <c:v>212</c:v>
                </c:pt>
                <c:pt idx="1">
                  <c:v>889</c:v>
                </c:pt>
                <c:pt idx="2">
                  <c:v>524</c:v>
                </c:pt>
                <c:pt idx="3">
                  <c:v>745</c:v>
                </c:pt>
                <c:pt idx="4">
                  <c:v>1731</c:v>
                </c:pt>
                <c:pt idx="5">
                  <c:v>351</c:v>
                </c:pt>
                <c:pt idx="6">
                  <c:v>2846</c:v>
                </c:pt>
                <c:pt idx="7">
                  <c:v>863</c:v>
                </c:pt>
                <c:pt idx="8">
                  <c:v>848</c:v>
                </c:pt>
                <c:pt idx="9">
                  <c:v>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E80-46FA-B482-FC173E5429CE}"/>
            </c:ext>
          </c:extLst>
        </c:ser>
        <c:ser>
          <c:idx val="8"/>
          <c:order val="8"/>
          <c:tx>
            <c:strRef>
              <c:f>'Données En cours'!$J$13</c:f>
              <c:strCache>
                <c:ptCount val="1"/>
                <c:pt idx="0">
                  <c:v>Septembre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cours'!$J$14:$J$23</c:f>
              <c:numCache>
                <c:formatCode>General</c:formatCode>
                <c:ptCount val="10"/>
                <c:pt idx="0">
                  <c:v>247</c:v>
                </c:pt>
                <c:pt idx="1">
                  <c:v>918</c:v>
                </c:pt>
                <c:pt idx="2">
                  <c:v>479</c:v>
                </c:pt>
                <c:pt idx="3">
                  <c:v>697</c:v>
                </c:pt>
                <c:pt idx="4">
                  <c:v>1625</c:v>
                </c:pt>
                <c:pt idx="5">
                  <c:v>378</c:v>
                </c:pt>
                <c:pt idx="6">
                  <c:v>2893</c:v>
                </c:pt>
                <c:pt idx="7">
                  <c:v>869</c:v>
                </c:pt>
                <c:pt idx="8">
                  <c:v>877</c:v>
                </c:pt>
                <c:pt idx="9">
                  <c:v>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E80-46FA-B482-FC173E5429CE}"/>
            </c:ext>
          </c:extLst>
        </c:ser>
        <c:ser>
          <c:idx val="9"/>
          <c:order val="9"/>
          <c:tx>
            <c:strRef>
              <c:f>'Données En cours'!$K$13</c:f>
              <c:strCache>
                <c:ptCount val="1"/>
                <c:pt idx="0">
                  <c:v>Octobre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cours'!$K$14:$K$23</c:f>
              <c:numCache>
                <c:formatCode>General</c:formatCode>
                <c:ptCount val="10"/>
                <c:pt idx="0">
                  <c:v>232</c:v>
                </c:pt>
                <c:pt idx="1">
                  <c:v>951</c:v>
                </c:pt>
                <c:pt idx="2">
                  <c:v>395</c:v>
                </c:pt>
                <c:pt idx="3">
                  <c:v>722</c:v>
                </c:pt>
                <c:pt idx="4">
                  <c:v>1550</c:v>
                </c:pt>
                <c:pt idx="5">
                  <c:v>426</c:v>
                </c:pt>
                <c:pt idx="6">
                  <c:v>2986</c:v>
                </c:pt>
                <c:pt idx="7">
                  <c:v>1012</c:v>
                </c:pt>
                <c:pt idx="8">
                  <c:v>865</c:v>
                </c:pt>
                <c:pt idx="9">
                  <c:v>9139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80-46FA-B482-FC173E5429CE}"/>
            </c:ext>
          </c:extLst>
        </c:ser>
        <c:ser>
          <c:idx val="10"/>
          <c:order val="10"/>
          <c:tx>
            <c:strRef>
              <c:f>'Données En cours'!$L$13</c:f>
              <c:strCache>
                <c:ptCount val="1"/>
                <c:pt idx="0">
                  <c:v>Novembre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cours'!$L$14:$L$23</c:f>
              <c:numCache>
                <c:formatCode>General</c:formatCode>
                <c:ptCount val="10"/>
                <c:pt idx="0">
                  <c:v>265</c:v>
                </c:pt>
                <c:pt idx="1">
                  <c:v>1039</c:v>
                </c:pt>
                <c:pt idx="2">
                  <c:v>376</c:v>
                </c:pt>
                <c:pt idx="3">
                  <c:v>744</c:v>
                </c:pt>
                <c:pt idx="4">
                  <c:v>1532</c:v>
                </c:pt>
                <c:pt idx="5">
                  <c:v>474</c:v>
                </c:pt>
                <c:pt idx="6">
                  <c:v>3048</c:v>
                </c:pt>
                <c:pt idx="7">
                  <c:v>989</c:v>
                </c:pt>
                <c:pt idx="8">
                  <c:v>788</c:v>
                </c:pt>
                <c:pt idx="9">
                  <c:v>9255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E80-46FA-B482-FC173E5429CE}"/>
            </c:ext>
          </c:extLst>
        </c:ser>
        <c:ser>
          <c:idx val="11"/>
          <c:order val="11"/>
          <c:tx>
            <c:strRef>
              <c:f>'Données En cours'!$M$13</c:f>
              <c:strCache>
                <c:ptCount val="1"/>
                <c:pt idx="0">
                  <c:v>Décembre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8E80-46FA-B482-FC173E5429CE}"/>
              </c:ext>
            </c:extLst>
          </c:dPt>
          <c:cat>
            <c:strRef>
              <c:f>'Données En cours'!$A$14:$A$23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cours'!$M$14:$M$23</c:f>
              <c:numCache>
                <c:formatCode>General</c:formatCode>
                <c:ptCount val="10"/>
                <c:pt idx="0">
                  <c:v>233</c:v>
                </c:pt>
                <c:pt idx="1">
                  <c:v>970</c:v>
                </c:pt>
                <c:pt idx="2">
                  <c:v>323</c:v>
                </c:pt>
                <c:pt idx="3">
                  <c:v>691</c:v>
                </c:pt>
                <c:pt idx="4">
                  <c:v>1404</c:v>
                </c:pt>
                <c:pt idx="5">
                  <c:v>461</c:v>
                </c:pt>
                <c:pt idx="6">
                  <c:v>2957</c:v>
                </c:pt>
                <c:pt idx="7">
                  <c:v>907</c:v>
                </c:pt>
                <c:pt idx="8">
                  <c:v>771</c:v>
                </c:pt>
                <c:pt idx="9">
                  <c:v>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E80-46FA-B482-FC173E542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530975"/>
        <c:axId val="1"/>
      </c:barChart>
      <c:catAx>
        <c:axId val="1990530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90530975"/>
        <c:crossesAt val="1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400" b="1">
                <a:latin typeface="Century Gothic" panose="020B0502020202020204" pitchFamily="34" charset="0"/>
              </a:rPr>
              <a:t>En cours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066566602722059"/>
          <c:y val="0.1391724671307038"/>
          <c:w val="0.83064592078895338"/>
          <c:h val="0.6668149514953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En cours'!$B$1:$B$2</c:f>
              <c:strCache>
                <c:ptCount val="2"/>
                <c:pt idx="0">
                  <c:v>En cours</c:v>
                </c:pt>
                <c:pt idx="1">
                  <c:v>Janvier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833-49D4-8D03-7C7AA67BFB1D}"/>
              </c:ext>
            </c:extLst>
          </c:dPt>
          <c:dLbls>
            <c:dLbl>
              <c:idx val="1"/>
              <c:layout>
                <c:manualLayout>
                  <c:x val="-1.6989466530751246E-3"/>
                  <c:y val="4.54476253113372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33-49D4-8D03-7C7AA67BFB1D}"/>
                </c:ext>
              </c:extLst>
            </c:dLbl>
            <c:dLbl>
              <c:idx val="2"/>
              <c:layout>
                <c:manualLayout>
                  <c:x val="0"/>
                  <c:y val="-7.96779752878932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33-49D4-8D03-7C7AA67BFB1D}"/>
                </c:ext>
              </c:extLst>
            </c:dLbl>
            <c:dLbl>
              <c:idx val="3"/>
              <c:layout>
                <c:manualLayout>
                  <c:x val="0"/>
                  <c:y val="2.28084598473914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33-49D4-8D03-7C7AA67BFB1D}"/>
                </c:ext>
              </c:extLst>
            </c:dLbl>
            <c:dLbl>
              <c:idx val="4"/>
              <c:layout>
                <c:manualLayout>
                  <c:x val="1.6989466530750934E-3"/>
                  <c:y val="7.928823282240531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33-49D4-8D03-7C7AA67BFB1D}"/>
                </c:ext>
              </c:extLst>
            </c:dLbl>
            <c:dLbl>
              <c:idx val="5"/>
              <c:layout>
                <c:manualLayout>
                  <c:x val="0"/>
                  <c:y val="-3.78750510014554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33-49D4-8D03-7C7AA67BFB1D}"/>
                </c:ext>
              </c:extLst>
            </c:dLbl>
            <c:dLbl>
              <c:idx val="6"/>
              <c:layout>
                <c:manualLayout>
                  <c:x val="0"/>
                  <c:y val="7.928823282240531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33-49D4-8D03-7C7AA67BFB1D}"/>
                </c:ext>
              </c:extLst>
            </c:dLbl>
            <c:dLbl>
              <c:idx val="7"/>
              <c:layout>
                <c:manualLayout>
                  <c:x val="1.6989466530749689E-3"/>
                  <c:y val="2.0686799300899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33-49D4-8D03-7C7AA67BFB1D}"/>
                </c:ext>
              </c:extLst>
            </c:dLbl>
            <c:dLbl>
              <c:idx val="8"/>
              <c:layout>
                <c:manualLayout>
                  <c:x val="0"/>
                  <c:y val="-2.0349732965513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33-49D4-8D03-7C7AA67BFB1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33-49D4-8D03-7C7AA67BFB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'Données En cours'!$A$3:$A$12</c:f>
              <c:strCache>
                <c:ptCount val="10"/>
                <c:pt idx="0">
                  <c:v>Aurillac</c:v>
                </c:pt>
                <c:pt idx="1">
                  <c:v>Annecy / Chambéry</c:v>
                </c:pt>
                <c:pt idx="2">
                  <c:v>Bourg</c:v>
                </c:pt>
                <c:pt idx="3">
                  <c:v>Clermont  / Vichy</c:v>
                </c:pt>
                <c:pt idx="4">
                  <c:v>Chalon / Dijon / Dole</c:v>
                </c:pt>
                <c:pt idx="5">
                  <c:v>Grenoble</c:v>
                </c:pt>
                <c:pt idx="6">
                  <c:v>Lyon</c:v>
                </c:pt>
                <c:pt idx="7">
                  <c:v>Montélimar</c:v>
                </c:pt>
                <c:pt idx="8">
                  <c:v>Saint Etienne / Le Puy</c:v>
                </c:pt>
                <c:pt idx="9">
                  <c:v>Total région</c:v>
                </c:pt>
              </c:strCache>
            </c:strRef>
          </c:cat>
          <c:val>
            <c:numRef>
              <c:f>'Données En cours'!$B$3:$B$12</c:f>
              <c:numCache>
                <c:formatCode>General</c:formatCode>
                <c:ptCount val="10"/>
                <c:pt idx="0">
                  <c:v>200</c:v>
                </c:pt>
                <c:pt idx="1">
                  <c:v>1053</c:v>
                </c:pt>
                <c:pt idx="2">
                  <c:v>310</c:v>
                </c:pt>
                <c:pt idx="3">
                  <c:v>621</c:v>
                </c:pt>
                <c:pt idx="4">
                  <c:v>1413</c:v>
                </c:pt>
                <c:pt idx="5">
                  <c:v>523</c:v>
                </c:pt>
                <c:pt idx="6">
                  <c:v>2793</c:v>
                </c:pt>
                <c:pt idx="7">
                  <c:v>863</c:v>
                </c:pt>
                <c:pt idx="8">
                  <c:v>717</c:v>
                </c:pt>
                <c:pt idx="9">
                  <c:v>8493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4-4178-A536-3D7B08AF2A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74899503"/>
        <c:axId val="1174865391"/>
      </c:barChart>
      <c:catAx>
        <c:axId val="117489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4865391"/>
        <c:crosses val="autoZero"/>
        <c:auto val="1"/>
        <c:lblAlgn val="ctr"/>
        <c:lblOffset val="100"/>
        <c:noMultiLvlLbl val="0"/>
      </c:catAx>
      <c:valAx>
        <c:axId val="117486539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48995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6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>
                <a:latin typeface="Century Gothic" panose="020B0502020202020204" pitchFamily="34" charset="0"/>
              </a:rPr>
              <a:t>DOSSIERS TRAITES EN VISIO</a:t>
            </a:r>
          </a:p>
          <a:p>
            <a:pPr>
              <a:defRPr b="1">
                <a:latin typeface="Century Gothic" panose="020B0502020202020204" pitchFamily="34" charset="0"/>
              </a:defRPr>
            </a:pPr>
            <a:r>
              <a:rPr lang="en-US" b="1">
                <a:latin typeface="Century Gothic" panose="020B0502020202020204" pitchFamily="34" charset="0"/>
              </a:rPr>
              <a:t>120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VISIO!$B$3</c:f>
              <c:strCache>
                <c:ptCount val="1"/>
                <c:pt idx="0">
                  <c:v>DOSSIERS TRAITES EN VISIO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7777777777777779E-3"/>
                  <c:y val="7.93234179060950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A9-4EFA-B815-950056108766}"/>
                </c:ext>
              </c:extLst>
            </c:dLbl>
            <c:dLbl>
              <c:idx val="1"/>
              <c:layout>
                <c:manualLayout>
                  <c:x val="0"/>
                  <c:y val="1.32254301545640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A9-4EFA-B815-950056108766}"/>
                </c:ext>
              </c:extLst>
            </c:dLbl>
            <c:dLbl>
              <c:idx val="3"/>
              <c:layout>
                <c:manualLayout>
                  <c:x val="0"/>
                  <c:y val="-3.6803732866724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A9-4EFA-B815-950056108766}"/>
                </c:ext>
              </c:extLst>
            </c:dLbl>
            <c:dLbl>
              <c:idx val="5"/>
              <c:layout>
                <c:manualLayout>
                  <c:x val="0"/>
                  <c:y val="7.8375619714202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A9-4EFA-B815-950056108766}"/>
                </c:ext>
              </c:extLst>
            </c:dLbl>
            <c:dLbl>
              <c:idx val="6"/>
              <c:layout>
                <c:manualLayout>
                  <c:x val="0"/>
                  <c:y val="2.4097404491105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A9-4EFA-B815-950056108766}"/>
                </c:ext>
              </c:extLst>
            </c:dLbl>
            <c:dLbl>
              <c:idx val="7"/>
              <c:layout>
                <c:manualLayout>
                  <c:x val="0"/>
                  <c:y val="-5.766987459900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A9-4EFA-B815-950056108766}"/>
                </c:ext>
              </c:extLst>
            </c:dLbl>
            <c:dLbl>
              <c:idx val="8"/>
              <c:layout>
                <c:manualLayout>
                  <c:x val="0"/>
                  <c:y val="1.2088072324292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A9-4EFA-B815-9500561087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VISIO!$A$4:$A$14</c15:sqref>
                  </c15:fullRef>
                </c:ext>
              </c:extLst>
              <c:f>VISIO!$A$4:$A$13</c:f>
              <c:strCache>
                <c:ptCount val="10"/>
                <c:pt idx="0">
                  <c:v>AURILLAC</c:v>
                </c:pt>
                <c:pt idx="1">
                  <c:v>ANNECY</c:v>
                </c:pt>
                <c:pt idx="2">
                  <c:v>BOURG-EN-BRESSE</c:v>
                </c:pt>
                <c:pt idx="3">
                  <c:v>CHALON-SUR-SAONE</c:v>
                </c:pt>
                <c:pt idx="4">
                  <c:v>CLERMONT-FERRAND</c:v>
                </c:pt>
                <c:pt idx="5">
                  <c:v>DIJON</c:v>
                </c:pt>
                <c:pt idx="6">
                  <c:v>LYON</c:v>
                </c:pt>
                <c:pt idx="7">
                  <c:v>MONTELIMAR</c:v>
                </c:pt>
                <c:pt idx="8">
                  <c:v>SAINT-ETIENNE</c:v>
                </c:pt>
                <c:pt idx="9">
                  <c:v>GRENOBLE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VISIO!$B$4:$B$14</c15:sqref>
                  </c15:fullRef>
                </c:ext>
              </c:extLst>
              <c:f>VISIO!$B$4:$B$13</c:f>
              <c:numCache>
                <c:formatCode>General</c:formatCode>
                <c:ptCount val="10"/>
                <c:pt idx="0">
                  <c:v>10</c:v>
                </c:pt>
                <c:pt idx="1">
                  <c:v>17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42</c:v>
                </c:pt>
                <c:pt idx="7">
                  <c:v>5</c:v>
                </c:pt>
                <c:pt idx="8">
                  <c:v>12</c:v>
                </c:pt>
                <c:pt idx="9">
                  <c:v>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VISIO!$B$14</c15:sqref>
                  <c15:spPr xmlns:c15="http://schemas.microsoft.com/office/drawing/2012/chart">
                    <a:noFill/>
                    <a:ln>
                      <a:noFill/>
                    </a:ln>
                    <a:effectLst>
                      <a:outerShdw blurRad="76200" dir="18900000" sy="23000" kx="-1200000" algn="bl" rotWithShape="0">
                        <a:prstClr val="black">
                          <a:alpha val="20000"/>
                        </a:prstClr>
                      </a:outerShdw>
                    </a:effectLst>
                  </c15:spP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79A9-4EFA-B815-95005610876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94008928"/>
        <c:axId val="2100869344"/>
      </c:barChart>
      <c:catAx>
        <c:axId val="39400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0869344"/>
        <c:crosses val="autoZero"/>
        <c:auto val="1"/>
        <c:lblAlgn val="ctr"/>
        <c:lblOffset val="100"/>
        <c:noMultiLvlLbl val="0"/>
      </c:catAx>
      <c:valAx>
        <c:axId val="2100869344"/>
        <c:scaling>
          <c:orientation val="minMax"/>
          <c:max val="100"/>
        </c:scaling>
        <c:delete val="1"/>
        <c:axPos val="l"/>
        <c:numFmt formatCode="General" sourceLinked="1"/>
        <c:majorTickMark val="none"/>
        <c:minorTickMark val="none"/>
        <c:tickLblPos val="nextTo"/>
        <c:crossAx val="3940089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SAINT ETIENNE janvier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'Données Missions'!$T$149</c:f>
              <c:strCache>
                <c:ptCount val="1"/>
                <c:pt idx="0">
                  <c:v>janvier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F40-4222-81B0-3E585994A0E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40-4222-81B0-3E585994A0E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F40-4222-81B0-3E585994A0ED}"/>
              </c:ext>
            </c:extLst>
          </c:dPt>
          <c:dLbls>
            <c:dLbl>
              <c:idx val="0"/>
              <c:layout>
                <c:manualLayout>
                  <c:x val="-8.404744178612289E-2"/>
                  <c:y val="-0.249055639568232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40-4222-81B0-3E585994A0ED}"/>
                </c:ext>
              </c:extLst>
            </c:dLbl>
            <c:dLbl>
              <c:idx val="1"/>
              <c:layout>
                <c:manualLayout>
                  <c:x val="2.7127708796015882E-2"/>
                  <c:y val="-3.2178477690288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40-4222-81B0-3E585994A0ED}"/>
                </c:ext>
              </c:extLst>
            </c:dLbl>
            <c:dLbl>
              <c:idx val="2"/>
              <c:layout>
                <c:manualLayout>
                  <c:x val="0.17175806750117772"/>
                  <c:y val="2.420114152397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40-4222-81B0-3E585994A0ED}"/>
                </c:ext>
              </c:extLst>
            </c:dLbl>
            <c:dLbl>
              <c:idx val="3"/>
              <c:layout>
                <c:manualLayout>
                  <c:x val="0.17539632966552257"/>
                  <c:y val="9.30454885192331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40-4222-81B0-3E585994A0E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 Missions'!$S$112:$S$114</c:f>
              <c:strCache>
                <c:ptCount val="3"/>
                <c:pt idx="0">
                  <c:v>SAINT ETIENNE</c:v>
                </c:pt>
                <c:pt idx="1">
                  <c:v>GRENOBLE</c:v>
                </c:pt>
                <c:pt idx="2">
                  <c:v>LYON</c:v>
                </c:pt>
              </c:strCache>
            </c:strRef>
          </c:cat>
          <c:val>
            <c:numRef>
              <c:f>'Données Missions'!$T$150:$T$152</c:f>
              <c:numCache>
                <c:formatCode>General</c:formatCode>
                <c:ptCount val="3"/>
                <c:pt idx="0">
                  <c:v>206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40-4222-81B0-3E585994A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fr-FR" b="1">
                <a:latin typeface="Century Gothic" panose="020B0502020202020204" pitchFamily="34" charset="0"/>
              </a:rPr>
              <a:t>DOSSIERS RAA TRAITES/AUTRES </a:t>
            </a:r>
          </a:p>
          <a:p>
            <a:pPr>
              <a:defRPr/>
            </a:pPr>
            <a:r>
              <a:rPr lang="fr-FR" b="1">
                <a:latin typeface="Century Gothic" panose="020B0502020202020204" pitchFamily="34" charset="0"/>
              </a:rPr>
              <a:t>REGIONS</a:t>
            </a:r>
          </a:p>
          <a:p>
            <a:pPr>
              <a:defRPr/>
            </a:pPr>
            <a:r>
              <a:rPr lang="fr-FR" b="1">
                <a:latin typeface="Century Gothic" panose="020B0502020202020204" pitchFamily="34" charset="0"/>
              </a:rPr>
              <a:t>29</a:t>
            </a:r>
          </a:p>
        </c:rich>
      </c:tx>
      <c:layout>
        <c:manualLayout>
          <c:xMode val="edge"/>
          <c:yMode val="edge"/>
          <c:x val="5.9034558180227473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VISIO!$B$20</c:f>
              <c:strCache>
                <c:ptCount val="1"/>
                <c:pt idx="0">
                  <c:v>DOSSIERS RAA TRAITES PAR AUTRES REGIONS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1.2939632545931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BA-4B55-B4A4-1243164E2A25}"/>
                </c:ext>
              </c:extLst>
            </c:dLbl>
            <c:dLbl>
              <c:idx val="3"/>
              <c:layout>
                <c:manualLayout>
                  <c:x val="-5.0925337632079971E-17"/>
                  <c:y val="1.057159521725602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BA-4B55-B4A4-1243164E2A25}"/>
                </c:ext>
              </c:extLst>
            </c:dLbl>
            <c:dLbl>
              <c:idx val="5"/>
              <c:layout>
                <c:manualLayout>
                  <c:x val="-1.1111111111111112E-2"/>
                  <c:y val="-1.29396325459318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BA-4B55-B4A4-1243164E2A25}"/>
                </c:ext>
              </c:extLst>
            </c:dLbl>
            <c:dLbl>
              <c:idx val="6"/>
              <c:layout>
                <c:manualLayout>
                  <c:x val="-1.0185067526415994E-16"/>
                  <c:y val="1.2416156313794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BA-4B55-B4A4-1243164E2A25}"/>
                </c:ext>
              </c:extLst>
            </c:dLbl>
            <c:dLbl>
              <c:idx val="7"/>
              <c:layout>
                <c:manualLayout>
                  <c:x val="-2.7777777777778798E-3"/>
                  <c:y val="2.0096967045785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BA-4B55-B4A4-1243164E2A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VISIO!$A$21:$A$28</c:f>
              <c:strCache>
                <c:ptCount val="8"/>
                <c:pt idx="0">
                  <c:v>ANNECY</c:v>
                </c:pt>
                <c:pt idx="1">
                  <c:v>BOURG-EN-BRESSE</c:v>
                </c:pt>
                <c:pt idx="2">
                  <c:v>CHALON-SUR-SAONE</c:v>
                </c:pt>
                <c:pt idx="3">
                  <c:v>CLERMONT-FERRAND</c:v>
                </c:pt>
                <c:pt idx="4">
                  <c:v>DIJON</c:v>
                </c:pt>
                <c:pt idx="5">
                  <c:v>LYON</c:v>
                </c:pt>
                <c:pt idx="6">
                  <c:v>MONTELIMAR</c:v>
                </c:pt>
                <c:pt idx="7">
                  <c:v>SAINT-ETIENNE</c:v>
                </c:pt>
              </c:strCache>
            </c:strRef>
          </c:cat>
          <c:val>
            <c:numRef>
              <c:f>VISIO!$B$21:$B$28</c:f>
              <c:numCache>
                <c:formatCode>General</c:formatCode>
                <c:ptCount val="8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A-4B55-B4A4-1243164E2A2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356187279"/>
        <c:axId val="1356187695"/>
      </c:barChart>
      <c:catAx>
        <c:axId val="135618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6187695"/>
        <c:crosses val="autoZero"/>
        <c:auto val="1"/>
        <c:lblAlgn val="ctr"/>
        <c:lblOffset val="100"/>
        <c:noMultiLvlLbl val="0"/>
      </c:catAx>
      <c:valAx>
        <c:axId val="13561876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5618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VICHY - Janvier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'Données Missions'!$T$158</c:f>
              <c:strCache>
                <c:ptCount val="1"/>
                <c:pt idx="0">
                  <c:v>janvier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FD4-4370-BF4F-9DD4B168BB1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D4-4370-BF4F-9DD4B168BB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FD4-4370-BF4F-9DD4B168BB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D4-4370-BF4F-9DD4B168BB10}"/>
              </c:ext>
            </c:extLst>
          </c:dPt>
          <c:dLbls>
            <c:dLbl>
              <c:idx val="0"/>
              <c:layout>
                <c:manualLayout>
                  <c:x val="-0.16683737970253718"/>
                  <c:y val="3.4529017206182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D4-4370-BF4F-9DD4B168BB10}"/>
                </c:ext>
              </c:extLst>
            </c:dLbl>
            <c:dLbl>
              <c:idx val="1"/>
              <c:layout>
                <c:manualLayout>
                  <c:x val="0.18739129483814523"/>
                  <c:y val="-3.5816200058326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4-4370-BF4F-9DD4B168BB10}"/>
                </c:ext>
              </c:extLst>
            </c:dLbl>
            <c:dLbl>
              <c:idx val="2"/>
              <c:layout>
                <c:manualLayout>
                  <c:x val="-0.24955938320209975"/>
                  <c:y val="6.682524059492563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 sz="1050" b="1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[NOM DE CATÉGORIE]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 sz="1050" b="1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[VALEUR]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FD4-4370-BF4F-9DD4B168BB10}"/>
                </c:ext>
              </c:extLst>
            </c:dLbl>
            <c:dLbl>
              <c:idx val="3"/>
              <c:layout>
                <c:manualLayout>
                  <c:x val="0.19400437445319324"/>
                  <c:y val="-4.354585885097696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 sz="105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[NOM DE CATÉGORIE]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 sz="105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[VALEUR]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FD4-4370-BF4F-9DD4B168BB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 Missions'!$S$124:$S$127</c:f>
              <c:strCache>
                <c:ptCount val="4"/>
                <c:pt idx="0">
                  <c:v>VICHY</c:v>
                </c:pt>
                <c:pt idx="1">
                  <c:v>CLERMONT </c:v>
                </c:pt>
                <c:pt idx="2">
                  <c:v>CHALON SUR SAONE</c:v>
                </c:pt>
                <c:pt idx="3">
                  <c:v>LYON</c:v>
                </c:pt>
              </c:strCache>
            </c:strRef>
          </c:cat>
          <c:val>
            <c:numRef>
              <c:f>'Données Missions'!$T$159:$T$162</c:f>
              <c:numCache>
                <c:formatCode>General</c:formatCode>
                <c:ptCount val="4"/>
                <c:pt idx="0">
                  <c:v>44</c:v>
                </c:pt>
                <c:pt idx="1">
                  <c:v>40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D4-4370-BF4F-9DD4B168B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Montélimar - janvier</a:t>
            </a:r>
          </a:p>
        </c:rich>
      </c:tx>
      <c:layout>
        <c:manualLayout>
          <c:xMode val="edge"/>
          <c:yMode val="edge"/>
          <c:x val="0.43810418858932959"/>
          <c:y val="1.38884318564657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'Données Missions'!#REF!</c:v>
          </c:tx>
          <c:dLbls>
            <c:dLbl>
              <c:idx val="0"/>
              <c:layout>
                <c:manualLayout>
                  <c:x val="-0.12982239720034996"/>
                  <c:y val="-0.28754629629629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64-42EC-A750-BF07E13890DE}"/>
                </c:ext>
              </c:extLst>
            </c:dLbl>
            <c:dLbl>
              <c:idx val="1"/>
              <c:layout>
                <c:manualLayout>
                  <c:x val="-0.1096402012248469"/>
                  <c:y val="0.110746208807232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64-42EC-A750-BF07E13890DE}"/>
                </c:ext>
              </c:extLst>
            </c:dLbl>
            <c:dLbl>
              <c:idx val="2"/>
              <c:layout>
                <c:manualLayout>
                  <c:x val="-8.9119860017497818E-2"/>
                  <c:y val="-1.60662729658792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64-42EC-A750-BF07E13890DE}"/>
                </c:ext>
              </c:extLst>
            </c:dLbl>
            <c:dLbl>
              <c:idx val="3"/>
              <c:layout>
                <c:manualLayout>
                  <c:x val="-2.2693350831146108E-2"/>
                  <c:y val="-3.5949985418489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64-42EC-A750-BF07E13890DE}"/>
                </c:ext>
              </c:extLst>
            </c:dLbl>
            <c:dLbl>
              <c:idx val="4"/>
              <c:layout>
                <c:manualLayout>
                  <c:x val="0.22103138670166228"/>
                  <c:y val="3.73210119568387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64-42EC-A750-BF07E13890D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'Données Missions'!#REF!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'Données Missions'!#REF!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6464-42EC-A750-BF07E1389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501256577633002E-2"/>
          <c:y val="1.5615982004210051E-3"/>
          <c:w val="0.96805555555555556"/>
          <c:h val="0.79708916593759116"/>
        </c:manualLayout>
      </c:layout>
      <c:pie3DChart>
        <c:varyColors val="1"/>
        <c:ser>
          <c:idx val="1"/>
          <c:order val="0"/>
          <c:tx>
            <c:strRef>
              <c:f>'Données Missions'!$S$2</c:f>
              <c:strCache>
                <c:ptCount val="1"/>
                <c:pt idx="0">
                  <c:v>TOTAL MISSIONS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EB28-4CA5-995A-AA821AC4CC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B28-4CA5-995A-AA821AC4CC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B28-4CA5-995A-AA821AC4CC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28-4CA5-995A-AA821AC4CC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B28-4CA5-995A-AA821AC4CC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28-4CA5-995A-AA821AC4CC6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EB28-4CA5-995A-AA821AC4CC6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28-4CA5-995A-AA821AC4CC6E}"/>
              </c:ext>
            </c:extLst>
          </c:dPt>
          <c:dLbls>
            <c:dLbl>
              <c:idx val="0"/>
              <c:layout>
                <c:manualLayout>
                  <c:x val="-0.12652945650901917"/>
                  <c:y val="0.1526676272424709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8-4CA5-995A-AA821AC4CC6E}"/>
                </c:ext>
              </c:extLst>
            </c:dLbl>
            <c:dLbl>
              <c:idx val="1"/>
              <c:layout>
                <c:manualLayout>
                  <c:x val="-0.14627511118847131"/>
                  <c:y val="6.270951165964158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28-4CA5-995A-AA821AC4CC6E}"/>
                </c:ext>
              </c:extLst>
            </c:dLbl>
            <c:dLbl>
              <c:idx val="2"/>
              <c:layout>
                <c:manualLayout>
                  <c:x val="-0.15422872028007414"/>
                  <c:y val="-0.1954360060014125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28-4CA5-995A-AA821AC4CC6E}"/>
                </c:ext>
              </c:extLst>
            </c:dLbl>
            <c:dLbl>
              <c:idx val="3"/>
              <c:layout>
                <c:manualLayout>
                  <c:x val="-9.7614560352167562E-2"/>
                  <c:y val="-0.24323400470591358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FFFFFF"/>
                        </a:solidFill>
                        <a:latin typeface="Calibri"/>
                        <a:cs typeface="Calibri"/>
                      </a:rPr>
                      <a:t>TOTAL BB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FFFFFF"/>
                        </a:solidFill>
                        <a:latin typeface="Calibri"/>
                        <a:cs typeface="Calibri"/>
                      </a:rPr>
                      <a:t>244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B28-4CA5-995A-AA821AC4CC6E}"/>
                </c:ext>
              </c:extLst>
            </c:dLbl>
            <c:dLbl>
              <c:idx val="4"/>
              <c:layout>
                <c:manualLayout>
                  <c:x val="3.939720286076075E-3"/>
                  <c:y val="-0.2291835429996141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FFFFFF"/>
                        </a:solidFill>
                        <a:latin typeface="Calibri"/>
                        <a:cs typeface="Calibri"/>
                      </a:rPr>
                      <a:t>TOTAL GE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FFFFFF"/>
                        </a:solidFill>
                        <a:latin typeface="Calibri"/>
                        <a:cs typeface="Calibri"/>
                      </a:rPr>
                      <a:t>189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B28-4CA5-995A-AA821AC4CC6E}"/>
                </c:ext>
              </c:extLst>
            </c:dLbl>
            <c:dLbl>
              <c:idx val="5"/>
              <c:layout>
                <c:manualLayout>
                  <c:x val="0.17820101469394123"/>
                  <c:y val="-0.2624025019361584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28-4CA5-995A-AA821AC4CC6E}"/>
                </c:ext>
              </c:extLst>
            </c:dLbl>
            <c:dLbl>
              <c:idx val="6"/>
              <c:layout>
                <c:manualLayout>
                  <c:x val="0.15448994433020713"/>
                  <c:y val="5.30014611575614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28-4CA5-995A-AA821AC4CC6E}"/>
                </c:ext>
              </c:extLst>
            </c:dLbl>
            <c:dLbl>
              <c:idx val="7"/>
              <c:layout>
                <c:manualLayout>
                  <c:x val="0.15181888647757838"/>
                  <c:y val="0.1558394148471905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28-4CA5-995A-AA821AC4CC6E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'Données Missions'!$Q$3:$R$10</c:f>
              <c:multiLvlStrCache>
                <c:ptCount val="8"/>
                <c:lvl>
                  <c:pt idx="0">
                    <c:v>AUVERGNE</c:v>
                  </c:pt>
                  <c:pt idx="1">
                    <c:v>SAVOIE</c:v>
                  </c:pt>
                  <c:pt idx="2">
                    <c:v>BOURGOGNE</c:v>
                  </c:pt>
                  <c:pt idx="3">
                    <c:v>BOURG</c:v>
                  </c:pt>
                  <c:pt idx="4">
                    <c:v>GRENOBLE</c:v>
                  </c:pt>
                  <c:pt idx="5">
                    <c:v>LYON</c:v>
                  </c:pt>
                  <c:pt idx="6">
                    <c:v>MR</c:v>
                  </c:pt>
                  <c:pt idx="7">
                    <c:v>SI / LE PUY</c:v>
                  </c:pt>
                </c:lvl>
                <c:lvl>
                  <c:pt idx="0">
                    <c:v>TOTAL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TOTAL</c:v>
                  </c:pt>
                  <c:pt idx="4">
                    <c:v>TOTAL</c:v>
                  </c:pt>
                  <c:pt idx="5">
                    <c:v>TOTAL</c:v>
                  </c:pt>
                  <c:pt idx="6">
                    <c:v>TOTAL</c:v>
                  </c:pt>
                  <c:pt idx="7">
                    <c:v>TOTAL</c:v>
                  </c:pt>
                </c:lvl>
              </c:multiLvlStrCache>
            </c:multiLvlStrRef>
          </c:cat>
          <c:val>
            <c:numRef>
              <c:f>'Données Missions'!$S$3:$S$10</c:f>
              <c:numCache>
                <c:formatCode>General</c:formatCode>
                <c:ptCount val="8"/>
                <c:pt idx="0">
                  <c:v>327</c:v>
                </c:pt>
                <c:pt idx="1">
                  <c:v>508</c:v>
                </c:pt>
                <c:pt idx="2">
                  <c:v>499</c:v>
                </c:pt>
                <c:pt idx="3">
                  <c:v>207</c:v>
                </c:pt>
                <c:pt idx="4">
                  <c:v>203</c:v>
                </c:pt>
                <c:pt idx="5">
                  <c:v>1051</c:v>
                </c:pt>
                <c:pt idx="6">
                  <c:v>292</c:v>
                </c:pt>
                <c:pt idx="7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28-4CA5-995A-AA821AC4C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2022.xlsx]AUVERGNE!Tableau croisé dynamique15</c:name>
    <c:fmtId val="2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0"/>
              <a:t>Auvergne</a:t>
            </a:r>
          </a:p>
        </c:rich>
      </c:tx>
      <c:layout>
        <c:manualLayout>
          <c:xMode val="edge"/>
          <c:yMode val="edge"/>
          <c:x val="0.46615514034294597"/>
          <c:y val="3.362804905359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rgbClr val="024579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</c:pivotFmt>
      <c:pivotFmt>
        <c:idx val="4"/>
        <c:spPr>
          <a:noFill/>
          <a:ln>
            <a:noFill/>
          </a:ln>
          <a:effectLst/>
        </c:spPr>
      </c:pivotFmt>
      <c:pivotFmt>
        <c:idx val="5"/>
        <c:spPr>
          <a:noFill/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512776606396317E-2"/>
          <c:y val="0.12584647908772495"/>
          <c:w val="0.88630804144528696"/>
          <c:h val="0.72416167262368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AUVERGNE!$B$3:$B$4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24579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2D-4C45-9072-270D52B3A031}"/>
              </c:ext>
            </c:extLst>
          </c:dPt>
          <c:cat>
            <c:strRef>
              <c:f>AUVERGNE!$A$5:$A$17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AUVERGNE!$B$5:$B$17</c:f>
              <c:numCache>
                <c:formatCode>#,##0</c:formatCode>
                <c:ptCount val="13"/>
                <c:pt idx="0">
                  <c:v>345</c:v>
                </c:pt>
                <c:pt idx="1">
                  <c:v>313</c:v>
                </c:pt>
                <c:pt idx="2">
                  <c:v>260</c:v>
                </c:pt>
                <c:pt idx="3">
                  <c:v>165</c:v>
                </c:pt>
                <c:pt idx="4">
                  <c:v>193</c:v>
                </c:pt>
                <c:pt idx="5">
                  <c:v>487</c:v>
                </c:pt>
                <c:pt idx="6">
                  <c:v>507</c:v>
                </c:pt>
                <c:pt idx="7">
                  <c:v>400</c:v>
                </c:pt>
                <c:pt idx="8">
                  <c:v>394</c:v>
                </c:pt>
                <c:pt idx="9">
                  <c:v>448</c:v>
                </c:pt>
                <c:pt idx="10">
                  <c:v>307</c:v>
                </c:pt>
                <c:pt idx="11">
                  <c:v>319</c:v>
                </c:pt>
                <c:pt idx="12">
                  <c:v>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D-4C45-9072-270D52B3A031}"/>
            </c:ext>
          </c:extLst>
        </c:ser>
        <c:ser>
          <c:idx val="1"/>
          <c:order val="1"/>
          <c:tx>
            <c:strRef>
              <c:f>AUVERGNE!$C$3:$C$4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FB9CA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2D-4C45-9072-270D52B3A031}"/>
              </c:ext>
            </c:extLst>
          </c:dPt>
          <c:cat>
            <c:strRef>
              <c:f>AUVERGNE!$A$5:$A$17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AUVERGNE!$C$5:$C$17</c:f>
              <c:numCache>
                <c:formatCode>#,##0</c:formatCode>
                <c:ptCount val="13"/>
                <c:pt idx="0">
                  <c:v>390</c:v>
                </c:pt>
                <c:pt idx="1">
                  <c:v>452</c:v>
                </c:pt>
                <c:pt idx="2">
                  <c:v>394</c:v>
                </c:pt>
                <c:pt idx="3">
                  <c:v>297</c:v>
                </c:pt>
                <c:pt idx="4">
                  <c:v>274</c:v>
                </c:pt>
                <c:pt idx="5">
                  <c:v>545</c:v>
                </c:pt>
                <c:pt idx="6">
                  <c:v>497</c:v>
                </c:pt>
                <c:pt idx="7">
                  <c:v>389</c:v>
                </c:pt>
                <c:pt idx="8">
                  <c:v>473</c:v>
                </c:pt>
                <c:pt idx="9">
                  <c:v>456</c:v>
                </c:pt>
                <c:pt idx="10">
                  <c:v>386</c:v>
                </c:pt>
                <c:pt idx="11">
                  <c:v>380</c:v>
                </c:pt>
                <c:pt idx="12">
                  <c:v>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D-4C45-9072-270D52B3A031}"/>
            </c:ext>
          </c:extLst>
        </c:ser>
        <c:ser>
          <c:idx val="2"/>
          <c:order val="2"/>
          <c:tx>
            <c:strRef>
              <c:f>AUVERGNE!$D$3:$D$4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CB2D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72D-4C45-9072-270D52B3A031}"/>
              </c:ext>
            </c:extLst>
          </c:dPt>
          <c:cat>
            <c:strRef>
              <c:f>AUVERGNE!$A$5:$A$17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AUVERGNE!$D$5:$D$17</c:f>
              <c:numCache>
                <c:formatCode>#,##0</c:formatCode>
                <c:ptCount val="13"/>
                <c:pt idx="0">
                  <c:v>327</c:v>
                </c:pt>
                <c:pt idx="12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D-4C45-9072-270D52B3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9411935"/>
        <c:axId val="2129406943"/>
      </c:barChart>
      <c:catAx>
        <c:axId val="212941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406943"/>
        <c:crosses val="autoZero"/>
        <c:auto val="1"/>
        <c:lblAlgn val="ctr"/>
        <c:lblOffset val="100"/>
        <c:noMultiLvlLbl val="0"/>
      </c:catAx>
      <c:valAx>
        <c:axId val="2129406943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4119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2022.xlsx]SAVOIE!Tableau croisé dynamique15</c:name>
    <c:fmtId val="2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Savoie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</c:pivotFmt>
      <c:pivotFmt>
        <c:idx val="4"/>
        <c:spPr>
          <a:noFill/>
          <a:ln>
            <a:noFill/>
          </a:ln>
          <a:effectLst/>
        </c:spPr>
      </c:pivotFmt>
      <c:pivotFmt>
        <c:idx val="5"/>
        <c:spPr>
          <a:noFill/>
          <a:ln>
            <a:noFill/>
          </a:ln>
          <a:effectLst/>
        </c:spPr>
      </c:pivotFmt>
      <c:pivotFmt>
        <c:idx val="6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</c:pivotFmt>
      <c:pivotFmt>
        <c:idx val="8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</c:pivotFmt>
      <c:pivotFmt>
        <c:idx val="10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</c:pivotFmt>
      <c:pivotFmt>
        <c:idx val="12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</c:pivotFmt>
      <c:pivotFmt>
        <c:idx val="14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</c:pivotFmt>
      <c:pivotFmt>
        <c:idx val="16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</c:pivotFmt>
      <c:pivotFmt>
        <c:idx val="18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noFill/>
          <a:ln>
            <a:noFill/>
          </a:ln>
          <a:effectLst/>
        </c:spPr>
      </c:pivotFmt>
      <c:pivotFmt>
        <c:idx val="20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noFill/>
          <a:ln>
            <a:noFill/>
          </a:ln>
          <a:effectLst/>
        </c:spPr>
      </c:pivotFmt>
      <c:pivotFmt>
        <c:idx val="22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noFill/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SAVOIE!$B$3:$B$4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55969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1A-4460-AE6A-663ABE9FC271}"/>
              </c:ext>
            </c:extLst>
          </c:dPt>
          <c:cat>
            <c:strRef>
              <c:f>SAVOIE!$A$5:$A$17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SAVOIE!$B$5:$B$17</c:f>
              <c:numCache>
                <c:formatCode>#,##0</c:formatCode>
                <c:ptCount val="13"/>
                <c:pt idx="0">
                  <c:v>506</c:v>
                </c:pt>
                <c:pt idx="1">
                  <c:v>460</c:v>
                </c:pt>
                <c:pt idx="2">
                  <c:v>347</c:v>
                </c:pt>
                <c:pt idx="3">
                  <c:v>203</c:v>
                </c:pt>
                <c:pt idx="4">
                  <c:v>282</c:v>
                </c:pt>
                <c:pt idx="5">
                  <c:v>441</c:v>
                </c:pt>
                <c:pt idx="6">
                  <c:v>439</c:v>
                </c:pt>
                <c:pt idx="7">
                  <c:v>401</c:v>
                </c:pt>
                <c:pt idx="8">
                  <c:v>493</c:v>
                </c:pt>
                <c:pt idx="9">
                  <c:v>491</c:v>
                </c:pt>
                <c:pt idx="10">
                  <c:v>434</c:v>
                </c:pt>
                <c:pt idx="11">
                  <c:v>407</c:v>
                </c:pt>
                <c:pt idx="12">
                  <c:v>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1A-4460-AE6A-663ABE9FC271}"/>
            </c:ext>
          </c:extLst>
        </c:ser>
        <c:ser>
          <c:idx val="1"/>
          <c:order val="1"/>
          <c:tx>
            <c:strRef>
              <c:f>SAVOIE!$C$3:$C$4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FB9CA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01A-4460-AE6A-663ABE9FC271}"/>
              </c:ext>
            </c:extLst>
          </c:dPt>
          <c:cat>
            <c:strRef>
              <c:f>SAVOIE!$A$5:$A$17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SAVOIE!$C$5:$C$17</c:f>
              <c:numCache>
                <c:formatCode>#,##0</c:formatCode>
                <c:ptCount val="13"/>
                <c:pt idx="0">
                  <c:v>430</c:v>
                </c:pt>
                <c:pt idx="1">
                  <c:v>524</c:v>
                </c:pt>
                <c:pt idx="2">
                  <c:v>512</c:v>
                </c:pt>
                <c:pt idx="3">
                  <c:v>433</c:v>
                </c:pt>
                <c:pt idx="4">
                  <c:v>373</c:v>
                </c:pt>
                <c:pt idx="5">
                  <c:v>511</c:v>
                </c:pt>
                <c:pt idx="6">
                  <c:v>589</c:v>
                </c:pt>
                <c:pt idx="7">
                  <c:v>480</c:v>
                </c:pt>
                <c:pt idx="8">
                  <c:v>486</c:v>
                </c:pt>
                <c:pt idx="9">
                  <c:v>543</c:v>
                </c:pt>
                <c:pt idx="10">
                  <c:v>461</c:v>
                </c:pt>
                <c:pt idx="11">
                  <c:v>543</c:v>
                </c:pt>
                <c:pt idx="12">
                  <c:v>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1A-4460-AE6A-663ABE9FC271}"/>
            </c:ext>
          </c:extLst>
        </c:ser>
        <c:ser>
          <c:idx val="2"/>
          <c:order val="2"/>
          <c:tx>
            <c:strRef>
              <c:f>SAVOIE!$D$3:$D$4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CB2D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01A-4460-AE6A-663ABE9FC271}"/>
              </c:ext>
            </c:extLst>
          </c:dPt>
          <c:cat>
            <c:strRef>
              <c:f>SAVOIE!$A$5:$A$17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SAVOIE!$D$5:$D$17</c:f>
              <c:numCache>
                <c:formatCode>#,##0</c:formatCode>
                <c:ptCount val="13"/>
                <c:pt idx="0">
                  <c:v>508</c:v>
                </c:pt>
                <c:pt idx="12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01A-4460-AE6A-663ABE9FC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70991"/>
        <c:axId val="119253935"/>
      </c:barChart>
      <c:catAx>
        <c:axId val="11927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3935"/>
        <c:crosses val="autoZero"/>
        <c:auto val="1"/>
        <c:lblAlgn val="ctr"/>
        <c:lblOffset val="100"/>
        <c:noMultiLvlLbl val="0"/>
      </c:catAx>
      <c:valAx>
        <c:axId val="119253935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7099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[ACTIVITES 2022.xlsx]SAVOIE!Tableau croisé dynamique15</c:name>
    <c:fmtId val="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Savoie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</c:pivotFmt>
      <c:pivotFmt>
        <c:idx val="4"/>
        <c:spPr>
          <a:noFill/>
          <a:ln>
            <a:noFill/>
          </a:ln>
          <a:effectLst/>
        </c:spPr>
      </c:pivotFmt>
      <c:pivotFmt>
        <c:idx val="5"/>
        <c:spPr>
          <a:noFill/>
          <a:ln>
            <a:noFill/>
          </a:ln>
          <a:effectLst/>
        </c:spPr>
      </c:pivotFmt>
      <c:pivotFmt>
        <c:idx val="6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</c:pivotFmt>
      <c:pivotFmt>
        <c:idx val="8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</c:pivotFmt>
      <c:pivotFmt>
        <c:idx val="10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</c:pivotFmt>
      <c:pivotFmt>
        <c:idx val="12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</c:pivotFmt>
      <c:pivotFmt>
        <c:idx val="14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</c:pivotFmt>
      <c:pivotFmt>
        <c:idx val="16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</c:pivotFmt>
      <c:pivotFmt>
        <c:idx val="18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noFill/>
          <a:ln>
            <a:noFill/>
          </a:ln>
          <a:effectLst/>
        </c:spPr>
      </c:pivotFmt>
      <c:pivotFmt>
        <c:idx val="20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noFill/>
          <a:ln>
            <a:noFill/>
          </a:ln>
          <a:effectLst/>
        </c:spPr>
      </c:pivotFmt>
      <c:pivotFmt>
        <c:idx val="22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noFill/>
          <a:ln>
            <a:noFill/>
          </a:ln>
          <a:effectLst/>
        </c:spPr>
      </c:pivotFmt>
      <c:pivotFmt>
        <c:idx val="24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noFill/>
          <a:ln>
            <a:noFill/>
          </a:ln>
          <a:effectLst/>
        </c:spPr>
      </c:pivotFmt>
      <c:pivotFmt>
        <c:idx val="26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noFill/>
          <a:ln>
            <a:noFill/>
          </a:ln>
          <a:effectLst/>
        </c:spPr>
      </c:pivotFmt>
      <c:pivotFmt>
        <c:idx val="28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noFill/>
          <a:ln>
            <a:noFill/>
          </a:ln>
          <a:effectLst/>
        </c:spPr>
      </c:pivotFmt>
      <c:pivotFmt>
        <c:idx val="30"/>
        <c:spPr>
          <a:solidFill>
            <a:srgbClr val="155969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noFill/>
          <a:ln>
            <a:noFill/>
          </a:ln>
          <a:effectLst/>
        </c:spPr>
      </c:pivotFmt>
      <c:pivotFmt>
        <c:idx val="32"/>
        <c:spPr>
          <a:solidFill>
            <a:srgbClr val="AFB9CA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noFill/>
          <a:ln>
            <a:noFill/>
          </a:ln>
          <a:effectLst/>
        </c:spPr>
      </c:pivotFmt>
      <c:pivotFmt>
        <c:idx val="34"/>
        <c:spPr>
          <a:solidFill>
            <a:srgbClr val="2CB2D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noFill/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SAVOIE!$B$3:$B$4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55969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24-4C8D-9B89-7EA0233E30E8}"/>
              </c:ext>
            </c:extLst>
          </c:dPt>
          <c:cat>
            <c:strRef>
              <c:f>SAVOIE!$A$5:$A$17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SAVOIE!$B$5:$B$17</c:f>
              <c:numCache>
                <c:formatCode>#,##0</c:formatCode>
                <c:ptCount val="13"/>
                <c:pt idx="0">
                  <c:v>506</c:v>
                </c:pt>
                <c:pt idx="1">
                  <c:v>460</c:v>
                </c:pt>
                <c:pt idx="2">
                  <c:v>347</c:v>
                </c:pt>
                <c:pt idx="3">
                  <c:v>203</c:v>
                </c:pt>
                <c:pt idx="4">
                  <c:v>282</c:v>
                </c:pt>
                <c:pt idx="5">
                  <c:v>441</c:v>
                </c:pt>
                <c:pt idx="6">
                  <c:v>439</c:v>
                </c:pt>
                <c:pt idx="7">
                  <c:v>401</c:v>
                </c:pt>
                <c:pt idx="8">
                  <c:v>493</c:v>
                </c:pt>
                <c:pt idx="9">
                  <c:v>491</c:v>
                </c:pt>
                <c:pt idx="10">
                  <c:v>434</c:v>
                </c:pt>
                <c:pt idx="11">
                  <c:v>407</c:v>
                </c:pt>
                <c:pt idx="12">
                  <c:v>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24-4C8D-9B89-7EA0233E30E8}"/>
            </c:ext>
          </c:extLst>
        </c:ser>
        <c:ser>
          <c:idx val="1"/>
          <c:order val="1"/>
          <c:tx>
            <c:strRef>
              <c:f>SAVOIE!$C$3:$C$4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FB9CA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924-4C8D-9B89-7EA0233E30E8}"/>
              </c:ext>
            </c:extLst>
          </c:dPt>
          <c:cat>
            <c:strRef>
              <c:f>SAVOIE!$A$5:$A$17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SAVOIE!$C$5:$C$17</c:f>
              <c:numCache>
                <c:formatCode>#,##0</c:formatCode>
                <c:ptCount val="13"/>
                <c:pt idx="0">
                  <c:v>430</c:v>
                </c:pt>
                <c:pt idx="1">
                  <c:v>524</c:v>
                </c:pt>
                <c:pt idx="2">
                  <c:v>512</c:v>
                </c:pt>
                <c:pt idx="3">
                  <c:v>433</c:v>
                </c:pt>
                <c:pt idx="4">
                  <c:v>373</c:v>
                </c:pt>
                <c:pt idx="5">
                  <c:v>511</c:v>
                </c:pt>
                <c:pt idx="6">
                  <c:v>589</c:v>
                </c:pt>
                <c:pt idx="7">
                  <c:v>480</c:v>
                </c:pt>
                <c:pt idx="8">
                  <c:v>486</c:v>
                </c:pt>
                <c:pt idx="9">
                  <c:v>543</c:v>
                </c:pt>
                <c:pt idx="10">
                  <c:v>461</c:v>
                </c:pt>
                <c:pt idx="11">
                  <c:v>543</c:v>
                </c:pt>
                <c:pt idx="12">
                  <c:v>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24-4C8D-9B89-7EA0233E30E8}"/>
            </c:ext>
          </c:extLst>
        </c:ser>
        <c:ser>
          <c:idx val="2"/>
          <c:order val="2"/>
          <c:tx>
            <c:strRef>
              <c:f>SAVOIE!$D$3:$D$4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CB2D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24-4C8D-9B89-7EA0233E30E8}"/>
              </c:ext>
            </c:extLst>
          </c:dPt>
          <c:cat>
            <c:strRef>
              <c:f>SAVOIE!$A$5:$A$17</c:f>
              <c:strCache>
                <c:ptCount val="13"/>
                <c:pt idx="0">
                  <c:v>Janvier </c:v>
                </c:pt>
                <c:pt idx="1">
                  <c:v>Février </c:v>
                </c:pt>
                <c:pt idx="2">
                  <c:v>Mars </c:v>
                </c:pt>
                <c:pt idx="3">
                  <c:v>Avril </c:v>
                </c:pt>
                <c:pt idx="4">
                  <c:v>Mai </c:v>
                </c:pt>
                <c:pt idx="5">
                  <c:v>Juin </c:v>
                </c:pt>
                <c:pt idx="6">
                  <c:v>Juillet </c:v>
                </c:pt>
                <c:pt idx="7">
                  <c:v> Août</c:v>
                </c:pt>
                <c:pt idx="8">
                  <c:v>Septembre </c:v>
                </c:pt>
                <c:pt idx="9">
                  <c:v>Octobre </c:v>
                </c:pt>
                <c:pt idx="10">
                  <c:v>Novembre </c:v>
                </c:pt>
                <c:pt idx="11">
                  <c:v> Décembre</c:v>
                </c:pt>
                <c:pt idx="12">
                  <c:v>Total </c:v>
                </c:pt>
              </c:strCache>
            </c:strRef>
          </c:cat>
          <c:val>
            <c:numRef>
              <c:f>SAVOIE!$D$5:$D$17</c:f>
              <c:numCache>
                <c:formatCode>#,##0</c:formatCode>
                <c:ptCount val="13"/>
                <c:pt idx="0">
                  <c:v>508</c:v>
                </c:pt>
                <c:pt idx="12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24-4C8D-9B89-7EA0233E3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70991"/>
        <c:axId val="119253935"/>
      </c:barChart>
      <c:catAx>
        <c:axId val="11927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3935"/>
        <c:crosses val="autoZero"/>
        <c:auto val="1"/>
        <c:lblAlgn val="ctr"/>
        <c:lblOffset val="100"/>
        <c:noMultiLvlLbl val="0"/>
      </c:catAx>
      <c:valAx>
        <c:axId val="119253935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7099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295275</xdr:colOff>
      <xdr:row>161</xdr:row>
      <xdr:rowOff>85725</xdr:rowOff>
    </xdr:from>
    <xdr:to>
      <xdr:col>26</xdr:col>
      <xdr:colOff>257175</xdr:colOff>
      <xdr:row>179</xdr:row>
      <xdr:rowOff>142875</xdr:rowOff>
    </xdr:to>
    <xdr:graphicFrame macro="">
      <xdr:nvGraphicFramePr>
        <xdr:cNvPr id="32286247" name="Graphique 1">
          <a:extLst>
            <a:ext uri="{FF2B5EF4-FFF2-40B4-BE49-F238E27FC236}">
              <a16:creationId xmlns:a16="http://schemas.microsoft.com/office/drawing/2014/main" id="{A4579B3F-709C-4D0B-92FF-8799FF6DE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504825</xdr:colOff>
      <xdr:row>140</xdr:row>
      <xdr:rowOff>200025</xdr:rowOff>
    </xdr:from>
    <xdr:to>
      <xdr:col>20</xdr:col>
      <xdr:colOff>762000</xdr:colOff>
      <xdr:row>157</xdr:row>
      <xdr:rowOff>66675</xdr:rowOff>
    </xdr:to>
    <xdr:graphicFrame macro="">
      <xdr:nvGraphicFramePr>
        <xdr:cNvPr id="32286248" name="Graphique 7">
          <a:extLst>
            <a:ext uri="{FF2B5EF4-FFF2-40B4-BE49-F238E27FC236}">
              <a16:creationId xmlns:a16="http://schemas.microsoft.com/office/drawing/2014/main" id="{CD0AAD75-2268-4D3F-8C60-B914EE5D6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177</xdr:row>
      <xdr:rowOff>57150</xdr:rowOff>
    </xdr:from>
    <xdr:to>
      <xdr:col>26</xdr:col>
      <xdr:colOff>457200</xdr:colOff>
      <xdr:row>194</xdr:row>
      <xdr:rowOff>104775</xdr:rowOff>
    </xdr:to>
    <xdr:graphicFrame macro="">
      <xdr:nvGraphicFramePr>
        <xdr:cNvPr id="32286249" name="Graphique 8">
          <a:extLst>
            <a:ext uri="{FF2B5EF4-FFF2-40B4-BE49-F238E27FC236}">
              <a16:creationId xmlns:a16="http://schemas.microsoft.com/office/drawing/2014/main" id="{4633871B-3FFA-43DA-98BB-3E8A0C9D1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390525</xdr:colOff>
      <xdr:row>196</xdr:row>
      <xdr:rowOff>152400</xdr:rowOff>
    </xdr:from>
    <xdr:to>
      <xdr:col>19</xdr:col>
      <xdr:colOff>1924050</xdr:colOff>
      <xdr:row>213</xdr:row>
      <xdr:rowOff>0</xdr:rowOff>
    </xdr:to>
    <xdr:graphicFrame macro="">
      <xdr:nvGraphicFramePr>
        <xdr:cNvPr id="32286250" name="Graphique 1">
          <a:extLst>
            <a:ext uri="{FF2B5EF4-FFF2-40B4-BE49-F238E27FC236}">
              <a16:creationId xmlns:a16="http://schemas.microsoft.com/office/drawing/2014/main" id="{2ABF78BA-699E-43B4-9E9F-2400BF6A9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952500</xdr:colOff>
      <xdr:row>143</xdr:row>
      <xdr:rowOff>171450</xdr:rowOff>
    </xdr:from>
    <xdr:to>
      <xdr:col>26</xdr:col>
      <xdr:colOff>885825</xdr:colOff>
      <xdr:row>160</xdr:row>
      <xdr:rowOff>19050</xdr:rowOff>
    </xdr:to>
    <xdr:graphicFrame macro="">
      <xdr:nvGraphicFramePr>
        <xdr:cNvPr id="32286251" name="Graphique 3">
          <a:extLst>
            <a:ext uri="{FF2B5EF4-FFF2-40B4-BE49-F238E27FC236}">
              <a16:creationId xmlns:a16="http://schemas.microsoft.com/office/drawing/2014/main" id="{1FA1EA9F-E4A7-47A7-B34D-D919BA649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523875</xdr:colOff>
      <xdr:row>0</xdr:row>
      <xdr:rowOff>123825</xdr:rowOff>
    </xdr:from>
    <xdr:to>
      <xdr:col>25</xdr:col>
      <xdr:colOff>95250</xdr:colOff>
      <xdr:row>19</xdr:row>
      <xdr:rowOff>190500</xdr:rowOff>
    </xdr:to>
    <xdr:graphicFrame macro="">
      <xdr:nvGraphicFramePr>
        <xdr:cNvPr id="32286252" name="Graphique 2">
          <a:extLst>
            <a:ext uri="{FF2B5EF4-FFF2-40B4-BE49-F238E27FC236}">
              <a16:creationId xmlns:a16="http://schemas.microsoft.com/office/drawing/2014/main" id="{B0E6128A-71A7-4147-8D52-CFC4A47293A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152400</xdr:rowOff>
    </xdr:from>
    <xdr:to>
      <xdr:col>18</xdr:col>
      <xdr:colOff>9525</xdr:colOff>
      <xdr:row>44</xdr:row>
      <xdr:rowOff>104775</xdr:rowOff>
    </xdr:to>
    <xdr:graphicFrame macro="">
      <xdr:nvGraphicFramePr>
        <xdr:cNvPr id="28243745" name="Graphique 3">
          <a:extLst>
            <a:ext uri="{FF2B5EF4-FFF2-40B4-BE49-F238E27FC236}">
              <a16:creationId xmlns:a16="http://schemas.microsoft.com/office/drawing/2014/main" id="{6110BF10-40AA-40BC-B41B-D9FADF233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942975</xdr:colOff>
      <xdr:row>49</xdr:row>
      <xdr:rowOff>104775</xdr:rowOff>
    </xdr:from>
    <xdr:to>
      <xdr:col>8</xdr:col>
      <xdr:colOff>1152525</xdr:colOff>
      <xdr:row>68</xdr:row>
      <xdr:rowOff>219075</xdr:rowOff>
    </xdr:to>
    <xdr:graphicFrame macro="">
      <xdr:nvGraphicFramePr>
        <xdr:cNvPr id="28243746" name="Graphique 2">
          <a:extLst>
            <a:ext uri="{FF2B5EF4-FFF2-40B4-BE49-F238E27FC236}">
              <a16:creationId xmlns:a16="http://schemas.microsoft.com/office/drawing/2014/main" id="{DD9CE976-C3ED-4CB4-AC84-D160D7CE2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594360</xdr:colOff>
      <xdr:row>67</xdr:row>
      <xdr:rowOff>129540</xdr:rowOff>
    </xdr:from>
    <xdr:to>
      <xdr:col>10</xdr:col>
      <xdr:colOff>1043940</xdr:colOff>
      <xdr:row>86</xdr:row>
      <xdr:rowOff>91440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4DCC7CD-08C4-4E2E-9093-F169824AC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17</xdr:row>
      <xdr:rowOff>200025</xdr:rowOff>
    </xdr:from>
    <xdr:to>
      <xdr:col>15</xdr:col>
      <xdr:colOff>523875</xdr:colOff>
      <xdr:row>45</xdr:row>
      <xdr:rowOff>104775</xdr:rowOff>
    </xdr:to>
    <xdr:graphicFrame macro="">
      <xdr:nvGraphicFramePr>
        <xdr:cNvPr id="28244769" name="Graphique 3">
          <a:extLst>
            <a:ext uri="{FF2B5EF4-FFF2-40B4-BE49-F238E27FC236}">
              <a16:creationId xmlns:a16="http://schemas.microsoft.com/office/drawing/2014/main" id="{80112A80-46A3-4894-8074-AF087E6B9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942975</xdr:colOff>
      <xdr:row>49</xdr:row>
      <xdr:rowOff>104775</xdr:rowOff>
    </xdr:from>
    <xdr:to>
      <xdr:col>8</xdr:col>
      <xdr:colOff>1152525</xdr:colOff>
      <xdr:row>68</xdr:row>
      <xdr:rowOff>219075</xdr:rowOff>
    </xdr:to>
    <xdr:graphicFrame macro="">
      <xdr:nvGraphicFramePr>
        <xdr:cNvPr id="28244770" name="Graphique 2">
          <a:extLst>
            <a:ext uri="{FF2B5EF4-FFF2-40B4-BE49-F238E27FC236}">
              <a16:creationId xmlns:a16="http://schemas.microsoft.com/office/drawing/2014/main" id="{7A31E924-2F02-4BDA-B3AB-9F801BDF4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7</xdr:row>
      <xdr:rowOff>57150</xdr:rowOff>
    </xdr:from>
    <xdr:to>
      <xdr:col>18</xdr:col>
      <xdr:colOff>504825</xdr:colOff>
      <xdr:row>42</xdr:row>
      <xdr:rowOff>171450</xdr:rowOff>
    </xdr:to>
    <xdr:graphicFrame macro="">
      <xdr:nvGraphicFramePr>
        <xdr:cNvPr id="28245793" name="Graphique 3">
          <a:extLst>
            <a:ext uri="{FF2B5EF4-FFF2-40B4-BE49-F238E27FC236}">
              <a16:creationId xmlns:a16="http://schemas.microsoft.com/office/drawing/2014/main" id="{C06968AD-C74F-421D-AB7A-E00A8F809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342900</xdr:colOff>
      <xdr:row>53</xdr:row>
      <xdr:rowOff>142875</xdr:rowOff>
    </xdr:from>
    <xdr:to>
      <xdr:col>8</xdr:col>
      <xdr:colOff>1638300</xdr:colOff>
      <xdr:row>75</xdr:row>
      <xdr:rowOff>19050</xdr:rowOff>
    </xdr:to>
    <xdr:graphicFrame macro="">
      <xdr:nvGraphicFramePr>
        <xdr:cNvPr id="28245794" name="Graphique 2">
          <a:extLst>
            <a:ext uri="{FF2B5EF4-FFF2-40B4-BE49-F238E27FC236}">
              <a16:creationId xmlns:a16="http://schemas.microsoft.com/office/drawing/2014/main" id="{49E9CFD6-EC58-4D05-BD9E-8B7F0AEFB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</xdr:row>
      <xdr:rowOff>19050</xdr:rowOff>
    </xdr:from>
    <xdr:to>
      <xdr:col>13</xdr:col>
      <xdr:colOff>579119</xdr:colOff>
      <xdr:row>25</xdr:row>
      <xdr:rowOff>68580</xdr:rowOff>
    </xdr:to>
    <xdr:graphicFrame macro="">
      <xdr:nvGraphicFramePr>
        <xdr:cNvPr id="13387400" name="Graphique 4">
          <a:extLst>
            <a:ext uri="{FF2B5EF4-FFF2-40B4-BE49-F238E27FC236}">
              <a16:creationId xmlns:a16="http://schemas.microsoft.com/office/drawing/2014/main" id="{E4D91D53-1350-4A41-977D-E182B9EDF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171450</xdr:rowOff>
    </xdr:from>
    <xdr:to>
      <xdr:col>15</xdr:col>
      <xdr:colOff>628650</xdr:colOff>
      <xdr:row>28</xdr:row>
      <xdr:rowOff>171450</xdr:rowOff>
    </xdr:to>
    <xdr:graphicFrame macro="">
      <xdr:nvGraphicFramePr>
        <xdr:cNvPr id="24579372" name="Graphique 5" descr="TOTAL&#10;">
          <a:extLst>
            <a:ext uri="{FF2B5EF4-FFF2-40B4-BE49-F238E27FC236}">
              <a16:creationId xmlns:a16="http://schemas.microsoft.com/office/drawing/2014/main" id="{11C5B867-0863-4B44-B30D-34F32F497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123825</xdr:rowOff>
    </xdr:from>
    <xdr:to>
      <xdr:col>19</xdr:col>
      <xdr:colOff>76200</xdr:colOff>
      <xdr:row>50</xdr:row>
      <xdr:rowOff>9525</xdr:rowOff>
    </xdr:to>
    <xdr:graphicFrame macro="">
      <xdr:nvGraphicFramePr>
        <xdr:cNvPr id="24533293" name="Graphique 3">
          <a:extLst>
            <a:ext uri="{FF2B5EF4-FFF2-40B4-BE49-F238E27FC236}">
              <a16:creationId xmlns:a16="http://schemas.microsoft.com/office/drawing/2014/main" id="{DD154FF8-616D-45B9-BFC6-7361ABE73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731520</xdr:colOff>
      <xdr:row>6</xdr:row>
      <xdr:rowOff>160020</xdr:rowOff>
    </xdr:from>
    <xdr:to>
      <xdr:col>13</xdr:col>
      <xdr:colOff>251460</xdr:colOff>
      <xdr:row>26</xdr:row>
      <xdr:rowOff>160020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43E490-6135-4039-91D4-79F793C02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670560</xdr:colOff>
      <xdr:row>2</xdr:row>
      <xdr:rowOff>125730</xdr:rowOff>
    </xdr:from>
    <xdr:to>
      <xdr:col>8</xdr:col>
      <xdr:colOff>487680</xdr:colOff>
      <xdr:row>16</xdr:row>
      <xdr:rowOff>49530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DD66013-FDC9-469C-9827-6BD8088EB3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678180</xdr:colOff>
      <xdr:row>17</xdr:row>
      <xdr:rowOff>118110</xdr:rowOff>
    </xdr:from>
    <xdr:to>
      <xdr:col>8</xdr:col>
      <xdr:colOff>495300</xdr:colOff>
      <xdr:row>32</xdr:row>
      <xdr:rowOff>80010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685428A-2B87-4632-92A9-787D7C832B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118110</xdr:rowOff>
    </xdr:from>
    <xdr:to>
      <xdr:col>11</xdr:col>
      <xdr:colOff>655320</xdr:colOff>
      <xdr:row>23</xdr:row>
      <xdr:rowOff>11430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39FA71F-F7BD-41A7-920D-121233C09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0.45943</cdr:x>
      <cdr:y>0.52506</cdr:y>
    </cdr:from>
    <cdr:to>
      <cdr:x>0.68038</cdr:x>
      <cdr:y>0.64517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26920" y="1752600"/>
          <a:ext cx="1097280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chemeClr val="bg1"/>
              </a:solidFill>
            </a:rPr>
            <a:t>ST ETIENNE</a:t>
          </a:r>
        </a:p>
        <a:p xmlns:a="http://schemas.openxmlformats.org/drawingml/2006/main">
          <a:pPr algn="ctr"/>
          <a:r>
            <a:rPr lang="fr-FR" sz="1100" b="1">
              <a:solidFill>
                <a:schemeClr val="bg1"/>
              </a:solidFill>
            </a:rPr>
            <a:t>46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20</xdr:row>
      <xdr:rowOff>104775</xdr:rowOff>
    </xdr:from>
    <xdr:to>
      <xdr:col>13</xdr:col>
      <xdr:colOff>466724</xdr:colOff>
      <xdr:row>55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1020704-828F-4F56-B081-5EF4A0DDB3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20</xdr:row>
      <xdr:rowOff>114300</xdr:rowOff>
    </xdr:from>
    <xdr:to>
      <xdr:col>12</xdr:col>
      <xdr:colOff>866775</xdr:colOff>
      <xdr:row>53</xdr:row>
      <xdr:rowOff>19050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A260B7F-0E6D-45F4-B8E7-24C0A88BE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20</xdr:row>
      <xdr:rowOff>104775</xdr:rowOff>
    </xdr:from>
    <xdr:to>
      <xdr:col>12</xdr:col>
      <xdr:colOff>390525</xdr:colOff>
      <xdr:row>53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307D4CF-DFEA-4F5D-8760-3CAF3E41F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1249680</xdr:colOff>
      <xdr:row>18</xdr:row>
      <xdr:rowOff>106680</xdr:rowOff>
    </xdr:from>
    <xdr:to>
      <xdr:col>10</xdr:col>
      <xdr:colOff>762000</xdr:colOff>
      <xdr:row>41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A2E1C25-A169-4EB7-95F3-DCBC3F4FF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45</xdr:row>
      <xdr:rowOff>57150</xdr:rowOff>
    </xdr:from>
    <xdr:to>
      <xdr:col>8</xdr:col>
      <xdr:colOff>1047750</xdr:colOff>
      <xdr:row>61</xdr:row>
      <xdr:rowOff>118110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53D9E47-8BD1-4C92-AD4B-D7AD541B9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1249680</xdr:colOff>
      <xdr:row>18</xdr:row>
      <xdr:rowOff>106680</xdr:rowOff>
    </xdr:from>
    <xdr:to>
      <xdr:col>10</xdr:col>
      <xdr:colOff>762000</xdr:colOff>
      <xdr:row>41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D0C40BD-4649-4D9A-B0AA-3907A6E76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45</xdr:row>
      <xdr:rowOff>57150</xdr:rowOff>
    </xdr:from>
    <xdr:to>
      <xdr:col>8</xdr:col>
      <xdr:colOff>1047750</xdr:colOff>
      <xdr:row>61</xdr:row>
      <xdr:rowOff>118110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2815BC7-117A-466A-B548-50FDCDFE0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17</xdr:row>
      <xdr:rowOff>152400</xdr:rowOff>
    </xdr:from>
    <xdr:to>
      <xdr:col>13</xdr:col>
      <xdr:colOff>200025</xdr:colOff>
      <xdr:row>50</xdr:row>
      <xdr:rowOff>171450</xdr:rowOff>
    </xdr:to>
    <xdr:graphicFrame macro="">
      <xdr:nvGraphicFramePr>
        <xdr:cNvPr id="28241697" name="Graphique 3">
          <a:extLst>
            <a:ext uri="{FF2B5EF4-FFF2-40B4-BE49-F238E27FC236}">
              <a16:creationId xmlns:a16="http://schemas.microsoft.com/office/drawing/2014/main" id="{2B556118-02E3-4382-89D0-01E7451E8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1085850</xdr:colOff>
      <xdr:row>55</xdr:row>
      <xdr:rowOff>68581</xdr:rowOff>
    </xdr:from>
    <xdr:to>
      <xdr:col>9</xdr:col>
      <xdr:colOff>30480</xdr:colOff>
      <xdr:row>85</xdr:row>
      <xdr:rowOff>60961</xdr:rowOff>
    </xdr:to>
    <xdr:graphicFrame macro="">
      <xdr:nvGraphicFramePr>
        <xdr:cNvPr id="28241698" name="Graphique 2">
          <a:extLst>
            <a:ext uri="{FF2B5EF4-FFF2-40B4-BE49-F238E27FC236}">
              <a16:creationId xmlns:a16="http://schemas.microsoft.com/office/drawing/2014/main" id="{744DC558-2839-4A5C-B917-21C91BEE4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18</xdr:row>
      <xdr:rowOff>19050</xdr:rowOff>
    </xdr:from>
    <xdr:to>
      <xdr:col>15</xdr:col>
      <xdr:colOff>228600</xdr:colOff>
      <xdr:row>44</xdr:row>
      <xdr:rowOff>142875</xdr:rowOff>
    </xdr:to>
    <xdr:graphicFrame macro="">
      <xdr:nvGraphicFramePr>
        <xdr:cNvPr id="28242721" name="Graphique 3">
          <a:extLst>
            <a:ext uri="{FF2B5EF4-FFF2-40B4-BE49-F238E27FC236}">
              <a16:creationId xmlns:a16="http://schemas.microsoft.com/office/drawing/2014/main" id="{2CE4D107-B4BD-4710-A0CB-3B59BC540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942975</xdr:colOff>
      <xdr:row>49</xdr:row>
      <xdr:rowOff>104775</xdr:rowOff>
    </xdr:from>
    <xdr:to>
      <xdr:col>8</xdr:col>
      <xdr:colOff>1152525</xdr:colOff>
      <xdr:row>68</xdr:row>
      <xdr:rowOff>219075</xdr:rowOff>
    </xdr:to>
    <xdr:graphicFrame macro="">
      <xdr:nvGraphicFramePr>
        <xdr:cNvPr id="28242722" name="Graphique 2">
          <a:extLst>
            <a:ext uri="{FF2B5EF4-FFF2-40B4-BE49-F238E27FC236}">
              <a16:creationId xmlns:a16="http://schemas.microsoft.com/office/drawing/2014/main" id="{431A2F93-31AE-462F-BFB6-31CA9A32C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RVICES%20GENERAUX\STAT%20COPIL\recue%20janvier%202022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7"/>
      <sheetName val="Feuil46"/>
      <sheetName val="Feuil47"/>
      <sheetName val="Feuil48"/>
      <sheetName val="Feuil49"/>
      <sheetName val="Feuil50"/>
      <sheetName val="Feuil51"/>
      <sheetName val="Feuil52"/>
      <sheetName val="Feuil53"/>
      <sheetName val="Feuil54"/>
      <sheetName val="Feuil55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21"/>
      <sheetName val="Feuil22"/>
      <sheetName val="Feuil33"/>
      <sheetName val="Feuil44"/>
      <sheetName val="Feuil45"/>
      <sheetName val="Feuil56"/>
      <sheetName val="Feuil65"/>
      <sheetName val="Feuil66"/>
      <sheetName val="Feuil67"/>
      <sheetName val="Feuil78"/>
      <sheetName val="Feuil79"/>
      <sheetName val="Feuil90"/>
      <sheetName val="Feuil91"/>
      <sheetName val="Feuil92"/>
      <sheetName val="Feuil93"/>
      <sheetName val="Feuil94"/>
      <sheetName val="Feuil95"/>
      <sheetName val="Feuil96"/>
      <sheetName val="Feuil97"/>
      <sheetName val="Feuil98"/>
      <sheetName val="Feuil99"/>
      <sheetName val="Feuil100"/>
      <sheetName val="Feuil101"/>
      <sheetName val="Feuil102"/>
      <sheetName val="Feuil103"/>
      <sheetName val="Feuil104"/>
      <sheetName val="Feuil105"/>
      <sheetName val="Feuil106"/>
      <sheetName val="Feuil107"/>
      <sheetName val="Feuil108"/>
      <sheetName val="Feuil109"/>
      <sheetName val="Feuil110"/>
      <sheetName val="Feuil111"/>
      <sheetName val="Feuil112"/>
      <sheetName val="Feuil113"/>
      <sheetName val="Feuil114"/>
      <sheetName val="Feuil115"/>
      <sheetName val="Feuil116"/>
      <sheetName val="Feuil117"/>
      <sheetName val="Feuil1"/>
      <sheetName val="aru13c4a59d-eab0-4b03-b531-ae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9">
          <cell r="C9" t="str">
            <v>Agricole</v>
          </cell>
          <cell r="D9">
            <v>1</v>
          </cell>
        </row>
        <row r="10">
          <cell r="C10" t="str">
            <v>Maritime Et Transport</v>
          </cell>
          <cell r="D10">
            <v>1</v>
          </cell>
        </row>
        <row r="11">
          <cell r="C11" t="str">
            <v>MRH</v>
          </cell>
          <cell r="D11">
            <v>642</v>
          </cell>
        </row>
        <row r="12">
          <cell r="C12" t="str">
            <v>Multi-risques Immeuble</v>
          </cell>
          <cell r="D12">
            <v>135</v>
          </cell>
        </row>
        <row r="13">
          <cell r="C13" t="str">
            <v>Multi-risques Professionnel Et Commerce</v>
          </cell>
          <cell r="D13">
            <v>90</v>
          </cell>
        </row>
        <row r="14">
          <cell r="C14" t="str">
            <v>Non Communiqué</v>
          </cell>
          <cell r="D14">
            <v>2</v>
          </cell>
        </row>
        <row r="15">
          <cell r="C15" t="str">
            <v>Préjudice Économique</v>
          </cell>
          <cell r="D15">
            <v>7</v>
          </cell>
        </row>
        <row r="16">
          <cell r="C16" t="str">
            <v>Protection Juridique</v>
          </cell>
          <cell r="D16">
            <v>23</v>
          </cell>
        </row>
        <row r="17">
          <cell r="C17" t="str">
            <v>Responsabilité Civile</v>
          </cell>
          <cell r="D17">
            <v>25</v>
          </cell>
        </row>
        <row r="18">
          <cell r="C18" t="str">
            <v>Risques Industriels</v>
          </cell>
          <cell r="D18">
            <v>19</v>
          </cell>
        </row>
        <row r="19">
          <cell r="C19" t="str">
            <v>Vol</v>
          </cell>
          <cell r="D19">
            <v>106</v>
          </cell>
        </row>
        <row r="20">
          <cell r="C20" t="str">
            <v>TOTAL</v>
          </cell>
          <cell r="D20">
            <v>1051</v>
          </cell>
        </row>
      </sheetData>
      <sheetData sheetId="6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gura Virginia" refreshedDate="44594.657543402776" createdVersion="4" refreshedVersion="7" minRefreshableVersion="3" recordCount="64" xr:uid="{00000000-000A-0000-FFFF-FFFF02000000}">
  <cacheSource type="worksheet">
    <worksheetSource ref="A3:O67" sheet="Données Missions"/>
  </cacheSource>
  <cacheFields count="15">
    <cacheField name="Bureaux" numFmtId="0">
      <sharedItems containsBlank="1" count="11">
        <s v="Saint-Etienne"/>
        <m/>
        <s v="Bureaux"/>
        <s v="Auvergne"/>
        <s v="Savoie"/>
        <s v="Bourgogne"/>
        <s v="Bourg-en-Bresse"/>
        <s v="Grenoble"/>
        <s v="Lyon"/>
        <s v="Montélimar"/>
        <s v="Total région"/>
      </sharedItems>
    </cacheField>
    <cacheField name="années" numFmtId="0">
      <sharedItems containsBlank="1" containsMixedTypes="1" containsNumber="1" containsInteger="1" minValue="2016" maxValue="2022" count="9">
        <n v="2017"/>
        <n v="2018"/>
        <n v="2019"/>
        <n v="2020"/>
        <n v="2021"/>
        <n v="2022"/>
        <m/>
        <s v="années"/>
        <n v="2016" u="1"/>
      </sharedItems>
    </cacheField>
    <cacheField name="Janvier" numFmtId="0">
      <sharedItems containsBlank="1" containsMixedTypes="1" containsNumber="1" containsInteger="1" minValue="112" maxValue="4205"/>
    </cacheField>
    <cacheField name="Février" numFmtId="0">
      <sharedItems containsBlank="1" containsMixedTypes="1" containsNumber="1" containsInteger="1" minValue="107" maxValue="3513"/>
    </cacheField>
    <cacheField name="Mars" numFmtId="0">
      <sharedItems containsBlank="1" containsMixedTypes="1" containsNumber="1" containsInteger="1" minValue="123" maxValue="4153"/>
    </cacheField>
    <cacheField name="Avril" numFmtId="0">
      <sharedItems containsBlank="1" containsMixedTypes="1" containsNumber="1" containsInteger="1" minValue="80" maxValue="2896"/>
    </cacheField>
    <cacheField name="Mai" numFmtId="0">
      <sharedItems containsBlank="1" containsMixedTypes="1" containsNumber="1" containsInteger="1" minValue="110" maxValue="2923"/>
    </cacheField>
    <cacheField name="Juin" numFmtId="0">
      <sharedItems containsBlank="1" containsMixedTypes="1" containsNumber="1" containsInteger="1" minValue="95" maxValue="4562"/>
    </cacheField>
    <cacheField name="Juillet" numFmtId="0">
      <sharedItems containsBlank="1" containsMixedTypes="1" containsNumber="1" containsInteger="1" minValue="114" maxValue="6665"/>
    </cacheField>
    <cacheField name="Août" numFmtId="0">
      <sharedItems containsBlank="1" containsMixedTypes="1" containsNumber="1" containsInteger="1" minValue="82" maxValue="4870"/>
    </cacheField>
    <cacheField name="Septembre" numFmtId="0">
      <sharedItems containsBlank="1" containsMixedTypes="1" containsNumber="1" containsInteger="1" minValue="97" maxValue="3741"/>
    </cacheField>
    <cacheField name="Octobre" numFmtId="0">
      <sharedItems containsBlank="1" containsMixedTypes="1" containsNumber="1" containsInteger="1" minValue="84" maxValue="4249"/>
    </cacheField>
    <cacheField name="Novembre" numFmtId="0">
      <sharedItems containsBlank="1" containsMixedTypes="1" containsNumber="1" containsInteger="1" minValue="89" maxValue="5672"/>
    </cacheField>
    <cacheField name="Décembre" numFmtId="0">
      <sharedItems containsBlank="1" containsMixedTypes="1" containsNumber="1" containsInteger="1" minValue="79" maxValue="4381"/>
    </cacheField>
    <cacheField name="Total" numFmtId="0">
      <sharedItems containsBlank="1" containsMixedTypes="1" containsNumber="1" containsInteger="1" minValue="203" maxValue="48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gura Virginia" refreshedDate="44594.657848958333" createdVersion="4" refreshedVersion="7" minRefreshableVersion="3" recordCount="36" xr:uid="{00000000-000A-0000-FFFF-FFFF01000000}">
  <cacheSource type="worksheet">
    <worksheetSource ref="Q13:S49" sheet="Données Missions"/>
  </cacheSource>
  <cacheFields count="3">
    <cacheField name="Région" numFmtId="0">
      <sharedItems containsBlank="1" count="10">
        <s v="Auvergne"/>
        <m/>
        <s v="Région"/>
        <s v="Savoie"/>
        <s v="Bourgogne"/>
        <s v="Saint-Etienne / Le Puy"/>
        <s v="Bourg-en-Bresse"/>
        <s v="Lyon"/>
        <s v="Montelimar"/>
        <s v="Grenoble"/>
      </sharedItems>
    </cacheField>
    <cacheField name="Bureaux" numFmtId="0">
      <sharedItems containsBlank="1" count="22">
        <s v="VICHY"/>
        <s v="AURILLAC"/>
        <s v="CLERMONT"/>
        <m/>
        <s v="Bureaux"/>
        <s v="ANNECY"/>
        <s v="CHAMBERY"/>
        <s v="CHALON "/>
        <s v="DIJON "/>
        <s v="DOLE"/>
        <s v="YONNE (89)"/>
        <s v="HAUTE-MARNE (52)"/>
        <s v="AUBE (10)"/>
        <s v="AUTRES"/>
        <s v="SAINT ETIENNE"/>
        <s v="LE PUY"/>
        <s v="BOURG"/>
        <s v="LYON"/>
        <s v="ARDECHE"/>
        <s v="DROME"/>
        <s v="GRENOBLE"/>
        <s v="NIEVRE (58)" u="1"/>
      </sharedItems>
    </cacheField>
    <cacheField name="Total Missions" numFmtId="0">
      <sharedItems containsBlank="1" containsMixedTypes="1" containsNumber="1" containsInteger="1" minValue="8" maxValue="10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lier Mélissa" refreshedDate="44595.618973032404" createdVersion="7" refreshedVersion="7" minRefreshableVersion="3" recordCount="66" xr:uid="{55C5400F-5435-47FC-9A1C-2288A3692E81}">
  <cacheSource type="worksheet">
    <worksheetSource ref="A3:O69" sheet="Données Missions"/>
  </cacheSource>
  <cacheFields count="15">
    <cacheField name="Bureaux" numFmtId="0">
      <sharedItems containsBlank="1" count="11">
        <s v="Saint-Etienne"/>
        <m/>
        <s v="Bureaux"/>
        <s v="Auvergne"/>
        <s v="Savoie"/>
        <s v="Bourgogne"/>
        <s v="Bourg-en-Bresse"/>
        <s v="Grenoble"/>
        <s v="Lyon"/>
        <s v="Montélimar"/>
        <s v="Total région"/>
      </sharedItems>
    </cacheField>
    <cacheField name="années" numFmtId="0">
      <sharedItems containsBlank="1" containsMixedTypes="1" containsNumber="1" containsInteger="1" minValue="2017" maxValue="2022" count="8">
        <n v="2017"/>
        <n v="2018"/>
        <n v="2019"/>
        <n v="2020"/>
        <n v="2021"/>
        <n v="2022"/>
        <m/>
        <s v="années"/>
      </sharedItems>
    </cacheField>
    <cacheField name="Janvier" numFmtId="0">
      <sharedItems containsBlank="1" containsMixedTypes="1" containsNumber="1" containsInteger="1" minValue="112" maxValue="4205"/>
    </cacheField>
    <cacheField name="Février" numFmtId="0">
      <sharedItems containsBlank="1" containsMixedTypes="1" containsNumber="1" containsInteger="1" minValue="0" maxValue="3559"/>
    </cacheField>
    <cacheField name="Mars" numFmtId="0">
      <sharedItems containsBlank="1" containsMixedTypes="1" containsNumber="1" containsInteger="1" minValue="0" maxValue="4153"/>
    </cacheField>
    <cacheField name="Avril" numFmtId="0">
      <sharedItems containsBlank="1" containsMixedTypes="1" containsNumber="1" containsInteger="1" minValue="0" maxValue="3093"/>
    </cacheField>
    <cacheField name="Mai" numFmtId="0">
      <sharedItems containsBlank="1" containsMixedTypes="1" containsNumber="1" containsInteger="1" minValue="0" maxValue="3291"/>
    </cacheField>
    <cacheField name="Juin" numFmtId="0">
      <sharedItems containsBlank="1" containsMixedTypes="1" containsNumber="1" containsInteger="1" minValue="0" maxValue="4908"/>
    </cacheField>
    <cacheField name="Juillet" numFmtId="0">
      <sharedItems containsBlank="1" containsMixedTypes="1" containsNumber="1" containsInteger="1" minValue="0" maxValue="6665"/>
    </cacheField>
    <cacheField name="Août" numFmtId="0">
      <sharedItems containsBlank="1" containsMixedTypes="1" containsNumber="1" containsInteger="1" minValue="0" maxValue="4870"/>
    </cacheField>
    <cacheField name="Septembre" numFmtId="0">
      <sharedItems containsBlank="1" containsMixedTypes="1" containsNumber="1" containsInteger="1" minValue="0" maxValue="4192"/>
    </cacheField>
    <cacheField name="Octobre" numFmtId="0">
      <sharedItems containsBlank="1" containsMixedTypes="1" containsNumber="1" containsInteger="1" minValue="0" maxValue="4321"/>
    </cacheField>
    <cacheField name="Novembre" numFmtId="0">
      <sharedItems containsBlank="1" containsMixedTypes="1" containsNumber="1" containsInteger="1" minValue="0" maxValue="5672"/>
    </cacheField>
    <cacheField name="Décembre" numFmtId="0">
      <sharedItems containsBlank="1" containsMixedTypes="1" containsNumber="1" containsInteger="1" minValue="0" maxValue="4381"/>
    </cacheField>
    <cacheField name="Total" numFmtId="0">
      <sharedItems containsBlank="1" containsMixedTypes="1" containsNumber="1" containsInteger="1" minValue="203" maxValue="48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x v="0"/>
    <n v="474"/>
    <n v="489"/>
    <n v="680"/>
    <n v="355"/>
    <n v="370"/>
    <n v="432"/>
    <n v="445"/>
    <n v="403"/>
    <n v="392"/>
    <n v="387"/>
    <n v="440"/>
    <n v="400"/>
    <n v="5267"/>
  </r>
  <r>
    <x v="0"/>
    <x v="1"/>
    <n v="426"/>
    <n v="380"/>
    <n v="466"/>
    <n v="307"/>
    <n v="359"/>
    <n v="516"/>
    <n v="477"/>
    <n v="325"/>
    <n v="350"/>
    <n v="458"/>
    <n v="510"/>
    <n v="371"/>
    <n v="4945"/>
  </r>
  <r>
    <x v="0"/>
    <x v="2"/>
    <n v="278"/>
    <n v="220"/>
    <n v="312"/>
    <n v="317"/>
    <n v="279"/>
    <n v="705"/>
    <n v="1406"/>
    <n v="661"/>
    <n v="481"/>
    <n v="496"/>
    <n v="390"/>
    <n v="540"/>
    <n v="6085"/>
  </r>
  <r>
    <x v="0"/>
    <x v="3"/>
    <n v="559"/>
    <n v="430"/>
    <n v="254"/>
    <n v="182"/>
    <n v="232"/>
    <n v="485"/>
    <n v="489"/>
    <n v="304"/>
    <n v="336"/>
    <n v="379"/>
    <n v="339"/>
    <n v="295"/>
    <n v="4284"/>
  </r>
  <r>
    <x v="0"/>
    <x v="4"/>
    <n v="328"/>
    <n v="349"/>
    <n v="332"/>
    <n v="306"/>
    <n v="367"/>
    <n v="393"/>
    <n v="423"/>
    <n v="379"/>
    <n v="451"/>
    <n v="426"/>
    <n v="357"/>
    <n v="364"/>
    <n v="4475"/>
  </r>
  <r>
    <x v="0"/>
    <x v="5"/>
    <n v="338"/>
    <m/>
    <m/>
    <m/>
    <m/>
    <m/>
    <m/>
    <m/>
    <m/>
    <m/>
    <m/>
    <m/>
    <n v="338"/>
  </r>
  <r>
    <x v="1"/>
    <x v="6"/>
    <m/>
    <m/>
    <m/>
    <m/>
    <m/>
    <m/>
    <m/>
    <m/>
    <m/>
    <m/>
    <m/>
    <m/>
    <m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3"/>
    <x v="0"/>
    <n v="112"/>
    <n v="107"/>
    <n v="169"/>
    <n v="112"/>
    <n v="110"/>
    <n v="95"/>
    <n v="114"/>
    <n v="82"/>
    <n v="100"/>
    <n v="84"/>
    <n v="89"/>
    <n v="79"/>
    <n v="1253"/>
  </r>
  <r>
    <x v="3"/>
    <x v="1"/>
    <n v="258"/>
    <n v="290"/>
    <n v="346"/>
    <n v="212"/>
    <n v="258"/>
    <n v="310"/>
    <n v="350"/>
    <n v="280"/>
    <n v="305"/>
    <n v="437"/>
    <n v="526"/>
    <n v="240"/>
    <n v="3812"/>
  </r>
  <r>
    <x v="3"/>
    <x v="2"/>
    <n v="258"/>
    <n v="233"/>
    <n v="305"/>
    <n v="240"/>
    <n v="232"/>
    <n v="348"/>
    <n v="565"/>
    <n v="745"/>
    <n v="353"/>
    <n v="430"/>
    <n v="397"/>
    <n v="357"/>
    <n v="4463"/>
  </r>
  <r>
    <x v="3"/>
    <x v="3"/>
    <n v="345"/>
    <n v="313"/>
    <n v="260"/>
    <n v="165"/>
    <n v="193"/>
    <n v="487"/>
    <n v="507"/>
    <n v="400"/>
    <n v="394"/>
    <n v="448"/>
    <n v="307"/>
    <n v="319"/>
    <n v="4138"/>
  </r>
  <r>
    <x v="3"/>
    <x v="4"/>
    <n v="390"/>
    <n v="452"/>
    <n v="394"/>
    <n v="297"/>
    <n v="274"/>
    <n v="545"/>
    <n v="497"/>
    <n v="389"/>
    <n v="473"/>
    <n v="456"/>
    <n v="386"/>
    <n v="380"/>
    <n v="4933"/>
  </r>
  <r>
    <x v="3"/>
    <x v="5"/>
    <n v="327"/>
    <m/>
    <m/>
    <m/>
    <m/>
    <m/>
    <m/>
    <m/>
    <m/>
    <m/>
    <m/>
    <m/>
    <n v="327"/>
  </r>
  <r>
    <x v="1"/>
    <x v="6"/>
    <m/>
    <m/>
    <m/>
    <m/>
    <m/>
    <n v="199"/>
    <m/>
    <m/>
    <m/>
    <m/>
    <m/>
    <m/>
    <m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4"/>
    <x v="0"/>
    <n v="268"/>
    <n v="289"/>
    <n v="334"/>
    <n v="240"/>
    <n v="282"/>
    <n v="300"/>
    <n v="291"/>
    <n v="304"/>
    <n v="270"/>
    <n v="298"/>
    <n v="301"/>
    <n v="308"/>
    <n v="3485"/>
  </r>
  <r>
    <x v="4"/>
    <x v="1"/>
    <n v="453"/>
    <n v="290"/>
    <n v="270"/>
    <n v="223"/>
    <n v="231"/>
    <n v="311"/>
    <n v="347"/>
    <n v="315"/>
    <n v="234"/>
    <n v="363"/>
    <n v="337"/>
    <n v="364"/>
    <n v="3738"/>
  </r>
  <r>
    <x v="4"/>
    <x v="2"/>
    <n v="398"/>
    <n v="363"/>
    <n v="375"/>
    <n v="342"/>
    <n v="405"/>
    <n v="382"/>
    <n v="809"/>
    <n v="478"/>
    <n v="457"/>
    <n v="522"/>
    <n v="459"/>
    <n v="439"/>
    <n v="5429"/>
  </r>
  <r>
    <x v="4"/>
    <x v="3"/>
    <n v="506"/>
    <n v="460"/>
    <n v="347"/>
    <n v="203"/>
    <n v="282"/>
    <n v="441"/>
    <n v="439"/>
    <n v="401"/>
    <n v="493"/>
    <n v="491"/>
    <n v="434"/>
    <n v="407"/>
    <n v="4904"/>
  </r>
  <r>
    <x v="4"/>
    <x v="4"/>
    <n v="430"/>
    <n v="524"/>
    <n v="512"/>
    <n v="433"/>
    <n v="373"/>
    <n v="511"/>
    <n v="589"/>
    <n v="480"/>
    <n v="486"/>
    <n v="543"/>
    <n v="461"/>
    <n v="543"/>
    <n v="5885"/>
  </r>
  <r>
    <x v="4"/>
    <x v="5"/>
    <n v="508"/>
    <m/>
    <m/>
    <m/>
    <m/>
    <m/>
    <m/>
    <m/>
    <m/>
    <m/>
    <m/>
    <m/>
    <n v="508"/>
  </r>
  <r>
    <x v="1"/>
    <x v="6"/>
    <m/>
    <m/>
    <m/>
    <m/>
    <m/>
    <m/>
    <m/>
    <m/>
    <m/>
    <m/>
    <m/>
    <m/>
    <m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5"/>
    <x v="0"/>
    <n v="164"/>
    <n v="165"/>
    <n v="188"/>
    <n v="157"/>
    <n v="144"/>
    <n v="162"/>
    <n v="188"/>
    <n v="173"/>
    <n v="185"/>
    <n v="177"/>
    <n v="162"/>
    <n v="192"/>
    <n v="2057"/>
  </r>
  <r>
    <x v="5"/>
    <x v="1"/>
    <n v="266"/>
    <n v="199"/>
    <n v="254"/>
    <n v="182"/>
    <n v="232"/>
    <n v="189"/>
    <n v="169"/>
    <n v="165"/>
    <n v="173"/>
    <n v="160"/>
    <n v="155"/>
    <n v="436"/>
    <n v="2580"/>
  </r>
  <r>
    <x v="5"/>
    <x v="2"/>
    <n v="390"/>
    <n v="396"/>
    <n v="428"/>
    <n v="383"/>
    <n v="362"/>
    <n v="534"/>
    <n v="694"/>
    <n v="807"/>
    <n v="466"/>
    <n v="573"/>
    <n v="503"/>
    <n v="502"/>
    <n v="6038"/>
  </r>
  <r>
    <x v="5"/>
    <x v="3"/>
    <n v="431"/>
    <n v="484"/>
    <n v="429"/>
    <n v="216"/>
    <n v="298"/>
    <n v="496"/>
    <n v="581"/>
    <n v="461"/>
    <n v="528"/>
    <n v="707"/>
    <n v="446"/>
    <n v="509"/>
    <n v="5586"/>
  </r>
  <r>
    <x v="5"/>
    <x v="4"/>
    <n v="552"/>
    <n v="565"/>
    <n v="576"/>
    <n v="443"/>
    <n v="526"/>
    <n v="906"/>
    <n v="935"/>
    <n v="557"/>
    <n v="680"/>
    <n v="560"/>
    <n v="526"/>
    <n v="520"/>
    <n v="7346"/>
  </r>
  <r>
    <x v="5"/>
    <x v="5"/>
    <n v="499"/>
    <m/>
    <m/>
    <m/>
    <m/>
    <m/>
    <m/>
    <m/>
    <m/>
    <m/>
    <m/>
    <m/>
    <n v="499"/>
  </r>
  <r>
    <x v="1"/>
    <x v="6"/>
    <m/>
    <m/>
    <m/>
    <m/>
    <m/>
    <m/>
    <m/>
    <m/>
    <m/>
    <m/>
    <m/>
    <m/>
    <m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6"/>
    <x v="0"/>
    <n v="137"/>
    <n v="136"/>
    <n v="168"/>
    <n v="119"/>
    <n v="112"/>
    <n v="150"/>
    <n v="171"/>
    <n v="321"/>
    <n v="264"/>
    <n v="218"/>
    <n v="176"/>
    <n v="136"/>
    <n v="2108"/>
  </r>
  <r>
    <x v="6"/>
    <x v="1"/>
    <n v="199"/>
    <n v="155"/>
    <n v="170"/>
    <n v="126"/>
    <n v="132"/>
    <n v="184"/>
    <n v="226"/>
    <n v="157"/>
    <n v="161"/>
    <n v="176"/>
    <n v="156"/>
    <n v="148"/>
    <n v="1990"/>
  </r>
  <r>
    <x v="6"/>
    <x v="2"/>
    <n v="188"/>
    <n v="164"/>
    <n v="197"/>
    <n v="194"/>
    <n v="169"/>
    <n v="217"/>
    <n v="552"/>
    <n v="345"/>
    <n v="305"/>
    <n v="298"/>
    <n v="250"/>
    <n v="296"/>
    <n v="3175"/>
  </r>
  <r>
    <x v="6"/>
    <x v="3"/>
    <n v="291"/>
    <n v="216"/>
    <n v="203"/>
    <n v="99"/>
    <n v="152"/>
    <n v="222"/>
    <n v="223"/>
    <n v="188"/>
    <n v="219"/>
    <n v="270"/>
    <n v="233"/>
    <n v="206"/>
    <n v="2522"/>
  </r>
  <r>
    <x v="6"/>
    <x v="4"/>
    <n v="215"/>
    <n v="228"/>
    <n v="244"/>
    <n v="195"/>
    <n v="220"/>
    <n v="429"/>
    <n v="368"/>
    <n v="229"/>
    <n v="277"/>
    <n v="232"/>
    <n v="206"/>
    <n v="196"/>
    <n v="3039"/>
  </r>
  <r>
    <x v="6"/>
    <x v="5"/>
    <n v="207"/>
    <m/>
    <m/>
    <m/>
    <m/>
    <m/>
    <m/>
    <m/>
    <m/>
    <m/>
    <m/>
    <m/>
    <n v="207"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7"/>
    <x v="0"/>
    <n v="169"/>
    <n v="167"/>
    <n v="192"/>
    <n v="123"/>
    <n v="133"/>
    <n v="162"/>
    <n v="133"/>
    <n v="153"/>
    <n v="180"/>
    <n v="175"/>
    <n v="169"/>
    <n v="174"/>
    <n v="1930"/>
  </r>
  <r>
    <x v="7"/>
    <x v="1"/>
    <n v="243"/>
    <n v="204"/>
    <n v="184"/>
    <n v="133"/>
    <n v="126"/>
    <n v="152"/>
    <n v="155"/>
    <n v="116"/>
    <n v="97"/>
    <n v="184"/>
    <n v="169"/>
    <n v="143"/>
    <n v="1906"/>
  </r>
  <r>
    <x v="7"/>
    <x v="2"/>
    <n v="264"/>
    <n v="162"/>
    <n v="196"/>
    <n v="168"/>
    <n v="175"/>
    <n v="319"/>
    <n v="526"/>
    <n v="298"/>
    <n v="289"/>
    <n v="229"/>
    <n v="205"/>
    <n v="229"/>
    <n v="3060"/>
  </r>
  <r>
    <x v="7"/>
    <x v="3"/>
    <n v="222"/>
    <n v="167"/>
    <n v="123"/>
    <n v="80"/>
    <n v="120"/>
    <n v="174"/>
    <n v="179"/>
    <n v="166"/>
    <n v="162"/>
    <n v="170"/>
    <n v="173"/>
    <n v="170"/>
    <n v="1906"/>
  </r>
  <r>
    <x v="7"/>
    <x v="4"/>
    <n v="172"/>
    <n v="171"/>
    <n v="189"/>
    <n v="172"/>
    <n v="200"/>
    <n v="230"/>
    <n v="213"/>
    <n v="182"/>
    <n v="209"/>
    <n v="253"/>
    <n v="207"/>
    <n v="218"/>
    <n v="2416"/>
  </r>
  <r>
    <x v="7"/>
    <x v="5"/>
    <n v="203"/>
    <m/>
    <m/>
    <m/>
    <m/>
    <m/>
    <m/>
    <m/>
    <m/>
    <m/>
    <m/>
    <m/>
    <n v="203"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8"/>
    <x v="0"/>
    <n v="1046"/>
    <n v="1075"/>
    <n v="1283"/>
    <n v="985"/>
    <n v="962"/>
    <n v="1078"/>
    <n v="1232"/>
    <n v="1127"/>
    <n v="1022"/>
    <n v="990"/>
    <n v="1012"/>
    <n v="923"/>
    <n v="12735"/>
  </r>
  <r>
    <x v="8"/>
    <x v="1"/>
    <n v="947"/>
    <n v="850"/>
    <n v="945"/>
    <n v="805"/>
    <n v="765"/>
    <n v="1070"/>
    <n v="1188"/>
    <n v="904"/>
    <n v="821"/>
    <n v="1070"/>
    <n v="1032"/>
    <n v="982"/>
    <n v="11379"/>
  </r>
  <r>
    <x v="8"/>
    <x v="2"/>
    <n v="907"/>
    <n v="883"/>
    <n v="880"/>
    <n v="950"/>
    <n v="844"/>
    <n v="931"/>
    <n v="1367"/>
    <n v="1132"/>
    <n v="1068"/>
    <n v="1266"/>
    <n v="1118"/>
    <n v="1232"/>
    <n v="12578"/>
  </r>
  <r>
    <x v="8"/>
    <x v="3"/>
    <n v="1202"/>
    <n v="957"/>
    <n v="687"/>
    <n v="507"/>
    <n v="688"/>
    <n v="1038"/>
    <n v="1175"/>
    <n v="858"/>
    <n v="1026"/>
    <n v="1208"/>
    <n v="1059"/>
    <n v="983"/>
    <n v="11388"/>
  </r>
  <r>
    <x v="8"/>
    <x v="4"/>
    <n v="1021"/>
    <n v="966"/>
    <n v="1042"/>
    <n v="955"/>
    <n v="970"/>
    <n v="1405"/>
    <n v="1336"/>
    <n v="976"/>
    <n v="1213"/>
    <n v="1284"/>
    <n v="1071"/>
    <n v="1103"/>
    <n v="13342"/>
  </r>
  <r>
    <x v="8"/>
    <x v="5"/>
    <n v="1051"/>
    <m/>
    <m/>
    <m/>
    <m/>
    <m/>
    <m/>
    <m/>
    <m/>
    <m/>
    <m/>
    <m/>
    <n v="1051"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9"/>
    <x v="0"/>
    <n v="365"/>
    <n v="287"/>
    <n v="391"/>
    <n v="265"/>
    <n v="315"/>
    <n v="372"/>
    <n v="358"/>
    <n v="323"/>
    <n v="315"/>
    <n v="361"/>
    <n v="418"/>
    <n v="314"/>
    <n v="4084"/>
  </r>
  <r>
    <x v="9"/>
    <x v="1"/>
    <n v="299"/>
    <n v="266"/>
    <n v="374"/>
    <n v="309"/>
    <n v="313"/>
    <n v="363"/>
    <n v="496"/>
    <n v="790"/>
    <n v="476"/>
    <n v="378"/>
    <n v="413"/>
    <n v="344"/>
    <n v="4821"/>
  </r>
  <r>
    <x v="9"/>
    <x v="2"/>
    <n v="369"/>
    <n v="312"/>
    <n v="305"/>
    <n v="302"/>
    <n v="304"/>
    <n v="1126"/>
    <n v="746"/>
    <n v="404"/>
    <n v="322"/>
    <n v="435"/>
    <n v="2350"/>
    <n v="786"/>
    <n v="7761"/>
  </r>
  <r>
    <x v="9"/>
    <x v="3"/>
    <n v="649"/>
    <n v="486"/>
    <n v="283"/>
    <n v="201"/>
    <n v="227"/>
    <n v="435"/>
    <n v="447"/>
    <n v="380"/>
    <n v="429"/>
    <n v="424"/>
    <n v="285"/>
    <n v="308"/>
    <n v="4554"/>
  </r>
  <r>
    <x v="9"/>
    <x v="4"/>
    <n v="253"/>
    <n v="304"/>
    <n v="330"/>
    <n v="292"/>
    <n v="361"/>
    <n v="489"/>
    <n v="404"/>
    <n v="400"/>
    <n v="403"/>
    <n v="567"/>
    <n v="386"/>
    <n v="331"/>
    <n v="4520"/>
  </r>
  <r>
    <x v="9"/>
    <x v="5"/>
    <n v="292"/>
    <m/>
    <m/>
    <m/>
    <m/>
    <m/>
    <m/>
    <m/>
    <m/>
    <m/>
    <m/>
    <m/>
    <n v="292"/>
  </r>
  <r>
    <x v="10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10"/>
    <x v="0"/>
    <n v="3327"/>
    <n v="3316"/>
    <n v="4153"/>
    <n v="2850"/>
    <n v="2923"/>
    <n v="3316"/>
    <n v="3577"/>
    <n v="3414"/>
    <n v="3264"/>
    <n v="3238"/>
    <n v="3270"/>
    <n v="3029"/>
    <n v="39677"/>
  </r>
  <r>
    <x v="10"/>
    <x v="1"/>
    <n v="3761"/>
    <n v="3070"/>
    <n v="3432"/>
    <n v="2581"/>
    <n v="2766"/>
    <n v="3484"/>
    <n v="3709"/>
    <n v="3362"/>
    <n v="2913"/>
    <n v="3408"/>
    <n v="3363"/>
    <n v="3034"/>
    <n v="38883"/>
  </r>
  <r>
    <x v="10"/>
    <x v="2"/>
    <n v="3111"/>
    <n v="2788"/>
    <n v="2998"/>
    <n v="2896"/>
    <n v="2770"/>
    <n v="4562"/>
    <n v="6665"/>
    <n v="4870"/>
    <n v="3741"/>
    <n v="4249"/>
    <n v="5672"/>
    <n v="4381"/>
    <n v="48703"/>
  </r>
  <r>
    <x v="10"/>
    <x v="3"/>
    <n v="4205"/>
    <n v="3513"/>
    <n v="2586"/>
    <n v="1653"/>
    <n v="2192"/>
    <n v="3778"/>
    <n v="4040"/>
    <n v="3158"/>
    <n v="3587"/>
    <n v="4097"/>
    <n v="3276"/>
    <n v="3197"/>
    <n v="3928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x v="0"/>
    <n v="90"/>
  </r>
  <r>
    <x v="0"/>
    <x v="1"/>
    <n v="88"/>
  </r>
  <r>
    <x v="0"/>
    <x v="2"/>
    <n v="149"/>
  </r>
  <r>
    <x v="1"/>
    <x v="3"/>
    <m/>
  </r>
  <r>
    <x v="2"/>
    <x v="4"/>
    <s v="Total Missions"/>
  </r>
  <r>
    <x v="1"/>
    <x v="3"/>
    <m/>
  </r>
  <r>
    <x v="3"/>
    <x v="5"/>
    <n v="310"/>
  </r>
  <r>
    <x v="3"/>
    <x v="6"/>
    <n v="198"/>
  </r>
  <r>
    <x v="1"/>
    <x v="3"/>
    <m/>
  </r>
  <r>
    <x v="1"/>
    <x v="3"/>
    <m/>
  </r>
  <r>
    <x v="2"/>
    <x v="4"/>
    <s v="Total Missions"/>
  </r>
  <r>
    <x v="4"/>
    <x v="7"/>
    <n v="182"/>
  </r>
  <r>
    <x v="4"/>
    <x v="8"/>
    <n v="177"/>
  </r>
  <r>
    <x v="4"/>
    <x v="9"/>
    <n v="74"/>
  </r>
  <r>
    <x v="4"/>
    <x v="10"/>
    <n v="25"/>
  </r>
  <r>
    <x v="4"/>
    <x v="11"/>
    <n v="25"/>
  </r>
  <r>
    <x v="4"/>
    <x v="12"/>
    <n v="8"/>
  </r>
  <r>
    <x v="4"/>
    <x v="13"/>
    <n v="8"/>
  </r>
  <r>
    <x v="1"/>
    <x v="3"/>
    <m/>
  </r>
  <r>
    <x v="2"/>
    <x v="4"/>
    <s v="Total Missions"/>
  </r>
  <r>
    <x v="5"/>
    <x v="14"/>
    <n v="289"/>
  </r>
  <r>
    <x v="5"/>
    <x v="15"/>
    <n v="49"/>
  </r>
  <r>
    <x v="1"/>
    <x v="3"/>
    <m/>
  </r>
  <r>
    <x v="2"/>
    <x v="4"/>
    <s v="Total Missions"/>
  </r>
  <r>
    <x v="6"/>
    <x v="16"/>
    <n v="207"/>
  </r>
  <r>
    <x v="1"/>
    <x v="3"/>
    <m/>
  </r>
  <r>
    <x v="2"/>
    <x v="4"/>
    <s v="Total Missions"/>
  </r>
  <r>
    <x v="7"/>
    <x v="17"/>
    <n v="1051"/>
  </r>
  <r>
    <x v="1"/>
    <x v="3"/>
    <m/>
  </r>
  <r>
    <x v="1"/>
    <x v="3"/>
    <m/>
  </r>
  <r>
    <x v="2"/>
    <x v="4"/>
    <s v="Total Missions"/>
  </r>
  <r>
    <x v="8"/>
    <x v="18"/>
    <n v="89"/>
  </r>
  <r>
    <x v="8"/>
    <x v="19"/>
    <n v="203"/>
  </r>
  <r>
    <x v="1"/>
    <x v="3"/>
    <m/>
  </r>
  <r>
    <x v="2"/>
    <x v="4"/>
    <s v="Total Missions"/>
  </r>
  <r>
    <x v="9"/>
    <x v="20"/>
    <n v="20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x v="0"/>
    <x v="0"/>
    <n v="474"/>
    <n v="489"/>
    <n v="680"/>
    <n v="355"/>
    <n v="370"/>
    <n v="432"/>
    <n v="445"/>
    <n v="403"/>
    <n v="392"/>
    <n v="387"/>
    <n v="440"/>
    <n v="400"/>
    <n v="5267"/>
  </r>
  <r>
    <x v="0"/>
    <x v="1"/>
    <n v="426"/>
    <n v="380"/>
    <n v="466"/>
    <n v="307"/>
    <n v="359"/>
    <n v="516"/>
    <n v="477"/>
    <n v="325"/>
    <n v="350"/>
    <n v="458"/>
    <n v="510"/>
    <n v="371"/>
    <n v="4945"/>
  </r>
  <r>
    <x v="0"/>
    <x v="2"/>
    <n v="278"/>
    <n v="220"/>
    <n v="312"/>
    <n v="317"/>
    <n v="279"/>
    <n v="705"/>
    <n v="1406"/>
    <n v="661"/>
    <n v="481"/>
    <n v="496"/>
    <n v="390"/>
    <n v="540"/>
    <n v="6085"/>
  </r>
  <r>
    <x v="0"/>
    <x v="3"/>
    <n v="559"/>
    <n v="430"/>
    <n v="254"/>
    <n v="182"/>
    <n v="232"/>
    <n v="485"/>
    <n v="489"/>
    <n v="304"/>
    <n v="336"/>
    <n v="379"/>
    <n v="339"/>
    <n v="295"/>
    <n v="4284"/>
  </r>
  <r>
    <x v="0"/>
    <x v="4"/>
    <n v="328"/>
    <n v="349"/>
    <n v="332"/>
    <n v="306"/>
    <n v="367"/>
    <n v="393"/>
    <n v="423"/>
    <n v="379"/>
    <n v="451"/>
    <n v="426"/>
    <n v="357"/>
    <n v="364"/>
    <n v="4475"/>
  </r>
  <r>
    <x v="0"/>
    <x v="5"/>
    <n v="338"/>
    <m/>
    <m/>
    <m/>
    <m/>
    <m/>
    <m/>
    <m/>
    <m/>
    <m/>
    <m/>
    <m/>
    <n v="338"/>
  </r>
  <r>
    <x v="1"/>
    <x v="6"/>
    <m/>
    <m/>
    <m/>
    <m/>
    <m/>
    <m/>
    <m/>
    <m/>
    <m/>
    <m/>
    <m/>
    <m/>
    <m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3"/>
    <x v="0"/>
    <n v="112"/>
    <n v="107"/>
    <n v="169"/>
    <n v="112"/>
    <n v="110"/>
    <n v="95"/>
    <n v="114"/>
    <n v="82"/>
    <n v="100"/>
    <n v="84"/>
    <n v="89"/>
    <n v="79"/>
    <n v="1253"/>
  </r>
  <r>
    <x v="3"/>
    <x v="1"/>
    <n v="258"/>
    <n v="290"/>
    <n v="346"/>
    <n v="212"/>
    <n v="258"/>
    <n v="310"/>
    <n v="350"/>
    <n v="280"/>
    <n v="305"/>
    <n v="437"/>
    <n v="526"/>
    <n v="240"/>
    <n v="3812"/>
  </r>
  <r>
    <x v="3"/>
    <x v="2"/>
    <n v="258"/>
    <n v="233"/>
    <n v="305"/>
    <n v="240"/>
    <n v="232"/>
    <n v="348"/>
    <n v="565"/>
    <n v="745"/>
    <n v="353"/>
    <n v="430"/>
    <n v="397"/>
    <n v="357"/>
    <n v="4463"/>
  </r>
  <r>
    <x v="3"/>
    <x v="3"/>
    <n v="345"/>
    <n v="313"/>
    <n v="260"/>
    <n v="165"/>
    <n v="193"/>
    <n v="487"/>
    <n v="507"/>
    <n v="400"/>
    <n v="394"/>
    <n v="448"/>
    <n v="307"/>
    <n v="319"/>
    <n v="4138"/>
  </r>
  <r>
    <x v="3"/>
    <x v="4"/>
    <n v="390"/>
    <n v="452"/>
    <n v="394"/>
    <n v="297"/>
    <n v="274"/>
    <n v="545"/>
    <n v="497"/>
    <n v="389"/>
    <n v="473"/>
    <n v="456"/>
    <n v="386"/>
    <n v="380"/>
    <n v="4933"/>
  </r>
  <r>
    <x v="3"/>
    <x v="5"/>
    <n v="327"/>
    <m/>
    <m/>
    <m/>
    <m/>
    <m/>
    <m/>
    <m/>
    <m/>
    <m/>
    <m/>
    <m/>
    <n v="327"/>
  </r>
  <r>
    <x v="1"/>
    <x v="6"/>
    <m/>
    <m/>
    <m/>
    <m/>
    <m/>
    <n v="199"/>
    <m/>
    <m/>
    <m/>
    <m/>
    <m/>
    <m/>
    <m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4"/>
    <x v="0"/>
    <n v="268"/>
    <n v="289"/>
    <n v="334"/>
    <n v="240"/>
    <n v="282"/>
    <n v="300"/>
    <n v="291"/>
    <n v="304"/>
    <n v="270"/>
    <n v="298"/>
    <n v="301"/>
    <n v="308"/>
    <n v="3485"/>
  </r>
  <r>
    <x v="4"/>
    <x v="1"/>
    <n v="453"/>
    <n v="290"/>
    <n v="270"/>
    <n v="223"/>
    <n v="231"/>
    <n v="311"/>
    <n v="347"/>
    <n v="315"/>
    <n v="234"/>
    <n v="363"/>
    <n v="337"/>
    <n v="364"/>
    <n v="3738"/>
  </r>
  <r>
    <x v="4"/>
    <x v="2"/>
    <n v="398"/>
    <n v="363"/>
    <n v="375"/>
    <n v="342"/>
    <n v="405"/>
    <n v="382"/>
    <n v="809"/>
    <n v="478"/>
    <n v="457"/>
    <n v="522"/>
    <n v="459"/>
    <n v="439"/>
    <n v="5429"/>
  </r>
  <r>
    <x v="4"/>
    <x v="3"/>
    <n v="506"/>
    <n v="460"/>
    <n v="347"/>
    <n v="203"/>
    <n v="282"/>
    <n v="441"/>
    <n v="439"/>
    <n v="401"/>
    <n v="493"/>
    <n v="491"/>
    <n v="434"/>
    <n v="407"/>
    <n v="4904"/>
  </r>
  <r>
    <x v="4"/>
    <x v="4"/>
    <n v="430"/>
    <n v="524"/>
    <n v="512"/>
    <n v="433"/>
    <n v="373"/>
    <n v="511"/>
    <n v="589"/>
    <n v="480"/>
    <n v="486"/>
    <n v="543"/>
    <n v="461"/>
    <n v="543"/>
    <n v="5885"/>
  </r>
  <r>
    <x v="4"/>
    <x v="5"/>
    <n v="508"/>
    <m/>
    <m/>
    <m/>
    <m/>
    <m/>
    <m/>
    <m/>
    <m/>
    <m/>
    <m/>
    <m/>
    <n v="508"/>
  </r>
  <r>
    <x v="1"/>
    <x v="6"/>
    <m/>
    <m/>
    <m/>
    <m/>
    <m/>
    <m/>
    <m/>
    <m/>
    <m/>
    <m/>
    <m/>
    <m/>
    <m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5"/>
    <x v="0"/>
    <n v="164"/>
    <n v="165"/>
    <n v="188"/>
    <n v="157"/>
    <n v="144"/>
    <n v="162"/>
    <n v="188"/>
    <n v="173"/>
    <n v="185"/>
    <n v="177"/>
    <n v="162"/>
    <n v="192"/>
    <n v="2057"/>
  </r>
  <r>
    <x v="5"/>
    <x v="1"/>
    <n v="266"/>
    <n v="199"/>
    <n v="254"/>
    <n v="182"/>
    <n v="232"/>
    <n v="189"/>
    <n v="169"/>
    <n v="165"/>
    <n v="173"/>
    <n v="160"/>
    <n v="155"/>
    <n v="436"/>
    <n v="2580"/>
  </r>
  <r>
    <x v="5"/>
    <x v="2"/>
    <n v="390"/>
    <n v="396"/>
    <n v="428"/>
    <n v="383"/>
    <n v="362"/>
    <n v="534"/>
    <n v="694"/>
    <n v="807"/>
    <n v="466"/>
    <n v="573"/>
    <n v="503"/>
    <n v="502"/>
    <n v="6038"/>
  </r>
  <r>
    <x v="5"/>
    <x v="3"/>
    <n v="431"/>
    <n v="484"/>
    <n v="429"/>
    <n v="216"/>
    <n v="298"/>
    <n v="496"/>
    <n v="581"/>
    <n v="461"/>
    <n v="528"/>
    <n v="707"/>
    <n v="446"/>
    <n v="509"/>
    <n v="5586"/>
  </r>
  <r>
    <x v="5"/>
    <x v="4"/>
    <n v="552"/>
    <n v="565"/>
    <n v="576"/>
    <n v="443"/>
    <n v="526"/>
    <n v="906"/>
    <n v="935"/>
    <n v="557"/>
    <n v="680"/>
    <n v="560"/>
    <n v="526"/>
    <n v="520"/>
    <n v="7346"/>
  </r>
  <r>
    <x v="5"/>
    <x v="5"/>
    <n v="499"/>
    <m/>
    <m/>
    <m/>
    <m/>
    <m/>
    <m/>
    <m/>
    <m/>
    <m/>
    <m/>
    <m/>
    <n v="499"/>
  </r>
  <r>
    <x v="1"/>
    <x v="6"/>
    <m/>
    <m/>
    <m/>
    <m/>
    <m/>
    <m/>
    <m/>
    <m/>
    <m/>
    <m/>
    <m/>
    <m/>
    <m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6"/>
    <x v="0"/>
    <n v="137"/>
    <n v="136"/>
    <n v="168"/>
    <n v="119"/>
    <n v="112"/>
    <n v="150"/>
    <n v="171"/>
    <n v="321"/>
    <n v="264"/>
    <n v="218"/>
    <n v="176"/>
    <n v="136"/>
    <n v="2108"/>
  </r>
  <r>
    <x v="6"/>
    <x v="1"/>
    <n v="199"/>
    <n v="155"/>
    <n v="170"/>
    <n v="126"/>
    <n v="132"/>
    <n v="184"/>
    <n v="226"/>
    <n v="157"/>
    <n v="161"/>
    <n v="176"/>
    <n v="156"/>
    <n v="148"/>
    <n v="1990"/>
  </r>
  <r>
    <x v="6"/>
    <x v="2"/>
    <n v="188"/>
    <n v="164"/>
    <n v="197"/>
    <n v="194"/>
    <n v="169"/>
    <n v="217"/>
    <n v="552"/>
    <n v="345"/>
    <n v="305"/>
    <n v="298"/>
    <n v="250"/>
    <n v="296"/>
    <n v="3175"/>
  </r>
  <r>
    <x v="6"/>
    <x v="3"/>
    <n v="291"/>
    <n v="216"/>
    <n v="203"/>
    <n v="99"/>
    <n v="152"/>
    <n v="222"/>
    <n v="223"/>
    <n v="188"/>
    <n v="219"/>
    <n v="270"/>
    <n v="233"/>
    <n v="206"/>
    <n v="2522"/>
  </r>
  <r>
    <x v="6"/>
    <x v="4"/>
    <n v="215"/>
    <n v="228"/>
    <n v="244"/>
    <n v="195"/>
    <n v="220"/>
    <n v="429"/>
    <n v="368"/>
    <n v="229"/>
    <n v="277"/>
    <n v="232"/>
    <n v="206"/>
    <n v="196"/>
    <n v="3039"/>
  </r>
  <r>
    <x v="6"/>
    <x v="5"/>
    <n v="207"/>
    <m/>
    <m/>
    <m/>
    <m/>
    <m/>
    <m/>
    <m/>
    <m/>
    <m/>
    <m/>
    <m/>
    <n v="207"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7"/>
    <x v="0"/>
    <n v="169"/>
    <n v="167"/>
    <n v="192"/>
    <n v="123"/>
    <n v="133"/>
    <n v="162"/>
    <n v="133"/>
    <n v="153"/>
    <n v="180"/>
    <n v="175"/>
    <n v="169"/>
    <n v="174"/>
    <n v="1930"/>
  </r>
  <r>
    <x v="7"/>
    <x v="1"/>
    <n v="243"/>
    <n v="204"/>
    <n v="184"/>
    <n v="133"/>
    <n v="126"/>
    <n v="152"/>
    <n v="155"/>
    <n v="116"/>
    <n v="97"/>
    <n v="184"/>
    <n v="169"/>
    <n v="143"/>
    <n v="1906"/>
  </r>
  <r>
    <x v="7"/>
    <x v="2"/>
    <n v="264"/>
    <n v="162"/>
    <n v="196"/>
    <n v="168"/>
    <n v="175"/>
    <n v="319"/>
    <n v="526"/>
    <n v="298"/>
    <n v="289"/>
    <n v="229"/>
    <n v="205"/>
    <n v="229"/>
    <n v="3060"/>
  </r>
  <r>
    <x v="7"/>
    <x v="3"/>
    <n v="222"/>
    <n v="167"/>
    <n v="123"/>
    <n v="80"/>
    <n v="120"/>
    <n v="174"/>
    <n v="179"/>
    <n v="166"/>
    <n v="162"/>
    <n v="170"/>
    <n v="173"/>
    <n v="170"/>
    <n v="1906"/>
  </r>
  <r>
    <x v="7"/>
    <x v="4"/>
    <n v="172"/>
    <n v="171"/>
    <n v="189"/>
    <n v="172"/>
    <n v="200"/>
    <n v="230"/>
    <n v="213"/>
    <n v="182"/>
    <n v="209"/>
    <n v="253"/>
    <n v="207"/>
    <n v="218"/>
    <n v="2416"/>
  </r>
  <r>
    <x v="7"/>
    <x v="5"/>
    <n v="203"/>
    <m/>
    <m/>
    <m/>
    <m/>
    <m/>
    <m/>
    <m/>
    <m/>
    <m/>
    <m/>
    <m/>
    <n v="203"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8"/>
    <x v="0"/>
    <n v="1046"/>
    <n v="1075"/>
    <n v="1283"/>
    <n v="985"/>
    <n v="962"/>
    <n v="1078"/>
    <n v="1232"/>
    <n v="1127"/>
    <n v="1022"/>
    <n v="990"/>
    <n v="1012"/>
    <n v="923"/>
    <n v="12735"/>
  </r>
  <r>
    <x v="8"/>
    <x v="1"/>
    <n v="947"/>
    <n v="850"/>
    <n v="945"/>
    <n v="805"/>
    <n v="765"/>
    <n v="1070"/>
    <n v="1188"/>
    <n v="904"/>
    <n v="821"/>
    <n v="1070"/>
    <n v="1032"/>
    <n v="982"/>
    <n v="11379"/>
  </r>
  <r>
    <x v="8"/>
    <x v="2"/>
    <n v="907"/>
    <n v="883"/>
    <n v="880"/>
    <n v="950"/>
    <n v="844"/>
    <n v="931"/>
    <n v="1367"/>
    <n v="1132"/>
    <n v="1068"/>
    <n v="1266"/>
    <n v="1118"/>
    <n v="1232"/>
    <n v="12578"/>
  </r>
  <r>
    <x v="8"/>
    <x v="3"/>
    <n v="1202"/>
    <n v="957"/>
    <n v="687"/>
    <n v="507"/>
    <n v="688"/>
    <n v="1038"/>
    <n v="1175"/>
    <n v="858"/>
    <n v="1026"/>
    <n v="1208"/>
    <n v="1059"/>
    <n v="983"/>
    <n v="11388"/>
  </r>
  <r>
    <x v="8"/>
    <x v="4"/>
    <n v="1021"/>
    <n v="966"/>
    <n v="1042"/>
    <n v="955"/>
    <n v="970"/>
    <n v="1405"/>
    <n v="1336"/>
    <n v="976"/>
    <n v="1213"/>
    <n v="1284"/>
    <n v="1071"/>
    <n v="1103"/>
    <n v="13342"/>
  </r>
  <r>
    <x v="8"/>
    <x v="5"/>
    <n v="1051"/>
    <m/>
    <m/>
    <m/>
    <m/>
    <m/>
    <m/>
    <m/>
    <m/>
    <m/>
    <m/>
    <m/>
    <n v="1051"/>
  </r>
  <r>
    <x v="2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9"/>
    <x v="0"/>
    <n v="365"/>
    <n v="287"/>
    <n v="391"/>
    <n v="265"/>
    <n v="315"/>
    <n v="372"/>
    <n v="358"/>
    <n v="323"/>
    <n v="315"/>
    <n v="361"/>
    <n v="418"/>
    <n v="314"/>
    <n v="4084"/>
  </r>
  <r>
    <x v="9"/>
    <x v="1"/>
    <n v="299"/>
    <n v="266"/>
    <n v="374"/>
    <n v="309"/>
    <n v="313"/>
    <n v="363"/>
    <n v="496"/>
    <n v="790"/>
    <n v="476"/>
    <n v="378"/>
    <n v="413"/>
    <n v="344"/>
    <n v="4821"/>
  </r>
  <r>
    <x v="9"/>
    <x v="2"/>
    <n v="369"/>
    <n v="312"/>
    <n v="305"/>
    <n v="302"/>
    <n v="304"/>
    <n v="1126"/>
    <n v="746"/>
    <n v="404"/>
    <n v="322"/>
    <n v="435"/>
    <n v="2350"/>
    <n v="786"/>
    <n v="7761"/>
  </r>
  <r>
    <x v="9"/>
    <x v="3"/>
    <n v="649"/>
    <n v="486"/>
    <n v="283"/>
    <n v="201"/>
    <n v="227"/>
    <n v="435"/>
    <n v="447"/>
    <n v="380"/>
    <n v="429"/>
    <n v="424"/>
    <n v="285"/>
    <n v="308"/>
    <n v="4554"/>
  </r>
  <r>
    <x v="9"/>
    <x v="4"/>
    <n v="253"/>
    <n v="304"/>
    <n v="330"/>
    <n v="292"/>
    <n v="361"/>
    <n v="489"/>
    <n v="404"/>
    <n v="400"/>
    <n v="403"/>
    <n v="567"/>
    <n v="386"/>
    <n v="331"/>
    <n v="4520"/>
  </r>
  <r>
    <x v="9"/>
    <x v="5"/>
    <n v="292"/>
    <m/>
    <m/>
    <m/>
    <m/>
    <m/>
    <m/>
    <m/>
    <m/>
    <m/>
    <m/>
    <m/>
    <n v="292"/>
  </r>
  <r>
    <x v="10"/>
    <x v="7"/>
    <s v="Janvier"/>
    <s v="Février"/>
    <s v="Mars"/>
    <s v="Avril"/>
    <s v="Mai"/>
    <s v="Juin"/>
    <s v="Juillet"/>
    <s v="Août"/>
    <s v="Septembre"/>
    <s v="Octobre"/>
    <s v="Novembre"/>
    <s v="Décembre"/>
    <s v="Total"/>
  </r>
  <r>
    <x v="10"/>
    <x v="0"/>
    <n v="3327"/>
    <n v="3316"/>
    <n v="4153"/>
    <n v="2850"/>
    <n v="2923"/>
    <n v="3316"/>
    <n v="3577"/>
    <n v="3414"/>
    <n v="3264"/>
    <n v="3238"/>
    <n v="3270"/>
    <n v="3029"/>
    <n v="39677"/>
  </r>
  <r>
    <x v="10"/>
    <x v="1"/>
    <n v="3761"/>
    <n v="3070"/>
    <n v="3432"/>
    <n v="2581"/>
    <n v="2766"/>
    <n v="3484"/>
    <n v="3709"/>
    <n v="3362"/>
    <n v="2913"/>
    <n v="3408"/>
    <n v="3363"/>
    <n v="3034"/>
    <n v="38883"/>
  </r>
  <r>
    <x v="10"/>
    <x v="2"/>
    <n v="3111"/>
    <n v="2788"/>
    <n v="2998"/>
    <n v="2896"/>
    <n v="2770"/>
    <n v="4562"/>
    <n v="6665"/>
    <n v="4870"/>
    <n v="3741"/>
    <n v="4249"/>
    <n v="5672"/>
    <n v="4381"/>
    <n v="48703"/>
  </r>
  <r>
    <x v="10"/>
    <x v="3"/>
    <n v="4205"/>
    <n v="3513"/>
    <n v="2586"/>
    <n v="1653"/>
    <n v="2192"/>
    <n v="3778"/>
    <n v="4040"/>
    <n v="3158"/>
    <n v="3587"/>
    <n v="4097"/>
    <n v="3276"/>
    <n v="3197"/>
    <n v="39282"/>
  </r>
  <r>
    <x v="10"/>
    <x v="4"/>
    <n v="3361"/>
    <n v="3559"/>
    <n v="3619"/>
    <n v="3093"/>
    <n v="3291"/>
    <n v="4908"/>
    <n v="4765"/>
    <n v="3592"/>
    <n v="4192"/>
    <n v="4321"/>
    <n v="3600"/>
    <n v="3655"/>
    <n v="45956"/>
  </r>
  <r>
    <x v="10"/>
    <x v="5"/>
    <n v="3425"/>
    <n v="0"/>
    <n v="0"/>
    <n v="0"/>
    <n v="0"/>
    <n v="0"/>
    <n v="0"/>
    <n v="0"/>
    <n v="0"/>
    <n v="0"/>
    <n v="0"/>
    <n v="0"/>
    <n v="3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6F543A-2021-4FA1-BE2A-4C29B09EEFB0}" name="Tableau croisé dynamique15" cacheId="4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9">
  <location ref="A3:E17" firstHeaderRow="1" firstDataRow="2" firstDataCol="1" rowPageCount="1" colPageCount="1"/>
  <pivotFields count="15">
    <pivotField axis="axisPage" compact="0" outline="0" multipleItemSelectionAllowed="1" showAll="0" includeNewItemsInFilter="1">
      <items count="12">
        <item x="3"/>
        <item h="1" x="2"/>
        <item h="1" x="0"/>
        <item h="1" x="4"/>
        <item h="1" x="1"/>
        <item h="1" x="5"/>
        <item h="1" x="6"/>
        <item h="1" x="7"/>
        <item h="1" x="8"/>
        <item h="1" x="9"/>
        <item h="1" x="10"/>
        <item t="default"/>
      </items>
    </pivotField>
    <pivotField axis="axisCol" compact="0" outline="0" showAll="0" includeNewItemsInFilter="1">
      <items count="9">
        <item h="1" x="0"/>
        <item h="1" x="1"/>
        <item h="1"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4">
    <i>
      <x v="5"/>
    </i>
    <i>
      <x v="6"/>
    </i>
    <i>
      <x v="7"/>
    </i>
    <i t="grand">
      <x/>
    </i>
  </colItems>
  <pageFields count="1">
    <pageField fld="0" hier="-1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0"/>
    <dataField name=" Décembre" fld="13" baseField="1" baseItem="3"/>
    <dataField name="Total " fld="14" baseField="0" baseItem="0"/>
  </dataFields>
  <formats count="5">
    <format dxfId="176">
      <pivotArea outline="0" collapsedLevelsAreSubtotals="1" fieldPosition="0"/>
    </format>
    <format dxfId="175">
      <pivotArea field="1" type="button" dataOnly="0" labelOnly="1" outline="0" axis="axisCol" fieldPosition="0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1" count="0"/>
        </references>
      </pivotArea>
    </format>
    <format dxfId="172">
      <pivotArea dataOnly="0" labelOnly="1" grandCol="1" outline="0" fieldPosition="0"/>
    </format>
  </formats>
  <chartFormats count="6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4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4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2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2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26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6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6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6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26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6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8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8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28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8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8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8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81DD2F-7E91-405B-ADEF-A4C5907194B6}" name="Tableau croisé dynamique17" cacheId="0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9">
  <location ref="A3:E17" firstHeaderRow="1" firstDataRow="2" firstDataCol="1" rowPageCount="1" colPageCount="1"/>
  <pivotFields count="15">
    <pivotField axis="axisPage" compact="0" outline="0" multipleItemSelectionAllowed="1" showAll="0" includeNewItemsInFilter="1">
      <items count="12">
        <item h="1" x="3"/>
        <item h="1" x="2"/>
        <item h="1" x="0"/>
        <item h="1" x="4"/>
        <item h="1" x="1"/>
        <item h="1" x="5"/>
        <item x="6"/>
        <item h="1" x="7"/>
        <item h="1" x="8"/>
        <item h="1" x="9"/>
        <item h="1" x="10"/>
        <item t="default"/>
      </items>
    </pivotField>
    <pivotField axis="axisCol" compact="0" outline="0" showAll="0" includeNewItemsInFilter="1">
      <items count="10">
        <item h="1" m="1" x="8"/>
        <item h="1" x="0"/>
        <item h="1" x="1"/>
        <item h="1"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4">
    <i>
      <x v="6"/>
    </i>
    <i>
      <x v="7"/>
    </i>
    <i>
      <x v="8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0"/>
    <dataField name=" Décembre" fld="13" baseField="1" baseItem="3"/>
    <dataField name="Total " fld="14" baseField="0" baseItem="0"/>
  </dataFields>
  <formats count="6">
    <format dxfId="153">
      <pivotArea outline="0" collapsedLevelsAreSubtotals="1" fieldPosition="0"/>
    </format>
    <format dxfId="152">
      <pivotArea dataOnly="0" labelOnly="1" outline="0" fieldPosition="0">
        <references count="1">
          <reference field="0" count="0"/>
        </references>
      </pivotArea>
    </format>
    <format dxfId="151">
      <pivotArea field="1" type="button" dataOnly="0" labelOnly="1" outline="0" axis="axisCol" fieldPosition="0"/>
    </format>
    <format dxfId="150">
      <pivotArea type="topRight" dataOnly="0" labelOnly="1" outline="0" fieldPosition="0"/>
    </format>
    <format dxfId="149">
      <pivotArea dataOnly="0" labelOnly="1" outline="0" fieldPosition="0">
        <references count="1">
          <reference field="1" count="0"/>
        </references>
      </pivotArea>
    </format>
    <format dxfId="148">
      <pivotArea dataOnly="0" labelOnly="1" grandCol="1" outline="0" fieldPosition="0"/>
    </format>
  </formats>
  <chartFormats count="5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8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4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4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8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2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2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8"/>
          </reference>
        </references>
      </pivotArea>
    </chartFormat>
    <chartFormat chart="22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6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6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6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8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8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8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5" cacheId="1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5">
  <location ref="A55:B64" firstHeaderRow="2" firstDataRow="2" firstDataCol="1" rowPageCount="1" colPageCount="1"/>
  <pivotFields count="3">
    <pivotField axis="axisPage" compact="0" outline="0" showAll="0" includeNewItemsInFilter="1">
      <items count="11">
        <item h="1" x="0"/>
        <item h="1" x="6"/>
        <item x="4"/>
        <item h="1" x="9"/>
        <item h="1" x="7"/>
        <item h="1" x="8"/>
        <item h="1" x="2"/>
        <item h="1" x="5"/>
        <item h="1" x="3"/>
        <item h="1" x="1"/>
        <item t="default"/>
      </items>
    </pivotField>
    <pivotField axis="axisRow" compact="0" outline="0" showAll="0" includeNewItemsInFilter="1">
      <items count="23">
        <item x="5"/>
        <item x="18"/>
        <item x="12"/>
        <item x="1"/>
        <item x="16"/>
        <item x="4"/>
        <item x="7"/>
        <item x="6"/>
        <item x="2"/>
        <item x="8"/>
        <item x="9"/>
        <item x="19"/>
        <item x="20"/>
        <item x="11"/>
        <item x="15"/>
        <item x="17"/>
        <item m="1" x="21"/>
        <item x="14"/>
        <item x="0"/>
        <item x="10"/>
        <item x="3"/>
        <item x="13"/>
        <item t="default"/>
      </items>
    </pivotField>
    <pivotField dataField="1" compact="0" outline="0" showAll="0"/>
  </pivotFields>
  <rowFields count="1">
    <field x="1"/>
  </rowFields>
  <rowItems count="8">
    <i>
      <x v="2"/>
    </i>
    <i>
      <x v="6"/>
    </i>
    <i>
      <x v="9"/>
    </i>
    <i>
      <x v="10"/>
    </i>
    <i>
      <x v="13"/>
    </i>
    <i>
      <x v="19"/>
    </i>
    <i>
      <x v="21"/>
    </i>
    <i t="grand">
      <x/>
    </i>
  </rowItems>
  <colItems count="1">
    <i/>
  </colItems>
  <pageFields count="1">
    <pageField fld="0" hier="0"/>
  </pageFields>
  <dataFields count="1">
    <dataField name="Somme de Total Missions" fld="2" baseField="1" baseItem="2"/>
  </dataFields>
  <formats count="13">
    <format dxfId="128">
      <pivotArea type="all" dataOnly="0" outline="0" fieldPosition="0"/>
    </format>
    <format dxfId="127">
      <pivotArea outline="0" fieldPosition="0"/>
    </format>
    <format dxfId="126">
      <pivotArea type="origin" dataOnly="0" labelOnly="1" outline="0" fieldPosition="0"/>
    </format>
    <format dxfId="125">
      <pivotArea field="1" type="button" dataOnly="0" labelOnly="1" outline="0" axis="axisRow" fieldPosition="0"/>
    </format>
    <format dxfId="124">
      <pivotArea dataOnly="0" labelOnly="1" outline="0" fieldPosition="0">
        <references count="1">
          <reference field="1" count="3">
            <x v="3"/>
            <x v="8"/>
            <x v="18"/>
          </reference>
        </references>
      </pivotArea>
    </format>
    <format dxfId="123">
      <pivotArea dataOnly="0" labelOnly="1" grandRow="1" outline="0" fieldPosition="0"/>
    </format>
    <format dxfId="122">
      <pivotArea type="topRight" dataOnly="0" labelOnly="1" outline="0" fieldPosition="0"/>
    </format>
    <format dxfId="121">
      <pivotArea grandRow="1" outline="0" fieldPosition="0"/>
    </format>
    <format dxfId="120">
      <pivotArea grandRow="1" outline="0" fieldPosition="0"/>
    </format>
    <format dxfId="119">
      <pivotArea grandRow="1" outline="0" fieldPosition="0"/>
    </format>
    <format dxfId="118">
      <pivotArea grandRow="1" outline="0" fieldPosition="0"/>
    </format>
    <format dxfId="117">
      <pivotArea dataOnly="0" labelOnly="1" grandRow="1" outline="0" fieldPosition="0"/>
    </format>
    <format dxfId="116">
      <pivotArea grandRow="1" outline="0" fieldPosition="0"/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leau croisé dynamique6" cacheId="0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6">
  <location ref="A3:F17" firstHeaderRow="1" firstDataRow="2" firstDataCol="1" rowPageCount="1" colPageCount="1"/>
  <pivotFields count="15">
    <pivotField axis="axisPage" compact="0" outline="0" showAll="0" includeNewItemsInFilter="1">
      <items count="12">
        <item h="1" x="3"/>
        <item h="1" x="2"/>
        <item h="1" x="0"/>
        <item h="1" x="4"/>
        <item h="1" x="1"/>
        <item x="5"/>
        <item h="1" x="6"/>
        <item h="1" x="7"/>
        <item h="1" x="8"/>
        <item h="1" x="9"/>
        <item h="1" x="10"/>
        <item t="default"/>
      </items>
    </pivotField>
    <pivotField axis="axisCol" compact="0" outline="0" showAll="0" includeNewItemsInFilter="1">
      <items count="10">
        <item h="1" m="1" x="8"/>
        <item h="1" x="0"/>
        <item h="1" x="1"/>
        <item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5">
    <i>
      <x v="3"/>
    </i>
    <i>
      <x v="6"/>
    </i>
    <i>
      <x v="7"/>
    </i>
    <i>
      <x v="8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3" numFmtId="1"/>
    <dataField name=" Décembre" fld="13" baseField="1" baseItem="3"/>
    <dataField name="Total " fld="14" baseField="0" baseItem="0"/>
  </dataFields>
  <formats count="7">
    <format dxfId="135">
      <pivotArea outline="0" fieldPosition="0"/>
    </format>
    <format dxfId="134">
      <pivotArea dataOnly="0" labelOnly="1" outline="0" fieldPosition="0">
        <references count="1">
          <reference field="0" count="0"/>
        </references>
      </pivotArea>
    </format>
    <format dxfId="133">
      <pivotArea field="1" type="button" dataOnly="0" labelOnly="1" outline="0" axis="axisCol" fieldPosition="0"/>
    </format>
    <format dxfId="132">
      <pivotArea type="topRight" dataOnly="0" labelOnly="1" outline="0" fieldPosition="0"/>
    </format>
    <format dxfId="131">
      <pivotArea dataOnly="0" labelOnly="1" outline="0" fieldPosition="0">
        <references count="1">
          <reference field="1" count="0"/>
        </references>
      </pivotArea>
    </format>
    <format dxfId="130">
      <pivotArea dataOnly="0" labelOnly="1" grandCol="1" outline="0" fieldPosition="0"/>
    </format>
    <format dxfId="129">
      <pivotArea outline="0" fieldPosition="0">
        <references count="1">
          <reference field="4294967294" count="1">
            <x v="10"/>
          </reference>
        </references>
      </pivotArea>
    </format>
  </formats>
  <chartFormats count="3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4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16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9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" format="20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3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3" format="22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4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4" format="32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4"/>
          </reference>
          <reference field="1" count="1" selected="0">
            <x v="7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5"/>
          </reference>
          <reference field="1" count="1" selected="0">
            <x v="7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eau croisé dynamique15" cacheId="1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1">
  <location ref="A48:B51" firstHeaderRow="2" firstDataRow="2" firstDataCol="1" rowPageCount="1" colPageCount="1"/>
  <pivotFields count="3">
    <pivotField axis="axisPage" compact="0" outline="0" showAll="0" includeNewItemsInFilter="1">
      <items count="11">
        <item h="1" x="0"/>
        <item h="1" x="6"/>
        <item h="1" x="4"/>
        <item x="9"/>
        <item h="1" x="7"/>
        <item h="1" x="8"/>
        <item h="1" x="2"/>
        <item h="1" x="5"/>
        <item h="1" x="3"/>
        <item h="1" x="1"/>
        <item t="default"/>
      </items>
    </pivotField>
    <pivotField axis="axisRow" compact="0" outline="0" showAll="0" includeNewItemsInFilter="1">
      <items count="23">
        <item x="5"/>
        <item x="18"/>
        <item x="12"/>
        <item x="1"/>
        <item x="16"/>
        <item x="4"/>
        <item x="7"/>
        <item x="6"/>
        <item x="2"/>
        <item x="8"/>
        <item x="9"/>
        <item x="19"/>
        <item x="20"/>
        <item x="11"/>
        <item x="15"/>
        <item x="17"/>
        <item m="1" x="21"/>
        <item x="14"/>
        <item x="0"/>
        <item x="10"/>
        <item x="3"/>
        <item x="13"/>
        <item t="default"/>
      </items>
    </pivotField>
    <pivotField dataField="1" compact="0" outline="0" showAll="0"/>
  </pivotFields>
  <rowFields count="1">
    <field x="1"/>
  </rowFields>
  <rowItems count="2">
    <i>
      <x v="12"/>
    </i>
    <i t="grand">
      <x/>
    </i>
  </rowItems>
  <colItems count="1">
    <i/>
  </colItems>
  <pageFields count="1">
    <pageField fld="0" hier="0"/>
  </pageFields>
  <dataFields count="1">
    <dataField name="Somme de Total Missions" fld="2" baseField="1" baseItem="2"/>
  </dataFields>
  <formats count="13">
    <format dxfId="109">
      <pivotArea type="all" dataOnly="0" outline="0" fieldPosition="0"/>
    </format>
    <format dxfId="108">
      <pivotArea outline="0" fieldPosition="0"/>
    </format>
    <format dxfId="107">
      <pivotArea type="origin" dataOnly="0" labelOnly="1" outline="0" fieldPosition="0"/>
    </format>
    <format dxfId="106">
      <pivotArea field="1" type="button" dataOnly="0" labelOnly="1" outline="0" axis="axisRow" fieldPosition="0"/>
    </format>
    <format dxfId="105">
      <pivotArea dataOnly="0" labelOnly="1" outline="0" fieldPosition="0">
        <references count="1">
          <reference field="1" count="3">
            <x v="3"/>
            <x v="8"/>
            <x v="18"/>
          </reference>
        </references>
      </pivotArea>
    </format>
    <format dxfId="104">
      <pivotArea dataOnly="0" labelOnly="1" grandRow="1" outline="0" fieldPosition="0"/>
    </format>
    <format dxfId="103">
      <pivotArea type="topRight" dataOnly="0" labelOnly="1" outline="0" fieldPosition="0"/>
    </format>
    <format dxfId="102">
      <pivotArea grandRow="1" outline="0" fieldPosition="0"/>
    </format>
    <format dxfId="101">
      <pivotArea grandRow="1" outline="0" fieldPosition="0"/>
    </format>
    <format dxfId="100">
      <pivotArea grandRow="1" outline="0" fieldPosition="0"/>
    </format>
    <format dxfId="99">
      <pivotArea grandRow="1" outline="0" fieldPosition="0"/>
    </format>
    <format dxfId="98">
      <pivotArea dataOnly="0" labelOnly="1" grandRow="1" outline="0" fieldPosition="0"/>
    </format>
    <format dxfId="97">
      <pivotArea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Tableau croisé dynamique6" cacheId="0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3">
  <location ref="A3:F17" firstHeaderRow="1" firstDataRow="2" firstDataCol="1" rowPageCount="1" colPageCount="1"/>
  <pivotFields count="15">
    <pivotField axis="axisPage" compact="0" outline="0" showAll="0" includeNewItemsInFilter="1">
      <items count="12">
        <item h="1" x="3"/>
        <item h="1" x="2"/>
        <item h="1" x="0"/>
        <item h="1" x="4"/>
        <item h="1" x="1"/>
        <item h="1" x="5"/>
        <item h="1" x="6"/>
        <item x="7"/>
        <item h="1" x="8"/>
        <item h="1" x="9"/>
        <item h="1" x="10"/>
        <item t="default"/>
      </items>
    </pivotField>
    <pivotField axis="axisCol" compact="0" outline="0" showAll="0" includeNewItemsInFilter="1">
      <items count="10">
        <item h="1" m="1" x="8"/>
        <item h="1" x="0"/>
        <item h="1" x="1"/>
        <item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5">
    <i>
      <x v="3"/>
    </i>
    <i>
      <x v="6"/>
    </i>
    <i>
      <x v="7"/>
    </i>
    <i>
      <x v="8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3"/>
    <dataField name=" Décembre" fld="13" baseField="1" baseItem="3"/>
    <dataField name="Total " fld="14" baseField="0" baseItem="0"/>
  </dataFields>
  <formats count="6">
    <format dxfId="115">
      <pivotArea outline="0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field="1" type="button" dataOnly="0" labelOnly="1" outline="0" axis="axisCol" fieldPosition="0"/>
    </format>
    <format dxfId="112">
      <pivotArea type="topRight" dataOnly="0" labelOnly="1" outline="0" fieldPosition="0"/>
    </format>
    <format dxfId="111">
      <pivotArea dataOnly="0" labelOnly="1" outline="0" fieldPosition="0">
        <references count="1">
          <reference field="1" count="0"/>
        </references>
      </pivotArea>
    </format>
    <format dxfId="110">
      <pivotArea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format>
  </formats>
  <chartFormats count="1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4"/>
          </reference>
          <reference field="1" count="1" selected="0">
            <x v="7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5"/>
          </reference>
          <reference field="1" count="1" selected="0">
            <x v="7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6"/>
          </reference>
          <reference field="1" count="1" selected="0">
            <x v="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eau croisé dynamique15" cacheId="1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1">
  <location ref="A48:B51" firstHeaderRow="2" firstDataRow="2" firstDataCol="1" rowPageCount="1" colPageCount="1"/>
  <pivotFields count="3">
    <pivotField axis="axisPage" compact="0" outline="0" showAll="0" includeNewItemsInFilter="1">
      <items count="11">
        <item h="1" x="0"/>
        <item h="1" x="6"/>
        <item h="1" x="4"/>
        <item h="1" x="9"/>
        <item x="7"/>
        <item h="1" x="8"/>
        <item h="1" x="2"/>
        <item h="1" x="5"/>
        <item h="1" x="3"/>
        <item h="1" x="1"/>
        <item t="default"/>
      </items>
    </pivotField>
    <pivotField axis="axisRow" compact="0" outline="0" showAll="0" includeNewItemsInFilter="1">
      <items count="23">
        <item x="5"/>
        <item x="18"/>
        <item x="12"/>
        <item x="1"/>
        <item x="16"/>
        <item x="4"/>
        <item x="7"/>
        <item x="6"/>
        <item x="2"/>
        <item x="8"/>
        <item x="9"/>
        <item x="19"/>
        <item x="20"/>
        <item x="11"/>
        <item x="15"/>
        <item x="17"/>
        <item m="1" x="21"/>
        <item x="14"/>
        <item x="0"/>
        <item x="10"/>
        <item x="3"/>
        <item x="13"/>
        <item t="default"/>
      </items>
    </pivotField>
    <pivotField dataField="1" compact="0" outline="0" showAll="0"/>
  </pivotFields>
  <rowFields count="1">
    <field x="1"/>
  </rowFields>
  <rowItems count="2">
    <i>
      <x v="15"/>
    </i>
    <i t="grand">
      <x/>
    </i>
  </rowItems>
  <colItems count="1">
    <i/>
  </colItems>
  <pageFields count="1">
    <pageField fld="0" hier="0"/>
  </pageFields>
  <dataFields count="1">
    <dataField name="Somme de Total Missions" fld="2" baseField="1" baseItem="2"/>
  </dataFields>
  <formats count="13">
    <format dxfId="90">
      <pivotArea type="all" dataOnly="0" outline="0" fieldPosition="0"/>
    </format>
    <format dxfId="89">
      <pivotArea outline="0" fieldPosition="0"/>
    </format>
    <format dxfId="88">
      <pivotArea type="origin" dataOnly="0" labelOnly="1" outline="0" fieldPosition="0"/>
    </format>
    <format dxfId="87">
      <pivotArea field="1" type="button" dataOnly="0" labelOnly="1" outline="0" axis="axisRow" fieldPosition="0"/>
    </format>
    <format dxfId="86">
      <pivotArea dataOnly="0" labelOnly="1" outline="0" fieldPosition="0">
        <references count="1">
          <reference field="1" count="3">
            <x v="3"/>
            <x v="8"/>
            <x v="18"/>
          </reference>
        </references>
      </pivotArea>
    </format>
    <format dxfId="85">
      <pivotArea dataOnly="0" labelOnly="1" grandRow="1" outline="0" fieldPosition="0"/>
    </format>
    <format dxfId="84">
      <pivotArea type="topRight" dataOnly="0" labelOnly="1" outline="0" fieldPosition="0"/>
    </format>
    <format dxfId="83">
      <pivotArea grandRow="1" outline="0" fieldPosition="0"/>
    </format>
    <format dxfId="82">
      <pivotArea grandRow="1" outline="0" fieldPosition="0"/>
    </format>
    <format dxfId="81">
      <pivotArea outline="0" fieldPosition="0">
        <references count="1">
          <reference field="1" count="1" selected="0">
            <x v="15"/>
          </reference>
        </references>
      </pivotArea>
    </format>
    <format dxfId="80">
      <pivotArea dataOnly="0" labelOnly="1" outline="0" fieldPosition="0">
        <references count="1">
          <reference field="1" count="1">
            <x v="15"/>
          </reference>
        </references>
      </pivotArea>
    </format>
    <format dxfId="79">
      <pivotArea grandRow="1" outline="0" fieldPosition="0"/>
    </format>
    <format dxfId="78">
      <pivotArea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eau croisé dynamique6" cacheId="0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3">
  <location ref="A3:F17" firstHeaderRow="1" firstDataRow="2" firstDataCol="1" rowPageCount="1" colPageCount="1"/>
  <pivotFields count="15">
    <pivotField axis="axisPage" compact="0" outline="0" showAll="0" includeNewItemsInFilter="1">
      <items count="12">
        <item h="1" x="3"/>
        <item h="1" x="2"/>
        <item h="1" x="0"/>
        <item h="1" x="4"/>
        <item h="1" x="1"/>
        <item h="1" x="5"/>
        <item h="1" x="6"/>
        <item h="1" x="7"/>
        <item x="8"/>
        <item h="1" x="9"/>
        <item h="1" x="10"/>
        <item t="default"/>
      </items>
    </pivotField>
    <pivotField axis="axisCol" compact="0" outline="0" showAll="0" includeNewItemsInFilter="1">
      <items count="10">
        <item h="1" m="1" x="8"/>
        <item h="1" x="0"/>
        <item h="1" x="1"/>
        <item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5">
    <i>
      <x v="3"/>
    </i>
    <i>
      <x v="6"/>
    </i>
    <i>
      <x v="7"/>
    </i>
    <i>
      <x v="8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3"/>
    <dataField name="Décembre " fld="13" baseField="1" baseItem="3"/>
    <dataField name="Total " fld="14" baseField="0" baseItem="0"/>
  </dataFields>
  <formats count="6">
    <format dxfId="96">
      <pivotArea outline="0" fieldPosition="0"/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field="1" type="button" dataOnly="0" labelOnly="1" outline="0" axis="axisCol" fieldPosition="0"/>
    </format>
    <format dxfId="93">
      <pivotArea type="topRight" dataOnly="0" labelOnly="1" outline="0" fieldPosition="0"/>
    </format>
    <format dxfId="92">
      <pivotArea dataOnly="0" labelOnly="1" outline="0" fieldPosition="0">
        <references count="1">
          <reference field="1" count="0"/>
        </references>
      </pivotArea>
    </format>
    <format dxfId="91">
      <pivotArea dataOnly="0" labelOnly="1" grandCol="1" outline="0" fieldPosition="0"/>
    </format>
  </formats>
  <chartFormats count="2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4"/>
          </reference>
          <reference field="1" count="1" selected="0">
            <x v="7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5"/>
          </reference>
          <reference field="1" count="1" selected="0">
            <x v="7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6"/>
          </reference>
          <reference field="1" count="1" selected="0">
            <x v="7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7"/>
          </reference>
          <reference field="1" count="1" selected="0">
            <x v="7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8"/>
          </reference>
          <reference field="1" count="1" selected="0">
            <x v="7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9"/>
          </reference>
          <reference field="1" count="1" selected="0">
            <x v="7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10"/>
          </reference>
          <reference field="1" count="1" selected="0">
            <x v="7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11"/>
          </reference>
          <reference field="1" count="1" selected="0">
            <x v="7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eau croisé dynamique15" cacheId="1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3">
  <location ref="A48:B52" firstHeaderRow="2" firstDataRow="2" firstDataCol="1" rowPageCount="1" colPageCount="1"/>
  <pivotFields count="3">
    <pivotField axis="axisPage" compact="0" outline="0" showAll="0" includeNewItemsInFilter="1">
      <items count="11">
        <item h="1" x="0"/>
        <item h="1" x="6"/>
        <item h="1" x="4"/>
        <item h="1" x="9"/>
        <item h="1" x="7"/>
        <item x="8"/>
        <item h="1" x="2"/>
        <item h="1" x="5"/>
        <item h="1" x="3"/>
        <item h="1" x="1"/>
        <item t="default"/>
      </items>
    </pivotField>
    <pivotField axis="axisRow" compact="0" outline="0" showAll="0" includeNewItemsInFilter="1">
      <items count="23">
        <item x="5"/>
        <item x="18"/>
        <item x="12"/>
        <item x="1"/>
        <item x="16"/>
        <item x="4"/>
        <item x="7"/>
        <item x="6"/>
        <item x="2"/>
        <item x="8"/>
        <item x="9"/>
        <item x="19"/>
        <item x="20"/>
        <item x="11"/>
        <item x="15"/>
        <item x="17"/>
        <item m="1" x="21"/>
        <item x="14"/>
        <item x="0"/>
        <item x="10"/>
        <item x="3"/>
        <item x="13"/>
        <item t="default"/>
      </items>
    </pivotField>
    <pivotField dataField="1" compact="0" outline="0" showAll="0"/>
  </pivotFields>
  <rowFields count="1">
    <field x="1"/>
  </rowFields>
  <rowItems count="3">
    <i>
      <x v="1"/>
    </i>
    <i>
      <x v="11"/>
    </i>
    <i t="grand">
      <x/>
    </i>
  </rowItems>
  <colItems count="1">
    <i/>
  </colItems>
  <pageFields count="1">
    <pageField fld="0" hier="0"/>
  </pageFields>
  <dataFields count="1">
    <dataField name="Somme de Total Missions" fld="2" baseField="1" baseItem="2"/>
  </dataFields>
  <formats count="13">
    <format dxfId="71">
      <pivotArea type="all" dataOnly="0" outline="0" fieldPosition="0"/>
    </format>
    <format dxfId="70">
      <pivotArea outline="0" fieldPosition="0"/>
    </format>
    <format dxfId="69">
      <pivotArea type="origin" dataOnly="0" labelOnly="1" outline="0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1" count="3">
            <x v="3"/>
            <x v="8"/>
            <x v="18"/>
          </reference>
        </references>
      </pivotArea>
    </format>
    <format dxfId="66">
      <pivotArea dataOnly="0" labelOnly="1" grandRow="1" outline="0" fieldPosition="0"/>
    </format>
    <format dxfId="65">
      <pivotArea type="topRight" dataOnly="0" labelOnly="1" outline="0" fieldPosition="0"/>
    </format>
    <format dxfId="64">
      <pivotArea grandRow="1" outline="0" fieldPosition="0"/>
    </format>
    <format dxfId="63">
      <pivotArea grandRow="1" outline="0" fieldPosition="0"/>
    </format>
    <format dxfId="62">
      <pivotArea grandRow="1" outline="0" fieldPosition="0"/>
    </format>
    <format dxfId="61">
      <pivotArea grandRow="1" outline="0" fieldPosition="0"/>
    </format>
    <format dxfId="60">
      <pivotArea dataOnly="0" labelOnly="1" grandRow="1" outline="0" fieldPosition="0"/>
    </format>
    <format dxfId="59">
      <pivotArea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Tableau croisé dynamique6" cacheId="0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3">
  <location ref="A3:F17" firstHeaderRow="1" firstDataRow="2" firstDataCol="1" rowPageCount="1" colPageCount="1"/>
  <pivotFields count="15">
    <pivotField axis="axisPage" compact="0" outline="0" showAll="0" includeNewItemsInFilter="1">
      <items count="12">
        <item h="1" x="3"/>
        <item h="1" x="2"/>
        <item h="1" x="0"/>
        <item h="1" x="4"/>
        <item h="1" x="1"/>
        <item h="1" x="5"/>
        <item h="1" x="6"/>
        <item h="1" x="7"/>
        <item h="1" x="8"/>
        <item x="9"/>
        <item h="1" x="10"/>
        <item t="default"/>
      </items>
    </pivotField>
    <pivotField axis="axisCol" compact="0" outline="0" showAll="0" includeNewItemsInFilter="1">
      <items count="10">
        <item h="1" m="1" x="8"/>
        <item h="1" x="0"/>
        <item h="1" x="1"/>
        <item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5">
    <i>
      <x v="3"/>
    </i>
    <i>
      <x v="6"/>
    </i>
    <i>
      <x v="7"/>
    </i>
    <i>
      <x v="8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3"/>
    <dataField name="Décembre " fld="13" baseField="1" baseItem="3"/>
    <dataField name="Total " fld="14" baseField="0" baseItem="0"/>
  </dataFields>
  <formats count="6">
    <format dxfId="77">
      <pivotArea outline="0" fieldPosition="0"/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field="1" type="button" dataOnly="0" labelOnly="1" outline="0" axis="axisCol" fieldPosition="0"/>
    </format>
    <format dxfId="74">
      <pivotArea type="topRight" dataOnly="0" labelOnly="1" outline="0" fieldPosition="0"/>
    </format>
    <format dxfId="73">
      <pivotArea dataOnly="0" labelOnly="1" outline="0" fieldPosition="0">
        <references count="1">
          <reference field="1" count="0"/>
        </references>
      </pivotArea>
    </format>
    <format dxfId="72">
      <pivotArea dataOnly="0" labelOnly="1" grandCol="1" outline="0" fieldPosition="0"/>
    </format>
  </formats>
  <chartFormats count="1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eau croisé dynamique15" cacheId="1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3">
  <location ref="A48:B52" firstHeaderRow="2" firstDataRow="2" firstDataCol="1" rowPageCount="1" colPageCount="1"/>
  <pivotFields count="3">
    <pivotField axis="axisPage" compact="0" outline="0" showAll="0" includeNewItemsInFilter="1">
      <items count="11">
        <item h="1" x="0"/>
        <item h="1" x="6"/>
        <item h="1" x="4"/>
        <item h="1" x="9"/>
        <item h="1" x="7"/>
        <item h="1" x="8"/>
        <item h="1" x="2"/>
        <item x="5"/>
        <item h="1" x="3"/>
        <item h="1" x="1"/>
        <item t="default"/>
      </items>
    </pivotField>
    <pivotField axis="axisRow" compact="0" outline="0" showAll="0" includeNewItemsInFilter="1">
      <items count="23">
        <item x="5"/>
        <item x="18"/>
        <item x="12"/>
        <item x="1"/>
        <item x="16"/>
        <item x="4"/>
        <item x="7"/>
        <item x="6"/>
        <item x="2"/>
        <item x="8"/>
        <item x="9"/>
        <item x="19"/>
        <item x="20"/>
        <item x="11"/>
        <item x="15"/>
        <item x="17"/>
        <item m="1" x="21"/>
        <item x="14"/>
        <item x="0"/>
        <item x="10"/>
        <item x="3"/>
        <item x="13"/>
        <item t="default"/>
      </items>
    </pivotField>
    <pivotField dataField="1" compact="0" outline="0" showAll="0"/>
  </pivotFields>
  <rowFields count="1">
    <field x="1"/>
  </rowFields>
  <rowItems count="3">
    <i>
      <x v="14"/>
    </i>
    <i>
      <x v="17"/>
    </i>
    <i t="grand">
      <x/>
    </i>
  </rowItems>
  <colItems count="1">
    <i/>
  </colItems>
  <pageFields count="1">
    <pageField fld="0" hier="0"/>
  </pageFields>
  <dataFields count="1">
    <dataField name="Somme de Total Missions" fld="2" baseField="1" baseItem="2"/>
  </dataFields>
  <formats count="13">
    <format dxfId="52">
      <pivotArea type="all" dataOnly="0" outline="0" fieldPosition="0"/>
    </format>
    <format dxfId="51">
      <pivotArea outline="0" fieldPosition="0"/>
    </format>
    <format dxfId="50">
      <pivotArea type="origin" dataOnly="0" labelOnly="1" outline="0" fieldPosition="0"/>
    </format>
    <format dxfId="49">
      <pivotArea field="1" type="button" dataOnly="0" labelOnly="1" outline="0" axis="axisRow" fieldPosition="0"/>
    </format>
    <format dxfId="48">
      <pivotArea dataOnly="0" labelOnly="1" outline="0" fieldPosition="0">
        <references count="1">
          <reference field="1" count="3">
            <x v="3"/>
            <x v="8"/>
            <x v="18"/>
          </reference>
        </references>
      </pivotArea>
    </format>
    <format dxfId="47">
      <pivotArea dataOnly="0" labelOnly="1" grandRow="1" outline="0" fieldPosition="0"/>
    </format>
    <format dxfId="46">
      <pivotArea type="topRight" dataOnly="0" labelOnly="1" outline="0" fieldPosition="0"/>
    </format>
    <format dxfId="45">
      <pivotArea grandRow="1" outline="0" fieldPosition="0"/>
    </format>
    <format dxfId="44">
      <pivotArea grandRow="1" outline="0" fieldPosition="0"/>
    </format>
    <format dxfId="43">
      <pivotArea grandRow="1" outline="0" fieldPosition="0"/>
    </format>
    <format dxfId="42">
      <pivotArea grandRow="1" outline="0" fieldPosition="0"/>
    </format>
    <format dxfId="41">
      <pivotArea dataOnly="0" labelOnly="1" grandRow="1" outline="0" fieldPosition="0"/>
    </format>
    <format dxfId="40">
      <pivotArea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6F49A1-C4A3-465F-A6B9-83679188E44E}" name="Tableau croisé dynamique15" cacheId="4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34">
  <location ref="A3:E17" firstHeaderRow="1" firstDataRow="2" firstDataCol="1" rowPageCount="1" colPageCount="1"/>
  <pivotFields count="15">
    <pivotField axis="axisPage" compact="0" outline="0" multipleItemSelectionAllowed="1" showAll="0" includeNewItemsInFilter="1">
      <items count="12">
        <item h="1" x="3"/>
        <item h="1" x="2"/>
        <item h="1" x="0"/>
        <item x="4"/>
        <item h="1" x="1"/>
        <item h="1" x="5"/>
        <item h="1" x="6"/>
        <item h="1" x="7"/>
        <item h="1" x="8"/>
        <item h="1" x="9"/>
        <item h="1" x="10"/>
        <item t="default"/>
      </items>
    </pivotField>
    <pivotField axis="axisCol" compact="0" outline="0" showAll="0" includeNewItemsInFilter="1">
      <items count="9">
        <item h="1" x="0"/>
        <item h="1" x="1"/>
        <item h="1"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4">
    <i>
      <x v="5"/>
    </i>
    <i>
      <x v="6"/>
    </i>
    <i>
      <x v="7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0"/>
    <dataField name=" Décembre" fld="13" baseField="1" baseItem="3"/>
    <dataField name="Total " fld="14" baseField="0" baseItem="0"/>
  </dataFields>
  <formats count="6">
    <format dxfId="0">
      <pivotArea outline="0" collapsedLevelsAreSubtotals="1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2">
      <pivotArea field="1" type="button" dataOnly="0" labelOnly="1" outline="0" axis="axisCol" fieldPosition="0"/>
    </format>
    <format dxfId="3">
      <pivotArea type="topRight" dataOnly="0" labelOnly="1" outline="0" fieldPosition="0"/>
    </format>
    <format dxfId="4">
      <pivotArea dataOnly="0" labelOnly="1" outline="0" fieldPosition="0">
        <references count="1">
          <reference field="1" count="0"/>
        </references>
      </pivotArea>
    </format>
    <format dxfId="5">
      <pivotArea dataOnly="0" labelOnly="1" grandCol="1" outline="0" fieldPosition="0"/>
    </format>
  </formats>
  <chartFormats count="7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4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4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2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2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27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7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7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7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27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7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9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9" format="19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2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9" format="21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9" format="23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32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2" format="25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3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2" format="27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3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2" format="29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33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3" format="31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33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3" format="3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33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3" format="3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leau croisé dynamique6" cacheId="0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3">
  <location ref="A3:F17" firstHeaderRow="1" firstDataRow="2" firstDataCol="1" rowPageCount="1" colPageCount="1"/>
  <pivotFields count="15">
    <pivotField axis="axisPage" compact="0" outline="0" showAll="0" includeNewItemsInFilter="1">
      <items count="12">
        <item h="1" x="3"/>
        <item h="1" x="2"/>
        <item x="0"/>
        <item h="1" x="4"/>
        <item h="1" x="1"/>
        <item h="1" x="5"/>
        <item h="1" x="6"/>
        <item h="1" x="7"/>
        <item h="1" x="8"/>
        <item h="1" x="9"/>
        <item h="1" x="10"/>
        <item t="default"/>
      </items>
    </pivotField>
    <pivotField axis="axisCol" compact="0" outline="0" showAll="0" includeNewItemsInFilter="1">
      <items count="10">
        <item h="1" m="1" x="8"/>
        <item h="1" x="0"/>
        <item h="1" x="1"/>
        <item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5">
    <i>
      <x v="3"/>
    </i>
    <i>
      <x v="6"/>
    </i>
    <i>
      <x v="7"/>
    </i>
    <i>
      <x v="8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3"/>
    <dataField name="Décembre " fld="13" baseField="1" baseItem="3"/>
    <dataField name="Total " fld="14" baseField="0" baseItem="0"/>
  </dataFields>
  <formats count="6">
    <format dxfId="58">
      <pivotArea outline="0" fieldPosition="0"/>
    </format>
    <format dxfId="57">
      <pivotArea dataOnly="0" labelOnly="1" outline="0" fieldPosition="0">
        <references count="1">
          <reference field="0" count="0"/>
        </references>
      </pivotArea>
    </format>
    <format dxfId="56">
      <pivotArea field="1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1" count="0"/>
        </references>
      </pivotArea>
    </format>
    <format dxfId="53">
      <pivotArea dataOnly="0" labelOnly="1" grandCol="1" outline="0" fieldPosition="0"/>
    </format>
  </formats>
  <chartFormats count="1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FA62BB-95F0-4981-98B4-640AB26891F2}" name="Tableau croisé dynamique15" cacheId="4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5">
  <location ref="A3:E17" firstHeaderRow="1" firstDataRow="2" firstDataCol="1" rowPageCount="1" colPageCount="1"/>
  <pivotFields count="15">
    <pivotField axis="axisPage" compact="0" outline="0" multipleItemSelectionAllowed="1" showAll="0" includeNewItemsInFilter="1">
      <items count="12">
        <item h="1" x="3"/>
        <item h="1" x="2"/>
        <item h="1" x="0"/>
        <item h="1" x="4"/>
        <item h="1" x="1"/>
        <item h="1" x="5"/>
        <item x="6"/>
        <item h="1" x="7"/>
        <item h="1" x="8"/>
        <item h="1" x="9"/>
        <item h="1" x="10"/>
        <item t="default"/>
      </items>
    </pivotField>
    <pivotField axis="axisCol" compact="0" outline="0" showAll="0" includeNewItemsInFilter="1">
      <items count="9">
        <item h="1" x="0"/>
        <item h="1" x="1"/>
        <item h="1"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4">
    <i>
      <x v="5"/>
    </i>
    <i>
      <x v="6"/>
    </i>
    <i>
      <x v="7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0"/>
    <dataField name=" Décembre" fld="13" baseField="1" baseItem="3"/>
    <dataField name="Total " fld="14" baseField="0" baseItem="0"/>
  </dataFields>
  <formats count="6">
    <format dxfId="34">
      <pivotArea outline="0" collapsedLevelsAreSubtotals="1" fieldPosition="0"/>
    </format>
    <format dxfId="35">
      <pivotArea dataOnly="0" labelOnly="1" outline="0" fieldPosition="0">
        <references count="1">
          <reference field="0" count="0"/>
        </references>
      </pivotArea>
    </format>
    <format dxfId="36">
      <pivotArea field="1" type="button" dataOnly="0" labelOnly="1" outline="0" axis="axisCol" fieldPosition="0"/>
    </format>
    <format dxfId="37">
      <pivotArea type="topRight" dataOnly="0" labelOnly="1" outline="0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9">
      <pivotArea dataOnly="0" labelOnly="1" grandCol="1" outline="0" fieldPosition="0"/>
    </format>
  </formats>
  <chartFormats count="5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4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4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2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2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6A393C-C609-43F3-A659-D9A94D05CA2A}" name="Tableau croisé dynamique15" cacheId="4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5">
  <location ref="A3:E17" firstHeaderRow="1" firstDataRow="2" firstDataCol="1" rowPageCount="1" colPageCount="1"/>
  <pivotFields count="15">
    <pivotField axis="axisPage" compact="0" outline="0" multipleItemSelectionAllowed="1" showAll="0" includeNewItemsInFilter="1">
      <items count="12">
        <item h="1" x="3"/>
        <item h="1" x="2"/>
        <item h="1" x="0"/>
        <item h="1" x="4"/>
        <item h="1" x="1"/>
        <item x="5"/>
        <item h="1" x="6"/>
        <item h="1" x="7"/>
        <item h="1" x="8"/>
        <item h="1" x="9"/>
        <item h="1" x="10"/>
        <item t="default"/>
      </items>
    </pivotField>
    <pivotField axis="axisCol" compact="0" outline="0" showAll="0" includeNewItemsInFilter="1">
      <items count="9">
        <item h="1" x="0"/>
        <item h="1" x="1"/>
        <item h="1"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4">
    <i>
      <x v="5"/>
    </i>
    <i>
      <x v="6"/>
    </i>
    <i>
      <x v="7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0"/>
    <dataField name=" Décembre" fld="13" baseField="1" baseItem="3"/>
    <dataField name="Total " fld="14" baseField="0" baseItem="0"/>
  </dataFields>
  <formats count="6">
    <format dxfId="28">
      <pivotArea outline="0" collapsedLevelsAreSubtotals="1" fieldPosition="0"/>
    </format>
    <format dxfId="29">
      <pivotArea dataOnly="0" labelOnly="1" outline="0" fieldPosition="0">
        <references count="1">
          <reference field="0" count="0"/>
        </references>
      </pivotArea>
    </format>
    <format dxfId="30">
      <pivotArea field="1" type="button" dataOnly="0" labelOnly="1" outline="0" axis="axisCol" fieldPosition="0"/>
    </format>
    <format dxfId="31">
      <pivotArea type="topRight" dataOnly="0" labelOnly="1" outline="0" fieldPosition="0"/>
    </format>
    <format dxfId="32">
      <pivotArea dataOnly="0" labelOnly="1" outline="0" fieldPosition="0">
        <references count="1">
          <reference field="1" count="0"/>
        </references>
      </pivotArea>
    </format>
    <format dxfId="33">
      <pivotArea dataOnly="0" labelOnly="1" grandCol="1" outline="0" fieldPosition="0"/>
    </format>
  </formats>
  <chartFormats count="5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4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4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2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2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B28479-2DB9-4991-85AA-14FEE0C86DAA}" name="Tableau croisé dynamique15" cacheId="4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5">
  <location ref="A3:E17" firstHeaderRow="1" firstDataRow="2" firstDataCol="1" rowPageCount="1" colPageCount="1"/>
  <pivotFields count="15">
    <pivotField axis="axisPage" compact="0" outline="0" multipleItemSelectionAllowed="1" showAll="0" includeNewItemsInFilter="1">
      <items count="12">
        <item h="1" x="3"/>
        <item h="1" x="2"/>
        <item h="1" x="0"/>
        <item h="1" x="4"/>
        <item h="1" x="1"/>
        <item h="1" x="5"/>
        <item h="1" x="6"/>
        <item x="7"/>
        <item h="1" x="8"/>
        <item h="1" x="9"/>
        <item h="1" x="10"/>
        <item t="default"/>
      </items>
    </pivotField>
    <pivotField axis="axisCol" compact="0" outline="0" showAll="0" includeNewItemsInFilter="1">
      <items count="9">
        <item h="1" x="0"/>
        <item h="1" x="1"/>
        <item h="1"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4">
    <i>
      <x v="5"/>
    </i>
    <i>
      <x v="6"/>
    </i>
    <i>
      <x v="7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0"/>
    <dataField name=" Décembre" fld="13" baseField="1" baseItem="3"/>
    <dataField name="Total " fld="14" baseField="0" baseItem="0"/>
  </dataFields>
  <formats count="6">
    <format dxfId="22">
      <pivotArea outline="0" collapsedLevelsAreSubtotals="1" fieldPosition="0"/>
    </format>
    <format dxfId="23">
      <pivotArea dataOnly="0" labelOnly="1" outline="0" fieldPosition="0">
        <references count="1">
          <reference field="0" count="0"/>
        </references>
      </pivotArea>
    </format>
    <format dxfId="24">
      <pivotArea field="1" type="button" dataOnly="0" labelOnly="1" outline="0" axis="axisCol" fieldPosition="0"/>
    </format>
    <format dxfId="25">
      <pivotArea type="topRight" dataOnly="0" labelOnly="1" outline="0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7">
      <pivotArea dataOnly="0" labelOnly="1" grandCol="1" outline="0" fieldPosition="0"/>
    </format>
  </formats>
  <chartFormats count="5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4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4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2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2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134642-7891-4670-978C-AA0868820C6C}" name="Tableau croisé dynamique15" cacheId="4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5">
  <location ref="A3:E17" firstHeaderRow="1" firstDataRow="2" firstDataCol="1" rowPageCount="1" colPageCount="1"/>
  <pivotFields count="15">
    <pivotField axis="axisPage" compact="0" outline="0" multipleItemSelectionAllowed="1" showAll="0" includeNewItemsInFilter="1">
      <items count="12">
        <item h="1" x="3"/>
        <item h="1" x="2"/>
        <item h="1" x="0"/>
        <item h="1" x="4"/>
        <item h="1" x="1"/>
        <item h="1" x="5"/>
        <item h="1" x="6"/>
        <item h="1" x="7"/>
        <item x="8"/>
        <item h="1" x="9"/>
        <item h="1" x="10"/>
        <item t="default"/>
      </items>
    </pivotField>
    <pivotField axis="axisCol" compact="0" outline="0" showAll="0" includeNewItemsInFilter="1">
      <items count="9">
        <item h="1" x="0"/>
        <item h="1" x="1"/>
        <item h="1"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4">
    <i>
      <x v="5"/>
    </i>
    <i>
      <x v="6"/>
    </i>
    <i>
      <x v="7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0"/>
    <dataField name=" Décembre" fld="13" baseField="1" baseItem="3"/>
    <dataField name="Total " fld="14" baseField="0" baseItem="0"/>
  </dataFields>
  <formats count="6">
    <format dxfId="16">
      <pivotArea outline="0" collapsedLevelsAreSubtotals="1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8">
      <pivotArea field="1" type="button" dataOnly="0" labelOnly="1" outline="0" axis="axisCol" fieldPosition="0"/>
    </format>
    <format dxfId="19">
      <pivotArea type="topRight" dataOnly="0" labelOnly="1" outline="0" fieldPosition="0"/>
    </format>
    <format dxfId="20">
      <pivotArea dataOnly="0" labelOnly="1" outline="0" fieldPosition="0">
        <references count="1">
          <reference field="1" count="0"/>
        </references>
      </pivotArea>
    </format>
    <format dxfId="21">
      <pivotArea dataOnly="0" labelOnly="1" grandCol="1" outline="0" fieldPosition="0"/>
    </format>
  </formats>
  <chartFormats count="5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4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4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2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2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5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D026EF-AB43-4938-AE8F-A0DF059C55B5}" name="Tableau croisé dynamique6" cacheId="0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9">
  <location ref="A3:E17" firstHeaderRow="1" firstDataRow="2" firstDataCol="1" rowPageCount="1" colPageCount="1"/>
  <pivotFields count="15">
    <pivotField axis="axisPage" compact="0" outline="0" multipleItemSelectionAllowed="1" showAll="0" includeNewItemsInFilter="1">
      <items count="12">
        <item h="1" x="3"/>
        <item h="1" x="2"/>
        <item h="1" x="0"/>
        <item x="4"/>
        <item h="1" x="1"/>
        <item h="1" x="5"/>
        <item h="1" x="6"/>
        <item h="1" x="7"/>
        <item h="1" x="8"/>
        <item h="1" x="9"/>
        <item h="1" x="10"/>
        <item t="default"/>
      </items>
    </pivotField>
    <pivotField axis="axisCol" compact="0" outline="0" showAll="0" includeNewItemsInFilter="1">
      <items count="10">
        <item h="1" m="1" x="8"/>
        <item h="1" x="0"/>
        <item h="1" x="1"/>
        <item h="1" x="2"/>
        <item h="1" x="6"/>
        <item h="1" x="7"/>
        <item x="3"/>
        <item x="4"/>
        <item x="5"/>
        <item t="default"/>
      </items>
    </pivotField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 defaultSubtotal="0"/>
    <pivotField dataField="1" compact="0" outline="0" showAll="0" includeNewItemsInFilter="1"/>
    <pivotField dataField="1" compact="0" outline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4">
    <i>
      <x v="6"/>
    </i>
    <i>
      <x v="7"/>
    </i>
    <i>
      <x v="8"/>
    </i>
    <i t="grand">
      <x/>
    </i>
  </colItems>
  <pageFields count="1">
    <pageField fld="0" hier="0"/>
  </pageFields>
  <dataFields count="13">
    <dataField name="Janvier " fld="2" baseField="0" baseItem="0"/>
    <dataField name="Février " fld="3" baseField="0" baseItem="0"/>
    <dataField name="Mars " fld="4" baseField="0" baseItem="0"/>
    <dataField name="Avril " fld="5" baseField="0" baseItem="0"/>
    <dataField name="Mai " fld="6" baseField="0" baseItem="0"/>
    <dataField name="Juin " fld="7" baseField="0" baseItem="0"/>
    <dataField name="Juillet " fld="8" baseField="1" baseItem="3"/>
    <dataField name=" Août" fld="9" baseField="1" baseItem="3"/>
    <dataField name="Septembre " fld="10" baseField="12" baseItem="27"/>
    <dataField name="Octobre " fld="11" baseField="1" baseItem="3"/>
    <dataField name="Novembre " fld="12" baseField="1" baseItem="0"/>
    <dataField name=" Décembre" fld="13" baseField="1" baseItem="3"/>
    <dataField name="Total " fld="14" baseField="0" baseItem="0"/>
  </dataFields>
  <formats count="6">
    <format dxfId="159">
      <pivotArea outline="0" collapsedLevelsAreSubtotals="1" fieldPosition="0"/>
    </format>
    <format dxfId="158">
      <pivotArea dataOnly="0" labelOnly="1" outline="0" fieldPosition="0">
        <references count="1">
          <reference field="0" count="0"/>
        </references>
      </pivotArea>
    </format>
    <format dxfId="157">
      <pivotArea field="1" type="button" dataOnly="0" labelOnly="1" outline="0" axis="axisCol" fieldPosition="0"/>
    </format>
    <format dxfId="156">
      <pivotArea type="topRight" dataOnly="0" labelOnly="1" outline="0" fieldPosition="0"/>
    </format>
    <format dxfId="155">
      <pivotArea dataOnly="0" labelOnly="1" outline="0" fieldPosition="0">
        <references count="1">
          <reference field="1" count="0"/>
        </references>
      </pivotArea>
    </format>
    <format dxfId="154">
      <pivotArea dataOnly="0" labelOnly="1" grandCol="1" outline="0" fieldPosition="0"/>
    </format>
  </formats>
  <chartFormats count="5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6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8"/>
          </reference>
        </references>
      </pivotArea>
    </chartFormat>
    <chartFormat chart="1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4" format="13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1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15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1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4" format="17">
      <pivotArea type="data" outline="0" fieldPosition="0">
        <references count="2">
          <reference field="4294967294" count="1" selected="0">
            <x v="12"/>
          </reference>
          <reference field="1" count="1" selected="0">
            <x v="8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2" format="3">
      <pivotArea type="data" outline="0" fieldPosition="0">
        <references count="2">
          <reference field="4294967294" count="1" selected="0">
            <x v="12"/>
          </reference>
          <reference field="1" count="1" selected="0">
            <x v="7"/>
          </reference>
        </references>
      </pivotArea>
    </chartFormat>
    <chartFormat chart="22" format="4">
      <pivotArea type="data" outline="0" fieldPosition="0">
        <references count="2">
          <reference field="4294967294" count="1" selected="0">
            <x v="12"/>
          </reference>
          <reference field="1" count="1" selected="0">
            <x v="8"/>
          </reference>
        </references>
      </pivotArea>
    </chartFormat>
    <chartFormat chart="22" format="5">
      <pivotArea type="data" outline="0" fieldPosition="0">
        <references count="2">
          <reference field="4294967294" count="1" selected="0">
            <x v="12"/>
          </reference>
          <reference field="1" count="1" selected="0">
            <x v="6"/>
          </reference>
        </references>
      </pivotArea>
    </chartFormat>
    <chartFormat chart="28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8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8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5433C2-12A1-4600-AAB9-65F7367743D0}" name="Tableau croisé dynamique7" cacheId="1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1">
  <location ref="A48:B51" firstHeaderRow="2" firstDataRow="2" firstDataCol="1" rowPageCount="1" colPageCount="1"/>
  <pivotFields count="3">
    <pivotField axis="axisPage" compact="0" outline="0" multipleItemSelectionAllowed="1" showAll="0" includeNewItemsInFilter="1">
      <items count="11">
        <item h="1" x="0"/>
        <item x="6"/>
        <item h="1" x="4"/>
        <item h="1" x="9"/>
        <item h="1" x="7"/>
        <item h="1" x="8"/>
        <item h="1" x="2"/>
        <item h="1" x="5"/>
        <item h="1" x="3"/>
        <item h="1" x="1"/>
        <item t="default"/>
      </items>
    </pivotField>
    <pivotField axis="axisRow" compact="0" outline="0" showAll="0" includeNewItemsInFilter="1">
      <items count="23">
        <item x="5"/>
        <item x="18"/>
        <item x="12"/>
        <item x="1"/>
        <item x="16"/>
        <item x="4"/>
        <item x="7"/>
        <item x="6"/>
        <item x="2"/>
        <item x="8"/>
        <item x="9"/>
        <item x="19"/>
        <item x="20"/>
        <item x="11"/>
        <item x="15"/>
        <item x="17"/>
        <item m="1" x="21"/>
        <item x="14"/>
        <item x="0"/>
        <item x="10"/>
        <item x="3"/>
        <item x="13"/>
        <item t="default"/>
      </items>
    </pivotField>
    <pivotField dataField="1" compact="0" outline="0" showAll="0"/>
  </pivotFields>
  <rowFields count="1">
    <field x="1"/>
  </rowFields>
  <rowItems count="2">
    <i>
      <x v="4"/>
    </i>
    <i t="grand">
      <x/>
    </i>
  </rowItems>
  <colItems count="1">
    <i/>
  </colItems>
  <pageFields count="1">
    <pageField fld="0" hier="0"/>
  </pageFields>
  <dataFields count="1">
    <dataField name="Somme de Total Missions" fld="2" baseField="1" baseItem="2"/>
  </dataFields>
  <formats count="12">
    <format dxfId="171">
      <pivotArea type="all" dataOnly="0" outline="0" collapsedLevelsAreSubtotals="1" fieldPosition="0"/>
    </format>
    <format dxfId="170">
      <pivotArea outline="0" collapsedLevelsAreSubtotals="1" fieldPosition="0"/>
    </format>
    <format dxfId="169">
      <pivotArea type="origin" dataOnly="0" labelOnly="1" outline="0" fieldPosition="0"/>
    </format>
    <format dxfId="168">
      <pivotArea field="1" type="button" dataOnly="0" labelOnly="1" outline="0" axis="axisRow" fieldPosition="0"/>
    </format>
    <format dxfId="167">
      <pivotArea dataOnly="0" labelOnly="1" outline="0" fieldPosition="0">
        <references count="1">
          <reference field="1" count="3">
            <x v="3"/>
            <x v="8"/>
            <x v="18"/>
          </reference>
        </references>
      </pivotArea>
    </format>
    <format dxfId="166">
      <pivotArea dataOnly="0" labelOnly="1" grandRow="1" outline="0" fieldPosition="0"/>
    </format>
    <format dxfId="165">
      <pivotArea type="topRight" dataOnly="0" labelOnly="1" outline="0" fieldPosition="0"/>
    </format>
    <format dxfId="164">
      <pivotArea grandRow="1" outline="0" collapsedLevelsAreSubtotals="1" fieldPosition="0"/>
    </format>
    <format dxfId="163">
      <pivotArea grandRow="1" outline="0" collapsedLevelsAreSubtotals="1" fieldPosition="0"/>
    </format>
    <format dxfId="162">
      <pivotArea grandRow="1" outline="0" collapsedLevelsAreSubtotals="1" fieldPosition="0"/>
    </format>
    <format dxfId="161">
      <pivotArea grandRow="1" outline="0" collapsedLevelsAreSubtotals="1" fieldPosition="0"/>
    </format>
    <format dxfId="160">
      <pivotArea grandRow="1" outline="0" collapsedLevelsAreSubtotals="1" fieldPosition="0"/>
    </format>
  </formats>
  <chartFormats count="3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8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8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1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2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2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1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3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3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1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4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0C20F5-B600-46E1-BC95-6A4CB99278A2}" name="Tableau croisé dynamique16" cacheId="1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6" indent="0" compact="0" compactData="0" gridDropZones="1" chartFormat="21">
  <location ref="A48:B51" firstHeaderRow="2" firstDataRow="2" firstDataCol="1" rowPageCount="1" colPageCount="1"/>
  <pivotFields count="3">
    <pivotField axis="axisPage" compact="0" outline="0" multipleItemSelectionAllowed="1" showAll="0" includeNewItemsInFilter="1">
      <items count="11">
        <item h="1" x="0"/>
        <item x="6"/>
        <item h="1" x="4"/>
        <item h="1" x="9"/>
        <item h="1" x="7"/>
        <item h="1" x="8"/>
        <item h="1" x="2"/>
        <item h="1" x="5"/>
        <item h="1" x="3"/>
        <item h="1" x="1"/>
        <item t="default"/>
      </items>
    </pivotField>
    <pivotField axis="axisRow" compact="0" outline="0" showAll="0" includeNewItemsInFilter="1">
      <items count="23">
        <item x="5"/>
        <item x="18"/>
        <item x="12"/>
        <item x="1"/>
        <item x="16"/>
        <item x="4"/>
        <item x="7"/>
        <item x="6"/>
        <item x="2"/>
        <item x="8"/>
        <item x="9"/>
        <item x="19"/>
        <item x="20"/>
        <item x="11"/>
        <item x="15"/>
        <item x="17"/>
        <item m="1" x="21"/>
        <item x="14"/>
        <item x="0"/>
        <item x="10"/>
        <item x="3"/>
        <item x="13"/>
        <item t="default"/>
      </items>
    </pivotField>
    <pivotField dataField="1" compact="0" outline="0" showAll="0"/>
  </pivotFields>
  <rowFields count="1">
    <field x="1"/>
  </rowFields>
  <rowItems count="2">
    <i>
      <x v="4"/>
    </i>
    <i t="grand">
      <x/>
    </i>
  </rowItems>
  <colItems count="1">
    <i/>
  </colItems>
  <pageFields count="1">
    <pageField fld="0" hier="0"/>
  </pageFields>
  <dataFields count="1">
    <dataField name="Somme de Total Missions" fld="2" baseField="1" baseItem="2"/>
  </dataFields>
  <formats count="12">
    <format dxfId="147">
      <pivotArea type="all" dataOnly="0" outline="0" collapsedLevelsAreSubtotals="1" fieldPosition="0"/>
    </format>
    <format dxfId="146">
      <pivotArea outline="0" collapsedLevelsAreSubtotals="1" fieldPosition="0"/>
    </format>
    <format dxfId="145">
      <pivotArea type="origin" dataOnly="0" labelOnly="1" outline="0" fieldPosition="0"/>
    </format>
    <format dxfId="144">
      <pivotArea field="1" type="button" dataOnly="0" labelOnly="1" outline="0" axis="axisRow" fieldPosition="0"/>
    </format>
    <format dxfId="143">
      <pivotArea dataOnly="0" labelOnly="1" outline="0" fieldPosition="0">
        <references count="1">
          <reference field="1" count="3">
            <x v="3"/>
            <x v="8"/>
            <x v="18"/>
          </reference>
        </references>
      </pivotArea>
    </format>
    <format dxfId="142">
      <pivotArea dataOnly="0" labelOnly="1" grandRow="1" outline="0" fieldPosition="0"/>
    </format>
    <format dxfId="141">
      <pivotArea type="topRight" dataOnly="0" labelOnly="1" outline="0" fieldPosition="0"/>
    </format>
    <format dxfId="140">
      <pivotArea grandRow="1" outline="0" collapsedLevelsAreSubtotals="1" fieldPosition="0"/>
    </format>
    <format dxfId="139">
      <pivotArea grandRow="1" outline="0" collapsedLevelsAreSubtotals="1" fieldPosition="0"/>
    </format>
    <format dxfId="138">
      <pivotArea grandRow="1" outline="0" collapsedLevelsAreSubtotals="1" fieldPosition="0"/>
    </format>
    <format dxfId="137">
      <pivotArea grandRow="1" outline="0" collapsedLevelsAreSubtotals="1" fieldPosition="0"/>
    </format>
    <format dxfId="136">
      <pivotArea grandRow="1" outline="0" collapsedLevelsAreSubtotals="1" fieldPosition="0"/>
    </format>
  </formats>
  <chartFormats count="3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8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8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1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2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2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1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3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3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1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4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8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8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iblet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  <a:ln w="58420" cap="flat" cmpd="thickThin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27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31750" h="63500" prst="riblet"/>
          </a:sp3d>
        </a:effectStyle>
        <a:effectStyle>
          <a:effectLst>
            <a:outerShdw blurRad="50800" dist="38100" dir="27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57150" h="1143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5544"/>
  <sheetViews>
    <sheetView topLeftCell="A3" zoomScale="130" zoomScaleNormal="130" workbookViewId="0">
      <pane xSplit="2" topLeftCell="C1" activePane="topRight" state="frozen"/>
      <selection activeCell="R39" sqref="R39"/>
      <selection pane="topRight" activeCell="C24" sqref="C24"/>
    </sheetView>
  </sheetViews>
  <sheetFormatPr baseColWidth="10" defaultRowHeight="12.75" x14ac:dyDescent="0.2"/>
  <cols>
    <col min="1" max="1" width="20.85546875" customWidth="1"/>
    <col min="2" max="3" width="13.85546875" customWidth="1"/>
    <col min="4" max="4" width="6.5703125" bestFit="1" customWidth="1"/>
    <col min="5" max="15" width="7.140625" customWidth="1"/>
    <col min="16" max="16" width="5.42578125" customWidth="1"/>
    <col min="17" max="17" width="13" customWidth="1"/>
    <col min="18" max="18" width="19.42578125" customWidth="1"/>
    <col min="19" max="19" width="16.28515625" customWidth="1"/>
    <col min="20" max="21" width="20.5703125" bestFit="1" customWidth="1"/>
    <col min="22" max="23" width="6" customWidth="1"/>
    <col min="24" max="24" width="9.5703125" customWidth="1"/>
  </cols>
  <sheetData>
    <row r="1" spans="1:21" s="59" customFormat="1" ht="30" customHeight="1" x14ac:dyDescent="0.2">
      <c r="A1" s="55" t="s">
        <v>116</v>
      </c>
    </row>
    <row r="2" spans="1:21" x14ac:dyDescent="0.2">
      <c r="B2" s="9"/>
      <c r="Q2" s="56" t="s">
        <v>116</v>
      </c>
      <c r="R2" s="57" t="s">
        <v>98</v>
      </c>
      <c r="S2" s="58" t="s">
        <v>99</v>
      </c>
    </row>
    <row r="3" spans="1:21" x14ac:dyDescent="0.2">
      <c r="A3" s="1" t="s">
        <v>87</v>
      </c>
      <c r="B3" s="1" t="s">
        <v>75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8" t="s">
        <v>18</v>
      </c>
      <c r="Q3" s="51" t="s">
        <v>100</v>
      </c>
      <c r="R3" s="1" t="s">
        <v>52</v>
      </c>
      <c r="S3" s="93">
        <v>327</v>
      </c>
    </row>
    <row r="4" spans="1:21" x14ac:dyDescent="0.2">
      <c r="A4" s="42" t="s">
        <v>83</v>
      </c>
      <c r="B4" s="1">
        <v>2017</v>
      </c>
      <c r="C4" s="1">
        <v>474</v>
      </c>
      <c r="D4" s="1">
        <v>489</v>
      </c>
      <c r="E4" s="1">
        <v>680</v>
      </c>
      <c r="F4" s="1">
        <v>355</v>
      </c>
      <c r="G4" s="1">
        <v>370</v>
      </c>
      <c r="H4" s="1">
        <v>432</v>
      </c>
      <c r="I4" s="1">
        <v>445</v>
      </c>
      <c r="J4" s="1">
        <v>403</v>
      </c>
      <c r="K4" s="1">
        <v>392</v>
      </c>
      <c r="L4" s="19">
        <v>387</v>
      </c>
      <c r="M4" s="1">
        <v>440</v>
      </c>
      <c r="N4" s="1">
        <v>400</v>
      </c>
      <c r="O4" s="1">
        <f t="shared" ref="O4:O9" si="0">SUM(C4:N4)</f>
        <v>5267</v>
      </c>
      <c r="Q4" s="52" t="str">
        <f t="shared" ref="Q4:Q9" si="1">+Q3</f>
        <v>TOTAL</v>
      </c>
      <c r="R4" s="1" t="s">
        <v>53</v>
      </c>
      <c r="S4" s="93">
        <v>508</v>
      </c>
    </row>
    <row r="5" spans="1:21" x14ac:dyDescent="0.2">
      <c r="A5" s="42" t="s">
        <v>83</v>
      </c>
      <c r="B5" s="1">
        <v>2018</v>
      </c>
      <c r="C5" s="1">
        <v>426</v>
      </c>
      <c r="D5" s="1">
        <v>380</v>
      </c>
      <c r="E5" s="1">
        <v>466</v>
      </c>
      <c r="F5" s="1">
        <v>307</v>
      </c>
      <c r="G5" s="1">
        <v>359</v>
      </c>
      <c r="H5" s="1">
        <v>516</v>
      </c>
      <c r="I5" s="1">
        <v>477</v>
      </c>
      <c r="J5" s="1">
        <v>325</v>
      </c>
      <c r="K5" s="1">
        <v>350</v>
      </c>
      <c r="L5" s="19">
        <v>458</v>
      </c>
      <c r="M5" s="1">
        <v>510</v>
      </c>
      <c r="N5" s="1">
        <v>371</v>
      </c>
      <c r="O5" s="1">
        <f t="shared" si="0"/>
        <v>4945</v>
      </c>
      <c r="Q5" s="52" t="str">
        <f t="shared" si="1"/>
        <v>TOTAL</v>
      </c>
      <c r="R5" s="8" t="s">
        <v>54</v>
      </c>
      <c r="S5" s="93">
        <v>499</v>
      </c>
    </row>
    <row r="6" spans="1:21" x14ac:dyDescent="0.2">
      <c r="A6" s="42" t="s">
        <v>83</v>
      </c>
      <c r="B6" s="1">
        <v>2019</v>
      </c>
      <c r="C6" s="1">
        <v>278</v>
      </c>
      <c r="D6" s="1">
        <v>220</v>
      </c>
      <c r="E6" s="1">
        <v>312</v>
      </c>
      <c r="F6" s="1">
        <v>317</v>
      </c>
      <c r="G6" s="1">
        <v>279</v>
      </c>
      <c r="H6" s="1">
        <v>705</v>
      </c>
      <c r="I6" s="1">
        <v>1406</v>
      </c>
      <c r="J6" s="1">
        <v>661</v>
      </c>
      <c r="K6" s="1">
        <v>481</v>
      </c>
      <c r="L6" s="19">
        <v>496</v>
      </c>
      <c r="M6" s="1">
        <v>390</v>
      </c>
      <c r="N6" s="1">
        <v>540</v>
      </c>
      <c r="O6" s="1">
        <f t="shared" si="0"/>
        <v>6085</v>
      </c>
      <c r="Q6" s="52" t="str">
        <f t="shared" si="1"/>
        <v>TOTAL</v>
      </c>
      <c r="R6" s="8" t="s">
        <v>42</v>
      </c>
      <c r="S6" s="93">
        <v>207</v>
      </c>
    </row>
    <row r="7" spans="1:21" x14ac:dyDescent="0.2">
      <c r="A7" s="43" t="s">
        <v>83</v>
      </c>
      <c r="B7" s="1">
        <v>2020</v>
      </c>
      <c r="C7" s="1">
        <v>559</v>
      </c>
      <c r="D7" s="1">
        <v>430</v>
      </c>
      <c r="E7" s="1">
        <v>254</v>
      </c>
      <c r="F7" s="1">
        <v>182</v>
      </c>
      <c r="G7" s="1">
        <v>232</v>
      </c>
      <c r="H7" s="1">
        <v>485</v>
      </c>
      <c r="I7" s="1">
        <v>489</v>
      </c>
      <c r="J7" s="1">
        <v>304</v>
      </c>
      <c r="K7" s="1">
        <v>336</v>
      </c>
      <c r="L7" s="19">
        <v>379</v>
      </c>
      <c r="M7" s="1">
        <v>339</v>
      </c>
      <c r="N7" s="1">
        <v>295</v>
      </c>
      <c r="O7" s="1">
        <f t="shared" si="0"/>
        <v>4284</v>
      </c>
      <c r="Q7" s="52" t="str">
        <f t="shared" si="1"/>
        <v>TOTAL</v>
      </c>
      <c r="R7" s="8" t="s">
        <v>58</v>
      </c>
      <c r="S7" s="93">
        <v>203</v>
      </c>
    </row>
    <row r="8" spans="1:21" x14ac:dyDescent="0.2">
      <c r="A8" s="43" t="s">
        <v>83</v>
      </c>
      <c r="B8" s="1">
        <v>2021</v>
      </c>
      <c r="C8" s="1">
        <v>328</v>
      </c>
      <c r="D8" s="1">
        <v>349</v>
      </c>
      <c r="E8" s="1">
        <v>332</v>
      </c>
      <c r="F8" s="1">
        <v>306</v>
      </c>
      <c r="G8" s="1">
        <v>367</v>
      </c>
      <c r="H8" s="62">
        <v>393</v>
      </c>
      <c r="I8" s="1">
        <v>423</v>
      </c>
      <c r="J8" s="1">
        <v>379</v>
      </c>
      <c r="K8" s="1">
        <v>451</v>
      </c>
      <c r="L8" s="19">
        <v>426</v>
      </c>
      <c r="M8" s="1">
        <v>357</v>
      </c>
      <c r="N8" s="1">
        <v>364</v>
      </c>
      <c r="O8" s="1">
        <f t="shared" si="0"/>
        <v>4475</v>
      </c>
      <c r="Q8" s="52" t="str">
        <f>+Q7</f>
        <v>TOTAL</v>
      </c>
      <c r="R8" s="31" t="s">
        <v>60</v>
      </c>
      <c r="S8" s="93">
        <v>1051</v>
      </c>
    </row>
    <row r="9" spans="1:21" x14ac:dyDescent="0.2">
      <c r="A9" s="43" t="s">
        <v>83</v>
      </c>
      <c r="B9" s="1">
        <v>2022</v>
      </c>
      <c r="C9" s="1">
        <v>338</v>
      </c>
      <c r="D9" s="1"/>
      <c r="E9" s="1"/>
      <c r="F9" s="1"/>
      <c r="G9" s="1"/>
      <c r="H9" s="62"/>
      <c r="I9" s="1"/>
      <c r="J9" s="1"/>
      <c r="K9" s="1"/>
      <c r="L9" s="19"/>
      <c r="M9" s="1"/>
      <c r="N9" s="1"/>
      <c r="O9" s="1">
        <f t="shared" si="0"/>
        <v>338</v>
      </c>
      <c r="Q9" s="52" t="str">
        <f t="shared" si="1"/>
        <v>TOTAL</v>
      </c>
      <c r="R9" s="31" t="s">
        <v>64</v>
      </c>
      <c r="S9" s="93">
        <v>292</v>
      </c>
    </row>
    <row r="10" spans="1:21" x14ac:dyDescent="0.2">
      <c r="A10" s="43"/>
      <c r="B10" s="1"/>
      <c r="C10" s="1"/>
      <c r="D10" s="1"/>
      <c r="E10" s="1"/>
      <c r="F10" s="1"/>
      <c r="G10" s="1"/>
      <c r="H10" s="62"/>
      <c r="I10" s="1"/>
      <c r="J10" s="1"/>
      <c r="K10" s="1"/>
      <c r="L10" s="19"/>
      <c r="M10" s="1"/>
      <c r="N10" s="1"/>
      <c r="O10" s="1"/>
      <c r="Q10" s="52" t="str">
        <f>+Q9</f>
        <v>TOTAL</v>
      </c>
      <c r="R10" s="8" t="s">
        <v>66</v>
      </c>
      <c r="S10" s="93">
        <v>338</v>
      </c>
    </row>
    <row r="11" spans="1:21" x14ac:dyDescent="0.2">
      <c r="A11" s="1" t="s">
        <v>87</v>
      </c>
      <c r="B11" s="1" t="s">
        <v>75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8" t="s">
        <v>18</v>
      </c>
    </row>
    <row r="12" spans="1:21" x14ac:dyDescent="0.2">
      <c r="A12" s="42" t="s">
        <v>84</v>
      </c>
      <c r="B12" s="1">
        <v>2017</v>
      </c>
      <c r="C12" s="1">
        <v>112</v>
      </c>
      <c r="D12" s="1">
        <v>107</v>
      </c>
      <c r="E12" s="1">
        <v>169</v>
      </c>
      <c r="F12" s="1">
        <v>112</v>
      </c>
      <c r="G12" s="1">
        <v>110</v>
      </c>
      <c r="H12" s="1">
        <v>95</v>
      </c>
      <c r="I12" s="1">
        <v>114</v>
      </c>
      <c r="J12" s="1">
        <v>82</v>
      </c>
      <c r="K12" s="1">
        <v>100</v>
      </c>
      <c r="L12" s="1">
        <v>84</v>
      </c>
      <c r="M12" s="1">
        <v>89</v>
      </c>
      <c r="N12" s="1">
        <v>79</v>
      </c>
      <c r="O12" s="1">
        <f t="shared" ref="O12:O17" si="2">SUM(C12:N12)</f>
        <v>1253</v>
      </c>
      <c r="T12" s="9"/>
      <c r="U12" s="9"/>
    </row>
    <row r="13" spans="1:21" x14ac:dyDescent="0.2">
      <c r="A13" s="42" t="s">
        <v>84</v>
      </c>
      <c r="B13" s="1">
        <v>2018</v>
      </c>
      <c r="C13" s="1">
        <v>258</v>
      </c>
      <c r="D13" s="1">
        <v>290</v>
      </c>
      <c r="E13" s="1">
        <v>346</v>
      </c>
      <c r="F13" s="1">
        <v>212</v>
      </c>
      <c r="G13" s="1">
        <v>258</v>
      </c>
      <c r="H13" s="1">
        <v>310</v>
      </c>
      <c r="I13" s="1">
        <v>350</v>
      </c>
      <c r="J13" s="1">
        <v>280</v>
      </c>
      <c r="K13" s="1">
        <v>305</v>
      </c>
      <c r="L13" s="1">
        <v>437</v>
      </c>
      <c r="M13" s="1">
        <v>526</v>
      </c>
      <c r="N13" s="1">
        <v>240</v>
      </c>
      <c r="O13" s="1">
        <f t="shared" si="2"/>
        <v>3812</v>
      </c>
      <c r="Q13" s="1" t="s">
        <v>88</v>
      </c>
      <c r="R13" s="33" t="s">
        <v>87</v>
      </c>
      <c r="S13" s="27" t="s">
        <v>91</v>
      </c>
    </row>
    <row r="14" spans="1:21" x14ac:dyDescent="0.2">
      <c r="A14" s="42" t="s">
        <v>84</v>
      </c>
      <c r="B14" s="1">
        <v>2019</v>
      </c>
      <c r="C14" s="1">
        <v>258</v>
      </c>
      <c r="D14" s="1">
        <v>233</v>
      </c>
      <c r="E14" s="1">
        <v>305</v>
      </c>
      <c r="F14" s="1">
        <v>240</v>
      </c>
      <c r="G14" s="1">
        <v>232</v>
      </c>
      <c r="H14" s="1">
        <v>348</v>
      </c>
      <c r="I14" s="1">
        <v>565</v>
      </c>
      <c r="J14" s="1">
        <v>745</v>
      </c>
      <c r="K14" s="1">
        <v>353</v>
      </c>
      <c r="L14" s="1">
        <v>430</v>
      </c>
      <c r="M14" s="1">
        <v>397</v>
      </c>
      <c r="N14" s="1">
        <v>357</v>
      </c>
      <c r="O14" s="1">
        <f t="shared" si="2"/>
        <v>4463</v>
      </c>
      <c r="P14" s="9"/>
      <c r="Q14" s="1" t="s">
        <v>84</v>
      </c>
      <c r="R14" s="32" t="s">
        <v>49</v>
      </c>
      <c r="S14" s="89">
        <v>90</v>
      </c>
    </row>
    <row r="15" spans="1:21" x14ac:dyDescent="0.2">
      <c r="A15" s="43" t="s">
        <v>84</v>
      </c>
      <c r="B15" s="62">
        <v>2020</v>
      </c>
      <c r="C15" s="1">
        <v>345</v>
      </c>
      <c r="D15" s="1">
        <v>313</v>
      </c>
      <c r="E15" s="1">
        <v>260</v>
      </c>
      <c r="F15" s="1">
        <v>165</v>
      </c>
      <c r="G15" s="1">
        <v>193</v>
      </c>
      <c r="H15" s="1">
        <v>487</v>
      </c>
      <c r="I15" s="1">
        <v>507</v>
      </c>
      <c r="J15" s="1">
        <v>400</v>
      </c>
      <c r="K15" s="1">
        <v>394</v>
      </c>
      <c r="L15" s="1">
        <v>448</v>
      </c>
      <c r="M15" s="1">
        <v>307</v>
      </c>
      <c r="N15" s="1">
        <v>319</v>
      </c>
      <c r="O15" s="1">
        <f t="shared" si="2"/>
        <v>4138</v>
      </c>
      <c r="Q15" s="1" t="s">
        <v>84</v>
      </c>
      <c r="R15" s="1" t="s">
        <v>40</v>
      </c>
      <c r="S15" s="93">
        <v>88</v>
      </c>
    </row>
    <row r="16" spans="1:21" x14ac:dyDescent="0.2">
      <c r="A16" s="61" t="s">
        <v>84</v>
      </c>
      <c r="B16" s="62">
        <v>2021</v>
      </c>
      <c r="C16" s="1">
        <v>390</v>
      </c>
      <c r="D16" s="1">
        <v>452</v>
      </c>
      <c r="E16" s="1">
        <v>394</v>
      </c>
      <c r="F16" s="1">
        <v>297</v>
      </c>
      <c r="G16" s="1">
        <v>274</v>
      </c>
      <c r="H16" s="62">
        <v>545</v>
      </c>
      <c r="I16" s="1">
        <v>497</v>
      </c>
      <c r="J16" s="1">
        <v>389</v>
      </c>
      <c r="K16" s="1">
        <v>473</v>
      </c>
      <c r="L16" s="1">
        <v>456</v>
      </c>
      <c r="M16" s="1">
        <v>386</v>
      </c>
      <c r="N16" s="1">
        <v>380</v>
      </c>
      <c r="O16" s="1">
        <f t="shared" si="2"/>
        <v>4933</v>
      </c>
      <c r="Q16" s="1" t="s">
        <v>84</v>
      </c>
      <c r="R16" s="8" t="s">
        <v>51</v>
      </c>
      <c r="S16" s="93">
        <v>149</v>
      </c>
    </row>
    <row r="17" spans="1:19" x14ac:dyDescent="0.2">
      <c r="A17" s="61" t="s">
        <v>84</v>
      </c>
      <c r="B17" s="62">
        <v>2022</v>
      </c>
      <c r="C17" s="1">
        <v>327</v>
      </c>
      <c r="D17" s="1"/>
      <c r="E17" s="1"/>
      <c r="F17" s="1"/>
      <c r="G17" s="1"/>
      <c r="H17" s="62"/>
      <c r="I17" s="1"/>
      <c r="J17" s="1"/>
      <c r="K17" s="1"/>
      <c r="L17" s="1"/>
      <c r="M17" s="1"/>
      <c r="N17" s="1"/>
      <c r="O17" s="1">
        <f t="shared" si="2"/>
        <v>327</v>
      </c>
    </row>
    <row r="18" spans="1:19" x14ac:dyDescent="0.2">
      <c r="H18" s="60">
        <v>199</v>
      </c>
      <c r="Q18" s="1" t="s">
        <v>88</v>
      </c>
      <c r="R18" s="33" t="s">
        <v>87</v>
      </c>
      <c r="S18" s="27" t="s">
        <v>91</v>
      </c>
    </row>
    <row r="19" spans="1:19" x14ac:dyDescent="0.2">
      <c r="A19" s="1" t="s">
        <v>87</v>
      </c>
      <c r="B19" s="1" t="s">
        <v>75</v>
      </c>
      <c r="C19" s="9" t="s">
        <v>1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9" t="s">
        <v>7</v>
      </c>
      <c r="J19" s="9" t="s">
        <v>8</v>
      </c>
      <c r="K19" s="9" t="s">
        <v>9</v>
      </c>
      <c r="L19" s="9" t="s">
        <v>10</v>
      </c>
      <c r="M19" s="9" t="s">
        <v>11</v>
      </c>
      <c r="N19" s="9" t="s">
        <v>12</v>
      </c>
      <c r="O19" s="9" t="s">
        <v>18</v>
      </c>
      <c r="Q19" s="1"/>
      <c r="R19" s="33"/>
      <c r="S19" s="27"/>
    </row>
    <row r="20" spans="1:19" x14ac:dyDescent="0.2">
      <c r="A20" s="42" t="s">
        <v>85</v>
      </c>
      <c r="B20" s="1">
        <v>2017</v>
      </c>
      <c r="C20" s="1">
        <v>268</v>
      </c>
      <c r="D20" s="1">
        <v>289</v>
      </c>
      <c r="E20" s="1">
        <v>334</v>
      </c>
      <c r="F20" s="1">
        <v>240</v>
      </c>
      <c r="G20" s="1">
        <v>282</v>
      </c>
      <c r="H20" s="1">
        <v>300</v>
      </c>
      <c r="I20" s="1">
        <v>291</v>
      </c>
      <c r="J20" s="1">
        <v>304</v>
      </c>
      <c r="K20" s="1">
        <v>270</v>
      </c>
      <c r="L20" s="20">
        <v>298</v>
      </c>
      <c r="M20" s="1">
        <v>301</v>
      </c>
      <c r="N20" s="1">
        <v>308</v>
      </c>
      <c r="O20" s="1">
        <f t="shared" ref="O20:O25" si="3">SUM(C20:N20)</f>
        <v>3485</v>
      </c>
      <c r="Q20" s="8" t="s">
        <v>85</v>
      </c>
      <c r="R20" s="8" t="s">
        <v>41</v>
      </c>
      <c r="S20" s="27">
        <v>310</v>
      </c>
    </row>
    <row r="21" spans="1:19" x14ac:dyDescent="0.2">
      <c r="A21" s="42" t="s">
        <v>85</v>
      </c>
      <c r="B21" s="1">
        <v>2018</v>
      </c>
      <c r="C21" s="1">
        <v>453</v>
      </c>
      <c r="D21" s="1">
        <v>290</v>
      </c>
      <c r="E21" s="1">
        <v>270</v>
      </c>
      <c r="F21" s="1">
        <v>223</v>
      </c>
      <c r="G21" s="1">
        <v>231</v>
      </c>
      <c r="H21" s="1">
        <v>311</v>
      </c>
      <c r="I21" s="1">
        <v>347</v>
      </c>
      <c r="J21" s="1">
        <v>315</v>
      </c>
      <c r="K21" s="1">
        <v>234</v>
      </c>
      <c r="L21" s="20">
        <v>363</v>
      </c>
      <c r="M21" s="1">
        <v>337</v>
      </c>
      <c r="N21" s="1">
        <v>364</v>
      </c>
      <c r="O21" s="1">
        <f t="shared" si="3"/>
        <v>3738</v>
      </c>
      <c r="Q21" s="1" t="s">
        <v>85</v>
      </c>
      <c r="R21" s="8" t="s">
        <v>43</v>
      </c>
      <c r="S21" s="27">
        <v>198</v>
      </c>
    </row>
    <row r="22" spans="1:19" x14ac:dyDescent="0.2">
      <c r="A22" s="42" t="s">
        <v>85</v>
      </c>
      <c r="B22" s="1">
        <v>2019</v>
      </c>
      <c r="C22" s="1">
        <v>398</v>
      </c>
      <c r="D22" s="1">
        <v>363</v>
      </c>
      <c r="E22" s="1">
        <v>375</v>
      </c>
      <c r="F22" s="1">
        <v>342</v>
      </c>
      <c r="G22" s="1">
        <v>405</v>
      </c>
      <c r="H22" s="1">
        <v>382</v>
      </c>
      <c r="I22" s="1">
        <v>809</v>
      </c>
      <c r="J22" s="1">
        <v>478</v>
      </c>
      <c r="K22" s="1">
        <v>457</v>
      </c>
      <c r="L22" s="20">
        <v>522</v>
      </c>
      <c r="M22" s="1">
        <v>459</v>
      </c>
      <c r="N22" s="1">
        <v>439</v>
      </c>
      <c r="O22" s="1">
        <f t="shared" si="3"/>
        <v>5429</v>
      </c>
    </row>
    <row r="23" spans="1:19" x14ac:dyDescent="0.2">
      <c r="A23" s="43" t="s">
        <v>85</v>
      </c>
      <c r="B23" s="62">
        <v>2020</v>
      </c>
      <c r="C23" s="1">
        <v>506</v>
      </c>
      <c r="D23" s="1">
        <v>460</v>
      </c>
      <c r="E23" s="1">
        <v>347</v>
      </c>
      <c r="F23" s="1">
        <v>203</v>
      </c>
      <c r="G23" s="1">
        <v>282</v>
      </c>
      <c r="H23" s="1">
        <v>441</v>
      </c>
      <c r="I23" s="1">
        <v>439</v>
      </c>
      <c r="J23" s="1">
        <v>401</v>
      </c>
      <c r="K23" s="1">
        <v>493</v>
      </c>
      <c r="L23" s="20">
        <v>491</v>
      </c>
      <c r="M23" s="1">
        <v>434</v>
      </c>
      <c r="N23" s="1">
        <v>407</v>
      </c>
      <c r="O23" s="1">
        <f t="shared" si="3"/>
        <v>4904</v>
      </c>
    </row>
    <row r="24" spans="1:19" x14ac:dyDescent="0.2">
      <c r="A24" s="61" t="s">
        <v>85</v>
      </c>
      <c r="B24" s="62">
        <v>2021</v>
      </c>
      <c r="C24" s="1">
        <v>430</v>
      </c>
      <c r="D24" s="1">
        <v>524</v>
      </c>
      <c r="E24" s="1">
        <v>512</v>
      </c>
      <c r="F24" s="1">
        <v>433</v>
      </c>
      <c r="G24" s="1">
        <v>373</v>
      </c>
      <c r="H24" s="62">
        <v>511</v>
      </c>
      <c r="I24" s="1">
        <v>589</v>
      </c>
      <c r="J24" s="1">
        <v>480</v>
      </c>
      <c r="K24" s="1">
        <v>486</v>
      </c>
      <c r="L24" s="91">
        <v>543</v>
      </c>
      <c r="M24" s="1">
        <v>461</v>
      </c>
      <c r="N24" s="1">
        <v>543</v>
      </c>
      <c r="O24" s="1">
        <f t="shared" si="3"/>
        <v>5885</v>
      </c>
      <c r="Q24" s="1" t="s">
        <v>88</v>
      </c>
      <c r="R24" s="33" t="s">
        <v>87</v>
      </c>
      <c r="S24" s="27" t="s">
        <v>91</v>
      </c>
    </row>
    <row r="25" spans="1:19" x14ac:dyDescent="0.2">
      <c r="A25" s="61" t="s">
        <v>85</v>
      </c>
      <c r="B25" s="62">
        <v>2022</v>
      </c>
      <c r="C25" s="1">
        <v>508</v>
      </c>
      <c r="D25" s="1"/>
      <c r="E25" s="1"/>
      <c r="F25" s="1"/>
      <c r="G25" s="1"/>
      <c r="H25" s="62"/>
      <c r="I25" s="1"/>
      <c r="J25" s="1"/>
      <c r="K25" s="1"/>
      <c r="L25" s="91"/>
      <c r="M25" s="1"/>
      <c r="N25" s="1"/>
      <c r="O25" s="1">
        <f t="shared" si="3"/>
        <v>508</v>
      </c>
      <c r="Q25" s="1" t="s">
        <v>86</v>
      </c>
      <c r="R25" s="1" t="s">
        <v>55</v>
      </c>
      <c r="S25" s="93">
        <v>182</v>
      </c>
    </row>
    <row r="26" spans="1:19" x14ac:dyDescent="0.2">
      <c r="A26" s="39"/>
      <c r="B26" s="40"/>
      <c r="C26" s="40"/>
      <c r="D26" s="40"/>
      <c r="E26" s="40"/>
      <c r="F26" s="40"/>
      <c r="G26" s="40"/>
      <c r="H26" s="59"/>
      <c r="I26" s="40"/>
      <c r="J26" s="40"/>
      <c r="K26" s="40"/>
      <c r="L26" s="41"/>
      <c r="M26" s="40"/>
      <c r="N26" s="40"/>
      <c r="O26" s="40"/>
      <c r="Q26" s="1" t="s">
        <v>86</v>
      </c>
      <c r="R26" s="1" t="s">
        <v>56</v>
      </c>
      <c r="S26" s="93">
        <v>177</v>
      </c>
    </row>
    <row r="27" spans="1:19" ht="14.1" customHeight="1" x14ac:dyDescent="0.2">
      <c r="A27" s="1" t="s">
        <v>87</v>
      </c>
      <c r="B27" s="1" t="s">
        <v>75</v>
      </c>
      <c r="C27" s="9" t="s">
        <v>1</v>
      </c>
      <c r="D27" s="9" t="s">
        <v>2</v>
      </c>
      <c r="E27" s="9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J27" s="9" t="s">
        <v>8</v>
      </c>
      <c r="K27" s="9" t="s">
        <v>9</v>
      </c>
      <c r="L27" s="9" t="s">
        <v>10</v>
      </c>
      <c r="M27" s="9" t="s">
        <v>11</v>
      </c>
      <c r="N27" s="9" t="s">
        <v>12</v>
      </c>
      <c r="O27" s="9" t="s">
        <v>18</v>
      </c>
      <c r="Q27" s="1" t="s">
        <v>86</v>
      </c>
      <c r="R27" s="32" t="s">
        <v>57</v>
      </c>
      <c r="S27" s="93">
        <v>74</v>
      </c>
    </row>
    <row r="28" spans="1:19" ht="14.1" customHeight="1" x14ac:dyDescent="0.2">
      <c r="A28" s="42" t="s">
        <v>86</v>
      </c>
      <c r="B28" s="1">
        <v>2017</v>
      </c>
      <c r="C28" s="12">
        <v>164</v>
      </c>
      <c r="D28" s="12">
        <v>165</v>
      </c>
      <c r="E28" s="12">
        <v>188</v>
      </c>
      <c r="F28" s="12">
        <v>157</v>
      </c>
      <c r="G28" s="12">
        <v>144</v>
      </c>
      <c r="H28" s="12">
        <v>162</v>
      </c>
      <c r="I28" s="12">
        <v>188</v>
      </c>
      <c r="J28" s="12">
        <v>173</v>
      </c>
      <c r="K28" s="12">
        <v>185</v>
      </c>
      <c r="L28" s="15">
        <v>177</v>
      </c>
      <c r="M28" s="1">
        <v>162</v>
      </c>
      <c r="N28" s="26">
        <v>192</v>
      </c>
      <c r="O28" s="1">
        <f t="shared" ref="O28:O33" si="4">SUM(C28:N28)</f>
        <v>2057</v>
      </c>
      <c r="Q28" s="1" t="s">
        <v>86</v>
      </c>
      <c r="R28" s="31" t="s">
        <v>67</v>
      </c>
      <c r="S28" s="94">
        <v>25</v>
      </c>
    </row>
    <row r="29" spans="1:19" x14ac:dyDescent="0.2">
      <c r="A29" s="42" t="s">
        <v>86</v>
      </c>
      <c r="B29" s="1">
        <v>2018</v>
      </c>
      <c r="C29" s="12">
        <v>266</v>
      </c>
      <c r="D29" s="12">
        <v>199</v>
      </c>
      <c r="E29" s="12">
        <v>254</v>
      </c>
      <c r="F29" s="12">
        <v>182</v>
      </c>
      <c r="G29" s="12">
        <v>232</v>
      </c>
      <c r="H29" s="12">
        <v>189</v>
      </c>
      <c r="I29" s="12">
        <v>169</v>
      </c>
      <c r="J29" s="12">
        <v>165</v>
      </c>
      <c r="K29" s="12">
        <v>173</v>
      </c>
      <c r="L29" s="28">
        <v>160</v>
      </c>
      <c r="M29" s="1">
        <v>155</v>
      </c>
      <c r="N29" s="29">
        <v>436</v>
      </c>
      <c r="O29" s="1">
        <f t="shared" si="4"/>
        <v>2580</v>
      </c>
      <c r="Q29" s="1" t="s">
        <v>86</v>
      </c>
      <c r="R29" s="31" t="s">
        <v>68</v>
      </c>
      <c r="S29" s="93">
        <v>25</v>
      </c>
    </row>
    <row r="30" spans="1:19" x14ac:dyDescent="0.2">
      <c r="A30" s="42" t="s">
        <v>86</v>
      </c>
      <c r="B30" s="1">
        <v>2019</v>
      </c>
      <c r="C30" s="1">
        <v>390</v>
      </c>
      <c r="D30" s="1">
        <v>396</v>
      </c>
      <c r="E30" s="1">
        <v>428</v>
      </c>
      <c r="F30" s="1">
        <v>383</v>
      </c>
      <c r="G30" s="1">
        <v>362</v>
      </c>
      <c r="H30" s="1">
        <v>534</v>
      </c>
      <c r="I30" s="1">
        <v>694</v>
      </c>
      <c r="J30" s="1">
        <v>807</v>
      </c>
      <c r="K30" s="1">
        <v>466</v>
      </c>
      <c r="L30" s="15">
        <v>573</v>
      </c>
      <c r="M30" s="1">
        <v>503</v>
      </c>
      <c r="N30" s="26">
        <v>502</v>
      </c>
      <c r="O30" s="1">
        <f t="shared" si="4"/>
        <v>6038</v>
      </c>
      <c r="Q30" s="1" t="s">
        <v>86</v>
      </c>
      <c r="R30" s="31" t="s">
        <v>69</v>
      </c>
      <c r="S30" s="93">
        <v>8</v>
      </c>
    </row>
    <row r="31" spans="1:19" x14ac:dyDescent="0.2">
      <c r="A31" s="43" t="s">
        <v>86</v>
      </c>
      <c r="B31" s="62">
        <v>2020</v>
      </c>
      <c r="C31" s="1">
        <v>431</v>
      </c>
      <c r="D31" s="1">
        <v>484</v>
      </c>
      <c r="E31" s="1">
        <v>429</v>
      </c>
      <c r="F31" s="1">
        <v>216</v>
      </c>
      <c r="G31" s="1">
        <v>298</v>
      </c>
      <c r="H31" s="1">
        <v>496</v>
      </c>
      <c r="I31" s="1">
        <v>581</v>
      </c>
      <c r="J31" s="1">
        <v>461</v>
      </c>
      <c r="K31" s="1">
        <v>528</v>
      </c>
      <c r="L31" s="15">
        <v>707</v>
      </c>
      <c r="M31" s="1">
        <v>446</v>
      </c>
      <c r="N31" s="26">
        <v>509</v>
      </c>
      <c r="O31" s="1">
        <f t="shared" si="4"/>
        <v>5586</v>
      </c>
      <c r="Q31" s="1" t="s">
        <v>86</v>
      </c>
      <c r="R31" s="31" t="s">
        <v>107</v>
      </c>
      <c r="S31" s="93">
        <v>8</v>
      </c>
    </row>
    <row r="32" spans="1:19" x14ac:dyDescent="0.2">
      <c r="A32" s="61" t="s">
        <v>86</v>
      </c>
      <c r="B32" s="62">
        <v>2021</v>
      </c>
      <c r="C32" s="1">
        <v>552</v>
      </c>
      <c r="D32" s="1">
        <v>565</v>
      </c>
      <c r="E32" s="1">
        <v>576</v>
      </c>
      <c r="F32" s="1">
        <v>443</v>
      </c>
      <c r="G32" s="1">
        <v>526</v>
      </c>
      <c r="H32" s="62">
        <v>906</v>
      </c>
      <c r="I32" s="1">
        <v>935</v>
      </c>
      <c r="J32" s="1">
        <v>557</v>
      </c>
      <c r="K32" s="1">
        <v>680</v>
      </c>
      <c r="L32" s="92">
        <v>560</v>
      </c>
      <c r="M32" s="1">
        <v>526</v>
      </c>
      <c r="N32" s="26">
        <v>520</v>
      </c>
      <c r="O32" s="1">
        <f t="shared" si="4"/>
        <v>7346</v>
      </c>
    </row>
    <row r="33" spans="1:20" x14ac:dyDescent="0.2">
      <c r="A33" s="61" t="s">
        <v>86</v>
      </c>
      <c r="B33" s="62">
        <v>2022</v>
      </c>
      <c r="C33" s="1">
        <v>499</v>
      </c>
      <c r="D33" s="1"/>
      <c r="E33" s="1"/>
      <c r="F33" s="1"/>
      <c r="G33" s="1"/>
      <c r="H33" s="62"/>
      <c r="I33" s="1"/>
      <c r="J33" s="1"/>
      <c r="K33" s="1"/>
      <c r="L33" s="92"/>
      <c r="M33" s="1"/>
      <c r="N33" s="26"/>
      <c r="O33" s="1">
        <f t="shared" si="4"/>
        <v>499</v>
      </c>
      <c r="Q33" s="1" t="s">
        <v>88</v>
      </c>
      <c r="R33" s="33" t="s">
        <v>87</v>
      </c>
      <c r="S33" s="27" t="s">
        <v>91</v>
      </c>
    </row>
    <row r="34" spans="1:20" x14ac:dyDescent="0.2">
      <c r="Q34" s="1" t="s">
        <v>89</v>
      </c>
      <c r="R34" s="8" t="s">
        <v>61</v>
      </c>
      <c r="S34" s="93">
        <v>289</v>
      </c>
    </row>
    <row r="35" spans="1:20" x14ac:dyDescent="0.2">
      <c r="A35" s="1" t="s">
        <v>87</v>
      </c>
      <c r="B35" s="1" t="s">
        <v>75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  <c r="N35" s="1" t="s">
        <v>12</v>
      </c>
      <c r="O35" s="1" t="s">
        <v>18</v>
      </c>
      <c r="Q35" s="1" t="s">
        <v>89</v>
      </c>
      <c r="R35" s="31" t="s">
        <v>50</v>
      </c>
      <c r="S35" s="93">
        <v>49</v>
      </c>
    </row>
    <row r="36" spans="1:20" x14ac:dyDescent="0.2">
      <c r="A36" s="42" t="s">
        <v>35</v>
      </c>
      <c r="B36" s="1">
        <v>2017</v>
      </c>
      <c r="C36" s="1">
        <v>137</v>
      </c>
      <c r="D36" s="1">
        <v>136</v>
      </c>
      <c r="E36" s="1">
        <v>168</v>
      </c>
      <c r="F36" s="1">
        <v>119</v>
      </c>
      <c r="G36" s="1">
        <v>112</v>
      </c>
      <c r="H36" s="1">
        <v>150</v>
      </c>
      <c r="I36" s="1">
        <v>171</v>
      </c>
      <c r="J36" s="1">
        <v>321</v>
      </c>
      <c r="K36" s="1">
        <v>264</v>
      </c>
      <c r="L36" s="14">
        <v>218</v>
      </c>
      <c r="M36" s="1">
        <v>176</v>
      </c>
      <c r="N36" s="1">
        <v>136</v>
      </c>
      <c r="O36" s="1">
        <f t="shared" ref="O36:O41" si="5">SUM(C36:N36)</f>
        <v>2108</v>
      </c>
      <c r="S36" s="88"/>
    </row>
    <row r="37" spans="1:20" x14ac:dyDescent="0.2">
      <c r="A37" s="42" t="s">
        <v>35</v>
      </c>
      <c r="B37" s="1">
        <v>2018</v>
      </c>
      <c r="C37" s="1">
        <v>199</v>
      </c>
      <c r="D37" s="1">
        <v>155</v>
      </c>
      <c r="E37" s="1">
        <v>170</v>
      </c>
      <c r="F37" s="1">
        <v>126</v>
      </c>
      <c r="G37" s="1">
        <v>132</v>
      </c>
      <c r="H37" s="1">
        <v>184</v>
      </c>
      <c r="I37" s="1">
        <v>226</v>
      </c>
      <c r="J37" s="1">
        <v>157</v>
      </c>
      <c r="K37" s="1">
        <v>161</v>
      </c>
      <c r="L37" s="14">
        <v>176</v>
      </c>
      <c r="M37" s="1">
        <v>156</v>
      </c>
      <c r="N37" s="1">
        <v>148</v>
      </c>
      <c r="O37" s="1">
        <f t="shared" si="5"/>
        <v>1990</v>
      </c>
      <c r="Q37" s="1" t="s">
        <v>88</v>
      </c>
      <c r="R37" s="33" t="s">
        <v>87</v>
      </c>
      <c r="S37" s="89" t="s">
        <v>91</v>
      </c>
    </row>
    <row r="38" spans="1:20" x14ac:dyDescent="0.2">
      <c r="A38" s="42" t="s">
        <v>35</v>
      </c>
      <c r="B38" s="1">
        <v>2019</v>
      </c>
      <c r="C38" s="1">
        <v>188</v>
      </c>
      <c r="D38" s="1">
        <v>164</v>
      </c>
      <c r="E38" s="1">
        <v>197</v>
      </c>
      <c r="F38" s="1">
        <v>194</v>
      </c>
      <c r="G38" s="1">
        <v>169</v>
      </c>
      <c r="H38" s="1">
        <v>217</v>
      </c>
      <c r="I38" s="1">
        <v>552</v>
      </c>
      <c r="J38" s="1">
        <v>345</v>
      </c>
      <c r="K38" s="1">
        <v>305</v>
      </c>
      <c r="L38" s="14">
        <v>298</v>
      </c>
      <c r="M38" s="1">
        <v>250</v>
      </c>
      <c r="N38" s="1">
        <v>296</v>
      </c>
      <c r="O38" s="1">
        <f t="shared" si="5"/>
        <v>3175</v>
      </c>
      <c r="Q38" s="1" t="s">
        <v>35</v>
      </c>
      <c r="R38" s="8" t="s">
        <v>42</v>
      </c>
      <c r="S38" s="93">
        <v>207</v>
      </c>
    </row>
    <row r="39" spans="1:20" x14ac:dyDescent="0.2">
      <c r="A39" s="43" t="s">
        <v>35</v>
      </c>
      <c r="B39" s="60">
        <v>2020</v>
      </c>
      <c r="C39" s="1">
        <v>291</v>
      </c>
      <c r="D39" s="1">
        <v>216</v>
      </c>
      <c r="E39" s="1">
        <v>203</v>
      </c>
      <c r="F39" s="1">
        <v>99</v>
      </c>
      <c r="G39" s="1">
        <v>152</v>
      </c>
      <c r="H39" s="1">
        <v>222</v>
      </c>
      <c r="I39" s="1">
        <v>223</v>
      </c>
      <c r="J39" s="1">
        <v>188</v>
      </c>
      <c r="K39" s="1">
        <v>219</v>
      </c>
      <c r="L39" s="1">
        <v>270</v>
      </c>
      <c r="M39" s="1">
        <v>233</v>
      </c>
      <c r="N39" s="1">
        <v>206</v>
      </c>
      <c r="O39" s="1">
        <f t="shared" si="5"/>
        <v>2522</v>
      </c>
    </row>
    <row r="40" spans="1:20" x14ac:dyDescent="0.2">
      <c r="A40" s="43" t="s">
        <v>35</v>
      </c>
      <c r="B40" s="62">
        <v>2021</v>
      </c>
      <c r="C40" s="1">
        <v>215</v>
      </c>
      <c r="D40" s="1">
        <v>228</v>
      </c>
      <c r="E40" s="1">
        <v>244</v>
      </c>
      <c r="F40" s="1">
        <v>195</v>
      </c>
      <c r="G40" s="1">
        <v>220</v>
      </c>
      <c r="H40" s="62">
        <v>429</v>
      </c>
      <c r="I40" s="1">
        <v>368</v>
      </c>
      <c r="J40" s="62">
        <v>229</v>
      </c>
      <c r="K40" s="1">
        <v>277</v>
      </c>
      <c r="L40" s="90">
        <v>232</v>
      </c>
      <c r="M40" s="1">
        <v>206</v>
      </c>
      <c r="N40" s="1">
        <v>196</v>
      </c>
      <c r="O40" s="1">
        <f t="shared" si="5"/>
        <v>3039</v>
      </c>
      <c r="Q40" s="1" t="s">
        <v>88</v>
      </c>
      <c r="R40" s="33" t="s">
        <v>87</v>
      </c>
      <c r="S40" s="27" t="s">
        <v>91</v>
      </c>
      <c r="T40" s="5"/>
    </row>
    <row r="41" spans="1:20" x14ac:dyDescent="0.2">
      <c r="A41" s="43" t="s">
        <v>35</v>
      </c>
      <c r="B41" s="62">
        <v>2022</v>
      </c>
      <c r="C41" s="1">
        <v>207</v>
      </c>
      <c r="D41" s="1"/>
      <c r="E41" s="1"/>
      <c r="F41" s="1"/>
      <c r="G41" s="1"/>
      <c r="H41" s="62"/>
      <c r="I41" s="1"/>
      <c r="J41" s="62"/>
      <c r="K41" s="1"/>
      <c r="L41" s="90"/>
      <c r="M41" s="1"/>
      <c r="N41" s="1"/>
      <c r="O41" s="1">
        <f t="shared" si="5"/>
        <v>207</v>
      </c>
      <c r="Q41" s="1" t="s">
        <v>15</v>
      </c>
      <c r="R41" s="34" t="s">
        <v>60</v>
      </c>
      <c r="S41" s="8">
        <v>1051</v>
      </c>
      <c r="T41" s="5"/>
    </row>
    <row r="42" spans="1:20" x14ac:dyDescent="0.2">
      <c r="A42" s="1" t="s">
        <v>87</v>
      </c>
      <c r="B42" s="1" t="s">
        <v>75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11</v>
      </c>
      <c r="N42" s="1" t="s">
        <v>12</v>
      </c>
      <c r="O42" s="1" t="s">
        <v>18</v>
      </c>
    </row>
    <row r="43" spans="1:20" x14ac:dyDescent="0.2">
      <c r="A43" s="42" t="s">
        <v>14</v>
      </c>
      <c r="B43" s="1">
        <v>2017</v>
      </c>
      <c r="C43" s="1">
        <v>169</v>
      </c>
      <c r="D43" s="1">
        <v>167</v>
      </c>
      <c r="E43" s="1">
        <v>192</v>
      </c>
      <c r="F43" s="1">
        <v>123</v>
      </c>
      <c r="G43" s="1">
        <v>133</v>
      </c>
      <c r="H43" s="1">
        <v>162</v>
      </c>
      <c r="I43" s="1">
        <v>133</v>
      </c>
      <c r="J43" s="1">
        <v>153</v>
      </c>
      <c r="K43" s="1">
        <v>180</v>
      </c>
      <c r="L43" s="16">
        <v>175</v>
      </c>
      <c r="M43" s="1">
        <v>169</v>
      </c>
      <c r="N43" s="1">
        <v>174</v>
      </c>
      <c r="O43" s="1">
        <f t="shared" ref="O43:O48" si="6">SUM(C43:N43)</f>
        <v>1930</v>
      </c>
    </row>
    <row r="44" spans="1:20" x14ac:dyDescent="0.2">
      <c r="A44" s="42" t="s">
        <v>14</v>
      </c>
      <c r="B44" s="1">
        <v>2018</v>
      </c>
      <c r="C44" s="1">
        <v>243</v>
      </c>
      <c r="D44" s="1">
        <v>204</v>
      </c>
      <c r="E44" s="1">
        <v>184</v>
      </c>
      <c r="F44" s="1">
        <v>133</v>
      </c>
      <c r="G44" s="1">
        <v>126</v>
      </c>
      <c r="H44" s="1">
        <v>152</v>
      </c>
      <c r="I44" s="1">
        <v>155</v>
      </c>
      <c r="J44" s="1">
        <v>116</v>
      </c>
      <c r="K44" s="1">
        <v>97</v>
      </c>
      <c r="L44" s="16">
        <v>184</v>
      </c>
      <c r="M44" s="1">
        <v>169</v>
      </c>
      <c r="N44" s="1">
        <v>143</v>
      </c>
      <c r="O44" s="1">
        <f t="shared" si="6"/>
        <v>1906</v>
      </c>
      <c r="Q44" s="1" t="s">
        <v>88</v>
      </c>
      <c r="R44" s="33" t="s">
        <v>87</v>
      </c>
      <c r="S44" s="27" t="s">
        <v>91</v>
      </c>
    </row>
    <row r="45" spans="1:20" x14ac:dyDescent="0.2">
      <c r="A45" s="42" t="s">
        <v>14</v>
      </c>
      <c r="B45" s="1">
        <v>2019</v>
      </c>
      <c r="C45" s="1">
        <v>264</v>
      </c>
      <c r="D45" s="1">
        <v>162</v>
      </c>
      <c r="E45" s="1">
        <v>196</v>
      </c>
      <c r="F45" s="1">
        <v>168</v>
      </c>
      <c r="G45" s="1">
        <v>175</v>
      </c>
      <c r="H45" s="1">
        <v>319</v>
      </c>
      <c r="I45" s="1">
        <v>526</v>
      </c>
      <c r="J45" s="1">
        <v>298</v>
      </c>
      <c r="K45" s="1">
        <v>289</v>
      </c>
      <c r="L45" s="16">
        <v>229</v>
      </c>
      <c r="M45" s="1">
        <v>205</v>
      </c>
      <c r="N45" s="1">
        <v>229</v>
      </c>
      <c r="O45" s="1">
        <f t="shared" si="6"/>
        <v>3060</v>
      </c>
      <c r="Q45" s="1" t="s">
        <v>90</v>
      </c>
      <c r="R45" s="33" t="s">
        <v>71</v>
      </c>
      <c r="S45" s="8">
        <v>89</v>
      </c>
    </row>
    <row r="46" spans="1:20" x14ac:dyDescent="0.2">
      <c r="A46" s="43" t="s">
        <v>14</v>
      </c>
      <c r="B46" s="62">
        <v>2020</v>
      </c>
      <c r="C46" s="1">
        <v>222</v>
      </c>
      <c r="D46" s="1">
        <v>167</v>
      </c>
      <c r="E46" s="1">
        <v>123</v>
      </c>
      <c r="F46" s="1">
        <v>80</v>
      </c>
      <c r="G46" s="1">
        <v>120</v>
      </c>
      <c r="H46" s="1">
        <v>174</v>
      </c>
      <c r="I46" s="1">
        <v>179</v>
      </c>
      <c r="J46" s="1">
        <v>166</v>
      </c>
      <c r="K46" s="1">
        <v>162</v>
      </c>
      <c r="L46" s="1">
        <v>170</v>
      </c>
      <c r="M46" s="1">
        <v>173</v>
      </c>
      <c r="N46" s="1">
        <v>170</v>
      </c>
      <c r="O46" s="1">
        <f t="shared" si="6"/>
        <v>1906</v>
      </c>
      <c r="Q46" s="1" t="s">
        <v>90</v>
      </c>
      <c r="R46" s="33" t="s">
        <v>72</v>
      </c>
      <c r="S46" s="8">
        <v>203</v>
      </c>
    </row>
    <row r="47" spans="1:20" x14ac:dyDescent="0.2">
      <c r="A47" s="43" t="s">
        <v>14</v>
      </c>
      <c r="B47" s="62">
        <v>2021</v>
      </c>
      <c r="C47" s="1">
        <v>172</v>
      </c>
      <c r="D47" s="1">
        <v>171</v>
      </c>
      <c r="E47" s="1">
        <v>189</v>
      </c>
      <c r="F47" s="1">
        <v>172</v>
      </c>
      <c r="G47" s="1">
        <v>200</v>
      </c>
      <c r="H47" s="62">
        <v>230</v>
      </c>
      <c r="I47" s="1">
        <v>213</v>
      </c>
      <c r="J47" s="1">
        <v>182</v>
      </c>
      <c r="K47" s="1">
        <v>209</v>
      </c>
      <c r="L47" s="90">
        <v>253</v>
      </c>
      <c r="M47" s="1">
        <v>207</v>
      </c>
      <c r="N47" s="1">
        <v>218</v>
      </c>
      <c r="O47" s="1">
        <f t="shared" si="6"/>
        <v>2416</v>
      </c>
    </row>
    <row r="48" spans="1:20" x14ac:dyDescent="0.2">
      <c r="A48" s="43" t="s">
        <v>14</v>
      </c>
      <c r="B48" s="62">
        <v>2022</v>
      </c>
      <c r="C48" s="1">
        <v>203</v>
      </c>
      <c r="D48" s="1"/>
      <c r="E48" s="1"/>
      <c r="F48" s="1"/>
      <c r="G48" s="1"/>
      <c r="H48" s="62"/>
      <c r="I48" s="1"/>
      <c r="J48" s="1"/>
      <c r="K48" s="1"/>
      <c r="L48" s="90"/>
      <c r="M48" s="1"/>
      <c r="N48" s="1"/>
      <c r="O48" s="1">
        <f t="shared" si="6"/>
        <v>203</v>
      </c>
      <c r="Q48" s="1" t="s">
        <v>88</v>
      </c>
      <c r="R48" s="8" t="s">
        <v>87</v>
      </c>
      <c r="S48" s="27" t="s">
        <v>91</v>
      </c>
    </row>
    <row r="49" spans="1:19" x14ac:dyDescent="0.2">
      <c r="A49" s="1" t="s">
        <v>87</v>
      </c>
      <c r="B49" s="1" t="s">
        <v>75</v>
      </c>
      <c r="C49" s="1" t="s">
        <v>1</v>
      </c>
      <c r="D49" s="1" t="s">
        <v>2</v>
      </c>
      <c r="E49" s="1" t="s">
        <v>3</v>
      </c>
      <c r="F49" s="1" t="s">
        <v>4</v>
      </c>
      <c r="G49" s="1" t="s">
        <v>5</v>
      </c>
      <c r="H49" s="1" t="s">
        <v>6</v>
      </c>
      <c r="I49" s="1" t="s">
        <v>7</v>
      </c>
      <c r="J49" s="1" t="s">
        <v>8</v>
      </c>
      <c r="K49" s="1" t="s">
        <v>9</v>
      </c>
      <c r="L49" s="1" t="s">
        <v>10</v>
      </c>
      <c r="M49" s="1" t="s">
        <v>11</v>
      </c>
      <c r="N49" s="1" t="s">
        <v>12</v>
      </c>
      <c r="O49" s="1" t="s">
        <v>18</v>
      </c>
      <c r="Q49" s="1" t="s">
        <v>14</v>
      </c>
      <c r="R49" s="8" t="s">
        <v>58</v>
      </c>
      <c r="S49" s="93">
        <v>203</v>
      </c>
    </row>
    <row r="50" spans="1:19" x14ac:dyDescent="0.2">
      <c r="A50" s="42" t="s">
        <v>15</v>
      </c>
      <c r="B50" s="1">
        <v>2017</v>
      </c>
      <c r="C50" s="1">
        <v>1046</v>
      </c>
      <c r="D50" s="1">
        <v>1075</v>
      </c>
      <c r="E50" s="1">
        <v>1283</v>
      </c>
      <c r="F50" s="1">
        <v>985</v>
      </c>
      <c r="G50" s="1">
        <v>962</v>
      </c>
      <c r="H50" s="1">
        <v>1078</v>
      </c>
      <c r="I50" s="1">
        <v>1232</v>
      </c>
      <c r="J50" s="1">
        <v>1127</v>
      </c>
      <c r="K50" s="1">
        <v>1022</v>
      </c>
      <c r="L50" s="17">
        <v>990</v>
      </c>
      <c r="M50" s="1">
        <v>1012</v>
      </c>
      <c r="N50" s="1">
        <v>923</v>
      </c>
      <c r="O50" s="1">
        <f t="shared" ref="O50:O55" si="7">SUM(C50:N50)</f>
        <v>12735</v>
      </c>
    </row>
    <row r="51" spans="1:19" x14ac:dyDescent="0.2">
      <c r="A51" s="42" t="s">
        <v>15</v>
      </c>
      <c r="B51" s="1">
        <v>2018</v>
      </c>
      <c r="C51" s="1">
        <v>947</v>
      </c>
      <c r="D51" s="1">
        <v>850</v>
      </c>
      <c r="E51" s="1">
        <v>945</v>
      </c>
      <c r="F51" s="1">
        <v>805</v>
      </c>
      <c r="G51" s="1">
        <v>765</v>
      </c>
      <c r="H51" s="1">
        <v>1070</v>
      </c>
      <c r="I51" s="1">
        <v>1188</v>
      </c>
      <c r="J51" s="1">
        <v>904</v>
      </c>
      <c r="K51" s="1">
        <v>821</v>
      </c>
      <c r="L51" s="17">
        <v>1070</v>
      </c>
      <c r="M51" s="1">
        <v>1032</v>
      </c>
      <c r="N51" s="1">
        <v>982</v>
      </c>
      <c r="O51" s="1">
        <f t="shared" si="7"/>
        <v>11379</v>
      </c>
    </row>
    <row r="52" spans="1:19" x14ac:dyDescent="0.2">
      <c r="A52" s="42" t="s">
        <v>15</v>
      </c>
      <c r="B52" s="1">
        <v>2019</v>
      </c>
      <c r="C52" s="1">
        <v>907</v>
      </c>
      <c r="D52" s="1">
        <v>883</v>
      </c>
      <c r="E52" s="1">
        <v>880</v>
      </c>
      <c r="F52" s="1">
        <v>950</v>
      </c>
      <c r="G52" s="1">
        <v>844</v>
      </c>
      <c r="H52" s="1">
        <v>931</v>
      </c>
      <c r="I52" s="1">
        <v>1367</v>
      </c>
      <c r="J52" s="1">
        <v>1132</v>
      </c>
      <c r="K52" s="1">
        <v>1068</v>
      </c>
      <c r="L52" s="17">
        <v>1266</v>
      </c>
      <c r="M52" s="1">
        <v>1118</v>
      </c>
      <c r="N52" s="1">
        <v>1232</v>
      </c>
      <c r="O52" s="1">
        <f t="shared" si="7"/>
        <v>12578</v>
      </c>
    </row>
    <row r="53" spans="1:19" x14ac:dyDescent="0.2">
      <c r="A53" s="43" t="s">
        <v>15</v>
      </c>
      <c r="B53" s="62">
        <v>2020</v>
      </c>
      <c r="C53" s="1">
        <v>1202</v>
      </c>
      <c r="D53" s="1">
        <v>957</v>
      </c>
      <c r="E53" s="1">
        <v>687</v>
      </c>
      <c r="F53" s="1">
        <v>507</v>
      </c>
      <c r="G53" s="1">
        <v>688</v>
      </c>
      <c r="H53" s="1">
        <v>1038</v>
      </c>
      <c r="I53" s="1">
        <v>1175</v>
      </c>
      <c r="J53" s="1">
        <v>858</v>
      </c>
      <c r="K53" s="1">
        <v>1026</v>
      </c>
      <c r="L53" s="1">
        <v>1208</v>
      </c>
      <c r="M53" s="1">
        <v>1059</v>
      </c>
      <c r="N53" s="1">
        <v>983</v>
      </c>
      <c r="O53" s="1">
        <f t="shared" si="7"/>
        <v>11388</v>
      </c>
    </row>
    <row r="54" spans="1:19" x14ac:dyDescent="0.2">
      <c r="A54" s="43" t="s">
        <v>15</v>
      </c>
      <c r="B54" s="62">
        <v>2021</v>
      </c>
      <c r="C54" s="1">
        <v>1021</v>
      </c>
      <c r="D54" s="1">
        <v>966</v>
      </c>
      <c r="E54" s="1">
        <v>1042</v>
      </c>
      <c r="F54" s="1">
        <v>955</v>
      </c>
      <c r="G54" s="1">
        <v>970</v>
      </c>
      <c r="H54" s="62">
        <v>1405</v>
      </c>
      <c r="I54" s="1">
        <v>1336</v>
      </c>
      <c r="J54" s="1">
        <v>976</v>
      </c>
      <c r="K54" s="1">
        <v>1213</v>
      </c>
      <c r="L54" s="90">
        <v>1284</v>
      </c>
      <c r="M54" s="1">
        <v>1071</v>
      </c>
      <c r="N54" s="1">
        <v>1103</v>
      </c>
      <c r="O54" s="1">
        <f t="shared" si="7"/>
        <v>13342</v>
      </c>
    </row>
    <row r="55" spans="1:19" x14ac:dyDescent="0.2">
      <c r="A55" s="43" t="s">
        <v>15</v>
      </c>
      <c r="B55" s="62">
        <v>2022</v>
      </c>
      <c r="C55" s="1">
        <v>1051</v>
      </c>
      <c r="D55" s="1"/>
      <c r="E55" s="1"/>
      <c r="F55" s="1"/>
      <c r="G55" s="1"/>
      <c r="H55" s="62"/>
      <c r="I55" s="1"/>
      <c r="J55" s="1"/>
      <c r="K55" s="1"/>
      <c r="L55" s="90"/>
      <c r="M55" s="1"/>
      <c r="N55" s="1"/>
      <c r="O55" s="1">
        <f t="shared" si="7"/>
        <v>1051</v>
      </c>
    </row>
    <row r="56" spans="1:19" ht="14.1" customHeight="1" x14ac:dyDescent="0.2">
      <c r="A56" s="1" t="s">
        <v>87</v>
      </c>
      <c r="B56" s="1" t="s">
        <v>75</v>
      </c>
      <c r="C56" s="1" t="s">
        <v>1</v>
      </c>
      <c r="D56" s="1" t="s">
        <v>2</v>
      </c>
      <c r="E56" s="1" t="s">
        <v>3</v>
      </c>
      <c r="F56" s="1" t="s">
        <v>4</v>
      </c>
      <c r="G56" s="1" t="s">
        <v>5</v>
      </c>
      <c r="H56" s="1" t="s">
        <v>6</v>
      </c>
      <c r="I56" s="1" t="s">
        <v>7</v>
      </c>
      <c r="J56" s="1" t="s">
        <v>8</v>
      </c>
      <c r="K56" s="1" t="s">
        <v>9</v>
      </c>
      <c r="L56" s="1" t="s">
        <v>10</v>
      </c>
      <c r="M56" s="1" t="s">
        <v>11</v>
      </c>
      <c r="N56" s="1" t="s">
        <v>12</v>
      </c>
      <c r="O56" s="1" t="s">
        <v>18</v>
      </c>
    </row>
    <row r="57" spans="1:19" x14ac:dyDescent="0.2">
      <c r="A57" s="42" t="s">
        <v>16</v>
      </c>
      <c r="B57" s="1">
        <v>2017</v>
      </c>
      <c r="C57" s="1">
        <v>365</v>
      </c>
      <c r="D57" s="1">
        <v>287</v>
      </c>
      <c r="E57" s="1">
        <v>391</v>
      </c>
      <c r="F57" s="1">
        <v>265</v>
      </c>
      <c r="G57" s="1">
        <v>315</v>
      </c>
      <c r="H57" s="1">
        <v>372</v>
      </c>
      <c r="I57" s="1">
        <v>358</v>
      </c>
      <c r="J57" s="1">
        <v>323</v>
      </c>
      <c r="K57" s="1">
        <v>315</v>
      </c>
      <c r="L57" s="18">
        <v>361</v>
      </c>
      <c r="M57" s="1">
        <v>418</v>
      </c>
      <c r="N57" s="1">
        <v>314</v>
      </c>
      <c r="O57" s="1">
        <f t="shared" ref="O57:O62" si="8">SUM(C57:N57)</f>
        <v>4084</v>
      </c>
    </row>
    <row r="58" spans="1:19" x14ac:dyDescent="0.2">
      <c r="A58" s="42" t="s">
        <v>16</v>
      </c>
      <c r="B58" s="1">
        <v>2018</v>
      </c>
      <c r="C58" s="1">
        <v>299</v>
      </c>
      <c r="D58" s="1">
        <v>266</v>
      </c>
      <c r="E58" s="1">
        <v>374</v>
      </c>
      <c r="F58" s="1">
        <v>309</v>
      </c>
      <c r="G58" s="1">
        <v>313</v>
      </c>
      <c r="H58" s="1">
        <v>363</v>
      </c>
      <c r="I58" s="1">
        <v>496</v>
      </c>
      <c r="J58" s="1">
        <v>790</v>
      </c>
      <c r="K58" s="1">
        <v>476</v>
      </c>
      <c r="L58" s="18">
        <v>378</v>
      </c>
      <c r="M58" s="1">
        <v>413</v>
      </c>
      <c r="N58" s="1">
        <v>344</v>
      </c>
      <c r="O58" s="1">
        <f t="shared" si="8"/>
        <v>4821</v>
      </c>
    </row>
    <row r="59" spans="1:19" x14ac:dyDescent="0.2">
      <c r="A59" s="42" t="s">
        <v>16</v>
      </c>
      <c r="B59" s="1">
        <v>2019</v>
      </c>
      <c r="C59" s="1">
        <v>369</v>
      </c>
      <c r="D59" s="1">
        <v>312</v>
      </c>
      <c r="E59" s="1">
        <v>305</v>
      </c>
      <c r="F59" s="1">
        <v>302</v>
      </c>
      <c r="G59" s="1">
        <v>304</v>
      </c>
      <c r="H59" s="1">
        <v>1126</v>
      </c>
      <c r="I59" s="1">
        <v>746</v>
      </c>
      <c r="J59" s="1">
        <v>404</v>
      </c>
      <c r="K59" s="1">
        <v>322</v>
      </c>
      <c r="L59" s="18">
        <v>435</v>
      </c>
      <c r="M59" s="1">
        <v>2350</v>
      </c>
      <c r="N59" s="1">
        <v>786</v>
      </c>
      <c r="O59" s="1">
        <f t="shared" si="8"/>
        <v>7761</v>
      </c>
    </row>
    <row r="60" spans="1:19" x14ac:dyDescent="0.2">
      <c r="A60" s="43" t="s">
        <v>16</v>
      </c>
      <c r="B60" s="1">
        <v>2020</v>
      </c>
      <c r="C60" s="62">
        <v>649</v>
      </c>
      <c r="D60" s="1">
        <v>486</v>
      </c>
      <c r="E60" s="1">
        <v>283</v>
      </c>
      <c r="F60" s="1">
        <v>201</v>
      </c>
      <c r="G60" s="1">
        <v>227</v>
      </c>
      <c r="H60" s="1">
        <v>435</v>
      </c>
      <c r="I60" s="1">
        <v>447</v>
      </c>
      <c r="J60" s="1">
        <v>380</v>
      </c>
      <c r="K60" s="1">
        <v>429</v>
      </c>
      <c r="L60" s="1">
        <v>424</v>
      </c>
      <c r="M60" s="1">
        <v>285</v>
      </c>
      <c r="N60" s="1">
        <v>308</v>
      </c>
      <c r="O60" s="1">
        <f t="shared" si="8"/>
        <v>4554</v>
      </c>
    </row>
    <row r="61" spans="1:19" x14ac:dyDescent="0.2">
      <c r="A61" s="43" t="s">
        <v>16</v>
      </c>
      <c r="B61" s="1">
        <v>2021</v>
      </c>
      <c r="C61" s="62">
        <v>253</v>
      </c>
      <c r="D61" s="1">
        <v>304</v>
      </c>
      <c r="E61" s="1">
        <v>330</v>
      </c>
      <c r="F61" s="1">
        <v>292</v>
      </c>
      <c r="G61" s="1">
        <v>361</v>
      </c>
      <c r="H61" s="62">
        <v>489</v>
      </c>
      <c r="I61" s="1">
        <v>404</v>
      </c>
      <c r="J61" s="1">
        <v>400</v>
      </c>
      <c r="K61" s="1">
        <v>403</v>
      </c>
      <c r="L61" s="90">
        <v>567</v>
      </c>
      <c r="M61" s="1">
        <v>386</v>
      </c>
      <c r="N61" s="1">
        <v>331</v>
      </c>
      <c r="O61" s="1">
        <f t="shared" si="8"/>
        <v>4520</v>
      </c>
    </row>
    <row r="62" spans="1:19" x14ac:dyDescent="0.2">
      <c r="A62" s="43" t="s">
        <v>16</v>
      </c>
      <c r="B62" s="1">
        <v>2022</v>
      </c>
      <c r="C62" s="62">
        <v>292</v>
      </c>
      <c r="D62" s="1"/>
      <c r="E62" s="1"/>
      <c r="F62" s="1"/>
      <c r="G62" s="1"/>
      <c r="H62" s="62"/>
      <c r="I62" s="1"/>
      <c r="J62" s="1"/>
      <c r="K62" s="1"/>
      <c r="L62" s="90"/>
      <c r="M62" s="1"/>
      <c r="N62" s="1"/>
      <c r="O62" s="1">
        <f t="shared" si="8"/>
        <v>292</v>
      </c>
    </row>
    <row r="63" spans="1:19" x14ac:dyDescent="0.2">
      <c r="A63" s="1" t="s">
        <v>22</v>
      </c>
      <c r="B63" s="1" t="s">
        <v>75</v>
      </c>
      <c r="C63" s="1" t="s">
        <v>1</v>
      </c>
      <c r="D63" s="1" t="s">
        <v>2</v>
      </c>
      <c r="E63" s="1" t="s">
        <v>3</v>
      </c>
      <c r="F63" s="1" t="s">
        <v>4</v>
      </c>
      <c r="G63" s="1" t="s">
        <v>5</v>
      </c>
      <c r="H63" s="1" t="s">
        <v>6</v>
      </c>
      <c r="I63" s="1" t="s">
        <v>7</v>
      </c>
      <c r="J63" s="1" t="s">
        <v>8</v>
      </c>
      <c r="K63" s="1" t="s">
        <v>9</v>
      </c>
      <c r="L63" s="1" t="s">
        <v>10</v>
      </c>
      <c r="M63" s="1" t="s">
        <v>11</v>
      </c>
      <c r="N63" s="1" t="s">
        <v>12</v>
      </c>
      <c r="O63" s="1" t="s">
        <v>18</v>
      </c>
    </row>
    <row r="64" spans="1:19" x14ac:dyDescent="0.2">
      <c r="A64" s="53" t="s">
        <v>22</v>
      </c>
      <c r="B64" s="1">
        <v>2017</v>
      </c>
      <c r="C64" s="1">
        <v>3327</v>
      </c>
      <c r="D64" s="1">
        <v>3316</v>
      </c>
      <c r="E64" s="1">
        <v>4153</v>
      </c>
      <c r="F64" s="1">
        <v>2850</v>
      </c>
      <c r="G64" s="1">
        <v>2923</v>
      </c>
      <c r="H64" s="1">
        <v>3316</v>
      </c>
      <c r="I64" s="1">
        <v>3577</v>
      </c>
      <c r="J64" s="1">
        <v>3414</v>
      </c>
      <c r="K64" s="1">
        <v>3264</v>
      </c>
      <c r="L64" s="1">
        <v>3238</v>
      </c>
      <c r="M64" s="1">
        <v>3270</v>
      </c>
      <c r="N64" s="1">
        <v>3029</v>
      </c>
      <c r="O64" s="1">
        <f>SUM(C64:N64)</f>
        <v>39677</v>
      </c>
    </row>
    <row r="65" spans="1:23" x14ac:dyDescent="0.2">
      <c r="A65" s="53" t="s">
        <v>22</v>
      </c>
      <c r="B65" s="1">
        <v>2018</v>
      </c>
      <c r="C65" s="1">
        <v>3761</v>
      </c>
      <c r="D65" s="1">
        <v>3070</v>
      </c>
      <c r="E65" s="1">
        <v>3432</v>
      </c>
      <c r="F65" s="1">
        <v>2581</v>
      </c>
      <c r="G65" s="1">
        <v>2766</v>
      </c>
      <c r="H65" s="1">
        <v>3484</v>
      </c>
      <c r="I65" s="1">
        <v>3709</v>
      </c>
      <c r="J65" s="1">
        <v>3362</v>
      </c>
      <c r="K65" s="1">
        <v>2913</v>
      </c>
      <c r="L65" s="1">
        <v>3408</v>
      </c>
      <c r="M65" s="1">
        <v>3363</v>
      </c>
      <c r="N65" s="1">
        <v>3034</v>
      </c>
      <c r="O65" s="1">
        <f>SUM(C65:N65)</f>
        <v>38883</v>
      </c>
    </row>
    <row r="66" spans="1:23" x14ac:dyDescent="0.2">
      <c r="A66" s="53" t="s">
        <v>22</v>
      </c>
      <c r="B66" s="13">
        <v>2019</v>
      </c>
      <c r="C66" s="13">
        <v>3111</v>
      </c>
      <c r="D66" s="13">
        <v>2788</v>
      </c>
      <c r="E66" s="13">
        <f t="shared" ref="E66:N66" si="9">SUM(E6,E14,E22,E30,E38,E45,E52,E59)</f>
        <v>2998</v>
      </c>
      <c r="F66" s="13">
        <f t="shared" si="9"/>
        <v>2896</v>
      </c>
      <c r="G66" s="13">
        <f t="shared" si="9"/>
        <v>2770</v>
      </c>
      <c r="H66" s="13">
        <f t="shared" si="9"/>
        <v>4562</v>
      </c>
      <c r="I66" s="13">
        <f t="shared" si="9"/>
        <v>6665</v>
      </c>
      <c r="J66" s="13">
        <f t="shared" si="9"/>
        <v>4870</v>
      </c>
      <c r="K66" s="13">
        <f t="shared" si="9"/>
        <v>3741</v>
      </c>
      <c r="L66" s="13">
        <f t="shared" si="9"/>
        <v>4249</v>
      </c>
      <c r="M66" s="13">
        <f t="shared" si="9"/>
        <v>5672</v>
      </c>
      <c r="N66" s="13">
        <f t="shared" si="9"/>
        <v>4381</v>
      </c>
      <c r="O66" s="13">
        <f>SUM(C66:N66)</f>
        <v>48703</v>
      </c>
    </row>
    <row r="67" spans="1:23" x14ac:dyDescent="0.2">
      <c r="A67" s="53" t="s">
        <v>22</v>
      </c>
      <c r="B67" s="1">
        <v>2020</v>
      </c>
      <c r="C67" s="1">
        <f t="shared" ref="C67:D69" si="10">SUM(C7,C15,C23,C31,C39,C46,C53,C60)</f>
        <v>4205</v>
      </c>
      <c r="D67" s="1">
        <f t="shared" si="10"/>
        <v>3513</v>
      </c>
      <c r="E67" s="1">
        <f t="shared" ref="E67:N67" si="11">SUM(E7,E15,E23,E31,E39,E46,E53,E60)</f>
        <v>2586</v>
      </c>
      <c r="F67" s="1">
        <f t="shared" si="11"/>
        <v>1653</v>
      </c>
      <c r="G67" s="1">
        <f t="shared" si="11"/>
        <v>2192</v>
      </c>
      <c r="H67" s="1">
        <f t="shared" si="11"/>
        <v>3778</v>
      </c>
      <c r="I67" s="1">
        <f t="shared" si="11"/>
        <v>4040</v>
      </c>
      <c r="J67" s="1">
        <f t="shared" si="11"/>
        <v>3158</v>
      </c>
      <c r="K67" s="1">
        <f t="shared" si="11"/>
        <v>3587</v>
      </c>
      <c r="L67" s="1">
        <f t="shared" si="11"/>
        <v>4097</v>
      </c>
      <c r="M67" s="1">
        <f t="shared" si="11"/>
        <v>3276</v>
      </c>
      <c r="N67" s="1">
        <f t="shared" si="11"/>
        <v>3197</v>
      </c>
      <c r="O67" s="1">
        <f>SUM(O7,O15,O23,O31,O39,O46,O53,O60)</f>
        <v>39282</v>
      </c>
    </row>
    <row r="68" spans="1:23" x14ac:dyDescent="0.2">
      <c r="A68" s="63" t="s">
        <v>22</v>
      </c>
      <c r="B68" s="1">
        <v>2021</v>
      </c>
      <c r="C68" s="1">
        <f t="shared" si="10"/>
        <v>3361</v>
      </c>
      <c r="D68" s="1">
        <f t="shared" si="10"/>
        <v>3559</v>
      </c>
      <c r="E68" s="1">
        <f t="shared" ref="E68:N68" si="12">SUM(E8,E16,E24,E32,E40,E47,E54,E61)</f>
        <v>3619</v>
      </c>
      <c r="F68" s="1">
        <f t="shared" si="12"/>
        <v>3093</v>
      </c>
      <c r="G68" s="1">
        <f t="shared" si="12"/>
        <v>3291</v>
      </c>
      <c r="H68" s="1">
        <f t="shared" si="12"/>
        <v>4908</v>
      </c>
      <c r="I68" s="1">
        <f t="shared" si="12"/>
        <v>4765</v>
      </c>
      <c r="J68" s="1">
        <f t="shared" si="12"/>
        <v>3592</v>
      </c>
      <c r="K68" s="1">
        <f t="shared" si="12"/>
        <v>4192</v>
      </c>
      <c r="L68" s="1">
        <f t="shared" si="12"/>
        <v>4321</v>
      </c>
      <c r="M68" s="1">
        <f t="shared" si="12"/>
        <v>3600</v>
      </c>
      <c r="N68" s="1">
        <f t="shared" si="12"/>
        <v>3655</v>
      </c>
      <c r="O68" s="1">
        <f>SUM(O8,O16,O24,O32,O40,O47,O54,O61)</f>
        <v>45956</v>
      </c>
    </row>
    <row r="69" spans="1:23" x14ac:dyDescent="0.2">
      <c r="A69" s="63" t="s">
        <v>22</v>
      </c>
      <c r="B69" s="1">
        <v>2022</v>
      </c>
      <c r="C69" s="1">
        <f t="shared" si="10"/>
        <v>3425</v>
      </c>
      <c r="D69" s="1">
        <f t="shared" si="10"/>
        <v>0</v>
      </c>
      <c r="E69" s="1">
        <f t="shared" ref="E69:N69" si="13">SUM(E9,E17,E25,E33,E41,E48,E55,E62)</f>
        <v>0</v>
      </c>
      <c r="F69" s="1">
        <f t="shared" si="13"/>
        <v>0</v>
      </c>
      <c r="G69" s="1">
        <f t="shared" si="13"/>
        <v>0</v>
      </c>
      <c r="H69" s="1">
        <f t="shared" si="13"/>
        <v>0</v>
      </c>
      <c r="I69" s="1">
        <f t="shared" si="13"/>
        <v>0</v>
      </c>
      <c r="J69" s="1">
        <f t="shared" si="13"/>
        <v>0</v>
      </c>
      <c r="K69" s="1">
        <f t="shared" si="13"/>
        <v>0</v>
      </c>
      <c r="L69" s="1">
        <f t="shared" si="13"/>
        <v>0</v>
      </c>
      <c r="M69" s="1">
        <f t="shared" si="13"/>
        <v>0</v>
      </c>
      <c r="N69" s="1">
        <f t="shared" si="13"/>
        <v>0</v>
      </c>
      <c r="O69" s="1">
        <f>SUM(O9,O17,O25,O33,O41,O48,O55,O62)</f>
        <v>3425</v>
      </c>
    </row>
    <row r="71" spans="1:23" x14ac:dyDescent="0.2">
      <c r="B71" s="30" t="s">
        <v>70</v>
      </c>
      <c r="C71" s="30"/>
      <c r="D71" s="30"/>
      <c r="E71" s="30"/>
      <c r="F71" s="30"/>
      <c r="G71" s="30"/>
      <c r="H71" s="30"/>
    </row>
    <row r="73" spans="1:23" x14ac:dyDescent="0.2">
      <c r="B73" t="s">
        <v>105</v>
      </c>
      <c r="U73" s="12"/>
      <c r="V73" s="25"/>
      <c r="W73" s="1"/>
    </row>
    <row r="74" spans="1:23" x14ac:dyDescent="0.2">
      <c r="U74" s="12"/>
      <c r="V74" s="25"/>
      <c r="W74" s="1"/>
    </row>
    <row r="111" spans="19:19" x14ac:dyDescent="0.2">
      <c r="S111" s="1"/>
    </row>
    <row r="112" spans="19:19" x14ac:dyDescent="0.2">
      <c r="S112" s="8" t="s">
        <v>61</v>
      </c>
    </row>
    <row r="113" spans="19:20" x14ac:dyDescent="0.2">
      <c r="S113" s="8" t="s">
        <v>58</v>
      </c>
    </row>
    <row r="114" spans="19:20" x14ac:dyDescent="0.2">
      <c r="S114" s="8" t="s">
        <v>60</v>
      </c>
      <c r="T114" s="1">
        <v>92</v>
      </c>
    </row>
    <row r="115" spans="19:20" x14ac:dyDescent="0.2">
      <c r="T115" s="1">
        <v>82</v>
      </c>
    </row>
    <row r="116" spans="19:20" x14ac:dyDescent="0.2">
      <c r="T116" s="1">
        <v>3</v>
      </c>
    </row>
    <row r="123" spans="19:20" x14ac:dyDescent="0.2">
      <c r="S123" s="1"/>
    </row>
    <row r="124" spans="19:20" x14ac:dyDescent="0.2">
      <c r="S124" s="8" t="s">
        <v>49</v>
      </c>
    </row>
    <row r="125" spans="19:20" x14ac:dyDescent="0.2">
      <c r="S125" s="8" t="s">
        <v>62</v>
      </c>
    </row>
    <row r="126" spans="19:20" x14ac:dyDescent="0.2">
      <c r="S126" s="8" t="s">
        <v>63</v>
      </c>
    </row>
    <row r="127" spans="19:20" x14ac:dyDescent="0.2">
      <c r="S127" s="8" t="s">
        <v>60</v>
      </c>
    </row>
    <row r="135" spans="20:20" x14ac:dyDescent="0.2">
      <c r="T135" s="8" t="s">
        <v>65</v>
      </c>
    </row>
    <row r="136" spans="20:20" x14ac:dyDescent="0.2">
      <c r="T136" s="1">
        <v>46</v>
      </c>
    </row>
    <row r="137" spans="20:20" x14ac:dyDescent="0.2">
      <c r="T137" s="1">
        <v>1</v>
      </c>
    </row>
    <row r="138" spans="20:20" x14ac:dyDescent="0.2">
      <c r="T138" s="1">
        <v>2</v>
      </c>
    </row>
    <row r="139" spans="20:20" x14ac:dyDescent="0.2">
      <c r="T139" s="1">
        <v>3</v>
      </c>
    </row>
    <row r="140" spans="20:20" x14ac:dyDescent="0.2">
      <c r="T140" s="1">
        <v>1</v>
      </c>
    </row>
    <row r="141" spans="20:20" x14ac:dyDescent="0.2">
      <c r="T141" s="1">
        <v>2</v>
      </c>
    </row>
    <row r="149" spans="20:20" x14ac:dyDescent="0.2">
      <c r="T149" s="8" t="s">
        <v>59</v>
      </c>
    </row>
    <row r="150" spans="20:20" x14ac:dyDescent="0.2">
      <c r="T150" s="1">
        <v>206</v>
      </c>
    </row>
    <row r="151" spans="20:20" x14ac:dyDescent="0.2">
      <c r="T151" s="1">
        <v>3</v>
      </c>
    </row>
    <row r="152" spans="20:20" x14ac:dyDescent="0.2">
      <c r="T152" s="1">
        <v>11</v>
      </c>
    </row>
    <row r="158" spans="20:20" x14ac:dyDescent="0.2">
      <c r="T158" s="8" t="s">
        <v>59</v>
      </c>
    </row>
    <row r="159" spans="20:20" x14ac:dyDescent="0.2">
      <c r="T159" s="1">
        <v>44</v>
      </c>
    </row>
    <row r="160" spans="20:20" x14ac:dyDescent="0.2">
      <c r="T160" s="1">
        <v>40</v>
      </c>
    </row>
    <row r="161" spans="20:20" x14ac:dyDescent="0.2">
      <c r="T161" s="1">
        <v>1</v>
      </c>
    </row>
    <row r="162" spans="20:20" x14ac:dyDescent="0.2">
      <c r="T162" s="1">
        <v>1</v>
      </c>
    </row>
    <row r="65544" spans="1:1" x14ac:dyDescent="0.2">
      <c r="A65544" t="s">
        <v>14</v>
      </c>
    </row>
  </sheetData>
  <phoneticPr fontId="1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showGridLines="0" topLeftCell="A53" workbookViewId="0">
      <selection activeCell="J15" sqref="J15"/>
    </sheetView>
  </sheetViews>
  <sheetFormatPr baseColWidth="10" defaultRowHeight="12.75" x14ac:dyDescent="0.2"/>
  <cols>
    <col min="1" max="1" width="21.7109375" bestFit="1" customWidth="1"/>
    <col min="2" max="5" width="19.7109375" style="44" bestFit="1" customWidth="1"/>
    <col min="6" max="6" width="11.28515625" style="44" bestFit="1" customWidth="1"/>
    <col min="7" max="7" width="11.5703125" style="44" bestFit="1" customWidth="1"/>
    <col min="8" max="9" width="18.42578125" style="44" bestFit="1" customWidth="1"/>
    <col min="10" max="15" width="18.42578125" bestFit="1" customWidth="1"/>
    <col min="16" max="17" width="11.5703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101</v>
      </c>
    </row>
    <row r="3" spans="1:8" x14ac:dyDescent="0.2">
      <c r="A3" s="35"/>
      <c r="B3" s="77" t="s">
        <v>75</v>
      </c>
      <c r="C3" s="78"/>
      <c r="D3" s="78"/>
      <c r="E3" s="78"/>
      <c r="F3" s="79"/>
      <c r="G3"/>
      <c r="H3"/>
    </row>
    <row r="4" spans="1:8" x14ac:dyDescent="0.2">
      <c r="A4" s="36" t="s">
        <v>74</v>
      </c>
      <c r="B4" s="68">
        <v>2019</v>
      </c>
      <c r="C4" s="69">
        <v>2020</v>
      </c>
      <c r="D4" s="69">
        <v>2021</v>
      </c>
      <c r="E4" s="69">
        <v>2022</v>
      </c>
      <c r="F4" s="70" t="s">
        <v>73</v>
      </c>
      <c r="G4"/>
      <c r="H4"/>
    </row>
    <row r="5" spans="1:8" x14ac:dyDescent="0.2">
      <c r="A5" s="35" t="s">
        <v>76</v>
      </c>
      <c r="B5" s="68">
        <v>390</v>
      </c>
      <c r="C5" s="69">
        <v>431</v>
      </c>
      <c r="D5" s="69">
        <v>552</v>
      </c>
      <c r="E5" s="69">
        <v>499</v>
      </c>
      <c r="F5" s="70">
        <v>1872</v>
      </c>
      <c r="G5"/>
      <c r="H5"/>
    </row>
    <row r="6" spans="1:8" x14ac:dyDescent="0.2">
      <c r="A6" s="38" t="s">
        <v>77</v>
      </c>
      <c r="B6" s="71">
        <v>396</v>
      </c>
      <c r="C6" s="44">
        <v>484</v>
      </c>
      <c r="D6" s="44">
        <v>565</v>
      </c>
      <c r="F6" s="72">
        <v>1445</v>
      </c>
      <c r="G6"/>
      <c r="H6"/>
    </row>
    <row r="7" spans="1:8" x14ac:dyDescent="0.2">
      <c r="A7" s="38" t="s">
        <v>78</v>
      </c>
      <c r="B7" s="71">
        <v>428</v>
      </c>
      <c r="C7" s="44">
        <v>429</v>
      </c>
      <c r="D7" s="44">
        <v>576</v>
      </c>
      <c r="F7" s="72">
        <v>1433</v>
      </c>
      <c r="G7"/>
      <c r="H7"/>
    </row>
    <row r="8" spans="1:8" x14ac:dyDescent="0.2">
      <c r="A8" s="38" t="s">
        <v>79</v>
      </c>
      <c r="B8" s="71">
        <v>383</v>
      </c>
      <c r="C8" s="44">
        <v>216</v>
      </c>
      <c r="D8" s="44">
        <v>443</v>
      </c>
      <c r="F8" s="72">
        <v>1042</v>
      </c>
      <c r="G8"/>
      <c r="H8"/>
    </row>
    <row r="9" spans="1:8" x14ac:dyDescent="0.2">
      <c r="A9" s="38" t="s">
        <v>80</v>
      </c>
      <c r="B9" s="71">
        <v>362</v>
      </c>
      <c r="C9" s="44">
        <v>298</v>
      </c>
      <c r="D9" s="44">
        <v>526</v>
      </c>
      <c r="F9" s="72">
        <v>1186</v>
      </c>
      <c r="G9"/>
      <c r="H9"/>
    </row>
    <row r="10" spans="1:8" x14ac:dyDescent="0.2">
      <c r="A10" s="38" t="s">
        <v>81</v>
      </c>
      <c r="B10" s="71">
        <v>534</v>
      </c>
      <c r="C10" s="44">
        <v>496</v>
      </c>
      <c r="D10" s="44">
        <v>906</v>
      </c>
      <c r="F10" s="72">
        <v>1936</v>
      </c>
      <c r="G10"/>
      <c r="H10"/>
    </row>
    <row r="11" spans="1:8" x14ac:dyDescent="0.2">
      <c r="A11" s="38" t="s">
        <v>92</v>
      </c>
      <c r="B11" s="71">
        <v>694</v>
      </c>
      <c r="C11" s="44">
        <v>581</v>
      </c>
      <c r="D11" s="44">
        <v>935</v>
      </c>
      <c r="F11" s="72">
        <v>2210</v>
      </c>
      <c r="G11"/>
      <c r="H11"/>
    </row>
    <row r="12" spans="1:8" x14ac:dyDescent="0.2">
      <c r="A12" s="38" t="s">
        <v>102</v>
      </c>
      <c r="B12" s="71">
        <v>807</v>
      </c>
      <c r="C12" s="44">
        <v>461</v>
      </c>
      <c r="D12" s="44">
        <v>557</v>
      </c>
      <c r="F12" s="72">
        <v>1825</v>
      </c>
      <c r="G12"/>
    </row>
    <row r="13" spans="1:8" x14ac:dyDescent="0.2">
      <c r="A13" s="38" t="s">
        <v>93</v>
      </c>
      <c r="B13" s="71">
        <v>466</v>
      </c>
      <c r="C13" s="44">
        <v>528</v>
      </c>
      <c r="D13" s="44">
        <v>680</v>
      </c>
      <c r="F13" s="72">
        <v>1674</v>
      </c>
      <c r="G13"/>
    </row>
    <row r="14" spans="1:8" x14ac:dyDescent="0.2">
      <c r="A14" s="38" t="s">
        <v>94</v>
      </c>
      <c r="B14" s="71">
        <v>573</v>
      </c>
      <c r="C14" s="44">
        <v>707</v>
      </c>
      <c r="D14" s="44">
        <v>560</v>
      </c>
      <c r="F14" s="72">
        <v>1840</v>
      </c>
      <c r="G14"/>
    </row>
    <row r="15" spans="1:8" x14ac:dyDescent="0.2">
      <c r="A15" s="38" t="s">
        <v>95</v>
      </c>
      <c r="B15" s="80">
        <v>503</v>
      </c>
      <c r="C15" s="65">
        <v>446</v>
      </c>
      <c r="D15" s="65">
        <v>526</v>
      </c>
      <c r="E15" s="65"/>
      <c r="F15" s="81">
        <v>1475</v>
      </c>
      <c r="G15"/>
    </row>
    <row r="16" spans="1:8" x14ac:dyDescent="0.2">
      <c r="A16" s="38" t="s">
        <v>106</v>
      </c>
      <c r="B16" s="71">
        <v>502</v>
      </c>
      <c r="C16" s="44">
        <v>509</v>
      </c>
      <c r="D16" s="44">
        <v>520</v>
      </c>
      <c r="F16" s="72">
        <v>1531</v>
      </c>
      <c r="G16"/>
    </row>
    <row r="17" spans="1:7" x14ac:dyDescent="0.2">
      <c r="A17" s="37" t="s">
        <v>82</v>
      </c>
      <c r="B17" s="73">
        <v>6038</v>
      </c>
      <c r="C17" s="74">
        <v>5586</v>
      </c>
      <c r="D17" s="74">
        <v>7346</v>
      </c>
      <c r="E17" s="74">
        <v>499</v>
      </c>
      <c r="F17" s="75">
        <v>19469</v>
      </c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  <row r="21" spans="1:7" x14ac:dyDescent="0.2">
      <c r="B21"/>
      <c r="C21"/>
      <c r="D21"/>
      <c r="E21"/>
      <c r="F21"/>
      <c r="G21"/>
    </row>
    <row r="22" spans="1:7" x14ac:dyDescent="0.2">
      <c r="B22"/>
      <c r="C22"/>
      <c r="D22"/>
      <c r="E22"/>
      <c r="F22"/>
      <c r="G22"/>
    </row>
    <row r="23" spans="1:7" x14ac:dyDescent="0.2">
      <c r="B23"/>
      <c r="C23"/>
      <c r="D23"/>
      <c r="E23"/>
      <c r="F23"/>
      <c r="G23"/>
    </row>
    <row r="24" spans="1:7" x14ac:dyDescent="0.2">
      <c r="B24"/>
      <c r="C24"/>
      <c r="D24"/>
      <c r="E24"/>
      <c r="F24"/>
      <c r="G24"/>
    </row>
    <row r="25" spans="1:7" x14ac:dyDescent="0.2">
      <c r="B25"/>
      <c r="C25"/>
      <c r="D25"/>
      <c r="E25"/>
      <c r="F25"/>
      <c r="G25"/>
    </row>
    <row r="26" spans="1:7" x14ac:dyDescent="0.2">
      <c r="B26"/>
      <c r="C26"/>
      <c r="D26"/>
      <c r="E26"/>
      <c r="F26"/>
      <c r="G26"/>
    </row>
    <row r="27" spans="1:7" x14ac:dyDescent="0.2">
      <c r="B27"/>
      <c r="C27"/>
      <c r="D27"/>
      <c r="E27"/>
      <c r="F27"/>
      <c r="G27"/>
    </row>
    <row r="28" spans="1:7" x14ac:dyDescent="0.2">
      <c r="B28"/>
      <c r="C28"/>
      <c r="D28"/>
      <c r="E28"/>
      <c r="F28"/>
      <c r="G28"/>
    </row>
    <row r="29" spans="1:7" x14ac:dyDescent="0.2">
      <c r="B29"/>
      <c r="C29"/>
      <c r="D29"/>
      <c r="E29"/>
      <c r="F29"/>
      <c r="G29"/>
    </row>
    <row r="30" spans="1:7" x14ac:dyDescent="0.2">
      <c r="B30"/>
      <c r="C30"/>
      <c r="D30"/>
      <c r="E30"/>
      <c r="F30"/>
      <c r="G30"/>
    </row>
    <row r="31" spans="1:7" x14ac:dyDescent="0.2">
      <c r="B31"/>
      <c r="C31"/>
      <c r="D31"/>
      <c r="E31"/>
      <c r="F31"/>
      <c r="G31"/>
    </row>
    <row r="32" spans="1:7" x14ac:dyDescent="0.2">
      <c r="B32"/>
      <c r="C32"/>
      <c r="D32"/>
      <c r="E32"/>
      <c r="F32"/>
      <c r="G32"/>
    </row>
    <row r="33" spans="1:8" x14ac:dyDescent="0.2">
      <c r="B33"/>
      <c r="C33"/>
      <c r="D33"/>
      <c r="E33"/>
      <c r="F33"/>
      <c r="G33"/>
    </row>
    <row r="34" spans="1:8" x14ac:dyDescent="0.2">
      <c r="B34"/>
      <c r="C34"/>
      <c r="D34"/>
      <c r="E34"/>
      <c r="F34"/>
      <c r="G34"/>
    </row>
    <row r="35" spans="1:8" x14ac:dyDescent="0.2">
      <c r="B35"/>
      <c r="C35"/>
      <c r="D35"/>
      <c r="E35"/>
      <c r="F35"/>
      <c r="G35"/>
    </row>
    <row r="36" spans="1:8" x14ac:dyDescent="0.2">
      <c r="B36"/>
      <c r="C36"/>
      <c r="D36"/>
      <c r="E36"/>
      <c r="F36"/>
      <c r="G36"/>
    </row>
    <row r="37" spans="1:8" x14ac:dyDescent="0.2">
      <c r="B37"/>
      <c r="C37"/>
      <c r="D37"/>
      <c r="E37"/>
      <c r="F37"/>
      <c r="G37"/>
    </row>
    <row r="38" spans="1:8" x14ac:dyDescent="0.2">
      <c r="B38"/>
      <c r="C38"/>
      <c r="D38"/>
      <c r="E38"/>
      <c r="F38"/>
      <c r="G38"/>
    </row>
    <row r="39" spans="1:8" x14ac:dyDescent="0.2">
      <c r="B39"/>
      <c r="C39"/>
      <c r="D39"/>
      <c r="E39"/>
      <c r="F39"/>
      <c r="G39"/>
    </row>
    <row r="40" spans="1:8" x14ac:dyDescent="0.2">
      <c r="B40"/>
      <c r="C40"/>
      <c r="D40"/>
      <c r="E40"/>
      <c r="F40"/>
      <c r="G40"/>
    </row>
    <row r="41" spans="1:8" x14ac:dyDescent="0.2">
      <c r="B41"/>
      <c r="C41"/>
      <c r="D41"/>
      <c r="E41"/>
      <c r="F41"/>
      <c r="G41"/>
    </row>
    <row r="42" spans="1:8" x14ac:dyDescent="0.2">
      <c r="B42"/>
      <c r="C42"/>
      <c r="D42"/>
      <c r="E42"/>
      <c r="F42"/>
      <c r="G42"/>
    </row>
    <row r="43" spans="1:8" x14ac:dyDescent="0.2">
      <c r="B43"/>
      <c r="C43"/>
      <c r="D43"/>
      <c r="E43"/>
      <c r="F43"/>
      <c r="G43"/>
    </row>
    <row r="44" spans="1:8" x14ac:dyDescent="0.2">
      <c r="A44" s="40"/>
      <c r="B44" s="40"/>
      <c r="C44"/>
      <c r="D44"/>
      <c r="E44"/>
      <c r="F44"/>
      <c r="G44"/>
      <c r="H44"/>
    </row>
    <row r="45" spans="1:8" x14ac:dyDescent="0.2">
      <c r="A45" s="40"/>
      <c r="B45" s="40"/>
      <c r="C45" s="40"/>
      <c r="D45"/>
      <c r="E45"/>
      <c r="F45"/>
      <c r="G45"/>
      <c r="H45"/>
    </row>
    <row r="46" spans="1:8" x14ac:dyDescent="0.2">
      <c r="A46" s="40"/>
      <c r="B46" s="40"/>
      <c r="C46" s="40"/>
      <c r="D46"/>
      <c r="E46"/>
      <c r="F46"/>
      <c r="G46"/>
      <c r="H46"/>
    </row>
    <row r="47" spans="1:8" x14ac:dyDescent="0.2">
      <c r="A47" s="40"/>
      <c r="B47" s="40"/>
      <c r="C47" s="40"/>
      <c r="D47"/>
      <c r="E47"/>
      <c r="F47"/>
      <c r="G47"/>
      <c r="H47"/>
    </row>
    <row r="48" spans="1:8" x14ac:dyDescent="0.2">
      <c r="A48" s="40"/>
      <c r="B48" s="40"/>
      <c r="C48" s="40"/>
      <c r="D48"/>
      <c r="E48"/>
      <c r="F48"/>
      <c r="G48"/>
      <c r="H48"/>
    </row>
    <row r="49" spans="1:9" x14ac:dyDescent="0.2">
      <c r="A49" s="40"/>
      <c r="B49" s="40"/>
      <c r="C49" s="40"/>
      <c r="D49"/>
      <c r="E49"/>
      <c r="F49"/>
      <c r="G49"/>
      <c r="H49"/>
    </row>
    <row r="50" spans="1:9" x14ac:dyDescent="0.2">
      <c r="A50" s="40"/>
      <c r="B50" s="40"/>
      <c r="C50" s="40"/>
      <c r="D50"/>
      <c r="E50"/>
      <c r="F50"/>
      <c r="G50"/>
      <c r="H50"/>
    </row>
    <row r="51" spans="1:9" x14ac:dyDescent="0.2">
      <c r="A51" s="40"/>
      <c r="B51" s="40"/>
      <c r="C51" s="40"/>
      <c r="D51"/>
      <c r="E51"/>
      <c r="F51"/>
      <c r="G51"/>
      <c r="H51"/>
    </row>
    <row r="52" spans="1:9" x14ac:dyDescent="0.2">
      <c r="A52" s="40"/>
      <c r="B52" s="40"/>
      <c r="C52" s="40"/>
      <c r="D52"/>
      <c r="E52"/>
      <c r="F52"/>
      <c r="G52"/>
      <c r="H52"/>
    </row>
    <row r="53" spans="1:9" x14ac:dyDescent="0.2">
      <c r="A53" s="47" t="s">
        <v>88</v>
      </c>
      <c r="B53" s="35" t="s">
        <v>101</v>
      </c>
      <c r="C53" s="45"/>
    </row>
    <row r="54" spans="1:9" x14ac:dyDescent="0.2">
      <c r="A54" s="40"/>
      <c r="B54" s="45"/>
      <c r="C54" s="45"/>
    </row>
    <row r="55" spans="1:9" x14ac:dyDescent="0.2">
      <c r="A55" s="48" t="s">
        <v>97</v>
      </c>
      <c r="B55" s="49"/>
      <c r="C55" s="40"/>
      <c r="D55"/>
      <c r="E55"/>
      <c r="F55"/>
      <c r="G55"/>
    </row>
    <row r="56" spans="1:9" x14ac:dyDescent="0.2">
      <c r="A56" s="48" t="s">
        <v>87</v>
      </c>
      <c r="B56" s="35" t="s">
        <v>18</v>
      </c>
      <c r="C56" s="40"/>
      <c r="D56"/>
      <c r="E56"/>
      <c r="F56"/>
      <c r="G56"/>
    </row>
    <row r="57" spans="1:9" x14ac:dyDescent="0.2">
      <c r="A57" s="49" t="s">
        <v>69</v>
      </c>
      <c r="B57" s="50">
        <v>8</v>
      </c>
      <c r="C57" s="40"/>
      <c r="D57"/>
      <c r="E57"/>
      <c r="F57"/>
      <c r="G57"/>
    </row>
    <row r="58" spans="1:9" x14ac:dyDescent="0.2">
      <c r="A58" s="40" t="s">
        <v>55</v>
      </c>
      <c r="B58" s="46">
        <v>182</v>
      </c>
      <c r="C58" s="40"/>
      <c r="D58"/>
      <c r="E58"/>
      <c r="F58"/>
      <c r="G58"/>
    </row>
    <row r="59" spans="1:9" x14ac:dyDescent="0.2">
      <c r="A59" s="40" t="s">
        <v>56</v>
      </c>
      <c r="B59" s="46">
        <v>177</v>
      </c>
      <c r="C59" s="40"/>
      <c r="D59"/>
      <c r="E59"/>
      <c r="F59"/>
      <c r="G59"/>
    </row>
    <row r="60" spans="1:9" x14ac:dyDescent="0.2">
      <c r="A60" s="40" t="s">
        <v>57</v>
      </c>
      <c r="B60" s="46">
        <v>74</v>
      </c>
      <c r="C60" s="40"/>
      <c r="D60"/>
      <c r="E60"/>
      <c r="F60"/>
      <c r="G60"/>
    </row>
    <row r="61" spans="1:9" x14ac:dyDescent="0.2">
      <c r="A61" s="40" t="s">
        <v>68</v>
      </c>
      <c r="B61" s="46">
        <v>25</v>
      </c>
      <c r="C61" s="40"/>
      <c r="D61"/>
      <c r="E61"/>
      <c r="F61"/>
      <c r="G61"/>
    </row>
    <row r="62" spans="1:9" x14ac:dyDescent="0.2">
      <c r="A62" s="40" t="s">
        <v>67</v>
      </c>
      <c r="B62" s="46">
        <v>25</v>
      </c>
      <c r="C62"/>
      <c r="D62"/>
      <c r="E62"/>
      <c r="F62"/>
      <c r="G62"/>
    </row>
    <row r="63" spans="1:9" x14ac:dyDescent="0.2">
      <c r="A63" s="40" t="s">
        <v>107</v>
      </c>
      <c r="B63" s="46">
        <v>8</v>
      </c>
      <c r="C63"/>
      <c r="D63"/>
      <c r="E63"/>
      <c r="F63"/>
      <c r="G63"/>
    </row>
    <row r="64" spans="1:9" s="40" customFormat="1" ht="40.5" x14ac:dyDescent="0.5">
      <c r="A64" s="40" t="s">
        <v>73</v>
      </c>
      <c r="B64" s="96">
        <v>499</v>
      </c>
      <c r="H64" s="45"/>
      <c r="I64" s="45"/>
    </row>
    <row r="65" spans="2:10" x14ac:dyDescent="0.2">
      <c r="B65"/>
      <c r="C65"/>
      <c r="D65"/>
      <c r="E65"/>
      <c r="F65"/>
      <c r="G65"/>
    </row>
    <row r="66" spans="2:10" x14ac:dyDescent="0.2">
      <c r="B66"/>
      <c r="C66"/>
      <c r="D66"/>
      <c r="E66"/>
      <c r="F66"/>
      <c r="G66"/>
    </row>
    <row r="67" spans="2:10" x14ac:dyDescent="0.2">
      <c r="B67"/>
      <c r="C67"/>
      <c r="D67"/>
      <c r="E67"/>
      <c r="F67"/>
      <c r="G67"/>
    </row>
    <row r="68" spans="2:10" x14ac:dyDescent="0.2">
      <c r="B68"/>
      <c r="C68"/>
      <c r="D68"/>
      <c r="E68"/>
      <c r="F68"/>
      <c r="G68"/>
    </row>
    <row r="69" spans="2:10" x14ac:dyDescent="0.2">
      <c r="B69"/>
      <c r="C69"/>
      <c r="D69"/>
      <c r="E69"/>
      <c r="F69"/>
      <c r="G69"/>
    </row>
    <row r="70" spans="2:10" x14ac:dyDescent="0.2">
      <c r="B70"/>
      <c r="C70"/>
      <c r="D70"/>
      <c r="E70"/>
      <c r="F70"/>
      <c r="G70"/>
    </row>
    <row r="71" spans="2:10" x14ac:dyDescent="0.2">
      <c r="B71"/>
      <c r="C71"/>
      <c r="D71"/>
      <c r="E71"/>
      <c r="F71"/>
      <c r="G71"/>
      <c r="J71" s="66"/>
    </row>
    <row r="72" spans="2:10" x14ac:dyDescent="0.2">
      <c r="B72"/>
      <c r="C72"/>
      <c r="D72"/>
      <c r="E72"/>
      <c r="F72"/>
      <c r="G72"/>
    </row>
    <row r="73" spans="2:10" x14ac:dyDescent="0.2">
      <c r="B73"/>
      <c r="C73"/>
      <c r="D73"/>
      <c r="E73"/>
      <c r="F73"/>
      <c r="G73"/>
    </row>
    <row r="74" spans="2:10" x14ac:dyDescent="0.2">
      <c r="B74"/>
      <c r="C74"/>
      <c r="D74"/>
      <c r="E74"/>
      <c r="F74"/>
      <c r="G74"/>
    </row>
    <row r="75" spans="2:10" x14ac:dyDescent="0.2">
      <c r="B75"/>
      <c r="C75"/>
      <c r="D75"/>
      <c r="E75"/>
      <c r="F75"/>
      <c r="G75"/>
    </row>
    <row r="76" spans="2:10" x14ac:dyDescent="0.2">
      <c r="B76"/>
      <c r="C76"/>
      <c r="D76"/>
      <c r="E76"/>
      <c r="F76"/>
      <c r="G76"/>
    </row>
    <row r="77" spans="2:10" x14ac:dyDescent="0.2">
      <c r="B77"/>
      <c r="C77"/>
      <c r="D77"/>
      <c r="E77"/>
      <c r="F77"/>
      <c r="G77"/>
    </row>
    <row r="78" spans="2:10" x14ac:dyDescent="0.2">
      <c r="B78"/>
      <c r="C78"/>
      <c r="D78"/>
      <c r="E78"/>
      <c r="F78"/>
      <c r="G78"/>
    </row>
  </sheetData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1"/>
  <sheetViews>
    <sheetView showGridLines="0" workbookViewId="0">
      <selection activeCell="J15" sqref="J15"/>
    </sheetView>
  </sheetViews>
  <sheetFormatPr baseColWidth="10" defaultRowHeight="12.75" x14ac:dyDescent="0.2"/>
  <cols>
    <col min="1" max="1" width="21.7109375" bestFit="1" customWidth="1"/>
    <col min="2" max="5" width="19.7109375" style="44" bestFit="1" customWidth="1"/>
    <col min="6" max="6" width="11.28515625" style="44" bestFit="1" customWidth="1"/>
    <col min="7" max="7" width="11.5703125" style="44" bestFit="1" customWidth="1"/>
    <col min="8" max="9" width="18.42578125" style="44" bestFit="1" customWidth="1"/>
    <col min="10" max="15" width="18.42578125" bestFit="1" customWidth="1"/>
    <col min="16" max="17" width="11.5703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101</v>
      </c>
    </row>
    <row r="3" spans="1:8" x14ac:dyDescent="0.2">
      <c r="A3" s="35"/>
      <c r="B3" s="77" t="s">
        <v>75</v>
      </c>
      <c r="C3" s="78"/>
      <c r="D3" s="78"/>
      <c r="E3" s="78"/>
      <c r="F3" s="79"/>
      <c r="G3"/>
      <c r="H3"/>
    </row>
    <row r="4" spans="1:8" x14ac:dyDescent="0.2">
      <c r="A4" s="36" t="s">
        <v>74</v>
      </c>
      <c r="B4" s="68">
        <v>2019</v>
      </c>
      <c r="C4" s="69">
        <v>2020</v>
      </c>
      <c r="D4" s="69">
        <v>2021</v>
      </c>
      <c r="E4" s="69">
        <v>2022</v>
      </c>
      <c r="F4" s="54" t="s">
        <v>73</v>
      </c>
      <c r="G4"/>
      <c r="H4"/>
    </row>
    <row r="5" spans="1:8" x14ac:dyDescent="0.2">
      <c r="A5" s="35" t="s">
        <v>76</v>
      </c>
      <c r="B5" s="68">
        <v>264</v>
      </c>
      <c r="C5" s="69">
        <v>222</v>
      </c>
      <c r="D5" s="69">
        <v>172</v>
      </c>
      <c r="E5" s="69">
        <v>203</v>
      </c>
      <c r="F5" s="70">
        <v>861</v>
      </c>
      <c r="G5"/>
      <c r="H5"/>
    </row>
    <row r="6" spans="1:8" x14ac:dyDescent="0.2">
      <c r="A6" s="38" t="s">
        <v>77</v>
      </c>
      <c r="B6" s="71">
        <v>162</v>
      </c>
      <c r="C6" s="64">
        <v>167</v>
      </c>
      <c r="D6" s="44">
        <v>171</v>
      </c>
      <c r="F6" s="72">
        <v>500</v>
      </c>
      <c r="G6"/>
      <c r="H6"/>
    </row>
    <row r="7" spans="1:8" x14ac:dyDescent="0.2">
      <c r="A7" s="38" t="s">
        <v>78</v>
      </c>
      <c r="B7" s="71">
        <v>196</v>
      </c>
      <c r="C7" s="44">
        <v>123</v>
      </c>
      <c r="D7" s="44">
        <v>189</v>
      </c>
      <c r="F7" s="72">
        <v>508</v>
      </c>
      <c r="G7"/>
      <c r="H7"/>
    </row>
    <row r="8" spans="1:8" x14ac:dyDescent="0.2">
      <c r="A8" s="38" t="s">
        <v>79</v>
      </c>
      <c r="B8" s="71">
        <v>168</v>
      </c>
      <c r="C8" s="44">
        <v>80</v>
      </c>
      <c r="D8" s="44">
        <v>172</v>
      </c>
      <c r="F8" s="72">
        <v>420</v>
      </c>
      <c r="G8"/>
      <c r="H8"/>
    </row>
    <row r="9" spans="1:8" x14ac:dyDescent="0.2">
      <c r="A9" s="38" t="s">
        <v>80</v>
      </c>
      <c r="B9" s="71">
        <v>175</v>
      </c>
      <c r="C9" s="44">
        <v>120</v>
      </c>
      <c r="D9" s="44">
        <v>200</v>
      </c>
      <c r="F9" s="72">
        <v>495</v>
      </c>
      <c r="G9"/>
      <c r="H9"/>
    </row>
    <row r="10" spans="1:8" x14ac:dyDescent="0.2">
      <c r="A10" s="38" t="s">
        <v>81</v>
      </c>
      <c r="B10" s="71">
        <v>319</v>
      </c>
      <c r="C10" s="44">
        <v>174</v>
      </c>
      <c r="D10" s="44">
        <v>230</v>
      </c>
      <c r="F10" s="72">
        <v>723</v>
      </c>
      <c r="G10"/>
      <c r="H10"/>
    </row>
    <row r="11" spans="1:8" x14ac:dyDescent="0.2">
      <c r="A11" s="38" t="s">
        <v>92</v>
      </c>
      <c r="B11" s="71">
        <v>526</v>
      </c>
      <c r="C11" s="44">
        <v>179</v>
      </c>
      <c r="D11" s="44">
        <v>213</v>
      </c>
      <c r="F11" s="72">
        <v>918</v>
      </c>
      <c r="G11"/>
      <c r="H11"/>
    </row>
    <row r="12" spans="1:8" x14ac:dyDescent="0.2">
      <c r="A12" s="38" t="s">
        <v>102</v>
      </c>
      <c r="B12" s="71">
        <v>298</v>
      </c>
      <c r="C12" s="44">
        <v>166</v>
      </c>
      <c r="D12" s="44">
        <v>182</v>
      </c>
      <c r="F12" s="72">
        <v>646</v>
      </c>
      <c r="G12"/>
    </row>
    <row r="13" spans="1:8" x14ac:dyDescent="0.2">
      <c r="A13" s="38" t="s">
        <v>93</v>
      </c>
      <c r="B13" s="71">
        <v>289</v>
      </c>
      <c r="C13" s="44">
        <v>162</v>
      </c>
      <c r="D13" s="44">
        <v>209</v>
      </c>
      <c r="F13" s="72">
        <v>660</v>
      </c>
      <c r="G13"/>
    </row>
    <row r="14" spans="1:8" x14ac:dyDescent="0.2">
      <c r="A14" s="38" t="s">
        <v>94</v>
      </c>
      <c r="B14" s="71">
        <v>229</v>
      </c>
      <c r="C14" s="44">
        <v>170</v>
      </c>
      <c r="D14" s="44">
        <v>253</v>
      </c>
      <c r="F14" s="72">
        <v>652</v>
      </c>
      <c r="G14"/>
    </row>
    <row r="15" spans="1:8" x14ac:dyDescent="0.2">
      <c r="A15" s="38" t="s">
        <v>95</v>
      </c>
      <c r="B15" s="71">
        <v>205</v>
      </c>
      <c r="C15" s="44">
        <v>173</v>
      </c>
      <c r="D15" s="44">
        <v>207</v>
      </c>
      <c r="F15" s="72">
        <v>585</v>
      </c>
      <c r="G15"/>
    </row>
    <row r="16" spans="1:8" x14ac:dyDescent="0.2">
      <c r="A16" s="38" t="s">
        <v>106</v>
      </c>
      <c r="B16" s="71">
        <v>229</v>
      </c>
      <c r="C16" s="44">
        <v>170</v>
      </c>
      <c r="D16" s="44">
        <v>218</v>
      </c>
      <c r="F16" s="72">
        <v>617</v>
      </c>
      <c r="G16"/>
    </row>
    <row r="17" spans="1:7" x14ac:dyDescent="0.2">
      <c r="A17" s="37" t="s">
        <v>82</v>
      </c>
      <c r="B17" s="73">
        <v>3060</v>
      </c>
      <c r="C17" s="74">
        <v>1906</v>
      </c>
      <c r="D17" s="74">
        <v>2416</v>
      </c>
      <c r="E17" s="74">
        <v>203</v>
      </c>
      <c r="F17" s="75">
        <v>7585</v>
      </c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  <row r="21" spans="1:7" x14ac:dyDescent="0.2">
      <c r="B21"/>
      <c r="C21"/>
      <c r="D21"/>
      <c r="E21"/>
      <c r="F21"/>
      <c r="G21"/>
    </row>
    <row r="22" spans="1:7" x14ac:dyDescent="0.2">
      <c r="B22"/>
      <c r="C22"/>
      <c r="D22"/>
      <c r="E22"/>
      <c r="F22"/>
      <c r="G22"/>
    </row>
    <row r="23" spans="1:7" x14ac:dyDescent="0.2">
      <c r="B23"/>
      <c r="C23"/>
      <c r="D23"/>
      <c r="E23"/>
      <c r="F23"/>
      <c r="G23"/>
    </row>
    <row r="24" spans="1:7" x14ac:dyDescent="0.2">
      <c r="B24"/>
      <c r="C24"/>
      <c r="D24"/>
      <c r="E24"/>
      <c r="F24"/>
      <c r="G24"/>
    </row>
    <row r="25" spans="1:7" x14ac:dyDescent="0.2">
      <c r="B25"/>
      <c r="C25"/>
      <c r="D25"/>
      <c r="E25"/>
      <c r="F25"/>
      <c r="G25"/>
    </row>
    <row r="26" spans="1:7" x14ac:dyDescent="0.2">
      <c r="B26"/>
      <c r="C26"/>
      <c r="D26"/>
      <c r="E26"/>
      <c r="F26"/>
      <c r="G26"/>
    </row>
    <row r="27" spans="1:7" x14ac:dyDescent="0.2">
      <c r="B27"/>
      <c r="C27"/>
      <c r="D27"/>
      <c r="E27"/>
      <c r="F27"/>
      <c r="G27"/>
    </row>
    <row r="28" spans="1:7" x14ac:dyDescent="0.2">
      <c r="B28"/>
      <c r="C28"/>
      <c r="D28"/>
      <c r="E28"/>
      <c r="F28"/>
      <c r="G28"/>
    </row>
    <row r="29" spans="1:7" x14ac:dyDescent="0.2">
      <c r="B29"/>
      <c r="C29"/>
      <c r="D29"/>
      <c r="E29"/>
      <c r="F29"/>
      <c r="G29"/>
    </row>
    <row r="30" spans="1:7" x14ac:dyDescent="0.2">
      <c r="B30"/>
      <c r="C30"/>
      <c r="D30"/>
      <c r="E30"/>
      <c r="F30"/>
      <c r="G30"/>
    </row>
    <row r="31" spans="1:7" x14ac:dyDescent="0.2">
      <c r="B31"/>
      <c r="C31"/>
      <c r="D31"/>
      <c r="E31"/>
      <c r="F31"/>
      <c r="G31"/>
    </row>
    <row r="32" spans="1:7" x14ac:dyDescent="0.2">
      <c r="B32"/>
      <c r="C32"/>
      <c r="D32"/>
      <c r="E32"/>
      <c r="F32"/>
      <c r="G32"/>
    </row>
    <row r="33" spans="1:8" x14ac:dyDescent="0.2">
      <c r="B33"/>
      <c r="C33"/>
      <c r="D33"/>
      <c r="E33"/>
      <c r="F33"/>
      <c r="G33"/>
    </row>
    <row r="34" spans="1:8" x14ac:dyDescent="0.2">
      <c r="B34"/>
      <c r="C34"/>
      <c r="D34"/>
      <c r="E34"/>
      <c r="F34"/>
      <c r="G34"/>
    </row>
    <row r="35" spans="1:8" x14ac:dyDescent="0.2">
      <c r="B35"/>
      <c r="C35"/>
      <c r="D35"/>
      <c r="E35"/>
      <c r="F35"/>
      <c r="G35"/>
    </row>
    <row r="36" spans="1:8" x14ac:dyDescent="0.2">
      <c r="B36"/>
      <c r="C36"/>
      <c r="D36"/>
      <c r="E36"/>
      <c r="F36"/>
      <c r="G36"/>
    </row>
    <row r="37" spans="1:8" x14ac:dyDescent="0.2">
      <c r="B37"/>
      <c r="C37"/>
      <c r="D37"/>
      <c r="E37"/>
      <c r="F37"/>
      <c r="G37"/>
    </row>
    <row r="38" spans="1:8" x14ac:dyDescent="0.2">
      <c r="B38"/>
      <c r="C38"/>
      <c r="D38"/>
      <c r="E38"/>
      <c r="F38"/>
      <c r="G38"/>
    </row>
    <row r="39" spans="1:8" x14ac:dyDescent="0.2">
      <c r="B39"/>
      <c r="C39"/>
      <c r="D39"/>
      <c r="E39"/>
      <c r="F39"/>
      <c r="G39"/>
    </row>
    <row r="40" spans="1:8" x14ac:dyDescent="0.2">
      <c r="B40"/>
      <c r="C40"/>
      <c r="D40"/>
      <c r="E40"/>
      <c r="F40"/>
      <c r="G40"/>
    </row>
    <row r="41" spans="1:8" x14ac:dyDescent="0.2">
      <c r="B41"/>
      <c r="C41"/>
      <c r="D41"/>
      <c r="E41"/>
      <c r="F41"/>
      <c r="G41"/>
    </row>
    <row r="42" spans="1:8" x14ac:dyDescent="0.2">
      <c r="B42"/>
      <c r="C42"/>
      <c r="D42"/>
      <c r="E42"/>
      <c r="F42"/>
      <c r="G42"/>
    </row>
    <row r="43" spans="1:8" x14ac:dyDescent="0.2">
      <c r="B43"/>
      <c r="C43"/>
      <c r="D43"/>
      <c r="E43"/>
      <c r="F43"/>
      <c r="G43"/>
    </row>
    <row r="44" spans="1:8" x14ac:dyDescent="0.2">
      <c r="A44" s="40"/>
      <c r="B44" s="40"/>
      <c r="C44"/>
      <c r="D44"/>
      <c r="E44"/>
      <c r="F44"/>
      <c r="G44"/>
      <c r="H44"/>
    </row>
    <row r="45" spans="1:8" x14ac:dyDescent="0.2">
      <c r="A45" s="40"/>
      <c r="B45" s="40"/>
      <c r="C45" s="40"/>
      <c r="D45"/>
      <c r="E45"/>
      <c r="F45"/>
      <c r="G45"/>
      <c r="H45"/>
    </row>
    <row r="46" spans="1:8" x14ac:dyDescent="0.2">
      <c r="A46" s="47" t="s">
        <v>88</v>
      </c>
      <c r="B46" s="35" t="s">
        <v>101</v>
      </c>
      <c r="C46" s="45"/>
    </row>
    <row r="47" spans="1:8" x14ac:dyDescent="0.2">
      <c r="A47" s="40"/>
      <c r="B47" s="45"/>
      <c r="C47" s="45"/>
    </row>
    <row r="48" spans="1:8" x14ac:dyDescent="0.2">
      <c r="A48" s="48" t="s">
        <v>97</v>
      </c>
      <c r="B48" s="49"/>
      <c r="C48" s="40"/>
      <c r="D48"/>
      <c r="E48"/>
      <c r="F48"/>
      <c r="G48"/>
    </row>
    <row r="49" spans="1:9" x14ac:dyDescent="0.2">
      <c r="A49" s="48" t="s">
        <v>87</v>
      </c>
      <c r="B49" s="35" t="s">
        <v>18</v>
      </c>
      <c r="C49" s="40"/>
      <c r="D49"/>
      <c r="E49"/>
      <c r="F49"/>
      <c r="G49"/>
    </row>
    <row r="50" spans="1:9" x14ac:dyDescent="0.2">
      <c r="A50" s="49" t="s">
        <v>58</v>
      </c>
      <c r="B50" s="50">
        <v>203</v>
      </c>
      <c r="C50" s="40"/>
      <c r="D50"/>
      <c r="E50"/>
      <c r="F50"/>
      <c r="G50"/>
    </row>
    <row r="51" spans="1:9" s="40" customFormat="1" ht="40.5" x14ac:dyDescent="0.5">
      <c r="A51" s="40" t="s">
        <v>73</v>
      </c>
      <c r="B51" s="96">
        <v>203</v>
      </c>
      <c r="H51" s="45"/>
      <c r="I51" s="45"/>
    </row>
    <row r="52" spans="1:9" x14ac:dyDescent="0.2">
      <c r="B52"/>
      <c r="C52" s="40"/>
      <c r="D52"/>
      <c r="E52"/>
      <c r="F52"/>
      <c r="G52"/>
    </row>
    <row r="53" spans="1:9" x14ac:dyDescent="0.2">
      <c r="B53"/>
      <c r="C53" s="40"/>
      <c r="D53"/>
      <c r="E53"/>
      <c r="F53"/>
      <c r="G53"/>
    </row>
    <row r="54" spans="1:9" x14ac:dyDescent="0.2">
      <c r="B54"/>
      <c r="C54" s="40"/>
      <c r="D54"/>
      <c r="E54"/>
      <c r="F54"/>
      <c r="G54"/>
    </row>
    <row r="55" spans="1:9" x14ac:dyDescent="0.2">
      <c r="B55"/>
      <c r="C55"/>
      <c r="D55"/>
      <c r="E55"/>
      <c r="F55"/>
      <c r="G55"/>
    </row>
    <row r="56" spans="1:9" x14ac:dyDescent="0.2">
      <c r="B56"/>
      <c r="C56"/>
      <c r="D56"/>
      <c r="E56"/>
      <c r="F56"/>
      <c r="G56"/>
    </row>
    <row r="57" spans="1:9" x14ac:dyDescent="0.2">
      <c r="B57"/>
      <c r="C57"/>
      <c r="D57"/>
      <c r="E57"/>
      <c r="F57"/>
      <c r="G57"/>
    </row>
    <row r="58" spans="1:9" x14ac:dyDescent="0.2">
      <c r="B58"/>
      <c r="C58"/>
      <c r="D58"/>
      <c r="E58"/>
      <c r="F58"/>
      <c r="G58"/>
    </row>
    <row r="59" spans="1:9" x14ac:dyDescent="0.2">
      <c r="B59"/>
      <c r="C59"/>
      <c r="D59"/>
      <c r="E59"/>
      <c r="F59"/>
      <c r="G59"/>
    </row>
    <row r="60" spans="1:9" x14ac:dyDescent="0.2">
      <c r="B60"/>
      <c r="C60"/>
      <c r="D60"/>
      <c r="E60"/>
      <c r="F60"/>
      <c r="G60"/>
    </row>
    <row r="61" spans="1:9" x14ac:dyDescent="0.2">
      <c r="B61"/>
      <c r="C61"/>
      <c r="D61"/>
      <c r="E61"/>
      <c r="F61"/>
      <c r="G61"/>
    </row>
    <row r="62" spans="1:9" x14ac:dyDescent="0.2">
      <c r="B62"/>
      <c r="C62"/>
      <c r="D62"/>
      <c r="E62"/>
      <c r="F62"/>
      <c r="G62"/>
    </row>
    <row r="63" spans="1:9" x14ac:dyDescent="0.2">
      <c r="B63"/>
      <c r="C63"/>
      <c r="D63"/>
      <c r="E63"/>
      <c r="F63"/>
      <c r="G63"/>
    </row>
    <row r="64" spans="1:9" x14ac:dyDescent="0.2">
      <c r="B64"/>
      <c r="C64"/>
      <c r="D64"/>
      <c r="E64"/>
      <c r="F64"/>
      <c r="G64"/>
    </row>
    <row r="65" spans="2:7" x14ac:dyDescent="0.2">
      <c r="B65"/>
      <c r="C65"/>
      <c r="D65"/>
      <c r="E65"/>
      <c r="F65"/>
      <c r="G65"/>
    </row>
    <row r="66" spans="2:7" x14ac:dyDescent="0.2">
      <c r="B66"/>
      <c r="C66"/>
      <c r="D66"/>
      <c r="E66"/>
      <c r="F66"/>
      <c r="G66"/>
    </row>
    <row r="67" spans="2:7" x14ac:dyDescent="0.2">
      <c r="B67"/>
      <c r="C67"/>
      <c r="D67"/>
      <c r="E67"/>
      <c r="F67"/>
      <c r="G67"/>
    </row>
    <row r="68" spans="2:7" x14ac:dyDescent="0.2">
      <c r="B68"/>
      <c r="C68"/>
      <c r="D68"/>
      <c r="E68"/>
      <c r="F68"/>
      <c r="G68"/>
    </row>
    <row r="69" spans="2:7" x14ac:dyDescent="0.2">
      <c r="B69"/>
      <c r="C69"/>
      <c r="D69"/>
      <c r="E69"/>
      <c r="F69"/>
      <c r="G69"/>
    </row>
    <row r="70" spans="2:7" x14ac:dyDescent="0.2">
      <c r="B70"/>
      <c r="C70"/>
      <c r="D70"/>
      <c r="E70"/>
      <c r="F70"/>
      <c r="G70"/>
    </row>
    <row r="71" spans="2:7" x14ac:dyDescent="0.2">
      <c r="B71"/>
      <c r="C71"/>
      <c r="D71"/>
      <c r="E71"/>
      <c r="F71"/>
      <c r="G71"/>
    </row>
  </sheetData>
  <pageMargins left="0.7" right="0.7" top="0.75" bottom="0.75" header="0.3" footer="0.3"/>
  <pageSetup paperSize="9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1"/>
  <sheetViews>
    <sheetView showGridLines="0" topLeftCell="A60" workbookViewId="0">
      <selection activeCell="C69" sqref="C69"/>
    </sheetView>
  </sheetViews>
  <sheetFormatPr baseColWidth="10" defaultRowHeight="12.75" x14ac:dyDescent="0.2"/>
  <cols>
    <col min="1" max="1" width="21.7109375" bestFit="1" customWidth="1"/>
    <col min="2" max="5" width="19.7109375" style="44" bestFit="1" customWidth="1"/>
    <col min="6" max="6" width="11.28515625" style="44" bestFit="1" customWidth="1"/>
    <col min="7" max="7" width="11.5703125" style="44" bestFit="1" customWidth="1"/>
    <col min="8" max="9" width="18.42578125" style="44" bestFit="1" customWidth="1"/>
    <col min="10" max="15" width="18.42578125" bestFit="1" customWidth="1"/>
    <col min="16" max="17" width="11.5703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101</v>
      </c>
    </row>
    <row r="3" spans="1:8" x14ac:dyDescent="0.2">
      <c r="A3" s="35"/>
      <c r="B3" s="77" t="s">
        <v>75</v>
      </c>
      <c r="C3" s="78"/>
      <c r="D3" s="78"/>
      <c r="E3" s="78"/>
      <c r="F3" s="79"/>
      <c r="G3"/>
      <c r="H3"/>
    </row>
    <row r="4" spans="1:8" x14ac:dyDescent="0.2">
      <c r="A4" s="36" t="s">
        <v>74</v>
      </c>
      <c r="B4" s="68">
        <v>2019</v>
      </c>
      <c r="C4" s="69">
        <v>2020</v>
      </c>
      <c r="D4" s="69">
        <v>2021</v>
      </c>
      <c r="E4" s="69">
        <v>2022</v>
      </c>
      <c r="F4" s="70" t="s">
        <v>73</v>
      </c>
      <c r="G4"/>
      <c r="H4"/>
    </row>
    <row r="5" spans="1:8" x14ac:dyDescent="0.2">
      <c r="A5" s="35" t="s">
        <v>76</v>
      </c>
      <c r="B5" s="68">
        <v>907</v>
      </c>
      <c r="C5" s="69">
        <v>1202</v>
      </c>
      <c r="D5" s="69">
        <v>1021</v>
      </c>
      <c r="E5" s="69">
        <v>1051</v>
      </c>
      <c r="F5" s="70">
        <v>4181</v>
      </c>
      <c r="G5"/>
      <c r="H5"/>
    </row>
    <row r="6" spans="1:8" x14ac:dyDescent="0.2">
      <c r="A6" s="38" t="s">
        <v>77</v>
      </c>
      <c r="B6" s="71">
        <v>883</v>
      </c>
      <c r="C6" s="44">
        <v>957</v>
      </c>
      <c r="D6" s="44">
        <v>966</v>
      </c>
      <c r="F6" s="72">
        <v>2806</v>
      </c>
      <c r="G6"/>
      <c r="H6"/>
    </row>
    <row r="7" spans="1:8" x14ac:dyDescent="0.2">
      <c r="A7" s="38" t="s">
        <v>78</v>
      </c>
      <c r="B7" s="71">
        <v>880</v>
      </c>
      <c r="C7" s="44">
        <v>687</v>
      </c>
      <c r="D7" s="44">
        <v>1042</v>
      </c>
      <c r="F7" s="72">
        <v>2609</v>
      </c>
      <c r="G7"/>
      <c r="H7"/>
    </row>
    <row r="8" spans="1:8" x14ac:dyDescent="0.2">
      <c r="A8" s="38" t="s">
        <v>79</v>
      </c>
      <c r="B8" s="71">
        <v>950</v>
      </c>
      <c r="C8" s="44">
        <v>507</v>
      </c>
      <c r="D8" s="44">
        <v>955</v>
      </c>
      <c r="F8" s="72">
        <v>2412</v>
      </c>
      <c r="G8"/>
      <c r="H8"/>
    </row>
    <row r="9" spans="1:8" x14ac:dyDescent="0.2">
      <c r="A9" s="38" t="s">
        <v>80</v>
      </c>
      <c r="B9" s="71">
        <v>844</v>
      </c>
      <c r="C9" s="44">
        <v>688</v>
      </c>
      <c r="D9" s="44">
        <v>970</v>
      </c>
      <c r="F9" s="72">
        <v>2502</v>
      </c>
      <c r="G9"/>
      <c r="H9"/>
    </row>
    <row r="10" spans="1:8" x14ac:dyDescent="0.2">
      <c r="A10" s="38" t="s">
        <v>81</v>
      </c>
      <c r="B10" s="71">
        <v>931</v>
      </c>
      <c r="C10" s="44">
        <v>1038</v>
      </c>
      <c r="D10" s="44">
        <v>1405</v>
      </c>
      <c r="F10" s="72">
        <v>3374</v>
      </c>
      <c r="G10"/>
      <c r="H10"/>
    </row>
    <row r="11" spans="1:8" x14ac:dyDescent="0.2">
      <c r="A11" s="38" t="s">
        <v>92</v>
      </c>
      <c r="B11" s="71">
        <v>1367</v>
      </c>
      <c r="C11" s="44">
        <v>1175</v>
      </c>
      <c r="D11" s="44">
        <v>1336</v>
      </c>
      <c r="F11" s="72">
        <v>3878</v>
      </c>
      <c r="G11"/>
      <c r="H11"/>
    </row>
    <row r="12" spans="1:8" x14ac:dyDescent="0.2">
      <c r="A12" s="38" t="s">
        <v>102</v>
      </c>
      <c r="B12" s="71">
        <v>1132</v>
      </c>
      <c r="C12" s="44">
        <v>858</v>
      </c>
      <c r="D12" s="44">
        <v>976</v>
      </c>
      <c r="F12" s="72">
        <v>2966</v>
      </c>
      <c r="G12"/>
    </row>
    <row r="13" spans="1:8" x14ac:dyDescent="0.2">
      <c r="A13" s="38" t="s">
        <v>93</v>
      </c>
      <c r="B13" s="71">
        <v>1068</v>
      </c>
      <c r="C13" s="44">
        <v>1026</v>
      </c>
      <c r="D13" s="44">
        <v>1213</v>
      </c>
      <c r="F13" s="72">
        <v>3307</v>
      </c>
      <c r="G13"/>
    </row>
    <row r="14" spans="1:8" x14ac:dyDescent="0.2">
      <c r="A14" s="38" t="s">
        <v>94</v>
      </c>
      <c r="B14" s="71">
        <v>1266</v>
      </c>
      <c r="C14" s="44">
        <v>1208</v>
      </c>
      <c r="D14" s="44">
        <v>1284</v>
      </c>
      <c r="F14" s="72">
        <v>3758</v>
      </c>
      <c r="G14"/>
    </row>
    <row r="15" spans="1:8" x14ac:dyDescent="0.2">
      <c r="A15" s="38" t="s">
        <v>95</v>
      </c>
      <c r="B15" s="71">
        <v>1118</v>
      </c>
      <c r="C15" s="44">
        <v>1059</v>
      </c>
      <c r="D15" s="44">
        <v>1071</v>
      </c>
      <c r="F15" s="72">
        <v>3248</v>
      </c>
      <c r="G15"/>
    </row>
    <row r="16" spans="1:8" x14ac:dyDescent="0.2">
      <c r="A16" s="38" t="s">
        <v>96</v>
      </c>
      <c r="B16" s="71">
        <v>1232</v>
      </c>
      <c r="C16" s="44">
        <v>983</v>
      </c>
      <c r="D16" s="44">
        <v>1103</v>
      </c>
      <c r="F16" s="72">
        <v>3318</v>
      </c>
      <c r="G16"/>
    </row>
    <row r="17" spans="1:7" x14ac:dyDescent="0.2">
      <c r="A17" s="37" t="s">
        <v>82</v>
      </c>
      <c r="B17" s="73">
        <v>12578</v>
      </c>
      <c r="C17" s="74">
        <v>11388</v>
      </c>
      <c r="D17" s="74">
        <v>13342</v>
      </c>
      <c r="E17" s="74">
        <v>1051</v>
      </c>
      <c r="F17" s="75">
        <v>38359</v>
      </c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  <row r="21" spans="1:7" x14ac:dyDescent="0.2">
      <c r="B21"/>
      <c r="C21"/>
      <c r="D21"/>
      <c r="E21"/>
      <c r="F21"/>
      <c r="G21"/>
    </row>
    <row r="22" spans="1:7" x14ac:dyDescent="0.2">
      <c r="B22"/>
      <c r="C22"/>
      <c r="D22"/>
      <c r="E22"/>
      <c r="F22"/>
      <c r="G22"/>
    </row>
    <row r="23" spans="1:7" x14ac:dyDescent="0.2">
      <c r="B23"/>
      <c r="C23"/>
      <c r="D23"/>
      <c r="E23"/>
      <c r="F23"/>
      <c r="G23"/>
    </row>
    <row r="24" spans="1:7" x14ac:dyDescent="0.2">
      <c r="B24"/>
      <c r="C24"/>
      <c r="D24"/>
      <c r="E24"/>
      <c r="F24"/>
      <c r="G24"/>
    </row>
    <row r="25" spans="1:7" x14ac:dyDescent="0.2">
      <c r="B25"/>
      <c r="C25"/>
      <c r="D25"/>
      <c r="E25"/>
      <c r="F25"/>
      <c r="G25"/>
    </row>
    <row r="26" spans="1:7" x14ac:dyDescent="0.2">
      <c r="B26"/>
      <c r="C26"/>
      <c r="D26"/>
      <c r="E26"/>
      <c r="F26"/>
      <c r="G26"/>
    </row>
    <row r="27" spans="1:7" x14ac:dyDescent="0.2">
      <c r="B27"/>
      <c r="C27"/>
      <c r="D27"/>
      <c r="E27"/>
      <c r="F27"/>
      <c r="G27"/>
    </row>
    <row r="28" spans="1:7" x14ac:dyDescent="0.2">
      <c r="B28"/>
      <c r="C28"/>
      <c r="D28"/>
      <c r="E28"/>
      <c r="F28"/>
      <c r="G28"/>
    </row>
    <row r="29" spans="1:7" x14ac:dyDescent="0.2">
      <c r="B29"/>
      <c r="C29"/>
      <c r="D29"/>
      <c r="E29"/>
      <c r="F29"/>
      <c r="G29"/>
    </row>
    <row r="30" spans="1:7" x14ac:dyDescent="0.2">
      <c r="B30"/>
      <c r="C30"/>
      <c r="D30"/>
      <c r="E30"/>
      <c r="F30"/>
      <c r="G30"/>
    </row>
    <row r="31" spans="1:7" x14ac:dyDescent="0.2">
      <c r="B31"/>
      <c r="C31"/>
      <c r="D31"/>
      <c r="E31"/>
      <c r="F31"/>
      <c r="G31"/>
    </row>
    <row r="32" spans="1:7" x14ac:dyDescent="0.2">
      <c r="B32"/>
      <c r="C32"/>
      <c r="D32"/>
      <c r="E32"/>
      <c r="F32"/>
      <c r="G32"/>
    </row>
    <row r="33" spans="1:8" x14ac:dyDescent="0.2">
      <c r="B33"/>
      <c r="C33"/>
      <c r="D33"/>
      <c r="E33"/>
      <c r="F33"/>
      <c r="G33"/>
    </row>
    <row r="34" spans="1:8" x14ac:dyDescent="0.2">
      <c r="B34"/>
      <c r="C34"/>
      <c r="D34"/>
      <c r="E34"/>
      <c r="F34"/>
      <c r="G34"/>
    </row>
    <row r="35" spans="1:8" x14ac:dyDescent="0.2">
      <c r="B35"/>
      <c r="C35"/>
      <c r="D35"/>
      <c r="E35"/>
      <c r="F35"/>
      <c r="G35"/>
    </row>
    <row r="36" spans="1:8" x14ac:dyDescent="0.2">
      <c r="B36"/>
      <c r="C36"/>
      <c r="D36"/>
      <c r="E36"/>
      <c r="F36"/>
      <c r="G36"/>
    </row>
    <row r="37" spans="1:8" x14ac:dyDescent="0.2">
      <c r="B37"/>
      <c r="C37"/>
      <c r="D37"/>
      <c r="E37"/>
      <c r="F37"/>
      <c r="G37"/>
    </row>
    <row r="38" spans="1:8" x14ac:dyDescent="0.2">
      <c r="B38"/>
      <c r="C38"/>
      <c r="D38"/>
      <c r="E38"/>
      <c r="F38"/>
      <c r="G38"/>
    </row>
    <row r="39" spans="1:8" x14ac:dyDescent="0.2">
      <c r="B39"/>
      <c r="C39"/>
      <c r="D39"/>
      <c r="E39"/>
      <c r="F39"/>
      <c r="G39"/>
    </row>
    <row r="40" spans="1:8" x14ac:dyDescent="0.2">
      <c r="B40"/>
      <c r="C40"/>
      <c r="D40"/>
      <c r="E40"/>
      <c r="F40"/>
      <c r="G40"/>
    </row>
    <row r="41" spans="1:8" x14ac:dyDescent="0.2">
      <c r="B41"/>
      <c r="C41"/>
      <c r="D41"/>
      <c r="E41"/>
      <c r="F41"/>
      <c r="G41"/>
    </row>
    <row r="42" spans="1:8" x14ac:dyDescent="0.2">
      <c r="B42"/>
      <c r="C42"/>
      <c r="D42"/>
      <c r="E42"/>
      <c r="F42"/>
      <c r="G42"/>
    </row>
    <row r="43" spans="1:8" x14ac:dyDescent="0.2">
      <c r="B43"/>
      <c r="C43"/>
      <c r="D43"/>
      <c r="E43"/>
      <c r="F43"/>
      <c r="G43"/>
    </row>
    <row r="44" spans="1:8" x14ac:dyDescent="0.2">
      <c r="A44" s="40"/>
      <c r="B44" s="40"/>
      <c r="C44"/>
      <c r="D44"/>
      <c r="E44"/>
      <c r="F44"/>
      <c r="G44"/>
      <c r="H44"/>
    </row>
    <row r="45" spans="1:8" x14ac:dyDescent="0.2">
      <c r="A45" s="40"/>
      <c r="B45" s="40"/>
      <c r="C45" s="40"/>
      <c r="D45"/>
      <c r="E45"/>
      <c r="F45"/>
      <c r="G45"/>
      <c r="H45"/>
    </row>
    <row r="46" spans="1:8" x14ac:dyDescent="0.2">
      <c r="A46" s="47" t="s">
        <v>88</v>
      </c>
      <c r="B46" s="35" t="s">
        <v>101</v>
      </c>
      <c r="C46" s="45"/>
    </row>
    <row r="47" spans="1:8" x14ac:dyDescent="0.2">
      <c r="A47" s="40"/>
      <c r="B47" s="45"/>
      <c r="C47" s="45"/>
    </row>
    <row r="48" spans="1:8" x14ac:dyDescent="0.2">
      <c r="A48" s="48" t="s">
        <v>97</v>
      </c>
      <c r="B48" s="49"/>
      <c r="C48" s="40"/>
      <c r="D48"/>
      <c r="E48"/>
      <c r="F48"/>
      <c r="G48"/>
    </row>
    <row r="49" spans="1:9" x14ac:dyDescent="0.2">
      <c r="A49" s="48" t="s">
        <v>87</v>
      </c>
      <c r="B49" s="35" t="s">
        <v>18</v>
      </c>
      <c r="C49" s="40"/>
      <c r="D49"/>
      <c r="E49"/>
      <c r="F49"/>
      <c r="G49"/>
    </row>
    <row r="50" spans="1:9" s="40" customFormat="1" x14ac:dyDescent="0.2">
      <c r="A50" s="40" t="s">
        <v>60</v>
      </c>
      <c r="B50" s="46">
        <v>1051</v>
      </c>
      <c r="H50" s="45"/>
      <c r="I50" s="45"/>
    </row>
    <row r="51" spans="1:9" ht="40.5" x14ac:dyDescent="0.5">
      <c r="A51" s="49" t="s">
        <v>73</v>
      </c>
      <c r="B51" s="96">
        <v>1051</v>
      </c>
      <c r="C51" s="40"/>
      <c r="D51"/>
      <c r="E51"/>
      <c r="F51"/>
      <c r="G51"/>
    </row>
    <row r="52" spans="1:9" x14ac:dyDescent="0.2">
      <c r="B52"/>
      <c r="C52" s="40"/>
      <c r="D52"/>
      <c r="E52"/>
      <c r="F52"/>
      <c r="G52"/>
    </row>
    <row r="53" spans="1:9" x14ac:dyDescent="0.2">
      <c r="B53"/>
      <c r="C53" s="40"/>
      <c r="D53"/>
      <c r="E53"/>
      <c r="F53"/>
      <c r="G53"/>
    </row>
    <row r="54" spans="1:9" x14ac:dyDescent="0.2">
      <c r="B54"/>
      <c r="C54" s="40"/>
      <c r="D54"/>
      <c r="E54"/>
      <c r="F54"/>
      <c r="G54"/>
    </row>
    <row r="55" spans="1:9" x14ac:dyDescent="0.2">
      <c r="B55"/>
      <c r="C55"/>
      <c r="D55"/>
      <c r="E55"/>
      <c r="F55"/>
      <c r="G55"/>
    </row>
    <row r="56" spans="1:9" x14ac:dyDescent="0.2">
      <c r="B56"/>
      <c r="C56"/>
      <c r="D56"/>
      <c r="E56"/>
      <c r="F56"/>
      <c r="G56"/>
    </row>
    <row r="57" spans="1:9" x14ac:dyDescent="0.2">
      <c r="B57"/>
      <c r="C57"/>
      <c r="D57"/>
      <c r="E57"/>
      <c r="F57"/>
      <c r="G57"/>
    </row>
    <row r="58" spans="1:9" x14ac:dyDescent="0.2">
      <c r="B58"/>
      <c r="C58"/>
      <c r="D58"/>
      <c r="E58"/>
      <c r="F58"/>
      <c r="G58"/>
    </row>
    <row r="59" spans="1:9" x14ac:dyDescent="0.2">
      <c r="B59"/>
      <c r="C59"/>
      <c r="D59"/>
      <c r="E59"/>
      <c r="F59"/>
      <c r="G59"/>
    </row>
    <row r="60" spans="1:9" x14ac:dyDescent="0.2">
      <c r="B60"/>
      <c r="C60"/>
      <c r="D60"/>
      <c r="E60"/>
      <c r="F60"/>
      <c r="G60"/>
    </row>
    <row r="61" spans="1:9" x14ac:dyDescent="0.2">
      <c r="B61"/>
      <c r="C61"/>
      <c r="D61"/>
      <c r="E61"/>
      <c r="F61"/>
      <c r="G61"/>
    </row>
    <row r="62" spans="1:9" x14ac:dyDescent="0.2">
      <c r="B62"/>
      <c r="C62"/>
      <c r="D62"/>
      <c r="E62"/>
      <c r="F62"/>
      <c r="G62"/>
    </row>
    <row r="63" spans="1:9" x14ac:dyDescent="0.2">
      <c r="B63"/>
      <c r="C63"/>
      <c r="D63"/>
      <c r="E63"/>
      <c r="F63"/>
      <c r="G63"/>
    </row>
    <row r="64" spans="1:9" x14ac:dyDescent="0.2">
      <c r="B64"/>
      <c r="C64"/>
      <c r="D64"/>
      <c r="E64"/>
      <c r="F64"/>
      <c r="G64"/>
    </row>
    <row r="65" spans="2:7" x14ac:dyDescent="0.2">
      <c r="B65"/>
      <c r="C65"/>
      <c r="D65"/>
      <c r="E65"/>
      <c r="F65"/>
      <c r="G65"/>
    </row>
    <row r="66" spans="2:7" x14ac:dyDescent="0.2">
      <c r="B66"/>
      <c r="C66"/>
      <c r="D66"/>
      <c r="E66"/>
      <c r="F66"/>
      <c r="G66"/>
    </row>
    <row r="67" spans="2:7" x14ac:dyDescent="0.2">
      <c r="B67"/>
      <c r="C67"/>
      <c r="D67"/>
      <c r="E67"/>
      <c r="F67"/>
      <c r="G67"/>
    </row>
    <row r="68" spans="2:7" x14ac:dyDescent="0.2">
      <c r="B68"/>
      <c r="C68"/>
      <c r="D68"/>
      <c r="E68"/>
      <c r="F68"/>
      <c r="G68"/>
    </row>
    <row r="69" spans="2:7" x14ac:dyDescent="0.2">
      <c r="B69"/>
      <c r="C69"/>
      <c r="D69"/>
      <c r="E69"/>
      <c r="F69"/>
      <c r="G69"/>
    </row>
    <row r="70" spans="2:7" x14ac:dyDescent="0.2">
      <c r="B70"/>
      <c r="C70"/>
      <c r="D70"/>
      <c r="E70"/>
      <c r="F70"/>
      <c r="G70"/>
    </row>
    <row r="71" spans="2:7" x14ac:dyDescent="0.2">
      <c r="B71"/>
      <c r="C71"/>
      <c r="D71"/>
      <c r="E71"/>
      <c r="F71"/>
      <c r="G71"/>
    </row>
  </sheetData>
  <pageMargins left="0.7" right="0.7" top="0.75" bottom="0.75" header="0.3" footer="0.3"/>
  <pageSetup paperSize="9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1"/>
  <sheetViews>
    <sheetView showGridLines="0" topLeftCell="E31" workbookViewId="0">
      <selection activeCell="C69" sqref="C69"/>
    </sheetView>
  </sheetViews>
  <sheetFormatPr baseColWidth="10" defaultRowHeight="12.75" x14ac:dyDescent="0.2"/>
  <cols>
    <col min="1" max="1" width="21.7109375" bestFit="1" customWidth="1"/>
    <col min="2" max="5" width="19.7109375" style="44" bestFit="1" customWidth="1"/>
    <col min="6" max="6" width="11.28515625" style="44" bestFit="1" customWidth="1"/>
    <col min="7" max="7" width="11.5703125" style="44" bestFit="1" customWidth="1"/>
    <col min="8" max="9" width="18.42578125" style="44" bestFit="1" customWidth="1"/>
    <col min="10" max="15" width="18.42578125" bestFit="1" customWidth="1"/>
    <col min="16" max="17" width="11.5703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101</v>
      </c>
    </row>
    <row r="3" spans="1:8" x14ac:dyDescent="0.2">
      <c r="A3" s="35"/>
      <c r="B3" s="77" t="s">
        <v>75</v>
      </c>
      <c r="C3" s="78"/>
      <c r="D3" s="78"/>
      <c r="E3" s="78"/>
      <c r="F3" s="79"/>
      <c r="G3"/>
      <c r="H3"/>
    </row>
    <row r="4" spans="1:8" x14ac:dyDescent="0.2">
      <c r="A4" s="36" t="s">
        <v>74</v>
      </c>
      <c r="B4" s="68">
        <v>2019</v>
      </c>
      <c r="C4" s="69">
        <v>2020</v>
      </c>
      <c r="D4" s="69">
        <v>2021</v>
      </c>
      <c r="E4" s="69">
        <v>2022</v>
      </c>
      <c r="F4" s="70" t="s">
        <v>73</v>
      </c>
      <c r="G4"/>
      <c r="H4"/>
    </row>
    <row r="5" spans="1:8" x14ac:dyDescent="0.2">
      <c r="A5" s="35" t="s">
        <v>76</v>
      </c>
      <c r="B5" s="68">
        <v>369</v>
      </c>
      <c r="C5" s="69">
        <v>649</v>
      </c>
      <c r="D5" s="69">
        <v>253</v>
      </c>
      <c r="E5" s="69">
        <v>292</v>
      </c>
      <c r="F5" s="70">
        <v>1563</v>
      </c>
      <c r="G5"/>
      <c r="H5"/>
    </row>
    <row r="6" spans="1:8" x14ac:dyDescent="0.2">
      <c r="A6" s="38" t="s">
        <v>77</v>
      </c>
      <c r="B6" s="71">
        <v>312</v>
      </c>
      <c r="C6" s="44">
        <v>486</v>
      </c>
      <c r="D6" s="44">
        <v>304</v>
      </c>
      <c r="F6" s="72">
        <v>1102</v>
      </c>
      <c r="G6"/>
      <c r="H6"/>
    </row>
    <row r="7" spans="1:8" x14ac:dyDescent="0.2">
      <c r="A7" s="38" t="s">
        <v>78</v>
      </c>
      <c r="B7" s="71">
        <v>305</v>
      </c>
      <c r="C7" s="44">
        <v>283</v>
      </c>
      <c r="D7" s="44">
        <v>330</v>
      </c>
      <c r="F7" s="72">
        <v>918</v>
      </c>
      <c r="G7"/>
      <c r="H7"/>
    </row>
    <row r="8" spans="1:8" x14ac:dyDescent="0.2">
      <c r="A8" s="38" t="s">
        <v>79</v>
      </c>
      <c r="B8" s="71">
        <v>302</v>
      </c>
      <c r="C8" s="44">
        <v>201</v>
      </c>
      <c r="D8" s="44">
        <v>292</v>
      </c>
      <c r="F8" s="72">
        <v>795</v>
      </c>
      <c r="G8"/>
      <c r="H8"/>
    </row>
    <row r="9" spans="1:8" x14ac:dyDescent="0.2">
      <c r="A9" s="38" t="s">
        <v>80</v>
      </c>
      <c r="B9" s="71">
        <v>304</v>
      </c>
      <c r="C9" s="44">
        <v>227</v>
      </c>
      <c r="D9" s="44">
        <v>361</v>
      </c>
      <c r="F9" s="72">
        <v>892</v>
      </c>
      <c r="G9"/>
      <c r="H9"/>
    </row>
    <row r="10" spans="1:8" x14ac:dyDescent="0.2">
      <c r="A10" s="38" t="s">
        <v>81</v>
      </c>
      <c r="B10" s="71">
        <v>1126</v>
      </c>
      <c r="C10" s="44">
        <v>435</v>
      </c>
      <c r="D10" s="44">
        <v>489</v>
      </c>
      <c r="F10" s="72">
        <v>2050</v>
      </c>
      <c r="G10"/>
      <c r="H10"/>
    </row>
    <row r="11" spans="1:8" x14ac:dyDescent="0.2">
      <c r="A11" s="38" t="s">
        <v>92</v>
      </c>
      <c r="B11" s="71">
        <v>746</v>
      </c>
      <c r="C11" s="44">
        <v>447</v>
      </c>
      <c r="D11" s="44">
        <v>404</v>
      </c>
      <c r="F11" s="72">
        <v>1597</v>
      </c>
      <c r="G11"/>
      <c r="H11"/>
    </row>
    <row r="12" spans="1:8" x14ac:dyDescent="0.2">
      <c r="A12" s="38" t="s">
        <v>102</v>
      </c>
      <c r="B12" s="71">
        <v>404</v>
      </c>
      <c r="C12" s="44">
        <v>380</v>
      </c>
      <c r="D12" s="44">
        <v>400</v>
      </c>
      <c r="F12" s="72">
        <v>1184</v>
      </c>
      <c r="G12"/>
    </row>
    <row r="13" spans="1:8" x14ac:dyDescent="0.2">
      <c r="A13" s="38" t="s">
        <v>93</v>
      </c>
      <c r="B13" s="71">
        <v>322</v>
      </c>
      <c r="C13" s="44">
        <v>429</v>
      </c>
      <c r="D13" s="44">
        <v>403</v>
      </c>
      <c r="F13" s="72">
        <v>1154</v>
      </c>
      <c r="G13"/>
    </row>
    <row r="14" spans="1:8" x14ac:dyDescent="0.2">
      <c r="A14" s="38" t="s">
        <v>94</v>
      </c>
      <c r="B14" s="71">
        <v>435</v>
      </c>
      <c r="C14" s="44">
        <v>424</v>
      </c>
      <c r="D14" s="44">
        <v>567</v>
      </c>
      <c r="F14" s="72">
        <v>1426</v>
      </c>
      <c r="G14"/>
    </row>
    <row r="15" spans="1:8" x14ac:dyDescent="0.2">
      <c r="A15" s="38" t="s">
        <v>95</v>
      </c>
      <c r="B15" s="71">
        <v>2350</v>
      </c>
      <c r="C15" s="44">
        <v>285</v>
      </c>
      <c r="D15" s="44">
        <v>386</v>
      </c>
      <c r="F15" s="72">
        <v>3021</v>
      </c>
      <c r="G15"/>
    </row>
    <row r="16" spans="1:8" x14ac:dyDescent="0.2">
      <c r="A16" s="38" t="s">
        <v>96</v>
      </c>
      <c r="B16" s="71">
        <v>786</v>
      </c>
      <c r="C16" s="44">
        <v>308</v>
      </c>
      <c r="D16" s="44">
        <v>331</v>
      </c>
      <c r="F16" s="72">
        <v>1425</v>
      </c>
      <c r="G16"/>
    </row>
    <row r="17" spans="1:7" x14ac:dyDescent="0.2">
      <c r="A17" s="37" t="s">
        <v>82</v>
      </c>
      <c r="B17" s="73">
        <v>7761</v>
      </c>
      <c r="C17" s="74">
        <v>4554</v>
      </c>
      <c r="D17" s="74">
        <v>4520</v>
      </c>
      <c r="E17" s="74">
        <v>292</v>
      </c>
      <c r="F17" s="75">
        <v>17127</v>
      </c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  <row r="21" spans="1:7" x14ac:dyDescent="0.2">
      <c r="B21"/>
      <c r="C21"/>
      <c r="D21"/>
      <c r="E21"/>
      <c r="F21"/>
      <c r="G21"/>
    </row>
    <row r="22" spans="1:7" x14ac:dyDescent="0.2">
      <c r="B22"/>
      <c r="C22"/>
      <c r="D22"/>
      <c r="E22"/>
      <c r="F22"/>
      <c r="G22"/>
    </row>
    <row r="23" spans="1:7" x14ac:dyDescent="0.2">
      <c r="B23"/>
      <c r="C23"/>
      <c r="D23"/>
      <c r="E23"/>
      <c r="F23"/>
      <c r="G23"/>
    </row>
    <row r="24" spans="1:7" x14ac:dyDescent="0.2">
      <c r="B24"/>
      <c r="C24"/>
      <c r="D24"/>
      <c r="E24"/>
      <c r="F24"/>
      <c r="G24"/>
    </row>
    <row r="25" spans="1:7" x14ac:dyDescent="0.2">
      <c r="B25"/>
      <c r="C25"/>
      <c r="D25"/>
      <c r="E25"/>
      <c r="F25"/>
      <c r="G25"/>
    </row>
    <row r="26" spans="1:7" x14ac:dyDescent="0.2">
      <c r="B26"/>
      <c r="C26"/>
      <c r="D26"/>
      <c r="E26"/>
      <c r="F26"/>
      <c r="G26"/>
    </row>
    <row r="27" spans="1:7" x14ac:dyDescent="0.2">
      <c r="B27"/>
      <c r="C27"/>
      <c r="D27"/>
      <c r="E27"/>
      <c r="F27"/>
      <c r="G27"/>
    </row>
    <row r="28" spans="1:7" x14ac:dyDescent="0.2">
      <c r="B28"/>
      <c r="C28"/>
      <c r="D28"/>
      <c r="E28"/>
      <c r="F28"/>
      <c r="G28"/>
    </row>
    <row r="29" spans="1:7" x14ac:dyDescent="0.2">
      <c r="B29"/>
      <c r="C29"/>
      <c r="D29"/>
      <c r="E29"/>
      <c r="F29"/>
      <c r="G29"/>
    </row>
    <row r="30" spans="1:7" x14ac:dyDescent="0.2">
      <c r="B30"/>
      <c r="C30"/>
      <c r="D30"/>
      <c r="E30"/>
      <c r="F30"/>
      <c r="G30"/>
    </row>
    <row r="31" spans="1:7" x14ac:dyDescent="0.2">
      <c r="B31"/>
      <c r="C31"/>
      <c r="D31"/>
      <c r="E31"/>
      <c r="F31"/>
      <c r="G31"/>
    </row>
    <row r="32" spans="1:7" x14ac:dyDescent="0.2">
      <c r="B32"/>
      <c r="C32"/>
      <c r="D32"/>
      <c r="E32"/>
      <c r="F32"/>
      <c r="G32"/>
    </row>
    <row r="33" spans="1:8" x14ac:dyDescent="0.2">
      <c r="B33"/>
      <c r="C33"/>
      <c r="D33"/>
      <c r="E33"/>
      <c r="F33"/>
      <c r="G33"/>
    </row>
    <row r="34" spans="1:8" x14ac:dyDescent="0.2">
      <c r="B34"/>
      <c r="C34"/>
      <c r="D34"/>
      <c r="E34"/>
      <c r="F34"/>
      <c r="G34"/>
    </row>
    <row r="35" spans="1:8" x14ac:dyDescent="0.2">
      <c r="B35"/>
      <c r="C35"/>
      <c r="D35"/>
      <c r="E35"/>
      <c r="F35"/>
      <c r="G35"/>
    </row>
    <row r="36" spans="1:8" x14ac:dyDescent="0.2">
      <c r="B36"/>
      <c r="C36"/>
      <c r="D36"/>
      <c r="E36"/>
      <c r="F36"/>
      <c r="G36"/>
    </row>
    <row r="37" spans="1:8" x14ac:dyDescent="0.2">
      <c r="B37"/>
      <c r="C37"/>
      <c r="D37"/>
      <c r="E37"/>
      <c r="F37"/>
      <c r="G37"/>
    </row>
    <row r="38" spans="1:8" x14ac:dyDescent="0.2">
      <c r="B38"/>
      <c r="C38"/>
      <c r="D38"/>
      <c r="E38"/>
      <c r="F38"/>
      <c r="G38"/>
    </row>
    <row r="39" spans="1:8" x14ac:dyDescent="0.2">
      <c r="B39"/>
      <c r="C39"/>
      <c r="D39"/>
      <c r="E39"/>
      <c r="F39"/>
      <c r="G39"/>
    </row>
    <row r="40" spans="1:8" x14ac:dyDescent="0.2">
      <c r="B40"/>
      <c r="C40"/>
      <c r="D40"/>
      <c r="E40"/>
      <c r="F40"/>
      <c r="G40"/>
    </row>
    <row r="41" spans="1:8" x14ac:dyDescent="0.2">
      <c r="B41"/>
      <c r="C41"/>
      <c r="D41"/>
      <c r="E41"/>
      <c r="F41"/>
      <c r="G41"/>
    </row>
    <row r="42" spans="1:8" x14ac:dyDescent="0.2">
      <c r="B42"/>
      <c r="C42"/>
      <c r="D42"/>
      <c r="E42"/>
      <c r="F42"/>
      <c r="G42"/>
    </row>
    <row r="43" spans="1:8" x14ac:dyDescent="0.2">
      <c r="B43"/>
      <c r="C43"/>
      <c r="D43"/>
      <c r="E43"/>
      <c r="F43"/>
      <c r="G43"/>
    </row>
    <row r="44" spans="1:8" x14ac:dyDescent="0.2">
      <c r="A44" s="40"/>
      <c r="B44" s="40"/>
      <c r="C44"/>
      <c r="D44"/>
      <c r="E44"/>
      <c r="F44"/>
      <c r="G44"/>
      <c r="H44"/>
    </row>
    <row r="45" spans="1:8" x14ac:dyDescent="0.2">
      <c r="A45" s="40"/>
      <c r="B45" s="40"/>
      <c r="C45" s="40"/>
      <c r="D45"/>
      <c r="E45"/>
      <c r="F45"/>
      <c r="G45"/>
      <c r="H45"/>
    </row>
    <row r="46" spans="1:8" x14ac:dyDescent="0.2">
      <c r="A46" s="47" t="s">
        <v>88</v>
      </c>
      <c r="B46" s="35" t="s">
        <v>101</v>
      </c>
      <c r="C46" s="45"/>
    </row>
    <row r="47" spans="1:8" x14ac:dyDescent="0.2">
      <c r="A47" s="40"/>
      <c r="B47" s="45"/>
      <c r="C47" s="45"/>
    </row>
    <row r="48" spans="1:8" x14ac:dyDescent="0.2">
      <c r="A48" s="48" t="s">
        <v>97</v>
      </c>
      <c r="B48" s="49"/>
      <c r="C48" s="40"/>
      <c r="D48"/>
      <c r="E48"/>
      <c r="F48"/>
      <c r="G48"/>
    </row>
    <row r="49" spans="1:9" x14ac:dyDescent="0.2">
      <c r="A49" s="48" t="s">
        <v>87</v>
      </c>
      <c r="B49" s="35" t="s">
        <v>18</v>
      </c>
      <c r="C49" s="40"/>
      <c r="D49"/>
      <c r="E49"/>
      <c r="F49"/>
      <c r="G49"/>
    </row>
    <row r="50" spans="1:9" x14ac:dyDescent="0.2">
      <c r="A50" s="49" t="s">
        <v>71</v>
      </c>
      <c r="B50" s="50">
        <v>89</v>
      </c>
      <c r="C50" s="40"/>
      <c r="D50"/>
      <c r="E50"/>
      <c r="F50"/>
      <c r="G50"/>
    </row>
    <row r="51" spans="1:9" x14ac:dyDescent="0.2">
      <c r="A51" s="40" t="s">
        <v>72</v>
      </c>
      <c r="B51" s="46">
        <v>203</v>
      </c>
      <c r="C51" s="40"/>
      <c r="D51"/>
      <c r="E51"/>
      <c r="F51"/>
      <c r="G51"/>
    </row>
    <row r="52" spans="1:9" s="40" customFormat="1" ht="40.5" x14ac:dyDescent="0.5">
      <c r="A52" s="40" t="s">
        <v>73</v>
      </c>
      <c r="B52" s="96">
        <v>292</v>
      </c>
      <c r="H52" s="45"/>
      <c r="I52" s="45"/>
    </row>
    <row r="53" spans="1:9" x14ac:dyDescent="0.2">
      <c r="B53"/>
      <c r="C53" s="40"/>
      <c r="D53"/>
      <c r="E53"/>
      <c r="F53"/>
      <c r="G53"/>
    </row>
    <row r="54" spans="1:9" x14ac:dyDescent="0.2">
      <c r="B54"/>
      <c r="C54" s="40"/>
      <c r="D54"/>
      <c r="E54"/>
      <c r="F54"/>
      <c r="G54"/>
    </row>
    <row r="55" spans="1:9" x14ac:dyDescent="0.2">
      <c r="B55"/>
      <c r="C55"/>
      <c r="D55"/>
      <c r="E55"/>
      <c r="F55"/>
      <c r="G55"/>
    </row>
    <row r="56" spans="1:9" x14ac:dyDescent="0.2">
      <c r="B56"/>
      <c r="C56"/>
      <c r="D56"/>
      <c r="E56"/>
      <c r="F56"/>
      <c r="G56"/>
    </row>
    <row r="57" spans="1:9" x14ac:dyDescent="0.2">
      <c r="B57"/>
      <c r="C57"/>
      <c r="D57"/>
      <c r="E57"/>
      <c r="F57"/>
      <c r="G57"/>
    </row>
    <row r="58" spans="1:9" x14ac:dyDescent="0.2">
      <c r="B58"/>
      <c r="C58"/>
      <c r="D58"/>
      <c r="E58"/>
      <c r="F58"/>
      <c r="G58"/>
    </row>
    <row r="59" spans="1:9" x14ac:dyDescent="0.2">
      <c r="B59"/>
      <c r="C59"/>
      <c r="D59"/>
      <c r="E59"/>
      <c r="F59"/>
      <c r="G59"/>
    </row>
    <row r="60" spans="1:9" x14ac:dyDescent="0.2">
      <c r="B60"/>
      <c r="C60"/>
      <c r="D60"/>
      <c r="E60"/>
      <c r="F60"/>
      <c r="G60"/>
    </row>
    <row r="61" spans="1:9" x14ac:dyDescent="0.2">
      <c r="B61"/>
      <c r="C61"/>
      <c r="D61"/>
      <c r="E61"/>
      <c r="F61"/>
      <c r="G61"/>
    </row>
    <row r="62" spans="1:9" x14ac:dyDescent="0.2">
      <c r="B62"/>
      <c r="C62"/>
      <c r="D62"/>
      <c r="E62"/>
      <c r="F62"/>
      <c r="G62"/>
    </row>
    <row r="63" spans="1:9" x14ac:dyDescent="0.2">
      <c r="B63"/>
      <c r="C63"/>
      <c r="D63"/>
      <c r="E63"/>
      <c r="F63"/>
      <c r="G63"/>
    </row>
    <row r="64" spans="1:9" x14ac:dyDescent="0.2">
      <c r="B64"/>
      <c r="C64"/>
      <c r="D64"/>
      <c r="E64"/>
      <c r="F64"/>
      <c r="G64"/>
    </row>
    <row r="65" spans="2:7" x14ac:dyDescent="0.2">
      <c r="B65"/>
      <c r="C65"/>
      <c r="D65"/>
      <c r="E65"/>
      <c r="F65"/>
      <c r="G65"/>
    </row>
    <row r="66" spans="2:7" x14ac:dyDescent="0.2">
      <c r="B66"/>
      <c r="C66"/>
      <c r="D66"/>
      <c r="E66"/>
      <c r="F66"/>
      <c r="G66"/>
    </row>
    <row r="67" spans="2:7" x14ac:dyDescent="0.2">
      <c r="B67"/>
      <c r="C67"/>
      <c r="D67"/>
      <c r="E67"/>
      <c r="F67"/>
      <c r="G67"/>
    </row>
    <row r="68" spans="2:7" x14ac:dyDescent="0.2">
      <c r="B68"/>
      <c r="C68"/>
      <c r="D68"/>
      <c r="E68"/>
      <c r="F68"/>
      <c r="G68"/>
    </row>
    <row r="69" spans="2:7" x14ac:dyDescent="0.2">
      <c r="B69"/>
      <c r="C69"/>
      <c r="D69"/>
      <c r="E69"/>
      <c r="F69"/>
      <c r="G69"/>
    </row>
    <row r="70" spans="2:7" x14ac:dyDescent="0.2">
      <c r="B70"/>
      <c r="C70"/>
      <c r="D70"/>
      <c r="E70"/>
      <c r="F70"/>
      <c r="G70"/>
    </row>
    <row r="71" spans="2:7" x14ac:dyDescent="0.2">
      <c r="B71"/>
      <c r="C71"/>
      <c r="D71"/>
      <c r="E71"/>
      <c r="F71"/>
      <c r="G71"/>
    </row>
  </sheetData>
  <pageMargins left="0.7" right="0.7" top="0.75" bottom="0.75" header="0.3" footer="0.3"/>
  <pageSetup paperSize="9"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1"/>
  <sheetViews>
    <sheetView showGridLines="0" topLeftCell="A25" workbookViewId="0">
      <selection activeCell="C69" sqref="C69"/>
    </sheetView>
  </sheetViews>
  <sheetFormatPr baseColWidth="10" defaultRowHeight="12.75" x14ac:dyDescent="0.2"/>
  <cols>
    <col min="1" max="1" width="21.7109375" bestFit="1" customWidth="1"/>
    <col min="2" max="5" width="19.7109375" style="44" bestFit="1" customWidth="1"/>
    <col min="6" max="6" width="11.28515625" style="44" bestFit="1" customWidth="1"/>
    <col min="7" max="7" width="11.5703125" style="44" bestFit="1" customWidth="1"/>
    <col min="8" max="9" width="18.42578125" style="44" bestFit="1" customWidth="1"/>
    <col min="10" max="15" width="18.42578125" bestFit="1" customWidth="1"/>
    <col min="16" max="17" width="11.5703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101</v>
      </c>
    </row>
    <row r="3" spans="1:8" x14ac:dyDescent="0.2">
      <c r="A3" s="35"/>
      <c r="B3" s="77" t="s">
        <v>75</v>
      </c>
      <c r="C3" s="78"/>
      <c r="D3" s="78"/>
      <c r="E3" s="78"/>
      <c r="F3" s="79"/>
      <c r="G3"/>
      <c r="H3"/>
    </row>
    <row r="4" spans="1:8" x14ac:dyDescent="0.2">
      <c r="A4" s="36" t="s">
        <v>74</v>
      </c>
      <c r="B4" s="68">
        <v>2019</v>
      </c>
      <c r="C4" s="69">
        <v>2020</v>
      </c>
      <c r="D4" s="69">
        <v>2021</v>
      </c>
      <c r="E4" s="69">
        <v>2022</v>
      </c>
      <c r="F4" s="70" t="s">
        <v>73</v>
      </c>
      <c r="G4"/>
      <c r="H4"/>
    </row>
    <row r="5" spans="1:8" x14ac:dyDescent="0.2">
      <c r="A5" s="35" t="s">
        <v>76</v>
      </c>
      <c r="B5" s="68">
        <v>278</v>
      </c>
      <c r="C5" s="69">
        <v>559</v>
      </c>
      <c r="D5" s="69">
        <v>328</v>
      </c>
      <c r="E5" s="69">
        <v>338</v>
      </c>
      <c r="F5" s="70">
        <v>1503</v>
      </c>
      <c r="G5"/>
      <c r="H5"/>
    </row>
    <row r="6" spans="1:8" x14ac:dyDescent="0.2">
      <c r="A6" s="38" t="s">
        <v>77</v>
      </c>
      <c r="B6" s="71">
        <v>220</v>
      </c>
      <c r="C6" s="44">
        <v>430</v>
      </c>
      <c r="D6" s="44">
        <v>349</v>
      </c>
      <c r="F6" s="72">
        <v>999</v>
      </c>
      <c r="G6"/>
      <c r="H6"/>
    </row>
    <row r="7" spans="1:8" x14ac:dyDescent="0.2">
      <c r="A7" s="38" t="s">
        <v>78</v>
      </c>
      <c r="B7" s="71">
        <v>312</v>
      </c>
      <c r="C7" s="44">
        <v>254</v>
      </c>
      <c r="D7" s="44">
        <v>332</v>
      </c>
      <c r="F7" s="72">
        <v>898</v>
      </c>
      <c r="G7"/>
      <c r="H7"/>
    </row>
    <row r="8" spans="1:8" x14ac:dyDescent="0.2">
      <c r="A8" s="38" t="s">
        <v>79</v>
      </c>
      <c r="B8" s="71">
        <v>317</v>
      </c>
      <c r="C8" s="44">
        <v>182</v>
      </c>
      <c r="D8" s="44">
        <v>306</v>
      </c>
      <c r="F8" s="72">
        <v>805</v>
      </c>
      <c r="G8"/>
      <c r="H8"/>
    </row>
    <row r="9" spans="1:8" x14ac:dyDescent="0.2">
      <c r="A9" s="38" t="s">
        <v>80</v>
      </c>
      <c r="B9" s="71">
        <v>279</v>
      </c>
      <c r="C9" s="44">
        <v>232</v>
      </c>
      <c r="D9" s="44">
        <v>367</v>
      </c>
      <c r="F9" s="72">
        <v>878</v>
      </c>
      <c r="G9"/>
      <c r="H9"/>
    </row>
    <row r="10" spans="1:8" x14ac:dyDescent="0.2">
      <c r="A10" s="38" t="s">
        <v>81</v>
      </c>
      <c r="B10" s="71">
        <v>705</v>
      </c>
      <c r="C10" s="44">
        <v>485</v>
      </c>
      <c r="D10" s="44">
        <v>393</v>
      </c>
      <c r="F10" s="72">
        <v>1583</v>
      </c>
      <c r="G10"/>
      <c r="H10"/>
    </row>
    <row r="11" spans="1:8" x14ac:dyDescent="0.2">
      <c r="A11" s="38" t="s">
        <v>92</v>
      </c>
      <c r="B11" s="71">
        <v>1406</v>
      </c>
      <c r="C11" s="44">
        <v>489</v>
      </c>
      <c r="D11" s="44">
        <v>423</v>
      </c>
      <c r="F11" s="72">
        <v>2318</v>
      </c>
      <c r="G11"/>
      <c r="H11"/>
    </row>
    <row r="12" spans="1:8" x14ac:dyDescent="0.2">
      <c r="A12" s="38" t="s">
        <v>102</v>
      </c>
      <c r="B12" s="71">
        <v>661</v>
      </c>
      <c r="C12" s="44">
        <v>304</v>
      </c>
      <c r="D12" s="44">
        <v>379</v>
      </c>
      <c r="F12" s="72">
        <v>1344</v>
      </c>
      <c r="G12"/>
    </row>
    <row r="13" spans="1:8" x14ac:dyDescent="0.2">
      <c r="A13" s="38" t="s">
        <v>93</v>
      </c>
      <c r="B13" s="71">
        <v>481</v>
      </c>
      <c r="C13" s="44">
        <v>336</v>
      </c>
      <c r="D13" s="44">
        <v>451</v>
      </c>
      <c r="F13" s="72">
        <v>1268</v>
      </c>
      <c r="G13"/>
    </row>
    <row r="14" spans="1:8" x14ac:dyDescent="0.2">
      <c r="A14" s="38" t="s">
        <v>94</v>
      </c>
      <c r="B14" s="71">
        <v>496</v>
      </c>
      <c r="C14" s="44">
        <v>379</v>
      </c>
      <c r="D14" s="44">
        <v>426</v>
      </c>
      <c r="F14" s="72">
        <v>1301</v>
      </c>
      <c r="G14"/>
    </row>
    <row r="15" spans="1:8" x14ac:dyDescent="0.2">
      <c r="A15" s="38" t="s">
        <v>95</v>
      </c>
      <c r="B15" s="71">
        <v>390</v>
      </c>
      <c r="C15" s="44">
        <v>339</v>
      </c>
      <c r="D15" s="44">
        <v>357</v>
      </c>
      <c r="F15" s="72">
        <v>1086</v>
      </c>
      <c r="G15"/>
    </row>
    <row r="16" spans="1:8" x14ac:dyDescent="0.2">
      <c r="A16" s="38" t="s">
        <v>96</v>
      </c>
      <c r="B16" s="71">
        <v>540</v>
      </c>
      <c r="C16" s="44">
        <v>295</v>
      </c>
      <c r="D16" s="44">
        <v>364</v>
      </c>
      <c r="F16" s="72">
        <v>1199</v>
      </c>
      <c r="G16"/>
    </row>
    <row r="17" spans="1:7" x14ac:dyDescent="0.2">
      <c r="A17" s="37" t="s">
        <v>82</v>
      </c>
      <c r="B17" s="73">
        <v>6085</v>
      </c>
      <c r="C17" s="74">
        <v>4284</v>
      </c>
      <c r="D17" s="74">
        <v>4475</v>
      </c>
      <c r="E17" s="74">
        <v>338</v>
      </c>
      <c r="F17" s="75">
        <v>15182</v>
      </c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  <row r="21" spans="1:7" x14ac:dyDescent="0.2">
      <c r="B21"/>
      <c r="C21"/>
      <c r="D21"/>
      <c r="E21"/>
      <c r="F21"/>
      <c r="G21"/>
    </row>
    <row r="22" spans="1:7" x14ac:dyDescent="0.2">
      <c r="B22"/>
      <c r="C22"/>
      <c r="D22"/>
      <c r="E22"/>
      <c r="F22"/>
      <c r="G22"/>
    </row>
    <row r="23" spans="1:7" x14ac:dyDescent="0.2">
      <c r="B23"/>
      <c r="C23"/>
      <c r="D23"/>
      <c r="E23"/>
      <c r="F23"/>
      <c r="G23"/>
    </row>
    <row r="24" spans="1:7" x14ac:dyDescent="0.2">
      <c r="B24"/>
      <c r="C24"/>
      <c r="D24"/>
      <c r="E24"/>
      <c r="F24"/>
      <c r="G24"/>
    </row>
    <row r="25" spans="1:7" x14ac:dyDescent="0.2">
      <c r="B25"/>
      <c r="C25"/>
      <c r="D25"/>
      <c r="E25"/>
      <c r="F25"/>
      <c r="G25"/>
    </row>
    <row r="26" spans="1:7" x14ac:dyDescent="0.2">
      <c r="B26"/>
      <c r="C26"/>
      <c r="D26"/>
      <c r="E26"/>
      <c r="F26"/>
      <c r="G26"/>
    </row>
    <row r="27" spans="1:7" x14ac:dyDescent="0.2">
      <c r="B27"/>
      <c r="C27"/>
      <c r="D27"/>
      <c r="E27"/>
      <c r="F27"/>
      <c r="G27"/>
    </row>
    <row r="28" spans="1:7" x14ac:dyDescent="0.2">
      <c r="B28"/>
      <c r="C28"/>
      <c r="D28"/>
      <c r="E28"/>
      <c r="F28"/>
      <c r="G28"/>
    </row>
    <row r="29" spans="1:7" x14ac:dyDescent="0.2">
      <c r="B29"/>
      <c r="C29"/>
      <c r="D29"/>
      <c r="E29"/>
      <c r="F29"/>
      <c r="G29"/>
    </row>
    <row r="30" spans="1:7" x14ac:dyDescent="0.2">
      <c r="B30"/>
      <c r="C30"/>
      <c r="D30"/>
      <c r="E30"/>
      <c r="F30"/>
      <c r="G30"/>
    </row>
    <row r="31" spans="1:7" x14ac:dyDescent="0.2">
      <c r="B31"/>
      <c r="C31"/>
      <c r="D31"/>
      <c r="E31"/>
      <c r="F31"/>
      <c r="G31"/>
    </row>
    <row r="32" spans="1:7" x14ac:dyDescent="0.2">
      <c r="B32"/>
      <c r="C32"/>
      <c r="D32"/>
      <c r="E32"/>
      <c r="F32"/>
      <c r="G32"/>
    </row>
    <row r="33" spans="1:8" x14ac:dyDescent="0.2">
      <c r="B33"/>
      <c r="C33"/>
      <c r="D33"/>
      <c r="E33"/>
      <c r="F33"/>
      <c r="G33"/>
    </row>
    <row r="34" spans="1:8" x14ac:dyDescent="0.2">
      <c r="B34"/>
      <c r="C34"/>
      <c r="D34"/>
      <c r="E34"/>
      <c r="F34"/>
      <c r="G34"/>
    </row>
    <row r="35" spans="1:8" x14ac:dyDescent="0.2">
      <c r="B35"/>
      <c r="C35"/>
      <c r="D35"/>
      <c r="E35"/>
      <c r="F35"/>
      <c r="G35"/>
    </row>
    <row r="36" spans="1:8" x14ac:dyDescent="0.2">
      <c r="B36"/>
      <c r="C36"/>
      <c r="D36"/>
      <c r="E36"/>
      <c r="F36"/>
      <c r="G36"/>
    </row>
    <row r="37" spans="1:8" x14ac:dyDescent="0.2">
      <c r="B37"/>
      <c r="C37"/>
      <c r="D37"/>
      <c r="E37"/>
      <c r="F37"/>
      <c r="G37"/>
    </row>
    <row r="38" spans="1:8" x14ac:dyDescent="0.2">
      <c r="B38"/>
      <c r="C38"/>
      <c r="D38"/>
      <c r="E38"/>
      <c r="F38"/>
      <c r="G38"/>
    </row>
    <row r="39" spans="1:8" x14ac:dyDescent="0.2">
      <c r="B39"/>
      <c r="C39"/>
      <c r="D39"/>
      <c r="E39"/>
      <c r="F39"/>
      <c r="G39"/>
    </row>
    <row r="40" spans="1:8" x14ac:dyDescent="0.2">
      <c r="B40"/>
      <c r="C40"/>
      <c r="D40"/>
      <c r="E40"/>
      <c r="F40"/>
      <c r="G40"/>
    </row>
    <row r="41" spans="1:8" x14ac:dyDescent="0.2">
      <c r="B41"/>
      <c r="C41"/>
      <c r="D41"/>
      <c r="E41"/>
      <c r="F41"/>
      <c r="G41"/>
    </row>
    <row r="42" spans="1:8" x14ac:dyDescent="0.2">
      <c r="B42"/>
      <c r="C42"/>
      <c r="D42"/>
      <c r="E42"/>
      <c r="F42"/>
      <c r="G42"/>
    </row>
    <row r="43" spans="1:8" x14ac:dyDescent="0.2">
      <c r="B43"/>
      <c r="C43"/>
      <c r="D43"/>
      <c r="E43"/>
      <c r="F43"/>
      <c r="G43"/>
    </row>
    <row r="44" spans="1:8" x14ac:dyDescent="0.2">
      <c r="A44" s="40"/>
      <c r="B44" s="40"/>
      <c r="C44"/>
      <c r="D44"/>
      <c r="E44"/>
      <c r="F44"/>
      <c r="G44"/>
      <c r="H44"/>
    </row>
    <row r="45" spans="1:8" x14ac:dyDescent="0.2">
      <c r="A45" s="40"/>
      <c r="B45" s="40"/>
      <c r="C45" s="40"/>
      <c r="D45"/>
      <c r="E45"/>
      <c r="F45"/>
      <c r="G45"/>
      <c r="H45"/>
    </row>
    <row r="46" spans="1:8" x14ac:dyDescent="0.2">
      <c r="A46" s="47" t="s">
        <v>88</v>
      </c>
      <c r="B46" s="35" t="s">
        <v>101</v>
      </c>
      <c r="C46" s="45"/>
    </row>
    <row r="47" spans="1:8" x14ac:dyDescent="0.2">
      <c r="A47" s="40"/>
      <c r="B47" s="45"/>
      <c r="C47" s="45"/>
    </row>
    <row r="48" spans="1:8" x14ac:dyDescent="0.2">
      <c r="A48" s="48" t="s">
        <v>97</v>
      </c>
      <c r="B48" s="49"/>
      <c r="C48" s="40"/>
      <c r="D48"/>
      <c r="E48"/>
      <c r="F48"/>
      <c r="G48"/>
    </row>
    <row r="49" spans="1:9" x14ac:dyDescent="0.2">
      <c r="A49" s="48" t="s">
        <v>87</v>
      </c>
      <c r="B49" s="35" t="s">
        <v>18</v>
      </c>
      <c r="C49" s="40"/>
      <c r="D49"/>
      <c r="E49"/>
      <c r="F49"/>
      <c r="G49"/>
    </row>
    <row r="50" spans="1:9" x14ac:dyDescent="0.2">
      <c r="A50" s="49" t="s">
        <v>50</v>
      </c>
      <c r="B50" s="50">
        <v>49</v>
      </c>
      <c r="C50" s="40"/>
      <c r="D50"/>
      <c r="E50"/>
      <c r="F50"/>
      <c r="G50"/>
    </row>
    <row r="51" spans="1:9" x14ac:dyDescent="0.2">
      <c r="A51" s="40" t="s">
        <v>61</v>
      </c>
      <c r="B51" s="46">
        <v>289</v>
      </c>
      <c r="C51" s="40"/>
      <c r="D51"/>
      <c r="E51"/>
      <c r="F51"/>
      <c r="G51"/>
    </row>
    <row r="52" spans="1:9" s="40" customFormat="1" ht="40.5" x14ac:dyDescent="0.5">
      <c r="A52" s="40" t="s">
        <v>73</v>
      </c>
      <c r="B52" s="96">
        <v>338</v>
      </c>
      <c r="H52" s="45"/>
      <c r="I52" s="45"/>
    </row>
    <row r="53" spans="1:9" x14ac:dyDescent="0.2">
      <c r="B53"/>
      <c r="C53" s="40"/>
      <c r="D53"/>
      <c r="E53"/>
      <c r="F53"/>
      <c r="G53"/>
    </row>
    <row r="54" spans="1:9" x14ac:dyDescent="0.2">
      <c r="B54"/>
      <c r="C54" s="40"/>
      <c r="D54"/>
      <c r="E54"/>
      <c r="F54"/>
      <c r="G54"/>
    </row>
    <row r="55" spans="1:9" x14ac:dyDescent="0.2">
      <c r="B55"/>
      <c r="C55"/>
      <c r="D55"/>
      <c r="E55"/>
      <c r="F55"/>
      <c r="G55"/>
    </row>
    <row r="56" spans="1:9" x14ac:dyDescent="0.2">
      <c r="B56"/>
      <c r="C56"/>
      <c r="D56"/>
      <c r="E56"/>
      <c r="F56"/>
      <c r="G56"/>
    </row>
    <row r="57" spans="1:9" x14ac:dyDescent="0.2">
      <c r="B57"/>
      <c r="C57"/>
      <c r="D57"/>
      <c r="E57"/>
      <c r="F57"/>
      <c r="G57"/>
    </row>
    <row r="58" spans="1:9" x14ac:dyDescent="0.2">
      <c r="B58"/>
      <c r="C58"/>
      <c r="D58"/>
      <c r="E58"/>
      <c r="F58"/>
      <c r="G58"/>
    </row>
    <row r="59" spans="1:9" x14ac:dyDescent="0.2">
      <c r="B59"/>
      <c r="C59"/>
      <c r="D59"/>
      <c r="E59"/>
      <c r="F59"/>
      <c r="G59"/>
    </row>
    <row r="60" spans="1:9" x14ac:dyDescent="0.2">
      <c r="B60"/>
      <c r="C60"/>
      <c r="D60"/>
      <c r="E60"/>
      <c r="F60"/>
      <c r="G60"/>
    </row>
    <row r="61" spans="1:9" x14ac:dyDescent="0.2">
      <c r="B61"/>
      <c r="C61"/>
      <c r="D61"/>
      <c r="E61"/>
      <c r="F61"/>
      <c r="G61"/>
    </row>
    <row r="62" spans="1:9" x14ac:dyDescent="0.2">
      <c r="B62"/>
      <c r="C62"/>
      <c r="D62"/>
      <c r="E62"/>
      <c r="F62"/>
      <c r="G62"/>
    </row>
    <row r="63" spans="1:9" x14ac:dyDescent="0.2">
      <c r="B63"/>
      <c r="C63"/>
      <c r="D63"/>
      <c r="E63"/>
      <c r="F63"/>
      <c r="G63"/>
    </row>
    <row r="64" spans="1:9" x14ac:dyDescent="0.2">
      <c r="B64"/>
      <c r="C64"/>
      <c r="D64"/>
      <c r="E64"/>
      <c r="F64"/>
      <c r="G64"/>
    </row>
    <row r="65" spans="2:7" x14ac:dyDescent="0.2">
      <c r="B65"/>
      <c r="C65"/>
      <c r="D65"/>
      <c r="E65"/>
      <c r="F65"/>
      <c r="G65"/>
    </row>
    <row r="66" spans="2:7" x14ac:dyDescent="0.2">
      <c r="B66"/>
      <c r="C66"/>
      <c r="D66"/>
      <c r="E66"/>
      <c r="F66"/>
      <c r="G66"/>
    </row>
    <row r="67" spans="2:7" x14ac:dyDescent="0.2">
      <c r="B67"/>
      <c r="C67"/>
      <c r="D67"/>
      <c r="E67"/>
      <c r="F67"/>
      <c r="G67"/>
    </row>
    <row r="68" spans="2:7" x14ac:dyDescent="0.2">
      <c r="B68"/>
      <c r="C68"/>
      <c r="D68"/>
      <c r="E68"/>
      <c r="F68"/>
      <c r="G68"/>
    </row>
    <row r="69" spans="2:7" x14ac:dyDescent="0.2">
      <c r="B69"/>
      <c r="C69"/>
      <c r="D69"/>
      <c r="E69"/>
      <c r="F69"/>
      <c r="G69"/>
    </row>
    <row r="70" spans="2:7" x14ac:dyDescent="0.2">
      <c r="B70"/>
      <c r="C70"/>
      <c r="D70"/>
      <c r="E70"/>
      <c r="F70"/>
      <c r="G70"/>
    </row>
    <row r="71" spans="2:7" x14ac:dyDescent="0.2">
      <c r="B71"/>
      <c r="C71"/>
      <c r="D71"/>
      <c r="E71"/>
      <c r="F71"/>
      <c r="G71"/>
    </row>
  </sheetData>
  <pageMargins left="0.7" right="0.7" top="0.75" bottom="0.75" header="0.3" footer="0.3"/>
  <pageSetup paperSize="9" orientation="portrait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G43" sqref="G43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B36" sqref="B36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23"/>
  <sheetViews>
    <sheetView zoomScale="140" zoomScaleNormal="140" workbookViewId="0">
      <pane xSplit="1" topLeftCell="B1" activePane="topRight" state="frozen"/>
      <selection activeCell="B36" sqref="B36"/>
      <selection pane="topRight" activeCell="B36" sqref="B36"/>
    </sheetView>
  </sheetViews>
  <sheetFormatPr baseColWidth="10" defaultRowHeight="12.75" x14ac:dyDescent="0.2"/>
  <cols>
    <col min="1" max="1" width="23.5703125" customWidth="1"/>
    <col min="2" max="13" width="7.140625" customWidth="1"/>
    <col min="14" max="14" width="12.42578125" customWidth="1"/>
    <col min="15" max="22" width="6" customWidth="1"/>
  </cols>
  <sheetData>
    <row r="1" spans="1:14" ht="20.25" x14ac:dyDescent="0.3">
      <c r="A1" s="22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>
        <v>2022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18</v>
      </c>
    </row>
    <row r="3" spans="1:14" x14ac:dyDescent="0.2">
      <c r="A3" s="1" t="s">
        <v>0</v>
      </c>
      <c r="B3" s="1">
        <v>200</v>
      </c>
      <c r="C3" s="1"/>
      <c r="D3" s="1"/>
      <c r="E3" s="1"/>
      <c r="F3" s="1"/>
      <c r="G3" s="1"/>
      <c r="H3" s="1"/>
      <c r="I3" s="1"/>
      <c r="J3" s="24"/>
      <c r="K3" s="3"/>
      <c r="L3" s="1"/>
      <c r="M3" s="1"/>
      <c r="N3" s="1">
        <f>SUM(B3:M3)</f>
        <v>200</v>
      </c>
    </row>
    <row r="4" spans="1:14" x14ac:dyDescent="0.2">
      <c r="A4" s="1" t="s">
        <v>19</v>
      </c>
      <c r="B4" s="1">
        <v>1053</v>
      </c>
      <c r="C4" s="1"/>
      <c r="D4" s="1"/>
      <c r="E4" s="1"/>
      <c r="F4" s="1"/>
      <c r="G4" s="1"/>
      <c r="H4" s="1"/>
      <c r="I4" s="1"/>
      <c r="J4" s="24"/>
      <c r="K4" s="1"/>
      <c r="L4" s="1"/>
      <c r="M4" s="1"/>
      <c r="N4" s="1">
        <f t="shared" ref="N4:N11" si="0">SUM(B4:M4)</f>
        <v>1053</v>
      </c>
    </row>
    <row r="5" spans="1:14" x14ac:dyDescent="0.2">
      <c r="A5" s="1" t="s">
        <v>13</v>
      </c>
      <c r="B5" s="1">
        <v>310</v>
      </c>
      <c r="C5" s="1"/>
      <c r="D5" s="1"/>
      <c r="E5" s="1"/>
      <c r="F5" s="1"/>
      <c r="G5" s="1"/>
      <c r="H5" s="1"/>
      <c r="I5" s="1"/>
      <c r="J5" s="24"/>
      <c r="K5" s="1"/>
      <c r="L5" s="1"/>
      <c r="M5" s="1"/>
      <c r="N5" s="1">
        <f t="shared" si="0"/>
        <v>310</v>
      </c>
    </row>
    <row r="6" spans="1:14" x14ac:dyDescent="0.2">
      <c r="A6" s="8" t="s">
        <v>103</v>
      </c>
      <c r="B6" s="1">
        <v>621</v>
      </c>
      <c r="C6" s="1"/>
      <c r="D6" s="1"/>
      <c r="E6" s="1"/>
      <c r="F6" s="1"/>
      <c r="G6" s="1"/>
      <c r="H6" s="1"/>
      <c r="I6" s="1"/>
      <c r="J6" s="24"/>
      <c r="K6" s="1"/>
      <c r="L6" s="1"/>
      <c r="M6" s="1"/>
      <c r="N6" s="1">
        <f t="shared" si="0"/>
        <v>621</v>
      </c>
    </row>
    <row r="7" spans="1:14" x14ac:dyDescent="0.2">
      <c r="A7" s="1" t="s">
        <v>39</v>
      </c>
      <c r="B7" s="1">
        <v>1413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1413</v>
      </c>
    </row>
    <row r="8" spans="1:14" x14ac:dyDescent="0.2">
      <c r="A8" s="1" t="s">
        <v>14</v>
      </c>
      <c r="B8" s="60">
        <v>523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523</v>
      </c>
    </row>
    <row r="9" spans="1:14" x14ac:dyDescent="0.2">
      <c r="A9" s="1" t="s">
        <v>15</v>
      </c>
      <c r="B9" s="1">
        <v>2793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>SUM(B9:M9)</f>
        <v>2793</v>
      </c>
    </row>
    <row r="10" spans="1:14" x14ac:dyDescent="0.2">
      <c r="A10" s="1" t="s">
        <v>16</v>
      </c>
      <c r="B10" s="1">
        <v>863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863</v>
      </c>
    </row>
    <row r="11" spans="1:14" x14ac:dyDescent="0.2">
      <c r="A11" s="8" t="s">
        <v>104</v>
      </c>
      <c r="B11" s="1">
        <v>717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717</v>
      </c>
    </row>
    <row r="12" spans="1:14" x14ac:dyDescent="0.2">
      <c r="A12" s="1" t="s">
        <v>22</v>
      </c>
      <c r="B12" s="1">
        <f>SUM(B3:B11)</f>
        <v>8493</v>
      </c>
      <c r="C12" s="1">
        <f t="shared" ref="C12:N12" si="1">SUM(C3:C11)</f>
        <v>0</v>
      </c>
      <c r="D12" s="1">
        <f t="shared" si="1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8493</v>
      </c>
    </row>
    <row r="13" spans="1:14" x14ac:dyDescent="0.2">
      <c r="A13" s="1">
        <v>2021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18</v>
      </c>
    </row>
    <row r="14" spans="1:14" x14ac:dyDescent="0.2">
      <c r="A14" s="1" t="s">
        <v>0</v>
      </c>
      <c r="B14" s="1">
        <v>283</v>
      </c>
      <c r="C14" s="1">
        <v>336</v>
      </c>
      <c r="D14" s="1">
        <v>261</v>
      </c>
      <c r="E14" s="1">
        <v>210</v>
      </c>
      <c r="F14" s="1">
        <v>188</v>
      </c>
      <c r="G14" s="1">
        <v>192</v>
      </c>
      <c r="H14" s="1">
        <v>227</v>
      </c>
      <c r="I14" s="1">
        <v>212</v>
      </c>
      <c r="J14" s="24">
        <v>247</v>
      </c>
      <c r="K14" s="3">
        <v>232</v>
      </c>
      <c r="L14" s="1">
        <v>265</v>
      </c>
      <c r="M14" s="1">
        <v>233</v>
      </c>
      <c r="N14" s="1">
        <f>SUM(B14:M14)</f>
        <v>2886</v>
      </c>
    </row>
    <row r="15" spans="1:14" x14ac:dyDescent="0.2">
      <c r="A15" s="1" t="s">
        <v>19</v>
      </c>
      <c r="B15" s="1">
        <v>878</v>
      </c>
      <c r="C15" s="1">
        <v>918</v>
      </c>
      <c r="D15" s="1">
        <v>813</v>
      </c>
      <c r="E15" s="1">
        <v>842</v>
      </c>
      <c r="F15" s="1">
        <v>765</v>
      </c>
      <c r="G15" s="1">
        <v>721</v>
      </c>
      <c r="H15" s="1">
        <v>848</v>
      </c>
      <c r="I15" s="1">
        <v>889</v>
      </c>
      <c r="J15" s="24">
        <v>918</v>
      </c>
      <c r="K15" s="1">
        <v>951</v>
      </c>
      <c r="L15" s="1">
        <v>1039</v>
      </c>
      <c r="M15" s="1">
        <v>970</v>
      </c>
      <c r="N15" s="1">
        <f t="shared" ref="N15:N22" si="2">SUM(B15:M15)</f>
        <v>10552</v>
      </c>
    </row>
    <row r="16" spans="1:14" x14ac:dyDescent="0.2">
      <c r="A16" s="1" t="s">
        <v>13</v>
      </c>
      <c r="B16" s="1">
        <v>268</v>
      </c>
      <c r="C16" s="1">
        <v>298</v>
      </c>
      <c r="D16" s="1">
        <v>261</v>
      </c>
      <c r="E16" s="1">
        <v>245</v>
      </c>
      <c r="F16" s="1">
        <v>328</v>
      </c>
      <c r="G16" s="1">
        <v>412</v>
      </c>
      <c r="H16" s="1">
        <v>520</v>
      </c>
      <c r="I16" s="1">
        <v>524</v>
      </c>
      <c r="J16" s="24">
        <v>479</v>
      </c>
      <c r="K16" s="1">
        <v>395</v>
      </c>
      <c r="L16" s="1">
        <v>376</v>
      </c>
      <c r="M16" s="1">
        <v>323</v>
      </c>
      <c r="N16" s="1">
        <f t="shared" si="2"/>
        <v>4429</v>
      </c>
    </row>
    <row r="17" spans="1:14" x14ac:dyDescent="0.2">
      <c r="A17" s="8" t="s">
        <v>103</v>
      </c>
      <c r="B17" s="1">
        <v>647</v>
      </c>
      <c r="C17" s="1">
        <v>645</v>
      </c>
      <c r="D17" s="1">
        <v>550</v>
      </c>
      <c r="E17" s="1">
        <v>520</v>
      </c>
      <c r="F17" s="1">
        <v>436</v>
      </c>
      <c r="G17" s="1">
        <v>544</v>
      </c>
      <c r="H17" s="1">
        <v>636</v>
      </c>
      <c r="I17" s="1">
        <v>745</v>
      </c>
      <c r="J17" s="24">
        <v>697</v>
      </c>
      <c r="K17" s="1">
        <v>722</v>
      </c>
      <c r="L17" s="1">
        <v>744</v>
      </c>
      <c r="M17" s="1">
        <v>691</v>
      </c>
      <c r="N17" s="1">
        <f t="shared" si="2"/>
        <v>7577</v>
      </c>
    </row>
    <row r="18" spans="1:14" x14ac:dyDescent="0.2">
      <c r="A18" s="1" t="s">
        <v>39</v>
      </c>
      <c r="B18" s="1">
        <v>1210</v>
      </c>
      <c r="C18" s="1">
        <v>1265</v>
      </c>
      <c r="D18" s="1">
        <v>1086</v>
      </c>
      <c r="E18" s="1">
        <v>1061</v>
      </c>
      <c r="F18" s="1">
        <v>1140</v>
      </c>
      <c r="G18" s="1">
        <v>1291</v>
      </c>
      <c r="H18" s="1">
        <v>1605</v>
      </c>
      <c r="I18" s="1">
        <v>1731</v>
      </c>
      <c r="J18" s="1">
        <v>1625</v>
      </c>
      <c r="K18" s="1">
        <v>1550</v>
      </c>
      <c r="L18" s="1">
        <v>1532</v>
      </c>
      <c r="M18" s="1">
        <v>1404</v>
      </c>
      <c r="N18" s="1">
        <f t="shared" si="2"/>
        <v>16500</v>
      </c>
    </row>
    <row r="19" spans="1:14" x14ac:dyDescent="0.2">
      <c r="A19" s="1" t="s">
        <v>14</v>
      </c>
      <c r="B19" s="1">
        <v>301</v>
      </c>
      <c r="C19" s="1">
        <v>275</v>
      </c>
      <c r="D19" s="1">
        <v>271</v>
      </c>
      <c r="E19" s="1">
        <v>272</v>
      </c>
      <c r="F19" s="1">
        <v>253</v>
      </c>
      <c r="G19" s="1">
        <v>275</v>
      </c>
      <c r="H19" s="1">
        <v>296</v>
      </c>
      <c r="I19" s="1">
        <v>351</v>
      </c>
      <c r="J19" s="1">
        <v>378</v>
      </c>
      <c r="K19" s="1">
        <v>426</v>
      </c>
      <c r="L19" s="1">
        <v>474</v>
      </c>
      <c r="M19" s="1">
        <v>461</v>
      </c>
      <c r="N19" s="1">
        <f t="shared" si="2"/>
        <v>4033</v>
      </c>
    </row>
    <row r="20" spans="1:14" x14ac:dyDescent="0.2">
      <c r="A20" s="1" t="s">
        <v>15</v>
      </c>
      <c r="B20" s="1">
        <v>2236</v>
      </c>
      <c r="C20" s="1">
        <v>2079</v>
      </c>
      <c r="D20" s="1">
        <v>1803</v>
      </c>
      <c r="E20" s="1">
        <v>1841</v>
      </c>
      <c r="F20" s="1">
        <v>2016</v>
      </c>
      <c r="G20" s="1">
        <v>2084</v>
      </c>
      <c r="H20" s="1">
        <v>2492</v>
      </c>
      <c r="I20" s="1">
        <v>2846</v>
      </c>
      <c r="J20" s="1">
        <v>2893</v>
      </c>
      <c r="K20" s="1">
        <v>2986</v>
      </c>
      <c r="L20" s="1">
        <v>3048</v>
      </c>
      <c r="M20" s="1">
        <v>2957</v>
      </c>
      <c r="N20" s="1">
        <f t="shared" si="2"/>
        <v>29281</v>
      </c>
    </row>
    <row r="21" spans="1:14" x14ac:dyDescent="0.2">
      <c r="A21" s="1" t="s">
        <v>16</v>
      </c>
      <c r="B21" s="1">
        <v>754</v>
      </c>
      <c r="C21" s="1">
        <v>697</v>
      </c>
      <c r="D21" s="1">
        <v>606</v>
      </c>
      <c r="E21" s="1">
        <v>596</v>
      </c>
      <c r="F21" s="1">
        <v>647</v>
      </c>
      <c r="G21" s="1">
        <v>661</v>
      </c>
      <c r="H21" s="1">
        <v>714</v>
      </c>
      <c r="I21" s="1">
        <v>863</v>
      </c>
      <c r="J21" s="1">
        <v>869</v>
      </c>
      <c r="K21" s="1">
        <v>1012</v>
      </c>
      <c r="L21" s="1">
        <v>989</v>
      </c>
      <c r="M21" s="1">
        <v>907</v>
      </c>
      <c r="N21" s="1">
        <f t="shared" si="2"/>
        <v>9315</v>
      </c>
    </row>
    <row r="22" spans="1:14" x14ac:dyDescent="0.2">
      <c r="A22" s="8" t="s">
        <v>104</v>
      </c>
      <c r="B22" s="1">
        <v>613</v>
      </c>
      <c r="C22" s="1">
        <v>683</v>
      </c>
      <c r="D22" s="1">
        <v>554</v>
      </c>
      <c r="E22" s="1">
        <v>577</v>
      </c>
      <c r="F22" s="1">
        <v>682</v>
      </c>
      <c r="G22" s="1">
        <v>629</v>
      </c>
      <c r="H22" s="1">
        <v>773</v>
      </c>
      <c r="I22" s="1">
        <v>848</v>
      </c>
      <c r="J22" s="1">
        <v>877</v>
      </c>
      <c r="K22" s="1">
        <v>865</v>
      </c>
      <c r="L22" s="1">
        <v>788</v>
      </c>
      <c r="M22" s="1">
        <v>771</v>
      </c>
      <c r="N22" s="1">
        <f t="shared" si="2"/>
        <v>8660</v>
      </c>
    </row>
    <row r="23" spans="1:14" x14ac:dyDescent="0.2">
      <c r="A23" s="1" t="s">
        <v>22</v>
      </c>
      <c r="B23" s="1">
        <f>SUM(B14:B22)</f>
        <v>7190</v>
      </c>
      <c r="C23" s="1">
        <f t="shared" ref="C23:N23" si="3">SUM(C14:C22)</f>
        <v>7196</v>
      </c>
      <c r="D23" s="1">
        <f t="shared" si="3"/>
        <v>6205</v>
      </c>
      <c r="E23" s="1">
        <f t="shared" si="3"/>
        <v>6164</v>
      </c>
      <c r="F23" s="1">
        <f t="shared" si="3"/>
        <v>6455</v>
      </c>
      <c r="G23" s="1">
        <f t="shared" si="3"/>
        <v>6809</v>
      </c>
      <c r="H23" s="1">
        <f t="shared" si="3"/>
        <v>8111</v>
      </c>
      <c r="I23" s="1">
        <f t="shared" si="3"/>
        <v>9009</v>
      </c>
      <c r="J23" s="1">
        <f t="shared" si="3"/>
        <v>8983</v>
      </c>
      <c r="K23" s="1">
        <f t="shared" si="3"/>
        <v>9139</v>
      </c>
      <c r="L23" s="1">
        <f t="shared" si="3"/>
        <v>9255</v>
      </c>
      <c r="M23" s="1">
        <f t="shared" si="3"/>
        <v>8717</v>
      </c>
      <c r="N23" s="1">
        <f t="shared" si="3"/>
        <v>93233</v>
      </c>
    </row>
    <row r="24" spans="1:14" x14ac:dyDescent="0.2">
      <c r="A24" s="1">
        <v>2020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18</v>
      </c>
    </row>
    <row r="25" spans="1:14" x14ac:dyDescent="0.2">
      <c r="A25" s="1" t="s">
        <v>0</v>
      </c>
      <c r="B25" s="1">
        <v>312</v>
      </c>
      <c r="C25" s="1">
        <v>320</v>
      </c>
      <c r="D25" s="1">
        <v>283</v>
      </c>
      <c r="E25" s="1">
        <v>252</v>
      </c>
      <c r="F25" s="1">
        <v>236</v>
      </c>
      <c r="G25" s="1">
        <v>253</v>
      </c>
      <c r="H25" s="1">
        <v>283</v>
      </c>
      <c r="I25" s="1">
        <v>315</v>
      </c>
      <c r="J25" s="24">
        <v>303</v>
      </c>
      <c r="K25" s="3">
        <v>332</v>
      </c>
      <c r="L25" s="1">
        <v>285</v>
      </c>
      <c r="M25" s="1">
        <v>265</v>
      </c>
      <c r="N25" s="1">
        <f>SUM(B25:M25)</f>
        <v>3439</v>
      </c>
    </row>
    <row r="26" spans="1:14" x14ac:dyDescent="0.2">
      <c r="A26" s="1" t="s">
        <v>19</v>
      </c>
      <c r="B26" s="1">
        <v>1072</v>
      </c>
      <c r="C26" s="1">
        <v>1184</v>
      </c>
      <c r="D26" s="1">
        <v>1035</v>
      </c>
      <c r="E26" s="1">
        <v>748</v>
      </c>
      <c r="F26" s="1">
        <v>786</v>
      </c>
      <c r="G26" s="1">
        <v>754</v>
      </c>
      <c r="H26" s="1">
        <v>801</v>
      </c>
      <c r="I26" s="1">
        <v>890</v>
      </c>
      <c r="J26" s="24">
        <v>1074</v>
      </c>
      <c r="K26" s="1">
        <v>948</v>
      </c>
      <c r="L26" s="1">
        <v>936</v>
      </c>
      <c r="M26" s="1">
        <v>916</v>
      </c>
      <c r="N26" s="1">
        <f t="shared" ref="N26:N33" si="4">SUM(B26:M26)</f>
        <v>11144</v>
      </c>
    </row>
    <row r="27" spans="1:14" x14ac:dyDescent="0.2">
      <c r="A27" s="1" t="s">
        <v>13</v>
      </c>
      <c r="B27" s="1">
        <v>552</v>
      </c>
      <c r="C27" s="1">
        <v>566</v>
      </c>
      <c r="D27" s="1">
        <v>507</v>
      </c>
      <c r="E27" s="1">
        <v>429</v>
      </c>
      <c r="F27" s="1">
        <v>395</v>
      </c>
      <c r="G27" s="1">
        <v>344</v>
      </c>
      <c r="H27" s="1">
        <v>321</v>
      </c>
      <c r="I27" s="1">
        <v>329</v>
      </c>
      <c r="J27" s="24">
        <v>299</v>
      </c>
      <c r="K27" s="1">
        <v>344</v>
      </c>
      <c r="L27" s="1">
        <v>294</v>
      </c>
      <c r="M27" s="1">
        <v>299</v>
      </c>
      <c r="N27" s="1">
        <f t="shared" si="4"/>
        <v>4679</v>
      </c>
    </row>
    <row r="28" spans="1:14" x14ac:dyDescent="0.2">
      <c r="A28" s="8" t="s">
        <v>103</v>
      </c>
      <c r="B28" s="1">
        <v>845</v>
      </c>
      <c r="C28" s="1">
        <v>896</v>
      </c>
      <c r="D28" s="1">
        <v>845</v>
      </c>
      <c r="E28" s="1">
        <v>608</v>
      </c>
      <c r="F28" s="1">
        <v>575</v>
      </c>
      <c r="G28" s="1">
        <v>632</v>
      </c>
      <c r="H28" s="1">
        <v>831</v>
      </c>
      <c r="I28" s="1">
        <v>909</v>
      </c>
      <c r="J28" s="24">
        <v>886</v>
      </c>
      <c r="K28" s="1">
        <v>847</v>
      </c>
      <c r="L28" s="1">
        <v>700</v>
      </c>
      <c r="M28" s="1">
        <v>669</v>
      </c>
      <c r="N28" s="1">
        <f t="shared" si="4"/>
        <v>9243</v>
      </c>
    </row>
    <row r="29" spans="1:14" x14ac:dyDescent="0.2">
      <c r="A29" s="1" t="s">
        <v>39</v>
      </c>
      <c r="B29" s="1">
        <v>1348</v>
      </c>
      <c r="C29" s="1">
        <v>1396</v>
      </c>
      <c r="D29" s="1">
        <v>1241</v>
      </c>
      <c r="E29" s="1">
        <v>907</v>
      </c>
      <c r="F29" s="1">
        <v>948</v>
      </c>
      <c r="G29" s="1">
        <v>942</v>
      </c>
      <c r="H29" s="1">
        <v>1055</v>
      </c>
      <c r="I29" s="1">
        <v>1168</v>
      </c>
      <c r="J29" s="1">
        <v>1205</v>
      </c>
      <c r="K29" s="1">
        <v>1297</v>
      </c>
      <c r="L29" s="1">
        <v>1180</v>
      </c>
      <c r="M29" s="1">
        <v>1177</v>
      </c>
      <c r="N29" s="1">
        <f t="shared" si="4"/>
        <v>13864</v>
      </c>
    </row>
    <row r="30" spans="1:14" x14ac:dyDescent="0.2">
      <c r="A30" s="1" t="s">
        <v>14</v>
      </c>
      <c r="B30" s="1">
        <v>577</v>
      </c>
      <c r="C30" s="1">
        <v>559</v>
      </c>
      <c r="D30" s="1">
        <v>450</v>
      </c>
      <c r="E30" s="1">
        <v>326</v>
      </c>
      <c r="F30" s="1">
        <v>316</v>
      </c>
      <c r="G30" s="1">
        <v>301</v>
      </c>
      <c r="H30" s="1">
        <v>302</v>
      </c>
      <c r="I30" s="1">
        <v>328</v>
      </c>
      <c r="J30" s="1">
        <v>309</v>
      </c>
      <c r="K30" s="1">
        <v>265</v>
      </c>
      <c r="L30" s="1">
        <v>295</v>
      </c>
      <c r="M30" s="1">
        <v>327</v>
      </c>
      <c r="N30" s="1">
        <f t="shared" si="4"/>
        <v>4355</v>
      </c>
    </row>
    <row r="31" spans="1:14" x14ac:dyDescent="0.2">
      <c r="A31" s="1" t="s">
        <v>15</v>
      </c>
      <c r="B31" s="1">
        <v>3486</v>
      </c>
      <c r="C31" s="1">
        <v>3454</v>
      </c>
      <c r="D31" s="1">
        <v>2840</v>
      </c>
      <c r="E31" s="1">
        <v>2363</v>
      </c>
      <c r="F31" s="1">
        <v>2333</v>
      </c>
      <c r="G31" s="1">
        <v>2517</v>
      </c>
      <c r="H31" s="1">
        <v>2848</v>
      </c>
      <c r="I31" s="1">
        <v>2825</v>
      </c>
      <c r="J31" s="1">
        <v>2802</v>
      </c>
      <c r="K31" s="1">
        <v>2561</v>
      </c>
      <c r="L31" s="1">
        <v>2357</v>
      </c>
      <c r="M31" s="1">
        <v>2302</v>
      </c>
      <c r="N31" s="1">
        <f t="shared" si="4"/>
        <v>32688</v>
      </c>
    </row>
    <row r="32" spans="1:14" x14ac:dyDescent="0.2">
      <c r="A32" s="1" t="s">
        <v>16</v>
      </c>
      <c r="B32" s="1">
        <v>1688</v>
      </c>
      <c r="C32" s="1">
        <v>1537</v>
      </c>
      <c r="D32" s="1">
        <v>1380</v>
      </c>
      <c r="E32" s="1">
        <v>1040</v>
      </c>
      <c r="F32" s="1">
        <v>1009</v>
      </c>
      <c r="G32" s="1">
        <v>922</v>
      </c>
      <c r="H32" s="1">
        <v>1051</v>
      </c>
      <c r="I32" s="1">
        <v>1165</v>
      </c>
      <c r="J32" s="1">
        <v>1153</v>
      </c>
      <c r="K32" s="1">
        <v>1184</v>
      </c>
      <c r="L32" s="1">
        <v>1012</v>
      </c>
      <c r="M32" s="1">
        <v>936</v>
      </c>
      <c r="N32" s="1">
        <f t="shared" si="4"/>
        <v>14077</v>
      </c>
    </row>
    <row r="33" spans="1:14" x14ac:dyDescent="0.2">
      <c r="A33" s="8" t="s">
        <v>104</v>
      </c>
      <c r="B33" s="1">
        <v>1431</v>
      </c>
      <c r="C33" s="1">
        <v>1471</v>
      </c>
      <c r="D33" s="1">
        <v>1182</v>
      </c>
      <c r="E33" s="1">
        <v>840</v>
      </c>
      <c r="F33" s="1">
        <v>744</v>
      </c>
      <c r="G33" s="1">
        <v>736</v>
      </c>
      <c r="H33" s="1">
        <v>825</v>
      </c>
      <c r="I33" s="1">
        <v>1023</v>
      </c>
      <c r="J33" s="1">
        <v>898</v>
      </c>
      <c r="K33" s="1">
        <v>758</v>
      </c>
      <c r="L33" s="1">
        <v>688</v>
      </c>
      <c r="M33" s="1">
        <v>638</v>
      </c>
      <c r="N33" s="1">
        <f t="shared" si="4"/>
        <v>11234</v>
      </c>
    </row>
    <row r="34" spans="1:14" x14ac:dyDescent="0.2">
      <c r="A34" s="1" t="s">
        <v>22</v>
      </c>
      <c r="B34" s="1">
        <f t="shared" ref="B34:M34" si="5">SUM(B25:B33)</f>
        <v>11311</v>
      </c>
      <c r="C34" s="1">
        <f t="shared" si="5"/>
        <v>11383</v>
      </c>
      <c r="D34" s="1">
        <f t="shared" si="5"/>
        <v>9763</v>
      </c>
      <c r="E34" s="1">
        <f t="shared" si="5"/>
        <v>7513</v>
      </c>
      <c r="F34" s="1">
        <f t="shared" si="5"/>
        <v>7342</v>
      </c>
      <c r="G34" s="1">
        <f t="shared" si="5"/>
        <v>7401</v>
      </c>
      <c r="H34" s="1">
        <f t="shared" si="5"/>
        <v>8317</v>
      </c>
      <c r="I34" s="1">
        <f t="shared" si="5"/>
        <v>8952</v>
      </c>
      <c r="J34" s="1">
        <f t="shared" si="5"/>
        <v>8929</v>
      </c>
      <c r="K34" s="1">
        <f t="shared" si="5"/>
        <v>8536</v>
      </c>
      <c r="L34" s="1">
        <f t="shared" si="5"/>
        <v>7747</v>
      </c>
      <c r="M34" s="1">
        <f t="shared" si="5"/>
        <v>7529</v>
      </c>
      <c r="N34" s="1">
        <f>SUM(N25:N33)</f>
        <v>104723</v>
      </c>
    </row>
    <row r="35" spans="1:14" ht="20.25" x14ac:dyDescent="0.3">
      <c r="A35" s="22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>
        <v>2019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18</v>
      </c>
    </row>
    <row r="37" spans="1:14" x14ac:dyDescent="0.2">
      <c r="A37" s="1" t="s">
        <v>0</v>
      </c>
      <c r="B37" s="1">
        <v>144</v>
      </c>
      <c r="C37" s="1">
        <v>123</v>
      </c>
      <c r="D37" s="1">
        <v>132</v>
      </c>
      <c r="E37" s="1">
        <v>142</v>
      </c>
      <c r="F37" s="1">
        <v>166</v>
      </c>
      <c r="G37" s="1">
        <v>148</v>
      </c>
      <c r="H37" s="1">
        <v>188</v>
      </c>
      <c r="I37" s="1">
        <v>225</v>
      </c>
      <c r="J37" s="24">
        <v>325</v>
      </c>
      <c r="K37" s="3">
        <v>250</v>
      </c>
      <c r="L37" s="1">
        <v>316</v>
      </c>
      <c r="M37" s="1">
        <v>313</v>
      </c>
      <c r="N37" s="1">
        <f>SUM(B37:M37)</f>
        <v>2472</v>
      </c>
    </row>
    <row r="38" spans="1:14" x14ac:dyDescent="0.2">
      <c r="A38" s="1" t="s">
        <v>19</v>
      </c>
      <c r="B38" s="1">
        <v>851</v>
      </c>
      <c r="C38" s="1">
        <v>810</v>
      </c>
      <c r="D38" s="1">
        <v>835</v>
      </c>
      <c r="E38" s="1">
        <v>811</v>
      </c>
      <c r="F38" s="1">
        <v>764</v>
      </c>
      <c r="G38" s="1">
        <v>939</v>
      </c>
      <c r="H38" s="1">
        <v>1372</v>
      </c>
      <c r="I38" s="1">
        <v>1342</v>
      </c>
      <c r="J38" s="24">
        <v>1379</v>
      </c>
      <c r="K38" s="1">
        <v>1176</v>
      </c>
      <c r="L38" s="1">
        <v>1272</v>
      </c>
      <c r="M38" s="1">
        <v>1050</v>
      </c>
      <c r="N38" s="1">
        <f t="shared" ref="N38:N45" si="6">SUM(B38:M38)</f>
        <v>12601</v>
      </c>
    </row>
    <row r="39" spans="1:14" x14ac:dyDescent="0.2">
      <c r="A39" s="1" t="s">
        <v>13</v>
      </c>
      <c r="B39" s="1">
        <v>246</v>
      </c>
      <c r="C39" s="1">
        <v>233</v>
      </c>
      <c r="D39" s="1">
        <v>241</v>
      </c>
      <c r="E39" s="1">
        <v>282</v>
      </c>
      <c r="F39" s="1">
        <v>230</v>
      </c>
      <c r="G39" s="1">
        <v>280</v>
      </c>
      <c r="H39" s="1">
        <v>670</v>
      </c>
      <c r="I39" s="1">
        <v>811</v>
      </c>
      <c r="J39" s="24">
        <v>852</v>
      </c>
      <c r="K39" s="1">
        <v>746</v>
      </c>
      <c r="L39" s="1">
        <v>780</v>
      </c>
      <c r="M39" s="1">
        <v>670</v>
      </c>
      <c r="N39" s="1">
        <f t="shared" si="6"/>
        <v>6041</v>
      </c>
    </row>
    <row r="40" spans="1:14" x14ac:dyDescent="0.2">
      <c r="A40" s="8" t="s">
        <v>103</v>
      </c>
      <c r="B40" s="1">
        <v>448</v>
      </c>
      <c r="C40" s="1">
        <v>368</v>
      </c>
      <c r="D40" s="1">
        <v>428</v>
      </c>
      <c r="E40" s="1">
        <v>413</v>
      </c>
      <c r="F40" s="1">
        <v>354</v>
      </c>
      <c r="G40" s="1">
        <v>577</v>
      </c>
      <c r="H40" s="1">
        <v>768</v>
      </c>
      <c r="I40" s="1">
        <v>1232</v>
      </c>
      <c r="J40" s="24">
        <v>1200</v>
      </c>
      <c r="K40" s="1">
        <v>942</v>
      </c>
      <c r="L40" s="1">
        <v>1106</v>
      </c>
      <c r="M40" s="1">
        <v>853</v>
      </c>
      <c r="N40" s="1">
        <f t="shared" si="6"/>
        <v>8689</v>
      </c>
    </row>
    <row r="41" spans="1:14" x14ac:dyDescent="0.2">
      <c r="A41" s="1" t="s">
        <v>39</v>
      </c>
      <c r="B41" s="1">
        <v>824</v>
      </c>
      <c r="C41" s="1">
        <v>723</v>
      </c>
      <c r="D41" s="1">
        <v>748</v>
      </c>
      <c r="E41" s="1">
        <v>749</v>
      </c>
      <c r="F41" s="1">
        <v>705</v>
      </c>
      <c r="G41" s="1">
        <v>907</v>
      </c>
      <c r="H41" s="1">
        <v>1184</v>
      </c>
      <c r="I41" s="1">
        <v>1588</v>
      </c>
      <c r="J41" s="1">
        <v>1611</v>
      </c>
      <c r="K41" s="1">
        <v>1365</v>
      </c>
      <c r="L41" s="1">
        <v>1519</v>
      </c>
      <c r="M41" s="1">
        <v>1338</v>
      </c>
      <c r="N41" s="1">
        <f t="shared" si="6"/>
        <v>13261</v>
      </c>
    </row>
    <row r="42" spans="1:14" x14ac:dyDescent="0.2">
      <c r="A42" s="1" t="s">
        <v>14</v>
      </c>
      <c r="B42" s="1">
        <v>341</v>
      </c>
      <c r="C42" s="1">
        <v>320</v>
      </c>
      <c r="D42" s="1">
        <v>345</v>
      </c>
      <c r="E42" s="1">
        <v>343</v>
      </c>
      <c r="F42" s="1">
        <v>321</v>
      </c>
      <c r="G42" s="1">
        <v>404</v>
      </c>
      <c r="H42" s="1">
        <v>630</v>
      </c>
      <c r="I42" s="1">
        <v>773</v>
      </c>
      <c r="J42" s="1">
        <v>756</v>
      </c>
      <c r="K42" s="1">
        <v>668</v>
      </c>
      <c r="L42" s="1">
        <v>678</v>
      </c>
      <c r="M42" s="1">
        <v>586</v>
      </c>
      <c r="N42" s="1">
        <f t="shared" si="6"/>
        <v>6165</v>
      </c>
    </row>
    <row r="43" spans="1:14" x14ac:dyDescent="0.2">
      <c r="A43" s="1" t="s">
        <v>15</v>
      </c>
      <c r="B43" s="1">
        <v>2185</v>
      </c>
      <c r="C43" s="1">
        <v>1879</v>
      </c>
      <c r="D43" s="1">
        <v>1783</v>
      </c>
      <c r="E43" s="1">
        <v>1988</v>
      </c>
      <c r="F43" s="1">
        <v>1803</v>
      </c>
      <c r="G43" s="1">
        <v>1986</v>
      </c>
      <c r="H43" s="1">
        <v>2678</v>
      </c>
      <c r="I43" s="1">
        <v>3181</v>
      </c>
      <c r="J43" s="1">
        <v>3535</v>
      </c>
      <c r="K43" s="1">
        <v>3365</v>
      </c>
      <c r="L43" s="1">
        <v>3821</v>
      </c>
      <c r="M43" s="1">
        <v>3530</v>
      </c>
      <c r="N43" s="1">
        <f t="shared" si="6"/>
        <v>31734</v>
      </c>
    </row>
    <row r="44" spans="1:14" x14ac:dyDescent="0.2">
      <c r="A44" s="1" t="s">
        <v>16</v>
      </c>
      <c r="B44" s="1">
        <v>1246</v>
      </c>
      <c r="C44" s="1">
        <v>1068</v>
      </c>
      <c r="D44" s="1">
        <v>909</v>
      </c>
      <c r="E44" s="1">
        <v>852</v>
      </c>
      <c r="F44" s="1">
        <v>911</v>
      </c>
      <c r="G44" s="1">
        <v>1147</v>
      </c>
      <c r="H44" s="1">
        <v>1455</v>
      </c>
      <c r="I44" s="1">
        <v>1455</v>
      </c>
      <c r="J44" s="1">
        <v>1376</v>
      </c>
      <c r="K44" s="1">
        <v>1014</v>
      </c>
      <c r="L44" s="1">
        <v>2522</v>
      </c>
      <c r="M44" s="1">
        <v>1610</v>
      </c>
      <c r="N44" s="1">
        <f t="shared" si="6"/>
        <v>15565</v>
      </c>
    </row>
    <row r="45" spans="1:14" x14ac:dyDescent="0.2">
      <c r="A45" s="8" t="s">
        <v>104</v>
      </c>
      <c r="B45" s="1">
        <v>697</v>
      </c>
      <c r="C45" s="1">
        <v>685</v>
      </c>
      <c r="D45" s="1">
        <v>578</v>
      </c>
      <c r="E45" s="1">
        <v>678</v>
      </c>
      <c r="F45" s="1">
        <v>577</v>
      </c>
      <c r="G45" s="1">
        <v>900</v>
      </c>
      <c r="H45" s="1">
        <v>1631</v>
      </c>
      <c r="I45" s="1">
        <v>1817</v>
      </c>
      <c r="J45" s="1">
        <v>1746</v>
      </c>
      <c r="K45" s="1">
        <v>1431</v>
      </c>
      <c r="L45" s="1">
        <v>1421</v>
      </c>
      <c r="M45" s="1">
        <v>1334</v>
      </c>
      <c r="N45" s="1">
        <f t="shared" si="6"/>
        <v>13495</v>
      </c>
    </row>
    <row r="46" spans="1:14" x14ac:dyDescent="0.2">
      <c r="A46" s="1" t="s">
        <v>22</v>
      </c>
      <c r="B46" s="1">
        <f t="shared" ref="B46:M46" si="7">SUM(B37:B45)</f>
        <v>6982</v>
      </c>
      <c r="C46" s="1">
        <f t="shared" si="7"/>
        <v>6209</v>
      </c>
      <c r="D46" s="1">
        <f t="shared" si="7"/>
        <v>5999</v>
      </c>
      <c r="E46" s="1">
        <f t="shared" si="7"/>
        <v>6258</v>
      </c>
      <c r="F46" s="1">
        <f t="shared" si="7"/>
        <v>5831</v>
      </c>
      <c r="G46" s="1">
        <f t="shared" si="7"/>
        <v>7288</v>
      </c>
      <c r="H46" s="1">
        <f t="shared" si="7"/>
        <v>10576</v>
      </c>
      <c r="I46" s="1">
        <f t="shared" si="7"/>
        <v>12424</v>
      </c>
      <c r="J46" s="1">
        <f t="shared" si="7"/>
        <v>12780</v>
      </c>
      <c r="K46" s="1">
        <f t="shared" si="7"/>
        <v>10957</v>
      </c>
      <c r="L46" s="1">
        <f t="shared" si="7"/>
        <v>13435</v>
      </c>
      <c r="M46" s="1">
        <f t="shared" si="7"/>
        <v>11284</v>
      </c>
      <c r="N46" s="1">
        <f>SUM(N37:N45)</f>
        <v>110023</v>
      </c>
    </row>
    <row r="47" spans="1:14" ht="20.25" x14ac:dyDescent="0.3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>
        <v>2018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1" t="s">
        <v>12</v>
      </c>
      <c r="N48" s="1" t="s">
        <v>18</v>
      </c>
    </row>
    <row r="49" spans="1:14" x14ac:dyDescent="0.2">
      <c r="A49" s="1" t="s">
        <v>0</v>
      </c>
      <c r="B49" s="1">
        <v>196</v>
      </c>
      <c r="C49" s="1">
        <v>150</v>
      </c>
      <c r="D49" s="1">
        <v>215</v>
      </c>
      <c r="E49" s="1">
        <v>166</v>
      </c>
      <c r="F49" s="1">
        <v>163</v>
      </c>
      <c r="G49" s="1">
        <v>146</v>
      </c>
      <c r="H49" s="1">
        <v>90</v>
      </c>
      <c r="I49" s="1">
        <v>174</v>
      </c>
      <c r="J49" s="24">
        <v>180</v>
      </c>
      <c r="K49" s="3">
        <v>133</v>
      </c>
      <c r="L49" s="1">
        <v>166</v>
      </c>
      <c r="M49" s="1">
        <v>94</v>
      </c>
      <c r="N49" s="1">
        <f>SUM(B49:M49)</f>
        <v>1873</v>
      </c>
    </row>
    <row r="50" spans="1:14" x14ac:dyDescent="0.2">
      <c r="A50" s="1" t="s">
        <v>19</v>
      </c>
      <c r="B50" s="1">
        <v>1092</v>
      </c>
      <c r="C50" s="1">
        <v>1051</v>
      </c>
      <c r="D50" s="1">
        <v>1000</v>
      </c>
      <c r="E50" s="1">
        <v>881</v>
      </c>
      <c r="F50" s="1">
        <v>792</v>
      </c>
      <c r="G50" s="1">
        <v>807</v>
      </c>
      <c r="H50" s="1">
        <v>539</v>
      </c>
      <c r="I50" s="1">
        <v>864</v>
      </c>
      <c r="J50" s="24">
        <v>876</v>
      </c>
      <c r="K50" s="1">
        <v>853</v>
      </c>
      <c r="L50" s="1">
        <v>787</v>
      </c>
      <c r="M50" s="1">
        <v>779</v>
      </c>
      <c r="N50" s="1">
        <f t="shared" ref="N50:N57" si="8">SUM(B50:M50)</f>
        <v>10321</v>
      </c>
    </row>
    <row r="51" spans="1:14" x14ac:dyDescent="0.2">
      <c r="A51" s="1" t="s">
        <v>13</v>
      </c>
      <c r="B51" s="1">
        <v>365</v>
      </c>
      <c r="C51" s="1">
        <v>344</v>
      </c>
      <c r="D51" s="1">
        <v>327</v>
      </c>
      <c r="E51" s="1">
        <v>258</v>
      </c>
      <c r="F51" s="1">
        <v>259</v>
      </c>
      <c r="G51" s="1">
        <v>275</v>
      </c>
      <c r="H51" s="1">
        <v>201</v>
      </c>
      <c r="I51" s="1">
        <v>341</v>
      </c>
      <c r="J51" s="24">
        <v>325</v>
      </c>
      <c r="K51" s="1">
        <v>257</v>
      </c>
      <c r="L51" s="1">
        <v>260</v>
      </c>
      <c r="M51" s="1">
        <v>222</v>
      </c>
      <c r="N51" s="1">
        <f t="shared" si="8"/>
        <v>3434</v>
      </c>
    </row>
    <row r="52" spans="1:14" x14ac:dyDescent="0.2">
      <c r="A52" s="1" t="s">
        <v>37</v>
      </c>
      <c r="B52" s="1">
        <v>460</v>
      </c>
      <c r="C52" s="1">
        <v>460</v>
      </c>
      <c r="D52" s="1">
        <v>474</v>
      </c>
      <c r="E52" s="1">
        <v>410</v>
      </c>
      <c r="F52" s="1">
        <v>401</v>
      </c>
      <c r="G52" s="1">
        <v>420</v>
      </c>
      <c r="H52" s="1">
        <v>284</v>
      </c>
      <c r="I52" s="1">
        <v>450</v>
      </c>
      <c r="J52" s="24">
        <v>491</v>
      </c>
      <c r="K52" s="1">
        <v>469</v>
      </c>
      <c r="L52" s="1">
        <v>484</v>
      </c>
      <c r="M52" s="1">
        <v>417</v>
      </c>
      <c r="N52" s="1">
        <f t="shared" si="8"/>
        <v>5220</v>
      </c>
    </row>
    <row r="53" spans="1:14" x14ac:dyDescent="0.2">
      <c r="A53" s="1" t="s">
        <v>39</v>
      </c>
      <c r="B53" s="1">
        <v>1058</v>
      </c>
      <c r="C53" s="1">
        <v>1001</v>
      </c>
      <c r="D53" s="1">
        <v>1057</v>
      </c>
      <c r="E53" s="1">
        <v>909</v>
      </c>
      <c r="F53" s="1">
        <v>1005</v>
      </c>
      <c r="G53" s="1">
        <v>1060</v>
      </c>
      <c r="H53" s="1">
        <v>512</v>
      </c>
      <c r="I53" s="1">
        <v>873</v>
      </c>
      <c r="J53" s="1">
        <v>930</v>
      </c>
      <c r="K53" s="1">
        <v>917</v>
      </c>
      <c r="L53" s="1">
        <v>856</v>
      </c>
      <c r="M53" s="1">
        <v>781</v>
      </c>
      <c r="N53" s="1">
        <f t="shared" si="8"/>
        <v>10959</v>
      </c>
    </row>
    <row r="54" spans="1:14" x14ac:dyDescent="0.2">
      <c r="A54" s="1" t="s">
        <v>14</v>
      </c>
      <c r="B54" s="1">
        <v>429</v>
      </c>
      <c r="C54" s="1">
        <v>456</v>
      </c>
      <c r="D54" s="1">
        <v>435</v>
      </c>
      <c r="E54" s="1">
        <v>357</v>
      </c>
      <c r="F54" s="1">
        <v>324</v>
      </c>
      <c r="G54" s="1">
        <v>314</v>
      </c>
      <c r="H54" s="1">
        <v>172</v>
      </c>
      <c r="I54" s="1">
        <v>283</v>
      </c>
      <c r="J54" s="1">
        <v>240</v>
      </c>
      <c r="K54" s="1">
        <v>290</v>
      </c>
      <c r="L54" s="1">
        <v>303</v>
      </c>
      <c r="M54" s="1">
        <v>284</v>
      </c>
      <c r="N54" s="1">
        <f t="shared" si="8"/>
        <v>3887</v>
      </c>
    </row>
    <row r="55" spans="1:14" x14ac:dyDescent="0.2">
      <c r="A55" s="1" t="s">
        <v>15</v>
      </c>
      <c r="B55" s="1">
        <v>2157</v>
      </c>
      <c r="C55" s="1">
        <v>2034</v>
      </c>
      <c r="D55" s="1">
        <v>2021</v>
      </c>
      <c r="E55" s="1">
        <v>1840</v>
      </c>
      <c r="F55" s="1">
        <v>1721</v>
      </c>
      <c r="G55" s="1">
        <v>2018</v>
      </c>
      <c r="H55" s="1">
        <v>1395</v>
      </c>
      <c r="I55" s="1">
        <v>2181</v>
      </c>
      <c r="J55" s="1">
        <v>2167</v>
      </c>
      <c r="K55" s="1">
        <v>2110</v>
      </c>
      <c r="L55" s="1">
        <v>1999</v>
      </c>
      <c r="M55" s="1">
        <v>2030</v>
      </c>
      <c r="N55" s="1">
        <f t="shared" si="8"/>
        <v>23673</v>
      </c>
    </row>
    <row r="56" spans="1:14" x14ac:dyDescent="0.2">
      <c r="A56" s="1" t="s">
        <v>16</v>
      </c>
      <c r="B56" s="1">
        <v>617</v>
      </c>
      <c r="C56" s="1">
        <v>534</v>
      </c>
      <c r="D56" s="1">
        <v>641</v>
      </c>
      <c r="E56" s="1">
        <v>579</v>
      </c>
      <c r="F56" s="1">
        <v>642</v>
      </c>
      <c r="G56" s="1">
        <v>729</v>
      </c>
      <c r="H56" s="1">
        <v>603</v>
      </c>
      <c r="I56" s="1">
        <v>1316</v>
      </c>
      <c r="J56" s="1">
        <v>1399</v>
      </c>
      <c r="K56" s="1">
        <v>1356</v>
      </c>
      <c r="L56" s="1">
        <v>1379</v>
      </c>
      <c r="M56" s="1">
        <v>1301</v>
      </c>
      <c r="N56" s="1">
        <f t="shared" si="8"/>
        <v>11096</v>
      </c>
    </row>
    <row r="57" spans="1:14" x14ac:dyDescent="0.2">
      <c r="A57" s="1" t="s">
        <v>17</v>
      </c>
      <c r="B57" s="1">
        <v>648</v>
      </c>
      <c r="C57" s="1">
        <v>584</v>
      </c>
      <c r="D57" s="1">
        <v>685</v>
      </c>
      <c r="E57" s="1">
        <v>583</v>
      </c>
      <c r="F57" s="1">
        <v>600</v>
      </c>
      <c r="G57" s="1">
        <v>714</v>
      </c>
      <c r="H57" s="1">
        <v>437</v>
      </c>
      <c r="I57" s="1">
        <v>716</v>
      </c>
      <c r="J57" s="1">
        <v>695</v>
      </c>
      <c r="K57" s="1">
        <v>765</v>
      </c>
      <c r="L57" s="1">
        <v>867</v>
      </c>
      <c r="M57" s="1">
        <v>709</v>
      </c>
      <c r="N57" s="1">
        <f t="shared" si="8"/>
        <v>8003</v>
      </c>
    </row>
    <row r="58" spans="1:14" x14ac:dyDescent="0.2">
      <c r="A58" s="1" t="s">
        <v>22</v>
      </c>
      <c r="B58" s="1">
        <f>SUM(B49:B57)</f>
        <v>7022</v>
      </c>
      <c r="C58" s="1">
        <f t="shared" ref="C58:J58" si="9">SUM(C49:C57)</f>
        <v>6614</v>
      </c>
      <c r="D58" s="1">
        <f t="shared" si="9"/>
        <v>6855</v>
      </c>
      <c r="E58" s="1">
        <f t="shared" si="9"/>
        <v>5983</v>
      </c>
      <c r="F58" s="1">
        <f t="shared" si="9"/>
        <v>5907</v>
      </c>
      <c r="G58" s="1">
        <f t="shared" si="9"/>
        <v>6483</v>
      </c>
      <c r="H58" s="1">
        <f t="shared" si="9"/>
        <v>4233</v>
      </c>
      <c r="I58" s="1">
        <f t="shared" si="9"/>
        <v>7198</v>
      </c>
      <c r="J58" s="1">
        <f t="shared" si="9"/>
        <v>7303</v>
      </c>
      <c r="K58" s="1">
        <f>SUM(K49:K57)</f>
        <v>7150</v>
      </c>
      <c r="L58" s="1">
        <f>SUM(L49:L57)</f>
        <v>7101</v>
      </c>
      <c r="M58" s="1">
        <f>SUM(M49:M57)</f>
        <v>6617</v>
      </c>
      <c r="N58" s="1">
        <f>SUM(N49:N57)</f>
        <v>78466</v>
      </c>
    </row>
    <row r="60" spans="1:14" ht="20.25" x14ac:dyDescent="0.3">
      <c r="A60" s="2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>
        <v>2017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1" t="s">
        <v>9</v>
      </c>
      <c r="K61" s="1" t="s">
        <v>10</v>
      </c>
      <c r="L61" s="1" t="s">
        <v>11</v>
      </c>
      <c r="M61" s="1" t="s">
        <v>12</v>
      </c>
      <c r="N61" s="1" t="s">
        <v>18</v>
      </c>
    </row>
    <row r="62" spans="1:14" x14ac:dyDescent="0.2">
      <c r="A62" s="1" t="s">
        <v>0</v>
      </c>
      <c r="B62" s="1">
        <v>122</v>
      </c>
      <c r="C62" s="1">
        <v>155</v>
      </c>
      <c r="D62" s="1">
        <v>197</v>
      </c>
      <c r="E62" s="1">
        <v>161</v>
      </c>
      <c r="F62" s="1">
        <v>155</v>
      </c>
      <c r="G62" s="1">
        <v>137</v>
      </c>
      <c r="H62" s="1">
        <v>154</v>
      </c>
      <c r="I62" s="1">
        <v>151</v>
      </c>
      <c r="J62" s="24">
        <v>148</v>
      </c>
      <c r="K62" s="3">
        <v>192</v>
      </c>
      <c r="L62" s="1">
        <v>152</v>
      </c>
      <c r="M62" s="1">
        <v>146</v>
      </c>
      <c r="N62" s="1">
        <f>SUM(B62:M62)</f>
        <v>1870</v>
      </c>
    </row>
    <row r="63" spans="1:14" x14ac:dyDescent="0.2">
      <c r="A63" s="1" t="s">
        <v>19</v>
      </c>
      <c r="B63" s="1">
        <v>732</v>
      </c>
      <c r="C63" s="1">
        <v>736</v>
      </c>
      <c r="D63" s="1">
        <v>928</v>
      </c>
      <c r="E63" s="1">
        <v>871</v>
      </c>
      <c r="F63" s="1">
        <v>824</v>
      </c>
      <c r="G63" s="1">
        <v>837</v>
      </c>
      <c r="H63" s="1">
        <v>705</v>
      </c>
      <c r="I63" s="1">
        <v>854</v>
      </c>
      <c r="J63" s="24">
        <v>808</v>
      </c>
      <c r="K63" s="1">
        <v>692</v>
      </c>
      <c r="L63" s="1">
        <v>856</v>
      </c>
      <c r="M63" s="1">
        <v>898</v>
      </c>
      <c r="N63" s="1">
        <f t="shared" ref="N63:N70" si="10">SUM(B63:M63)</f>
        <v>9741</v>
      </c>
    </row>
    <row r="64" spans="1:14" x14ac:dyDescent="0.2">
      <c r="A64" s="1" t="s">
        <v>13</v>
      </c>
      <c r="B64" s="1">
        <v>198</v>
      </c>
      <c r="C64" s="1">
        <v>221</v>
      </c>
      <c r="D64" s="1">
        <v>242</v>
      </c>
      <c r="E64" s="1">
        <v>186</v>
      </c>
      <c r="F64" s="1">
        <v>157</v>
      </c>
      <c r="G64" s="1">
        <v>190</v>
      </c>
      <c r="H64" s="1">
        <v>217</v>
      </c>
      <c r="I64" s="1">
        <v>364</v>
      </c>
      <c r="J64" s="24">
        <v>532</v>
      </c>
      <c r="K64" s="1">
        <v>345</v>
      </c>
      <c r="L64" s="1">
        <v>457</v>
      </c>
      <c r="M64" s="1">
        <v>382</v>
      </c>
      <c r="N64" s="1">
        <f t="shared" si="10"/>
        <v>3491</v>
      </c>
    </row>
    <row r="65" spans="1:14" x14ac:dyDescent="0.2">
      <c r="A65" s="1" t="s">
        <v>37</v>
      </c>
      <c r="B65" s="1">
        <v>245</v>
      </c>
      <c r="C65" s="1">
        <v>290</v>
      </c>
      <c r="D65" s="1">
        <v>427</v>
      </c>
      <c r="E65" s="1">
        <v>369</v>
      </c>
      <c r="F65" s="1">
        <v>356</v>
      </c>
      <c r="G65" s="1">
        <v>370</v>
      </c>
      <c r="H65" s="1">
        <v>372</v>
      </c>
      <c r="I65" s="1">
        <v>455</v>
      </c>
      <c r="J65" s="24">
        <v>461</v>
      </c>
      <c r="K65" s="1">
        <v>375</v>
      </c>
      <c r="L65" s="1">
        <v>451</v>
      </c>
      <c r="M65" s="1">
        <v>428</v>
      </c>
      <c r="N65" s="1">
        <f t="shared" si="10"/>
        <v>4599</v>
      </c>
    </row>
    <row r="66" spans="1:14" x14ac:dyDescent="0.2">
      <c r="A66" s="1" t="s">
        <v>39</v>
      </c>
      <c r="B66" s="1">
        <v>769</v>
      </c>
      <c r="C66" s="1">
        <v>825</v>
      </c>
      <c r="D66" s="1">
        <v>883</v>
      </c>
      <c r="E66" s="1">
        <v>778</v>
      </c>
      <c r="F66" s="1">
        <v>645</v>
      </c>
      <c r="G66" s="1">
        <v>618</v>
      </c>
      <c r="H66" s="1">
        <v>711</v>
      </c>
      <c r="I66" s="1">
        <v>833</v>
      </c>
      <c r="J66" s="1">
        <v>854</v>
      </c>
      <c r="K66" s="1">
        <v>851</v>
      </c>
      <c r="L66" s="1">
        <v>759</v>
      </c>
      <c r="M66" s="1">
        <v>798</v>
      </c>
      <c r="N66" s="1">
        <f t="shared" si="10"/>
        <v>9324</v>
      </c>
    </row>
    <row r="67" spans="1:14" x14ac:dyDescent="0.2">
      <c r="A67" s="1" t="s">
        <v>14</v>
      </c>
      <c r="B67" s="1">
        <v>252</v>
      </c>
      <c r="C67" s="1">
        <v>273</v>
      </c>
      <c r="D67" s="1">
        <v>277</v>
      </c>
      <c r="E67" s="1">
        <v>222</v>
      </c>
      <c r="F67" s="1">
        <v>210</v>
      </c>
      <c r="G67" s="1">
        <v>248</v>
      </c>
      <c r="H67" s="1">
        <v>230</v>
      </c>
      <c r="I67" s="1">
        <v>273</v>
      </c>
      <c r="J67" s="1">
        <v>282</v>
      </c>
      <c r="K67" s="1">
        <v>345</v>
      </c>
      <c r="L67" s="1">
        <v>334</v>
      </c>
      <c r="M67" s="1">
        <v>343</v>
      </c>
      <c r="N67" s="1">
        <f t="shared" si="10"/>
        <v>3289</v>
      </c>
    </row>
    <row r="68" spans="1:14" x14ac:dyDescent="0.2">
      <c r="A68" s="1" t="s">
        <v>15</v>
      </c>
      <c r="B68" s="1">
        <v>1960</v>
      </c>
      <c r="C68" s="1">
        <v>2009</v>
      </c>
      <c r="D68" s="1">
        <v>2259</v>
      </c>
      <c r="E68" s="1">
        <v>1967</v>
      </c>
      <c r="F68" s="1">
        <v>1742</v>
      </c>
      <c r="G68" s="1">
        <v>1752</v>
      </c>
      <c r="H68" s="1">
        <v>2170</v>
      </c>
      <c r="I68" s="1">
        <v>2469</v>
      </c>
      <c r="J68" s="1">
        <v>2558</v>
      </c>
      <c r="K68" s="1">
        <v>2525</v>
      </c>
      <c r="L68" s="1">
        <v>2369</v>
      </c>
      <c r="M68" s="1">
        <v>2361</v>
      </c>
      <c r="N68" s="1">
        <f t="shared" si="10"/>
        <v>26141</v>
      </c>
    </row>
    <row r="69" spans="1:14" x14ac:dyDescent="0.2">
      <c r="A69" s="1" t="s">
        <v>16</v>
      </c>
      <c r="B69" s="1">
        <v>536</v>
      </c>
      <c r="C69" s="1">
        <v>505</v>
      </c>
      <c r="D69" s="1">
        <v>573</v>
      </c>
      <c r="E69" s="1">
        <v>468</v>
      </c>
      <c r="F69" s="1">
        <v>492</v>
      </c>
      <c r="G69" s="1">
        <v>513</v>
      </c>
      <c r="H69" s="1">
        <v>512</v>
      </c>
      <c r="I69" s="1">
        <v>628</v>
      </c>
      <c r="J69" s="1">
        <v>526</v>
      </c>
      <c r="K69" s="1">
        <v>497</v>
      </c>
      <c r="L69" s="1">
        <v>575</v>
      </c>
      <c r="M69" s="1">
        <v>619</v>
      </c>
      <c r="N69" s="1">
        <f t="shared" si="10"/>
        <v>6444</v>
      </c>
    </row>
    <row r="70" spans="1:14" x14ac:dyDescent="0.2">
      <c r="A70" s="1" t="s">
        <v>17</v>
      </c>
      <c r="B70" s="1">
        <v>625</v>
      </c>
      <c r="C70" s="1">
        <v>691</v>
      </c>
      <c r="D70" s="1">
        <v>922</v>
      </c>
      <c r="E70" s="1">
        <v>678</v>
      </c>
      <c r="F70" s="1">
        <v>665</v>
      </c>
      <c r="G70" s="1">
        <v>705</v>
      </c>
      <c r="H70" s="1">
        <v>800</v>
      </c>
      <c r="I70" s="1">
        <v>856</v>
      </c>
      <c r="J70" s="1">
        <v>819</v>
      </c>
      <c r="K70" s="1">
        <v>689</v>
      </c>
      <c r="L70" s="1">
        <v>664</v>
      </c>
      <c r="M70" s="1">
        <v>677</v>
      </c>
      <c r="N70" s="1">
        <f t="shared" si="10"/>
        <v>8791</v>
      </c>
    </row>
    <row r="71" spans="1:14" x14ac:dyDescent="0.2">
      <c r="A71" s="1" t="s">
        <v>22</v>
      </c>
      <c r="B71" s="1">
        <f>SUM(B62:B70)</f>
        <v>5439</v>
      </c>
      <c r="C71" s="1">
        <f t="shared" ref="C71:J71" si="11">SUM(C62:C70)</f>
        <v>5705</v>
      </c>
      <c r="D71" s="1">
        <f t="shared" si="11"/>
        <v>6708</v>
      </c>
      <c r="E71" s="1">
        <f t="shared" si="11"/>
        <v>5700</v>
      </c>
      <c r="F71" s="1">
        <f t="shared" si="11"/>
        <v>5246</v>
      </c>
      <c r="G71" s="1">
        <f t="shared" si="11"/>
        <v>5370</v>
      </c>
      <c r="H71" s="1">
        <f t="shared" si="11"/>
        <v>5871</v>
      </c>
      <c r="I71" s="1">
        <f t="shared" si="11"/>
        <v>6883</v>
      </c>
      <c r="J71" s="1">
        <f t="shared" si="11"/>
        <v>6988</v>
      </c>
      <c r="K71" s="1">
        <f>SUM(K62:K70)</f>
        <v>6511</v>
      </c>
      <c r="L71" s="1">
        <f>SUM(L62:L70)</f>
        <v>6617</v>
      </c>
      <c r="M71" s="1">
        <f>SUM(M62:M70)</f>
        <v>6652</v>
      </c>
      <c r="N71" s="1">
        <f>SUM(N62:N70)</f>
        <v>73690</v>
      </c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>
        <v>2016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1" t="s">
        <v>6</v>
      </c>
      <c r="H73" s="1" t="s">
        <v>7</v>
      </c>
      <c r="I73" s="1" t="s">
        <v>8</v>
      </c>
      <c r="J73" s="1" t="s">
        <v>9</v>
      </c>
      <c r="K73" s="1" t="s">
        <v>10</v>
      </c>
      <c r="L73" s="1" t="s">
        <v>11</v>
      </c>
      <c r="M73" s="1" t="s">
        <v>12</v>
      </c>
      <c r="N73" s="1" t="s">
        <v>18</v>
      </c>
    </row>
    <row r="74" spans="1:14" x14ac:dyDescent="0.2">
      <c r="A74" s="1" t="s">
        <v>0</v>
      </c>
      <c r="B74" s="1">
        <v>81</v>
      </c>
      <c r="C74" s="1">
        <v>100</v>
      </c>
      <c r="D74" s="1">
        <v>126</v>
      </c>
      <c r="E74" s="1">
        <v>111</v>
      </c>
      <c r="F74" s="1">
        <v>114</v>
      </c>
      <c r="G74" s="1">
        <v>160</v>
      </c>
      <c r="H74" s="1">
        <v>216</v>
      </c>
      <c r="I74" s="1">
        <v>131</v>
      </c>
      <c r="J74" s="24">
        <v>138</v>
      </c>
      <c r="K74" s="3">
        <v>98</v>
      </c>
      <c r="L74" s="1">
        <v>119</v>
      </c>
      <c r="M74" s="1">
        <v>105</v>
      </c>
      <c r="N74" s="1">
        <f>SUM(B74:M74)</f>
        <v>1499</v>
      </c>
    </row>
    <row r="75" spans="1:14" x14ac:dyDescent="0.2">
      <c r="A75" s="1" t="s">
        <v>19</v>
      </c>
      <c r="B75" s="1">
        <v>457</v>
      </c>
      <c r="C75" s="1">
        <v>472</v>
      </c>
      <c r="D75" s="1">
        <v>605</v>
      </c>
      <c r="E75" s="1">
        <v>607</v>
      </c>
      <c r="F75" s="1">
        <v>567</v>
      </c>
      <c r="G75" s="1">
        <v>685</v>
      </c>
      <c r="H75" s="1">
        <v>598</v>
      </c>
      <c r="I75" s="1">
        <v>652</v>
      </c>
      <c r="J75" s="24">
        <v>766</v>
      </c>
      <c r="K75" s="1">
        <v>621</v>
      </c>
      <c r="L75" s="1">
        <v>802</v>
      </c>
      <c r="M75" s="1">
        <v>723</v>
      </c>
      <c r="N75" s="1">
        <f t="shared" ref="N75:N82" si="12">SUM(B75:M75)</f>
        <v>7555</v>
      </c>
    </row>
    <row r="76" spans="1:14" x14ac:dyDescent="0.2">
      <c r="A76" s="1" t="s">
        <v>13</v>
      </c>
      <c r="B76" s="1">
        <v>126</v>
      </c>
      <c r="C76" s="1">
        <v>152</v>
      </c>
      <c r="D76" s="1">
        <v>177</v>
      </c>
      <c r="E76" s="1">
        <v>168</v>
      </c>
      <c r="F76" s="1">
        <v>159</v>
      </c>
      <c r="G76" s="1">
        <v>286</v>
      </c>
      <c r="H76" s="1">
        <v>297</v>
      </c>
      <c r="I76" s="1">
        <v>261</v>
      </c>
      <c r="J76" s="24">
        <v>282</v>
      </c>
      <c r="K76" s="1">
        <v>178</v>
      </c>
      <c r="L76" s="1">
        <v>255</v>
      </c>
      <c r="M76" s="1">
        <v>233</v>
      </c>
      <c r="N76" s="1">
        <f t="shared" si="12"/>
        <v>2574</v>
      </c>
    </row>
    <row r="77" spans="1:14" x14ac:dyDescent="0.2">
      <c r="A77" s="1" t="s">
        <v>37</v>
      </c>
      <c r="B77" s="1">
        <v>216</v>
      </c>
      <c r="C77" s="1">
        <v>266</v>
      </c>
      <c r="D77" s="1">
        <v>258</v>
      </c>
      <c r="E77" s="1">
        <v>312</v>
      </c>
      <c r="F77" s="1">
        <v>306</v>
      </c>
      <c r="G77" s="1">
        <v>447</v>
      </c>
      <c r="H77" s="1">
        <v>330</v>
      </c>
      <c r="I77" s="1">
        <v>353</v>
      </c>
      <c r="J77" s="24">
        <v>348</v>
      </c>
      <c r="K77" s="1">
        <v>228</v>
      </c>
      <c r="L77" s="1">
        <v>300</v>
      </c>
      <c r="M77" s="1">
        <v>295</v>
      </c>
      <c r="N77" s="1">
        <f t="shared" si="12"/>
        <v>3659</v>
      </c>
    </row>
    <row r="78" spans="1:14" x14ac:dyDescent="0.2">
      <c r="A78" s="1" t="s">
        <v>39</v>
      </c>
      <c r="B78" s="1">
        <v>496</v>
      </c>
      <c r="C78" s="1">
        <v>549</v>
      </c>
      <c r="D78" s="1">
        <v>644</v>
      </c>
      <c r="E78" s="1">
        <v>703</v>
      </c>
      <c r="F78" s="1">
        <v>749</v>
      </c>
      <c r="G78" s="1">
        <v>1112</v>
      </c>
      <c r="H78" s="1">
        <v>826</v>
      </c>
      <c r="I78" s="1">
        <v>981</v>
      </c>
      <c r="J78" s="1">
        <v>908</v>
      </c>
      <c r="K78" s="1">
        <v>615</v>
      </c>
      <c r="L78" s="1">
        <v>787</v>
      </c>
      <c r="M78" s="1">
        <v>771</v>
      </c>
      <c r="N78" s="1">
        <f t="shared" si="12"/>
        <v>9141</v>
      </c>
    </row>
    <row r="79" spans="1:14" x14ac:dyDescent="0.2">
      <c r="A79" s="1" t="s">
        <v>14</v>
      </c>
      <c r="B79" s="1">
        <v>194</v>
      </c>
      <c r="C79" s="1">
        <v>224</v>
      </c>
      <c r="D79" s="1">
        <v>242</v>
      </c>
      <c r="E79" s="1">
        <v>243</v>
      </c>
      <c r="F79" s="1">
        <v>211</v>
      </c>
      <c r="G79" s="1">
        <v>217</v>
      </c>
      <c r="H79" s="1">
        <v>289</v>
      </c>
      <c r="I79" s="1">
        <v>217</v>
      </c>
      <c r="J79" s="1">
        <v>198</v>
      </c>
      <c r="K79" s="1">
        <v>135</v>
      </c>
      <c r="L79" s="1">
        <v>216</v>
      </c>
      <c r="M79" s="1">
        <v>253</v>
      </c>
      <c r="N79" s="1">
        <f t="shared" si="12"/>
        <v>2639</v>
      </c>
    </row>
    <row r="80" spans="1:14" x14ac:dyDescent="0.2">
      <c r="A80" s="1" t="s">
        <v>15</v>
      </c>
      <c r="B80" s="1">
        <v>1355</v>
      </c>
      <c r="C80" s="1">
        <v>1402</v>
      </c>
      <c r="D80" s="1">
        <v>1579</v>
      </c>
      <c r="E80" s="1">
        <v>1606</v>
      </c>
      <c r="F80" s="1">
        <v>1404</v>
      </c>
      <c r="G80" s="1">
        <v>1935</v>
      </c>
      <c r="H80" s="1">
        <v>2271</v>
      </c>
      <c r="I80" s="1">
        <v>2246</v>
      </c>
      <c r="J80" s="1">
        <v>2251</v>
      </c>
      <c r="K80" s="1">
        <v>1765</v>
      </c>
      <c r="L80" s="1">
        <v>2439</v>
      </c>
      <c r="M80" s="1">
        <v>2214</v>
      </c>
      <c r="N80" s="1">
        <f t="shared" si="12"/>
        <v>22467</v>
      </c>
    </row>
    <row r="81" spans="1:14" x14ac:dyDescent="0.2">
      <c r="A81" s="1" t="s">
        <v>16</v>
      </c>
      <c r="B81" s="1">
        <v>500</v>
      </c>
      <c r="C81" s="1">
        <v>494</v>
      </c>
      <c r="D81" s="1">
        <v>485</v>
      </c>
      <c r="E81" s="1">
        <v>454</v>
      </c>
      <c r="F81" s="1">
        <v>359</v>
      </c>
      <c r="G81" s="1">
        <v>441</v>
      </c>
      <c r="H81" s="1">
        <v>536</v>
      </c>
      <c r="I81" s="1">
        <v>542</v>
      </c>
      <c r="J81" s="1">
        <v>589</v>
      </c>
      <c r="K81" s="1">
        <v>422</v>
      </c>
      <c r="L81" s="1">
        <v>650</v>
      </c>
      <c r="M81" s="1">
        <v>652</v>
      </c>
      <c r="N81" s="1">
        <f t="shared" si="12"/>
        <v>6124</v>
      </c>
    </row>
    <row r="82" spans="1:14" x14ac:dyDescent="0.2">
      <c r="A82" s="1" t="s">
        <v>17</v>
      </c>
      <c r="B82" s="1">
        <v>209</v>
      </c>
      <c r="C82" s="1">
        <v>211</v>
      </c>
      <c r="D82" s="1">
        <v>233</v>
      </c>
      <c r="E82" s="1">
        <v>237</v>
      </c>
      <c r="F82" s="1">
        <v>236</v>
      </c>
      <c r="G82" s="1">
        <v>343</v>
      </c>
      <c r="H82" s="1">
        <v>354</v>
      </c>
      <c r="I82" s="1">
        <v>521</v>
      </c>
      <c r="J82" s="1">
        <v>528</v>
      </c>
      <c r="K82" s="1">
        <v>389</v>
      </c>
      <c r="L82" s="1">
        <v>660</v>
      </c>
      <c r="M82" s="1">
        <v>647</v>
      </c>
      <c r="N82" s="1">
        <f t="shared" si="12"/>
        <v>4568</v>
      </c>
    </row>
    <row r="83" spans="1:14" x14ac:dyDescent="0.2">
      <c r="A83" s="1" t="s">
        <v>22</v>
      </c>
      <c r="B83" s="1">
        <f>SUM(B74:B82)</f>
        <v>3634</v>
      </c>
      <c r="C83" s="1">
        <f t="shared" ref="C83:J83" si="13">SUM(C74:C82)</f>
        <v>3870</v>
      </c>
      <c r="D83" s="1">
        <f t="shared" si="13"/>
        <v>4349</v>
      </c>
      <c r="E83" s="1">
        <f t="shared" si="13"/>
        <v>4441</v>
      </c>
      <c r="F83" s="1">
        <f t="shared" si="13"/>
        <v>4105</v>
      </c>
      <c r="G83" s="1">
        <f t="shared" si="13"/>
        <v>5626</v>
      </c>
      <c r="H83" s="1">
        <f t="shared" si="13"/>
        <v>5717</v>
      </c>
      <c r="I83" s="1">
        <f t="shared" si="13"/>
        <v>5904</v>
      </c>
      <c r="J83" s="1">
        <f t="shared" si="13"/>
        <v>6008</v>
      </c>
      <c r="K83" s="1">
        <f>SUM(K74:K82)</f>
        <v>4451</v>
      </c>
      <c r="L83" s="1">
        <f>SUM(L74:L82)</f>
        <v>6228</v>
      </c>
      <c r="M83" s="1">
        <f>SUM(M74:M82)</f>
        <v>5893</v>
      </c>
      <c r="N83" s="1">
        <f>SUM(N74:N82)</f>
        <v>60226</v>
      </c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>
        <v>2015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1" t="s">
        <v>6</v>
      </c>
      <c r="H85" s="1" t="s">
        <v>7</v>
      </c>
      <c r="I85" s="1" t="s">
        <v>8</v>
      </c>
      <c r="J85" s="1" t="s">
        <v>9</v>
      </c>
      <c r="K85" s="1" t="s">
        <v>10</v>
      </c>
      <c r="L85" s="1" t="s">
        <v>11</v>
      </c>
      <c r="M85" s="1" t="s">
        <v>12</v>
      </c>
      <c r="N85" s="1" t="s">
        <v>18</v>
      </c>
    </row>
    <row r="86" spans="1:14" x14ac:dyDescent="0.2">
      <c r="A86" s="1" t="s">
        <v>0</v>
      </c>
      <c r="B86" s="1">
        <v>176</v>
      </c>
      <c r="C86" s="1">
        <v>137</v>
      </c>
      <c r="D86" s="1">
        <v>146</v>
      </c>
      <c r="E86" s="1">
        <v>128</v>
      </c>
      <c r="F86" s="1">
        <v>109</v>
      </c>
      <c r="G86" s="1">
        <v>127</v>
      </c>
      <c r="H86" s="1">
        <v>70</v>
      </c>
      <c r="I86" s="1">
        <v>149</v>
      </c>
      <c r="J86" s="1">
        <v>161</v>
      </c>
      <c r="K86" s="3">
        <v>150</v>
      </c>
      <c r="L86" s="1">
        <v>152</v>
      </c>
      <c r="M86" s="1">
        <v>116</v>
      </c>
      <c r="N86" s="1">
        <f>SUM(B86:M86)</f>
        <v>1621</v>
      </c>
    </row>
    <row r="87" spans="1:14" x14ac:dyDescent="0.2">
      <c r="A87" s="1" t="s">
        <v>19</v>
      </c>
      <c r="B87" s="1">
        <v>572</v>
      </c>
      <c r="C87" s="1">
        <v>517</v>
      </c>
      <c r="D87" s="1">
        <v>730</v>
      </c>
      <c r="E87" s="1">
        <v>580</v>
      </c>
      <c r="F87" s="1">
        <v>659</v>
      </c>
      <c r="G87" s="1">
        <v>722</v>
      </c>
      <c r="H87" s="1">
        <v>482</v>
      </c>
      <c r="I87" s="1">
        <v>743</v>
      </c>
      <c r="J87" s="1">
        <v>724</v>
      </c>
      <c r="K87" s="1">
        <v>730</v>
      </c>
      <c r="L87" s="1">
        <v>681</v>
      </c>
      <c r="M87" s="1">
        <v>638</v>
      </c>
      <c r="N87" s="1">
        <f t="shared" ref="N87:N94" si="14">SUM(B87:M87)</f>
        <v>7778</v>
      </c>
    </row>
    <row r="88" spans="1:14" x14ac:dyDescent="0.2">
      <c r="A88" s="1" t="s">
        <v>13</v>
      </c>
      <c r="B88" s="1">
        <v>229</v>
      </c>
      <c r="C88" s="1">
        <v>207</v>
      </c>
      <c r="D88" s="1">
        <v>244</v>
      </c>
      <c r="E88" s="1">
        <v>194</v>
      </c>
      <c r="F88" s="1">
        <v>178</v>
      </c>
      <c r="G88" s="1">
        <v>226</v>
      </c>
      <c r="H88" s="1">
        <v>136</v>
      </c>
      <c r="I88" s="1">
        <v>208</v>
      </c>
      <c r="J88" s="1">
        <v>219</v>
      </c>
      <c r="K88" s="1">
        <v>212</v>
      </c>
      <c r="L88" s="1">
        <v>232</v>
      </c>
      <c r="M88" s="1">
        <v>175</v>
      </c>
      <c r="N88" s="1">
        <f t="shared" si="14"/>
        <v>2460</v>
      </c>
    </row>
    <row r="89" spans="1:14" x14ac:dyDescent="0.2">
      <c r="A89" s="1" t="s">
        <v>37</v>
      </c>
      <c r="B89" s="1">
        <v>319</v>
      </c>
      <c r="C89" s="1">
        <v>231</v>
      </c>
      <c r="D89" s="1">
        <v>261</v>
      </c>
      <c r="E89" s="1">
        <v>227</v>
      </c>
      <c r="F89" s="1">
        <v>223</v>
      </c>
      <c r="G89" s="1">
        <v>228</v>
      </c>
      <c r="H89" s="1">
        <v>129</v>
      </c>
      <c r="I89" s="1">
        <v>245</v>
      </c>
      <c r="J89" s="1">
        <v>296</v>
      </c>
      <c r="K89" s="1">
        <v>306</v>
      </c>
      <c r="L89" s="1">
        <v>323</v>
      </c>
      <c r="M89" s="1">
        <v>264</v>
      </c>
      <c r="N89" s="1">
        <f t="shared" si="14"/>
        <v>3052</v>
      </c>
    </row>
    <row r="90" spans="1:14" x14ac:dyDescent="0.2">
      <c r="A90" s="1" t="s">
        <v>39</v>
      </c>
      <c r="B90" s="1">
        <v>820</v>
      </c>
      <c r="C90" s="1">
        <v>666</v>
      </c>
      <c r="D90" s="1">
        <v>826</v>
      </c>
      <c r="E90" s="1">
        <v>657</v>
      </c>
      <c r="F90" s="1">
        <v>707</v>
      </c>
      <c r="G90" s="1">
        <v>671</v>
      </c>
      <c r="H90" s="1">
        <v>439</v>
      </c>
      <c r="I90" s="1">
        <v>757</v>
      </c>
      <c r="J90" s="1">
        <v>904</v>
      </c>
      <c r="K90" s="1">
        <v>948</v>
      </c>
      <c r="L90" s="1">
        <v>915</v>
      </c>
      <c r="M90" s="1">
        <v>665</v>
      </c>
      <c r="N90" s="1">
        <f t="shared" si="14"/>
        <v>8975</v>
      </c>
    </row>
    <row r="91" spans="1:14" x14ac:dyDescent="0.2">
      <c r="A91" s="1" t="s">
        <v>14</v>
      </c>
      <c r="B91" s="1">
        <v>271</v>
      </c>
      <c r="C91" s="1">
        <v>220</v>
      </c>
      <c r="D91" s="1">
        <v>291</v>
      </c>
      <c r="E91" s="1">
        <v>208</v>
      </c>
      <c r="F91" s="1">
        <v>205</v>
      </c>
      <c r="G91" s="1">
        <v>271</v>
      </c>
      <c r="H91" s="1">
        <v>142</v>
      </c>
      <c r="I91" s="1">
        <v>245</v>
      </c>
      <c r="J91" s="1">
        <v>308</v>
      </c>
      <c r="K91" s="1">
        <v>299</v>
      </c>
      <c r="L91" s="1">
        <v>270</v>
      </c>
      <c r="M91" s="1">
        <v>233</v>
      </c>
      <c r="N91" s="1">
        <f t="shared" si="14"/>
        <v>2963</v>
      </c>
    </row>
    <row r="92" spans="1:14" x14ac:dyDescent="0.2">
      <c r="A92" s="1" t="s">
        <v>15</v>
      </c>
      <c r="B92" s="1">
        <v>1978</v>
      </c>
      <c r="C92" s="1">
        <v>1650</v>
      </c>
      <c r="D92" s="1">
        <v>1891</v>
      </c>
      <c r="E92" s="1">
        <v>1600</v>
      </c>
      <c r="F92" s="1">
        <v>1563</v>
      </c>
      <c r="G92" s="1">
        <v>1799</v>
      </c>
      <c r="H92" s="1">
        <v>1223</v>
      </c>
      <c r="I92" s="1">
        <v>1853</v>
      </c>
      <c r="J92" s="1">
        <v>2118</v>
      </c>
      <c r="K92" s="1">
        <v>2097</v>
      </c>
      <c r="L92" s="1">
        <v>2136</v>
      </c>
      <c r="M92" s="1">
        <v>1818</v>
      </c>
      <c r="N92" s="1">
        <f t="shared" si="14"/>
        <v>21726</v>
      </c>
    </row>
    <row r="93" spans="1:14" x14ac:dyDescent="0.2">
      <c r="A93" s="1" t="s">
        <v>16</v>
      </c>
      <c r="B93" s="1">
        <v>1226</v>
      </c>
      <c r="C93" s="1">
        <v>1039</v>
      </c>
      <c r="D93" s="1">
        <v>1136</v>
      </c>
      <c r="E93" s="1">
        <v>893</v>
      </c>
      <c r="F93" s="1">
        <v>845</v>
      </c>
      <c r="G93" s="1">
        <v>839</v>
      </c>
      <c r="H93" s="1">
        <v>449</v>
      </c>
      <c r="I93" s="1">
        <v>644</v>
      </c>
      <c r="J93" s="1">
        <v>846</v>
      </c>
      <c r="K93" s="1">
        <v>962</v>
      </c>
      <c r="L93" s="1">
        <v>858</v>
      </c>
      <c r="M93" s="1">
        <v>692</v>
      </c>
      <c r="N93" s="1">
        <f t="shared" si="14"/>
        <v>10429</v>
      </c>
    </row>
    <row r="94" spans="1:14" x14ac:dyDescent="0.2">
      <c r="A94" s="1" t="s">
        <v>17</v>
      </c>
      <c r="B94" s="1">
        <v>237</v>
      </c>
      <c r="C94" s="1">
        <v>224</v>
      </c>
      <c r="D94" s="1">
        <v>235</v>
      </c>
      <c r="E94" s="1">
        <v>199</v>
      </c>
      <c r="F94" s="1">
        <v>207</v>
      </c>
      <c r="G94" s="1">
        <v>254</v>
      </c>
      <c r="H94" s="1">
        <v>152</v>
      </c>
      <c r="I94" s="1">
        <v>243</v>
      </c>
      <c r="J94" s="1">
        <v>285</v>
      </c>
      <c r="K94" s="1">
        <v>233</v>
      </c>
      <c r="L94" s="1">
        <v>291</v>
      </c>
      <c r="M94" s="1">
        <v>259</v>
      </c>
      <c r="N94" s="1">
        <f t="shared" si="14"/>
        <v>2819</v>
      </c>
    </row>
    <row r="95" spans="1:14" x14ac:dyDescent="0.2">
      <c r="A95" s="1" t="s">
        <v>22</v>
      </c>
      <c r="B95" s="1">
        <f>SUM(B86:B94)</f>
        <v>5828</v>
      </c>
      <c r="C95" s="1">
        <f t="shared" ref="C95:J95" si="15">SUM(C86:C94)</f>
        <v>4891</v>
      </c>
      <c r="D95" s="1">
        <f t="shared" si="15"/>
        <v>5760</v>
      </c>
      <c r="E95" s="1">
        <f t="shared" si="15"/>
        <v>4686</v>
      </c>
      <c r="F95" s="1">
        <f t="shared" si="15"/>
        <v>4696</v>
      </c>
      <c r="G95" s="1">
        <f t="shared" si="15"/>
        <v>5137</v>
      </c>
      <c r="H95" s="1">
        <f t="shared" si="15"/>
        <v>3222</v>
      </c>
      <c r="I95" s="1">
        <f t="shared" si="15"/>
        <v>5087</v>
      </c>
      <c r="J95" s="1">
        <f t="shared" si="15"/>
        <v>5861</v>
      </c>
      <c r="K95" s="1">
        <f>SUM(K86:K94)</f>
        <v>5937</v>
      </c>
      <c r="L95" s="1">
        <f>SUM(L86:L94)</f>
        <v>5858</v>
      </c>
      <c r="M95" s="1">
        <f>SUM(M86:M94)</f>
        <v>4860</v>
      </c>
      <c r="N95" s="1">
        <f>SUM(N86:N94)</f>
        <v>61823</v>
      </c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>
        <v>2014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1" t="s">
        <v>6</v>
      </c>
      <c r="H98" s="1" t="s">
        <v>7</v>
      </c>
      <c r="I98" s="1" t="s">
        <v>8</v>
      </c>
      <c r="J98" s="1" t="s">
        <v>9</v>
      </c>
      <c r="K98" s="1" t="s">
        <v>10</v>
      </c>
      <c r="L98" s="1" t="s">
        <v>11</v>
      </c>
      <c r="M98" s="1" t="s">
        <v>12</v>
      </c>
      <c r="N98" s="1" t="s">
        <v>18</v>
      </c>
    </row>
    <row r="99" spans="1:14" x14ac:dyDescent="0.2">
      <c r="A99" s="1" t="s">
        <v>0</v>
      </c>
      <c r="B99" s="1">
        <v>143</v>
      </c>
      <c r="C99" s="1">
        <v>152</v>
      </c>
      <c r="D99" s="1">
        <v>133</v>
      </c>
      <c r="E99" s="1">
        <v>119</v>
      </c>
      <c r="F99" s="1">
        <v>116</v>
      </c>
      <c r="G99" s="1">
        <v>197</v>
      </c>
      <c r="H99" s="1">
        <v>280</v>
      </c>
      <c r="I99" s="1">
        <v>269</v>
      </c>
      <c r="J99" s="1">
        <v>191</v>
      </c>
      <c r="K99" s="3">
        <v>215</v>
      </c>
      <c r="L99" s="1">
        <v>169</v>
      </c>
      <c r="M99" s="1">
        <v>175</v>
      </c>
      <c r="N99" s="1">
        <f>SUM(B99:M99)</f>
        <v>2159</v>
      </c>
    </row>
    <row r="100" spans="1:14" x14ac:dyDescent="0.2">
      <c r="A100" s="1" t="s">
        <v>19</v>
      </c>
      <c r="B100" s="1">
        <v>617</v>
      </c>
      <c r="C100" s="1">
        <v>622</v>
      </c>
      <c r="D100" s="1">
        <v>537</v>
      </c>
      <c r="E100" s="1">
        <v>598</v>
      </c>
      <c r="F100" s="1">
        <v>489</v>
      </c>
      <c r="G100" s="1">
        <v>422</v>
      </c>
      <c r="H100" s="1">
        <v>513</v>
      </c>
      <c r="I100" s="1">
        <v>644</v>
      </c>
      <c r="J100" s="1">
        <v>567</v>
      </c>
      <c r="K100" s="1">
        <v>618</v>
      </c>
      <c r="L100" s="1">
        <v>587</v>
      </c>
      <c r="M100" s="1">
        <v>570</v>
      </c>
      <c r="N100" s="1">
        <f t="shared" ref="N100:N107" si="16">SUM(B100:M100)</f>
        <v>6784</v>
      </c>
    </row>
    <row r="101" spans="1:14" x14ac:dyDescent="0.2">
      <c r="A101" s="1" t="s">
        <v>13</v>
      </c>
      <c r="B101" s="1">
        <v>302</v>
      </c>
      <c r="C101" s="1">
        <v>258</v>
      </c>
      <c r="D101" s="1">
        <v>234</v>
      </c>
      <c r="E101" s="1">
        <v>249</v>
      </c>
      <c r="F101" s="1">
        <v>193</v>
      </c>
      <c r="G101" s="1">
        <v>184</v>
      </c>
      <c r="H101" s="1">
        <v>226</v>
      </c>
      <c r="I101" s="1">
        <v>255</v>
      </c>
      <c r="J101" s="1">
        <v>220</v>
      </c>
      <c r="K101" s="1">
        <v>227</v>
      </c>
      <c r="L101" s="1">
        <v>201</v>
      </c>
      <c r="M101" s="1">
        <v>233</v>
      </c>
      <c r="N101" s="1">
        <f t="shared" si="16"/>
        <v>2782</v>
      </c>
    </row>
    <row r="102" spans="1:14" x14ac:dyDescent="0.2">
      <c r="A102" s="1" t="s">
        <v>37</v>
      </c>
      <c r="B102" s="1">
        <v>387</v>
      </c>
      <c r="C102" s="1">
        <v>340</v>
      </c>
      <c r="D102" s="1">
        <v>251</v>
      </c>
      <c r="E102" s="1">
        <v>256</v>
      </c>
      <c r="F102" s="1">
        <v>237</v>
      </c>
      <c r="G102" s="1">
        <v>214</v>
      </c>
      <c r="H102" s="1">
        <v>276</v>
      </c>
      <c r="I102" s="1">
        <v>329</v>
      </c>
      <c r="J102" s="1">
        <v>303</v>
      </c>
      <c r="K102" s="1">
        <v>314</v>
      </c>
      <c r="L102" s="1">
        <v>268</v>
      </c>
      <c r="M102" s="1">
        <v>266</v>
      </c>
      <c r="N102" s="1">
        <f t="shared" si="16"/>
        <v>3441</v>
      </c>
    </row>
    <row r="103" spans="1:14" x14ac:dyDescent="0.2">
      <c r="A103" s="1" t="s">
        <v>39</v>
      </c>
      <c r="B103" s="1">
        <v>1277</v>
      </c>
      <c r="C103" s="1">
        <v>1202</v>
      </c>
      <c r="D103" s="1">
        <v>926</v>
      </c>
      <c r="E103" s="1">
        <v>746</v>
      </c>
      <c r="F103" s="1">
        <v>782</v>
      </c>
      <c r="G103" s="1">
        <v>693</v>
      </c>
      <c r="H103" s="1">
        <v>889</v>
      </c>
      <c r="I103" s="1">
        <v>915</v>
      </c>
      <c r="J103" s="1">
        <v>764</v>
      </c>
      <c r="K103" s="1">
        <v>844</v>
      </c>
      <c r="L103" s="1">
        <v>949</v>
      </c>
      <c r="M103" s="1">
        <v>827</v>
      </c>
      <c r="N103" s="1">
        <f t="shared" si="16"/>
        <v>10814</v>
      </c>
    </row>
    <row r="104" spans="1:14" x14ac:dyDescent="0.2">
      <c r="A104" s="1" t="s">
        <v>14</v>
      </c>
      <c r="B104" s="1">
        <v>324</v>
      </c>
      <c r="C104" s="1">
        <v>272</v>
      </c>
      <c r="D104" s="1">
        <v>212</v>
      </c>
      <c r="E104" s="1">
        <v>214</v>
      </c>
      <c r="F104" s="1">
        <v>226</v>
      </c>
      <c r="G104" s="1">
        <v>191</v>
      </c>
      <c r="H104" s="1">
        <v>203</v>
      </c>
      <c r="I104" s="1">
        <v>218</v>
      </c>
      <c r="J104" s="1">
        <v>191</v>
      </c>
      <c r="K104" s="1">
        <v>229</v>
      </c>
      <c r="L104" s="1">
        <v>203</v>
      </c>
      <c r="M104" s="1">
        <v>238</v>
      </c>
      <c r="N104" s="1">
        <f t="shared" si="16"/>
        <v>2721</v>
      </c>
    </row>
    <row r="105" spans="1:14" x14ac:dyDescent="0.2">
      <c r="A105" s="1" t="s">
        <v>15</v>
      </c>
      <c r="B105" s="1">
        <v>2245</v>
      </c>
      <c r="C105" s="1">
        <v>2069</v>
      </c>
      <c r="D105" s="1">
        <v>1628</v>
      </c>
      <c r="E105" s="1">
        <v>1659</v>
      </c>
      <c r="F105" s="1">
        <v>1431</v>
      </c>
      <c r="G105" s="1">
        <v>1335</v>
      </c>
      <c r="H105" s="1">
        <v>1541</v>
      </c>
      <c r="I105" s="1">
        <v>1818</v>
      </c>
      <c r="J105" s="1">
        <v>1524</v>
      </c>
      <c r="K105" s="1">
        <v>1877</v>
      </c>
      <c r="L105" s="1">
        <v>1935</v>
      </c>
      <c r="M105" s="1">
        <v>1988</v>
      </c>
      <c r="N105" s="1">
        <f t="shared" si="16"/>
        <v>21050</v>
      </c>
    </row>
    <row r="106" spans="1:14" x14ac:dyDescent="0.2">
      <c r="A106" s="1" t="s">
        <v>16</v>
      </c>
      <c r="B106" s="1">
        <v>1088</v>
      </c>
      <c r="C106" s="1">
        <v>1104</v>
      </c>
      <c r="D106" s="1">
        <v>838</v>
      </c>
      <c r="E106" s="1">
        <v>896</v>
      </c>
      <c r="F106" s="1">
        <v>850</v>
      </c>
      <c r="G106" s="1">
        <v>739</v>
      </c>
      <c r="H106" s="1">
        <v>818</v>
      </c>
      <c r="I106" s="1">
        <v>790</v>
      </c>
      <c r="J106" s="1">
        <v>832</v>
      </c>
      <c r="K106" s="1">
        <v>1053</v>
      </c>
      <c r="L106" s="1">
        <v>1176</v>
      </c>
      <c r="M106" s="1">
        <v>1126</v>
      </c>
      <c r="N106" s="1">
        <f t="shared" si="16"/>
        <v>11310</v>
      </c>
    </row>
    <row r="107" spans="1:14" x14ac:dyDescent="0.2">
      <c r="A107" s="1" t="s">
        <v>17</v>
      </c>
      <c r="B107" s="1">
        <v>226</v>
      </c>
      <c r="C107" s="1">
        <v>211</v>
      </c>
      <c r="D107" s="1">
        <v>154</v>
      </c>
      <c r="E107" s="1">
        <v>154</v>
      </c>
      <c r="F107" s="1">
        <v>138</v>
      </c>
      <c r="G107" s="1">
        <v>131</v>
      </c>
      <c r="H107" s="1">
        <v>165</v>
      </c>
      <c r="I107" s="1">
        <v>212</v>
      </c>
      <c r="J107" s="1">
        <v>219</v>
      </c>
      <c r="K107" s="1">
        <v>252</v>
      </c>
      <c r="L107" s="1">
        <v>226</v>
      </c>
      <c r="M107" s="1">
        <v>224</v>
      </c>
      <c r="N107" s="1">
        <f t="shared" si="16"/>
        <v>2312</v>
      </c>
    </row>
    <row r="108" spans="1:14" x14ac:dyDescent="0.2">
      <c r="A108" s="1" t="s">
        <v>22</v>
      </c>
      <c r="B108" s="1">
        <f>SUM(B99:B107)</f>
        <v>6609</v>
      </c>
      <c r="C108" s="1">
        <f t="shared" ref="C108:M108" si="17">SUM(C99:C107)</f>
        <v>6230</v>
      </c>
      <c r="D108" s="1">
        <f t="shared" si="17"/>
        <v>4913</v>
      </c>
      <c r="E108" s="1">
        <f t="shared" si="17"/>
        <v>4891</v>
      </c>
      <c r="F108" s="1">
        <f t="shared" si="17"/>
        <v>4462</v>
      </c>
      <c r="G108" s="1">
        <f t="shared" si="17"/>
        <v>4106</v>
      </c>
      <c r="H108" s="1">
        <f t="shared" si="17"/>
        <v>4911</v>
      </c>
      <c r="I108" s="1">
        <f t="shared" si="17"/>
        <v>5450</v>
      </c>
      <c r="J108" s="1">
        <f t="shared" si="17"/>
        <v>4811</v>
      </c>
      <c r="K108" s="1">
        <f>SUM(K99:K107)</f>
        <v>5629</v>
      </c>
      <c r="L108" s="1">
        <f t="shared" si="17"/>
        <v>5714</v>
      </c>
      <c r="M108" s="1">
        <f t="shared" si="17"/>
        <v>5647</v>
      </c>
      <c r="N108" s="1">
        <f>SUM(N99:N107)</f>
        <v>63373</v>
      </c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>
        <v>2013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6</v>
      </c>
      <c r="H110" s="1" t="s">
        <v>7</v>
      </c>
      <c r="I110" s="1" t="s">
        <v>8</v>
      </c>
      <c r="J110" s="1" t="s">
        <v>9</v>
      </c>
      <c r="K110" s="1" t="s">
        <v>10</v>
      </c>
      <c r="L110" s="1" t="s">
        <v>11</v>
      </c>
      <c r="M110" s="1" t="s">
        <v>12</v>
      </c>
      <c r="N110" s="1" t="s">
        <v>18</v>
      </c>
    </row>
    <row r="111" spans="1:14" x14ac:dyDescent="0.2">
      <c r="A111" s="6" t="s">
        <v>0</v>
      </c>
      <c r="B111" s="2">
        <v>155</v>
      </c>
      <c r="C111" s="2">
        <v>186</v>
      </c>
      <c r="D111" s="1">
        <v>189</v>
      </c>
      <c r="E111" s="1">
        <v>186</v>
      </c>
      <c r="F111" s="1">
        <v>151</v>
      </c>
      <c r="G111" s="1">
        <v>117</v>
      </c>
      <c r="H111" s="1">
        <v>148</v>
      </c>
      <c r="I111" s="1">
        <v>206</v>
      </c>
      <c r="J111" s="1">
        <v>246</v>
      </c>
      <c r="K111" s="1">
        <v>222</v>
      </c>
      <c r="L111" s="1">
        <v>144</v>
      </c>
      <c r="M111" s="1">
        <v>148</v>
      </c>
      <c r="N111" s="1">
        <f>SUM(B111:M111)</f>
        <v>2098</v>
      </c>
    </row>
    <row r="112" spans="1:14" x14ac:dyDescent="0.2">
      <c r="A112" s="6" t="s">
        <v>19</v>
      </c>
      <c r="B112" s="2">
        <v>817</v>
      </c>
      <c r="C112" s="2">
        <v>744</v>
      </c>
      <c r="D112" s="1">
        <v>718</v>
      </c>
      <c r="E112" s="1">
        <v>664</v>
      </c>
      <c r="F112" s="1">
        <v>597</v>
      </c>
      <c r="G112" s="1">
        <v>628</v>
      </c>
      <c r="H112" s="1">
        <v>618</v>
      </c>
      <c r="I112" s="1">
        <v>447</v>
      </c>
      <c r="J112" s="1">
        <v>583</v>
      </c>
      <c r="K112" s="1">
        <v>661</v>
      </c>
      <c r="L112" s="1">
        <v>636</v>
      </c>
      <c r="M112" s="1">
        <v>683</v>
      </c>
      <c r="N112" s="1">
        <f t="shared" ref="N112:N119" si="18">SUM(B112:M112)</f>
        <v>7796</v>
      </c>
    </row>
    <row r="113" spans="1:14" x14ac:dyDescent="0.2">
      <c r="A113" s="6" t="s">
        <v>13</v>
      </c>
      <c r="B113" s="2">
        <v>335</v>
      </c>
      <c r="C113" s="2">
        <v>329</v>
      </c>
      <c r="D113" s="1">
        <v>341</v>
      </c>
      <c r="E113" s="1">
        <v>288</v>
      </c>
      <c r="F113" s="1">
        <v>287</v>
      </c>
      <c r="G113" s="1">
        <v>296</v>
      </c>
      <c r="H113" s="1">
        <v>267</v>
      </c>
      <c r="I113" s="1">
        <v>225</v>
      </c>
      <c r="J113" s="1">
        <v>298</v>
      </c>
      <c r="K113" s="1">
        <v>297</v>
      </c>
      <c r="L113" s="1">
        <v>264</v>
      </c>
      <c r="M113" s="1">
        <v>307</v>
      </c>
      <c r="N113" s="1">
        <f t="shared" si="18"/>
        <v>3534</v>
      </c>
    </row>
    <row r="114" spans="1:14" x14ac:dyDescent="0.2">
      <c r="A114" s="6" t="s">
        <v>37</v>
      </c>
      <c r="B114" s="2">
        <v>295</v>
      </c>
      <c r="C114" s="2">
        <v>297</v>
      </c>
      <c r="D114" s="1">
        <v>289</v>
      </c>
      <c r="E114" s="1">
        <v>283</v>
      </c>
      <c r="F114" s="1">
        <v>302</v>
      </c>
      <c r="G114" s="1">
        <v>305</v>
      </c>
      <c r="H114" s="1">
        <v>345</v>
      </c>
      <c r="I114" s="1">
        <v>443</v>
      </c>
      <c r="J114" s="1">
        <v>515</v>
      </c>
      <c r="K114" s="1">
        <v>470</v>
      </c>
      <c r="L114" s="1">
        <v>358</v>
      </c>
      <c r="M114" s="1">
        <v>402</v>
      </c>
      <c r="N114" s="1">
        <f t="shared" si="18"/>
        <v>4304</v>
      </c>
    </row>
    <row r="115" spans="1:14" x14ac:dyDescent="0.2">
      <c r="A115" s="7" t="s">
        <v>39</v>
      </c>
      <c r="B115" s="2">
        <v>967</v>
      </c>
      <c r="C115" s="2">
        <v>947</v>
      </c>
      <c r="D115" s="1">
        <v>1066</v>
      </c>
      <c r="E115" s="1">
        <v>1142</v>
      </c>
      <c r="F115" s="1">
        <v>1366</v>
      </c>
      <c r="G115" s="1">
        <v>1282</v>
      </c>
      <c r="H115" s="1">
        <v>1445</v>
      </c>
      <c r="I115" s="1">
        <v>1158</v>
      </c>
      <c r="J115" s="1">
        <v>1358</v>
      </c>
      <c r="K115" s="1">
        <v>1162</v>
      </c>
      <c r="L115" s="1">
        <v>1048</v>
      </c>
      <c r="M115" s="1">
        <v>1182</v>
      </c>
      <c r="N115" s="1">
        <f t="shared" si="18"/>
        <v>14123</v>
      </c>
    </row>
    <row r="116" spans="1:14" x14ac:dyDescent="0.2">
      <c r="A116" s="6" t="s">
        <v>14</v>
      </c>
      <c r="B116" s="2">
        <v>273</v>
      </c>
      <c r="C116" s="2">
        <v>280</v>
      </c>
      <c r="D116" s="1">
        <v>248</v>
      </c>
      <c r="E116" s="1">
        <v>244</v>
      </c>
      <c r="F116" s="1">
        <v>278</v>
      </c>
      <c r="G116" s="1">
        <v>283</v>
      </c>
      <c r="H116" s="1">
        <v>296</v>
      </c>
      <c r="I116" s="1">
        <v>232</v>
      </c>
      <c r="J116" s="1">
        <v>299</v>
      </c>
      <c r="K116" s="1">
        <v>302</v>
      </c>
      <c r="L116" s="1">
        <v>290</v>
      </c>
      <c r="M116" s="1">
        <v>304</v>
      </c>
      <c r="N116" s="1">
        <f t="shared" si="18"/>
        <v>3329</v>
      </c>
    </row>
    <row r="117" spans="1:14" x14ac:dyDescent="0.2">
      <c r="A117" s="1" t="s">
        <v>15</v>
      </c>
      <c r="B117" s="2">
        <v>1811</v>
      </c>
      <c r="C117" s="2">
        <v>1897</v>
      </c>
      <c r="D117" s="1">
        <v>2181</v>
      </c>
      <c r="E117" s="1">
        <v>2186</v>
      </c>
      <c r="F117" s="1">
        <v>2359</v>
      </c>
      <c r="G117" s="1">
        <v>2188</v>
      </c>
      <c r="H117" s="1">
        <v>2238</v>
      </c>
      <c r="I117" s="1">
        <v>1900</v>
      </c>
      <c r="J117" s="1">
        <v>2281</v>
      </c>
      <c r="K117" s="1">
        <v>2201</v>
      </c>
      <c r="L117" s="1">
        <v>1988</v>
      </c>
      <c r="M117" s="1">
        <v>2227</v>
      </c>
      <c r="N117" s="1">
        <f t="shared" si="18"/>
        <v>25457</v>
      </c>
    </row>
    <row r="118" spans="1:14" x14ac:dyDescent="0.2">
      <c r="A118" s="6" t="s">
        <v>16</v>
      </c>
      <c r="B118" s="2">
        <v>1081</v>
      </c>
      <c r="C118" s="2">
        <v>979</v>
      </c>
      <c r="D118" s="1">
        <v>895</v>
      </c>
      <c r="E118" s="1">
        <v>787</v>
      </c>
      <c r="F118" s="1">
        <v>822</v>
      </c>
      <c r="G118" s="1">
        <v>786</v>
      </c>
      <c r="H118" s="1">
        <v>847</v>
      </c>
      <c r="I118" s="1">
        <v>769</v>
      </c>
      <c r="J118" s="1">
        <v>971</v>
      </c>
      <c r="K118" s="1">
        <v>1188</v>
      </c>
      <c r="L118" s="1">
        <v>1027</v>
      </c>
      <c r="M118" s="1">
        <v>1033</v>
      </c>
      <c r="N118" s="1">
        <f t="shared" si="18"/>
        <v>11185</v>
      </c>
    </row>
    <row r="119" spans="1:14" x14ac:dyDescent="0.2">
      <c r="A119" s="6" t="s">
        <v>17</v>
      </c>
      <c r="B119" s="2">
        <v>237</v>
      </c>
      <c r="C119" s="2">
        <v>227</v>
      </c>
      <c r="D119" s="1">
        <v>211</v>
      </c>
      <c r="E119" s="1">
        <v>177</v>
      </c>
      <c r="F119" s="1">
        <v>203</v>
      </c>
      <c r="G119" s="1">
        <v>195</v>
      </c>
      <c r="H119" s="1">
        <v>201</v>
      </c>
      <c r="I119" s="1">
        <v>258</v>
      </c>
      <c r="J119" s="1">
        <v>345</v>
      </c>
      <c r="K119" s="1">
        <v>273</v>
      </c>
      <c r="L119" s="1">
        <v>200</v>
      </c>
      <c r="M119" s="1">
        <v>237</v>
      </c>
      <c r="N119" s="1">
        <f t="shared" si="18"/>
        <v>2764</v>
      </c>
    </row>
    <row r="120" spans="1:14" x14ac:dyDescent="0.2">
      <c r="A120" s="1" t="s">
        <v>22</v>
      </c>
      <c r="B120" s="2">
        <f>SUM(B111:B119)</f>
        <v>5971</v>
      </c>
      <c r="C120" s="2">
        <f t="shared" ref="C120:M120" si="19">SUM(C111:C119)</f>
        <v>5886</v>
      </c>
      <c r="D120" s="2">
        <f t="shared" si="19"/>
        <v>6138</v>
      </c>
      <c r="E120" s="2">
        <f t="shared" si="19"/>
        <v>5957</v>
      </c>
      <c r="F120" s="2">
        <f t="shared" si="19"/>
        <v>6365</v>
      </c>
      <c r="G120" s="2">
        <f t="shared" si="19"/>
        <v>6080</v>
      </c>
      <c r="H120" s="2">
        <f t="shared" si="19"/>
        <v>6405</v>
      </c>
      <c r="I120" s="2">
        <f t="shared" si="19"/>
        <v>5638</v>
      </c>
      <c r="J120" s="2">
        <f t="shared" si="19"/>
        <v>6896</v>
      </c>
      <c r="K120" s="2">
        <f t="shared" si="19"/>
        <v>6776</v>
      </c>
      <c r="L120" s="2">
        <f t="shared" si="19"/>
        <v>5955</v>
      </c>
      <c r="M120" s="2">
        <f t="shared" si="19"/>
        <v>6523</v>
      </c>
      <c r="N120" s="2">
        <f>SUM(N111:N119)</f>
        <v>74590</v>
      </c>
    </row>
    <row r="121" spans="1:14" x14ac:dyDescent="0.2">
      <c r="A121" s="1">
        <v>2012</v>
      </c>
      <c r="B121" s="1" t="s">
        <v>1</v>
      </c>
      <c r="C121" s="1" t="s">
        <v>2</v>
      </c>
      <c r="D121" s="1" t="s">
        <v>3</v>
      </c>
      <c r="E121" s="1" t="s">
        <v>4</v>
      </c>
      <c r="F121" s="1" t="s">
        <v>5</v>
      </c>
      <c r="G121" s="1" t="s">
        <v>6</v>
      </c>
      <c r="H121" s="1" t="s">
        <v>7</v>
      </c>
      <c r="I121" s="1" t="s">
        <v>8</v>
      </c>
      <c r="J121" s="1" t="s">
        <v>9</v>
      </c>
      <c r="K121" s="1" t="s">
        <v>10</v>
      </c>
      <c r="L121" s="1" t="s">
        <v>11</v>
      </c>
      <c r="M121" s="1" t="s">
        <v>12</v>
      </c>
      <c r="N121" s="1" t="s">
        <v>18</v>
      </c>
    </row>
    <row r="122" spans="1:14" x14ac:dyDescent="0.2">
      <c r="A122" s="6" t="s">
        <v>0</v>
      </c>
      <c r="B122" s="2">
        <v>111</v>
      </c>
      <c r="C122" s="2">
        <v>297</v>
      </c>
      <c r="D122" s="1">
        <v>320</v>
      </c>
      <c r="E122" s="1">
        <v>277</v>
      </c>
      <c r="F122" s="1">
        <v>281</v>
      </c>
      <c r="G122" s="1">
        <v>248</v>
      </c>
      <c r="H122" s="1">
        <v>238</v>
      </c>
      <c r="I122" s="1">
        <v>312</v>
      </c>
      <c r="J122" s="1">
        <v>379</v>
      </c>
      <c r="K122" s="1">
        <v>367</v>
      </c>
      <c r="L122" s="1">
        <v>282</v>
      </c>
      <c r="M122" s="1">
        <v>187</v>
      </c>
      <c r="N122" s="1">
        <f>SUM(B122:M122)</f>
        <v>3299</v>
      </c>
    </row>
    <row r="123" spans="1:14" x14ac:dyDescent="0.2">
      <c r="A123" s="6" t="s">
        <v>19</v>
      </c>
      <c r="B123" s="2">
        <f>400+212</f>
        <v>612</v>
      </c>
      <c r="C123" s="2">
        <f>537+253</f>
        <v>790</v>
      </c>
      <c r="D123" s="1">
        <f>527+277</f>
        <v>804</v>
      </c>
      <c r="E123" s="1">
        <v>882</v>
      </c>
      <c r="F123" s="1">
        <f>697+278</f>
        <v>975</v>
      </c>
      <c r="G123" s="1">
        <v>970</v>
      </c>
      <c r="H123" s="1">
        <v>947</v>
      </c>
      <c r="I123" s="1">
        <v>875</v>
      </c>
      <c r="J123" s="1">
        <v>752</v>
      </c>
      <c r="K123" s="1">
        <v>898</v>
      </c>
      <c r="L123" s="1">
        <v>870</v>
      </c>
      <c r="M123" s="1">
        <v>862</v>
      </c>
      <c r="N123" s="1">
        <f t="shared" ref="N123:N130" si="20">SUM(B123:M123)</f>
        <v>10237</v>
      </c>
    </row>
    <row r="124" spans="1:14" x14ac:dyDescent="0.2">
      <c r="A124" s="6" t="s">
        <v>13</v>
      </c>
      <c r="B124" s="2">
        <v>245</v>
      </c>
      <c r="C124" s="2">
        <v>347</v>
      </c>
      <c r="D124" s="1">
        <v>345</v>
      </c>
      <c r="E124" s="1">
        <v>308</v>
      </c>
      <c r="F124" s="1">
        <v>287</v>
      </c>
      <c r="G124" s="1">
        <v>310</v>
      </c>
      <c r="H124" s="1">
        <v>349</v>
      </c>
      <c r="I124" s="1">
        <v>402</v>
      </c>
      <c r="J124" s="1">
        <v>407</v>
      </c>
      <c r="K124" s="1">
        <v>363</v>
      </c>
      <c r="L124" s="1">
        <v>369</v>
      </c>
      <c r="M124" s="1">
        <v>324</v>
      </c>
      <c r="N124" s="1">
        <f t="shared" si="20"/>
        <v>4056</v>
      </c>
    </row>
    <row r="125" spans="1:14" x14ac:dyDescent="0.2">
      <c r="A125" s="6" t="s">
        <v>20</v>
      </c>
      <c r="B125" s="2">
        <f>215+73</f>
        <v>288</v>
      </c>
      <c r="C125" s="2">
        <f>328+104</f>
        <v>432</v>
      </c>
      <c r="D125" s="1">
        <f>316+100</f>
        <v>416</v>
      </c>
      <c r="E125" s="1">
        <v>352</v>
      </c>
      <c r="F125" s="1">
        <f>282+125</f>
        <v>407</v>
      </c>
      <c r="G125" s="1">
        <v>416</v>
      </c>
      <c r="H125" s="1">
        <v>437</v>
      </c>
      <c r="I125" s="1">
        <v>459</v>
      </c>
      <c r="J125" s="1">
        <v>410</v>
      </c>
      <c r="K125" s="1">
        <v>337</v>
      </c>
      <c r="L125" s="1">
        <v>349</v>
      </c>
      <c r="M125" s="1">
        <v>309</v>
      </c>
      <c r="N125" s="1">
        <f t="shared" si="20"/>
        <v>4612</v>
      </c>
    </row>
    <row r="126" spans="1:14" x14ac:dyDescent="0.2">
      <c r="A126" s="7" t="s">
        <v>21</v>
      </c>
      <c r="B126" s="2">
        <f>393+254+41</f>
        <v>688</v>
      </c>
      <c r="C126" s="2">
        <f>528+357+79</f>
        <v>964</v>
      </c>
      <c r="D126" s="1">
        <f>642+387+83</f>
        <v>1112</v>
      </c>
      <c r="E126" s="1">
        <v>1067</v>
      </c>
      <c r="F126" s="1">
        <f>614+405+101</f>
        <v>1120</v>
      </c>
      <c r="G126" s="1">
        <v>1175</v>
      </c>
      <c r="H126" s="1">
        <v>1518</v>
      </c>
      <c r="I126" s="1">
        <v>1558</v>
      </c>
      <c r="J126" s="1">
        <v>1461</v>
      </c>
      <c r="K126" s="1">
        <v>1290</v>
      </c>
      <c r="L126" s="1">
        <v>1214</v>
      </c>
      <c r="M126" s="1">
        <v>1047</v>
      </c>
      <c r="N126" s="1">
        <f t="shared" si="20"/>
        <v>14214</v>
      </c>
    </row>
    <row r="127" spans="1:14" x14ac:dyDescent="0.2">
      <c r="A127" s="6" t="s">
        <v>14</v>
      </c>
      <c r="B127" s="2">
        <v>264</v>
      </c>
      <c r="C127" s="2">
        <v>332</v>
      </c>
      <c r="D127" s="1">
        <v>323</v>
      </c>
      <c r="E127" s="1">
        <v>284</v>
      </c>
      <c r="F127" s="1">
        <v>279</v>
      </c>
      <c r="G127" s="1">
        <v>247</v>
      </c>
      <c r="H127" s="1">
        <v>245</v>
      </c>
      <c r="I127" s="1">
        <v>225</v>
      </c>
      <c r="J127" s="1">
        <v>261</v>
      </c>
      <c r="K127" s="1">
        <v>314</v>
      </c>
      <c r="L127" s="1">
        <v>349</v>
      </c>
      <c r="M127" s="1">
        <v>341</v>
      </c>
      <c r="N127" s="1">
        <f t="shared" si="20"/>
        <v>3464</v>
      </c>
    </row>
    <row r="128" spans="1:14" x14ac:dyDescent="0.2">
      <c r="A128" s="1" t="s">
        <v>15</v>
      </c>
      <c r="B128" s="2">
        <v>1507</v>
      </c>
      <c r="C128" s="2">
        <v>1789</v>
      </c>
      <c r="D128" s="1">
        <v>1876</v>
      </c>
      <c r="E128" s="1">
        <v>1857</v>
      </c>
      <c r="F128" s="1">
        <v>1986</v>
      </c>
      <c r="G128" s="1">
        <v>2141</v>
      </c>
      <c r="H128" s="1">
        <v>2058</v>
      </c>
      <c r="I128" s="1">
        <v>2200</v>
      </c>
      <c r="J128" s="1">
        <v>2302</v>
      </c>
      <c r="K128" s="1">
        <v>2189</v>
      </c>
      <c r="L128" s="1">
        <v>2053</v>
      </c>
      <c r="M128" s="1">
        <v>1931</v>
      </c>
      <c r="N128" s="1">
        <f t="shared" si="20"/>
        <v>23889</v>
      </c>
    </row>
    <row r="129" spans="1:14" x14ac:dyDescent="0.2">
      <c r="A129" s="6" t="s">
        <v>16</v>
      </c>
      <c r="B129" s="2">
        <v>812</v>
      </c>
      <c r="C129" s="2">
        <v>1052</v>
      </c>
      <c r="D129" s="1">
        <v>1111</v>
      </c>
      <c r="E129" s="1">
        <v>1006</v>
      </c>
      <c r="F129" s="1">
        <v>1030</v>
      </c>
      <c r="G129" s="1">
        <v>953</v>
      </c>
      <c r="H129" s="1">
        <v>894</v>
      </c>
      <c r="I129" s="1">
        <v>829</v>
      </c>
      <c r="J129" s="1">
        <v>897</v>
      </c>
      <c r="K129" s="1">
        <v>1015</v>
      </c>
      <c r="L129" s="1">
        <v>1153</v>
      </c>
      <c r="M129" s="1">
        <v>1180</v>
      </c>
      <c r="N129" s="1">
        <f t="shared" si="20"/>
        <v>11932</v>
      </c>
    </row>
    <row r="130" spans="1:14" x14ac:dyDescent="0.2">
      <c r="A130" s="6" t="s">
        <v>17</v>
      </c>
      <c r="B130" s="2">
        <v>258</v>
      </c>
      <c r="C130" s="2">
        <v>286</v>
      </c>
      <c r="D130" s="1">
        <v>299</v>
      </c>
      <c r="E130" s="1">
        <v>301</v>
      </c>
      <c r="F130" s="1">
        <v>336</v>
      </c>
      <c r="G130" s="1">
        <v>341</v>
      </c>
      <c r="H130" s="1">
        <v>302</v>
      </c>
      <c r="I130" s="1">
        <v>333</v>
      </c>
      <c r="J130" s="1">
        <v>305</v>
      </c>
      <c r="K130" s="1">
        <v>279</v>
      </c>
      <c r="L130" s="1">
        <v>293</v>
      </c>
      <c r="M130" s="1">
        <v>281</v>
      </c>
      <c r="N130" s="1">
        <f t="shared" si="20"/>
        <v>3614</v>
      </c>
    </row>
    <row r="131" spans="1:14" x14ac:dyDescent="0.2">
      <c r="A131" s="1" t="s">
        <v>22</v>
      </c>
      <c r="B131" s="2">
        <f>SUM(B122:B130)</f>
        <v>4785</v>
      </c>
      <c r="C131" s="2">
        <f t="shared" ref="C131:M131" si="21">SUM(C122:C130)</f>
        <v>6289</v>
      </c>
      <c r="D131" s="2">
        <f t="shared" si="21"/>
        <v>6606</v>
      </c>
      <c r="E131" s="2">
        <f t="shared" si="21"/>
        <v>6334</v>
      </c>
      <c r="F131" s="2">
        <f t="shared" si="21"/>
        <v>6701</v>
      </c>
      <c r="G131" s="2">
        <f t="shared" si="21"/>
        <v>6801</v>
      </c>
      <c r="H131" s="2">
        <f t="shared" si="21"/>
        <v>6988</v>
      </c>
      <c r="I131" s="2">
        <f t="shared" si="21"/>
        <v>7193</v>
      </c>
      <c r="J131" s="2">
        <f t="shared" si="21"/>
        <v>7174</v>
      </c>
      <c r="K131" s="2">
        <f t="shared" si="21"/>
        <v>7052</v>
      </c>
      <c r="L131" s="2">
        <f t="shared" si="21"/>
        <v>6932</v>
      </c>
      <c r="M131" s="2">
        <f t="shared" si="21"/>
        <v>6462</v>
      </c>
      <c r="N131" s="2">
        <f>SUM(N122:N130)</f>
        <v>79317</v>
      </c>
    </row>
    <row r="133" spans="1:14" x14ac:dyDescent="0.2">
      <c r="A133" s="1">
        <v>2011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  <c r="H133" s="1" t="s">
        <v>7</v>
      </c>
      <c r="I133" s="1" t="s">
        <v>8</v>
      </c>
      <c r="J133" s="1" t="s">
        <v>9</v>
      </c>
      <c r="K133" s="1" t="s">
        <v>10</v>
      </c>
      <c r="L133" s="1" t="s">
        <v>11</v>
      </c>
      <c r="M133" s="1" t="s">
        <v>12</v>
      </c>
      <c r="N133" s="1" t="s">
        <v>18</v>
      </c>
    </row>
    <row r="134" spans="1:14" x14ac:dyDescent="0.2">
      <c r="A134" s="1" t="s">
        <v>0</v>
      </c>
      <c r="B134" s="2">
        <v>175</v>
      </c>
      <c r="C134" s="2">
        <v>158</v>
      </c>
      <c r="D134" s="1">
        <v>135</v>
      </c>
      <c r="E134" s="1">
        <v>126</v>
      </c>
      <c r="F134" s="1">
        <v>127</v>
      </c>
      <c r="G134" s="1">
        <v>119</v>
      </c>
      <c r="H134" s="1"/>
      <c r="I134" s="1"/>
      <c r="J134" s="1">
        <v>155</v>
      </c>
      <c r="K134" s="1">
        <v>146</v>
      </c>
      <c r="L134" s="1">
        <v>149</v>
      </c>
      <c r="M134" s="1">
        <v>136</v>
      </c>
      <c r="N134" s="1">
        <f>SUM(B134:M134)</f>
        <v>1426</v>
      </c>
    </row>
    <row r="135" spans="1:14" x14ac:dyDescent="0.2">
      <c r="A135" s="1" t="s">
        <v>19</v>
      </c>
      <c r="B135" s="2">
        <f>430+181</f>
        <v>611</v>
      </c>
      <c r="C135" s="2">
        <f>388+170</f>
        <v>558</v>
      </c>
      <c r="D135" s="1">
        <f>294+124</f>
        <v>418</v>
      </c>
      <c r="E135" s="1">
        <f>328+149</f>
        <v>477</v>
      </c>
      <c r="F135" s="1">
        <f>273+126+21+19</f>
        <v>439</v>
      </c>
      <c r="G135" s="1">
        <f>274+126</f>
        <v>400</v>
      </c>
      <c r="H135" s="1"/>
      <c r="I135" s="1"/>
      <c r="J135" s="1">
        <v>538</v>
      </c>
      <c r="K135" s="1">
        <f>356+154</f>
        <v>510</v>
      </c>
      <c r="L135" s="1">
        <f>355+171</f>
        <v>526</v>
      </c>
      <c r="M135" s="1">
        <v>583</v>
      </c>
      <c r="N135" s="1">
        <f>SUM(B135:M135)</f>
        <v>5060</v>
      </c>
    </row>
    <row r="136" spans="1:14" x14ac:dyDescent="0.2">
      <c r="A136" s="1" t="s">
        <v>13</v>
      </c>
      <c r="B136" s="2">
        <v>255</v>
      </c>
      <c r="C136" s="2">
        <v>240</v>
      </c>
      <c r="D136" s="1">
        <v>228</v>
      </c>
      <c r="E136" s="1">
        <v>211</v>
      </c>
      <c r="F136" s="1">
        <v>210</v>
      </c>
      <c r="G136" s="1">
        <v>211</v>
      </c>
      <c r="H136" s="1"/>
      <c r="I136" s="1"/>
      <c r="J136" s="1">
        <v>210</v>
      </c>
      <c r="K136" s="1">
        <v>209</v>
      </c>
      <c r="L136" s="1">
        <v>195</v>
      </c>
      <c r="M136" s="1">
        <v>233</v>
      </c>
      <c r="N136" s="1">
        <v>495</v>
      </c>
    </row>
    <row r="137" spans="1:14" x14ac:dyDescent="0.2">
      <c r="A137" s="1" t="s">
        <v>20</v>
      </c>
      <c r="B137" s="2">
        <v>308</v>
      </c>
      <c r="C137" s="2">
        <v>304</v>
      </c>
      <c r="D137" s="1">
        <f>188+87</f>
        <v>275</v>
      </c>
      <c r="E137" s="1">
        <f>198+88</f>
        <v>286</v>
      </c>
      <c r="F137" s="1">
        <f>168+87+28+3</f>
        <v>286</v>
      </c>
      <c r="G137" s="1">
        <f>166+78</f>
        <v>244</v>
      </c>
      <c r="H137" s="1"/>
      <c r="I137" s="1"/>
      <c r="J137" s="1">
        <v>329</v>
      </c>
      <c r="K137" s="1">
        <f>206+102</f>
        <v>308</v>
      </c>
      <c r="L137" s="1">
        <f>209+106</f>
        <v>315</v>
      </c>
      <c r="M137" s="1">
        <v>329</v>
      </c>
      <c r="N137" s="1">
        <v>612</v>
      </c>
    </row>
    <row r="138" spans="1:14" x14ac:dyDescent="0.2">
      <c r="A138" s="1" t="s">
        <v>21</v>
      </c>
      <c r="B138" s="2">
        <v>706</v>
      </c>
      <c r="C138" s="2">
        <v>645</v>
      </c>
      <c r="D138" s="1">
        <f>317+199+52</f>
        <v>568</v>
      </c>
      <c r="E138" s="1">
        <f>331+228+43</f>
        <v>602</v>
      </c>
      <c r="F138" s="1">
        <f>297+176+35+41+10+5</f>
        <v>564</v>
      </c>
      <c r="G138" s="1">
        <f>336+210+38</f>
        <v>584</v>
      </c>
      <c r="H138" s="1"/>
      <c r="I138" s="1"/>
      <c r="J138" s="1">
        <v>652</v>
      </c>
      <c r="K138" s="1">
        <f>409+271+50</f>
        <v>730</v>
      </c>
      <c r="L138" s="1">
        <f>391+265+55</f>
        <v>711</v>
      </c>
      <c r="M138" s="1">
        <v>715</v>
      </c>
      <c r="N138" s="1">
        <v>1351</v>
      </c>
    </row>
    <row r="139" spans="1:14" x14ac:dyDescent="0.2">
      <c r="A139" s="1" t="s">
        <v>14</v>
      </c>
      <c r="B139" s="2">
        <v>360</v>
      </c>
      <c r="C139" s="2">
        <v>338</v>
      </c>
      <c r="D139" s="1">
        <v>273</v>
      </c>
      <c r="E139" s="1">
        <v>282</v>
      </c>
      <c r="F139" s="1">
        <v>272</v>
      </c>
      <c r="G139" s="1">
        <v>240</v>
      </c>
      <c r="H139" s="1"/>
      <c r="I139" s="1"/>
      <c r="J139" s="1">
        <v>271</v>
      </c>
      <c r="K139" s="1">
        <v>254</v>
      </c>
      <c r="L139" s="1">
        <v>285</v>
      </c>
      <c r="M139" s="1">
        <v>238</v>
      </c>
      <c r="N139" s="1">
        <v>698</v>
      </c>
    </row>
    <row r="140" spans="1:14" x14ac:dyDescent="0.2">
      <c r="A140" s="1" t="s">
        <v>15</v>
      </c>
      <c r="B140" s="2">
        <v>1946</v>
      </c>
      <c r="C140" s="2">
        <v>1826</v>
      </c>
      <c r="D140" s="1">
        <v>1590</v>
      </c>
      <c r="E140" s="1">
        <v>1648</v>
      </c>
      <c r="F140" s="1">
        <f>1565+90</f>
        <v>1655</v>
      </c>
      <c r="G140" s="1">
        <v>1500</v>
      </c>
      <c r="H140" s="1"/>
      <c r="I140" s="1"/>
      <c r="J140" s="1">
        <v>1624</v>
      </c>
      <c r="K140" s="1">
        <v>1674</v>
      </c>
      <c r="L140" s="1">
        <v>1685</v>
      </c>
      <c r="M140" s="1">
        <v>1569</v>
      </c>
      <c r="N140" s="1">
        <v>3772</v>
      </c>
    </row>
    <row r="141" spans="1:14" x14ac:dyDescent="0.2">
      <c r="A141" s="1" t="s">
        <v>16</v>
      </c>
      <c r="B141" s="2">
        <v>816</v>
      </c>
      <c r="C141" s="2">
        <v>844</v>
      </c>
      <c r="D141" s="1">
        <v>661</v>
      </c>
      <c r="E141" s="1">
        <v>723</v>
      </c>
      <c r="F141" s="1">
        <f>686+55</f>
        <v>741</v>
      </c>
      <c r="G141" s="1">
        <v>654</v>
      </c>
      <c r="H141" s="1"/>
      <c r="I141" s="1"/>
      <c r="J141" s="1">
        <v>702</v>
      </c>
      <c r="K141" s="1">
        <v>739</v>
      </c>
      <c r="L141" s="1">
        <v>1004</v>
      </c>
      <c r="M141" s="1">
        <v>934</v>
      </c>
      <c r="N141" s="1">
        <v>1660</v>
      </c>
    </row>
    <row r="142" spans="1:14" x14ac:dyDescent="0.2">
      <c r="A142" s="1" t="s">
        <v>17</v>
      </c>
      <c r="B142" s="2">
        <v>225</v>
      </c>
      <c r="C142" s="2">
        <v>208</v>
      </c>
      <c r="D142" s="1">
        <v>180</v>
      </c>
      <c r="E142" s="1">
        <v>181</v>
      </c>
      <c r="F142" s="1">
        <v>178</v>
      </c>
      <c r="G142" s="1">
        <v>167</v>
      </c>
      <c r="H142" s="1"/>
      <c r="I142" s="1"/>
      <c r="J142" s="1">
        <v>212</v>
      </c>
      <c r="K142" s="1">
        <v>198</v>
      </c>
      <c r="L142" s="1">
        <v>201</v>
      </c>
      <c r="M142" s="1">
        <v>246</v>
      </c>
      <c r="N142" s="1">
        <v>433</v>
      </c>
    </row>
    <row r="143" spans="1:14" x14ac:dyDescent="0.2">
      <c r="A143" s="1" t="s">
        <v>22</v>
      </c>
      <c r="B143" s="2">
        <f t="shared" ref="B143:N143" si="22">SUM(B134:B142)</f>
        <v>5402</v>
      </c>
      <c r="C143" s="2">
        <f t="shared" si="22"/>
        <v>5121</v>
      </c>
      <c r="D143" s="2">
        <f t="shared" si="22"/>
        <v>4328</v>
      </c>
      <c r="E143" s="2">
        <f t="shared" si="22"/>
        <v>4536</v>
      </c>
      <c r="F143" s="2">
        <f t="shared" si="22"/>
        <v>4472</v>
      </c>
      <c r="G143" s="2">
        <f t="shared" si="22"/>
        <v>4119</v>
      </c>
      <c r="H143" s="2">
        <f t="shared" si="22"/>
        <v>0</v>
      </c>
      <c r="I143" s="2">
        <f t="shared" si="22"/>
        <v>0</v>
      </c>
      <c r="J143" s="2">
        <f t="shared" si="22"/>
        <v>4693</v>
      </c>
      <c r="K143" s="2">
        <f t="shared" si="22"/>
        <v>4768</v>
      </c>
      <c r="L143" s="2">
        <f t="shared" si="22"/>
        <v>5071</v>
      </c>
      <c r="M143" s="2">
        <f t="shared" si="22"/>
        <v>4983</v>
      </c>
      <c r="N143" s="2">
        <f t="shared" si="22"/>
        <v>15507</v>
      </c>
    </row>
    <row r="144" spans="1:14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223" spans="5:5" x14ac:dyDescent="0.2">
      <c r="E223" s="23"/>
    </row>
  </sheetData>
  <phoneticPr fontId="1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showGridLines="0" topLeftCell="A13" zoomScale="77" zoomScaleNormal="77" workbookViewId="0">
      <selection activeCell="B36" sqref="B36"/>
    </sheetView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E553-C711-4E8E-8440-292A16A300FB}">
  <dimension ref="A1"/>
  <sheetViews>
    <sheetView workbookViewId="0">
      <selection activeCell="K4" sqref="K4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AB7C6-5B89-425D-B537-7DB179D2F612}">
  <dimension ref="A1:I20"/>
  <sheetViews>
    <sheetView tabSelected="1" workbookViewId="0">
      <selection activeCell="D11" sqref="D11"/>
    </sheetView>
  </sheetViews>
  <sheetFormatPr baseColWidth="10" defaultRowHeight="12.75" x14ac:dyDescent="0.2"/>
  <cols>
    <col min="1" max="1" width="10.5703125" bestFit="1" customWidth="1"/>
    <col min="2" max="4" width="10.85546875" style="44" bestFit="1" customWidth="1"/>
    <col min="5" max="5" width="11.5703125" style="44" bestFit="1" customWidth="1"/>
    <col min="6" max="6" width="11.42578125" style="44" bestFit="1" customWidth="1"/>
    <col min="7" max="7" width="11.5703125" style="44" bestFit="1"/>
    <col min="8" max="9" width="18.42578125" style="44" bestFit="1" customWidth="1"/>
    <col min="10" max="12" width="18.42578125" bestFit="1" customWidth="1"/>
    <col min="13" max="13" width="20.42578125" customWidth="1"/>
    <col min="14" max="15" width="18.42578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97" t="s">
        <v>84</v>
      </c>
    </row>
    <row r="3" spans="1:8" x14ac:dyDescent="0.2">
      <c r="A3" s="35"/>
      <c r="B3" s="77" t="s">
        <v>75</v>
      </c>
      <c r="C3" s="78"/>
      <c r="D3" s="78"/>
      <c r="E3" s="79"/>
      <c r="F3"/>
      <c r="G3"/>
      <c r="H3"/>
    </row>
    <row r="4" spans="1:8" x14ac:dyDescent="0.2">
      <c r="A4" s="36" t="s">
        <v>74</v>
      </c>
      <c r="B4" s="68">
        <v>2020</v>
      </c>
      <c r="C4" s="69">
        <v>2021</v>
      </c>
      <c r="D4" s="69">
        <v>2022</v>
      </c>
      <c r="E4" s="70" t="s">
        <v>73</v>
      </c>
      <c r="F4"/>
      <c r="G4"/>
      <c r="H4"/>
    </row>
    <row r="5" spans="1:8" x14ac:dyDescent="0.2">
      <c r="A5" s="35" t="s">
        <v>76</v>
      </c>
      <c r="B5" s="68">
        <v>345</v>
      </c>
      <c r="C5" s="69">
        <v>390</v>
      </c>
      <c r="D5" s="69">
        <v>327</v>
      </c>
      <c r="E5" s="70">
        <v>1062</v>
      </c>
      <c r="F5"/>
      <c r="G5"/>
      <c r="H5"/>
    </row>
    <row r="6" spans="1:8" x14ac:dyDescent="0.2">
      <c r="A6" s="38" t="s">
        <v>77</v>
      </c>
      <c r="B6" s="71">
        <v>313</v>
      </c>
      <c r="C6" s="44">
        <v>452</v>
      </c>
      <c r="E6" s="72">
        <v>765</v>
      </c>
      <c r="F6"/>
      <c r="G6"/>
      <c r="H6"/>
    </row>
    <row r="7" spans="1:8" x14ac:dyDescent="0.2">
      <c r="A7" s="38" t="s">
        <v>78</v>
      </c>
      <c r="B7" s="71">
        <v>260</v>
      </c>
      <c r="C7" s="44">
        <v>394</v>
      </c>
      <c r="E7" s="72">
        <v>654</v>
      </c>
      <c r="F7"/>
      <c r="G7"/>
      <c r="H7"/>
    </row>
    <row r="8" spans="1:8" x14ac:dyDescent="0.2">
      <c r="A8" s="38" t="s">
        <v>79</v>
      </c>
      <c r="B8" s="71">
        <v>165</v>
      </c>
      <c r="C8" s="44">
        <v>297</v>
      </c>
      <c r="E8" s="72">
        <v>462</v>
      </c>
      <c r="F8"/>
      <c r="G8"/>
      <c r="H8"/>
    </row>
    <row r="9" spans="1:8" x14ac:dyDescent="0.2">
      <c r="A9" s="38" t="s">
        <v>80</v>
      </c>
      <c r="B9" s="71">
        <v>193</v>
      </c>
      <c r="C9" s="44">
        <v>274</v>
      </c>
      <c r="E9" s="72">
        <v>467</v>
      </c>
      <c r="F9"/>
      <c r="G9"/>
      <c r="H9"/>
    </row>
    <row r="10" spans="1:8" x14ac:dyDescent="0.2">
      <c r="A10" s="38" t="s">
        <v>81</v>
      </c>
      <c r="B10" s="71">
        <v>487</v>
      </c>
      <c r="C10" s="44">
        <v>545</v>
      </c>
      <c r="E10" s="72">
        <v>1032</v>
      </c>
      <c r="F10"/>
      <c r="G10"/>
      <c r="H10"/>
    </row>
    <row r="11" spans="1:8" x14ac:dyDescent="0.2">
      <c r="A11" s="38" t="s">
        <v>92</v>
      </c>
      <c r="B11" s="71">
        <v>507</v>
      </c>
      <c r="C11" s="44">
        <v>497</v>
      </c>
      <c r="E11" s="72">
        <v>1004</v>
      </c>
      <c r="F11"/>
      <c r="G11"/>
      <c r="H11"/>
    </row>
    <row r="12" spans="1:8" x14ac:dyDescent="0.2">
      <c r="A12" s="38" t="s">
        <v>102</v>
      </c>
      <c r="B12" s="71">
        <v>400</v>
      </c>
      <c r="C12" s="44">
        <v>389</v>
      </c>
      <c r="E12" s="72">
        <v>789</v>
      </c>
      <c r="F12"/>
      <c r="G12"/>
    </row>
    <row r="13" spans="1:8" x14ac:dyDescent="0.2">
      <c r="A13" s="38" t="s">
        <v>93</v>
      </c>
      <c r="B13" s="71">
        <v>394</v>
      </c>
      <c r="C13" s="44">
        <v>473</v>
      </c>
      <c r="E13" s="72">
        <v>867</v>
      </c>
      <c r="F13"/>
      <c r="G13"/>
    </row>
    <row r="14" spans="1:8" x14ac:dyDescent="0.2">
      <c r="A14" s="38" t="s">
        <v>94</v>
      </c>
      <c r="B14" s="71">
        <v>448</v>
      </c>
      <c r="C14" s="44">
        <v>456</v>
      </c>
      <c r="E14" s="72">
        <v>904</v>
      </c>
      <c r="F14"/>
      <c r="G14"/>
    </row>
    <row r="15" spans="1:8" x14ac:dyDescent="0.2">
      <c r="A15" s="38" t="s">
        <v>95</v>
      </c>
      <c r="B15" s="71">
        <v>307</v>
      </c>
      <c r="C15" s="44">
        <v>386</v>
      </c>
      <c r="E15" s="72">
        <v>693</v>
      </c>
      <c r="F15"/>
      <c r="G15"/>
    </row>
    <row r="16" spans="1:8" x14ac:dyDescent="0.2">
      <c r="A16" s="38" t="s">
        <v>106</v>
      </c>
      <c r="B16" s="71">
        <v>319</v>
      </c>
      <c r="C16" s="44">
        <v>380</v>
      </c>
      <c r="E16" s="72">
        <v>699</v>
      </c>
      <c r="F16"/>
      <c r="G16"/>
    </row>
    <row r="17" spans="1:7" x14ac:dyDescent="0.2">
      <c r="A17" s="37" t="s">
        <v>82</v>
      </c>
      <c r="B17" s="73">
        <v>4138</v>
      </c>
      <c r="C17" s="74">
        <v>4933</v>
      </c>
      <c r="D17" s="74">
        <v>327</v>
      </c>
      <c r="E17" s="75">
        <v>9398</v>
      </c>
      <c r="F17"/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</sheetData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FA6A-8CA7-4BCE-B7F5-2B3CDF30E923}">
  <dimension ref="A3:C29"/>
  <sheetViews>
    <sheetView workbookViewId="0">
      <selection activeCell="K4" sqref="K4"/>
    </sheetView>
  </sheetViews>
  <sheetFormatPr baseColWidth="10" defaultRowHeight="12.75" x14ac:dyDescent="0.2"/>
  <cols>
    <col min="1" max="1" width="23.7109375" bestFit="1" customWidth="1"/>
    <col min="2" max="2" width="53.7109375" bestFit="1" customWidth="1"/>
  </cols>
  <sheetData>
    <row r="3" spans="1:3" ht="28.15" customHeight="1" x14ac:dyDescent="0.2">
      <c r="A3" s="84" t="s">
        <v>108</v>
      </c>
      <c r="B3" s="84" t="s">
        <v>115</v>
      </c>
    </row>
    <row r="4" spans="1:3" ht="17.25" x14ac:dyDescent="0.3">
      <c r="A4" s="83" t="s">
        <v>40</v>
      </c>
      <c r="B4" s="87">
        <v>10</v>
      </c>
    </row>
    <row r="5" spans="1:3" ht="17.25" x14ac:dyDescent="0.3">
      <c r="A5" s="83" t="s">
        <v>41</v>
      </c>
      <c r="B5" s="87">
        <v>17</v>
      </c>
    </row>
    <row r="6" spans="1:3" ht="17.25" x14ac:dyDescent="0.3">
      <c r="A6" s="83" t="s">
        <v>109</v>
      </c>
      <c r="B6" s="87">
        <v>8</v>
      </c>
    </row>
    <row r="7" spans="1:3" ht="17.25" x14ac:dyDescent="0.3">
      <c r="A7" s="83" t="s">
        <v>110</v>
      </c>
      <c r="B7" s="87">
        <v>7</v>
      </c>
    </row>
    <row r="8" spans="1:3" ht="17.25" x14ac:dyDescent="0.3">
      <c r="A8" s="83" t="s">
        <v>111</v>
      </c>
      <c r="B8" s="87">
        <v>4</v>
      </c>
    </row>
    <row r="9" spans="1:3" ht="17.25" x14ac:dyDescent="0.3">
      <c r="A9" s="83" t="s">
        <v>112</v>
      </c>
      <c r="B9" s="87">
        <v>8</v>
      </c>
      <c r="C9" s="82"/>
    </row>
    <row r="10" spans="1:3" ht="17.25" x14ac:dyDescent="0.3">
      <c r="A10" s="83" t="s">
        <v>60</v>
      </c>
      <c r="B10" s="87">
        <v>42</v>
      </c>
    </row>
    <row r="11" spans="1:3" ht="17.25" x14ac:dyDescent="0.3">
      <c r="A11" s="83" t="s">
        <v>113</v>
      </c>
      <c r="B11" s="87">
        <v>5</v>
      </c>
    </row>
    <row r="12" spans="1:3" ht="17.25" x14ac:dyDescent="0.3">
      <c r="A12" s="83" t="s">
        <v>114</v>
      </c>
      <c r="B12" s="87">
        <v>12</v>
      </c>
    </row>
    <row r="13" spans="1:3" ht="17.25" x14ac:dyDescent="0.3">
      <c r="A13" s="83" t="s">
        <v>58</v>
      </c>
      <c r="B13" s="87">
        <v>7</v>
      </c>
    </row>
    <row r="14" spans="1:3" ht="18" x14ac:dyDescent="0.25">
      <c r="A14" s="85" t="s">
        <v>100</v>
      </c>
      <c r="B14" s="86">
        <f>SUM(B4:B13)</f>
        <v>120</v>
      </c>
    </row>
    <row r="20" spans="1:2" ht="15.75" x14ac:dyDescent="0.2">
      <c r="A20" s="84" t="s">
        <v>108</v>
      </c>
      <c r="B20" s="84" t="s">
        <v>117</v>
      </c>
    </row>
    <row r="21" spans="1:2" ht="17.25" x14ac:dyDescent="0.3">
      <c r="A21" s="83" t="s">
        <v>41</v>
      </c>
      <c r="B21" s="87">
        <v>8</v>
      </c>
    </row>
    <row r="22" spans="1:2" ht="17.25" x14ac:dyDescent="0.3">
      <c r="A22" s="83" t="s">
        <v>109</v>
      </c>
      <c r="B22" s="87">
        <v>1</v>
      </c>
    </row>
    <row r="23" spans="1:2" ht="17.25" x14ac:dyDescent="0.3">
      <c r="A23" s="83" t="s">
        <v>110</v>
      </c>
      <c r="B23" s="87">
        <v>1</v>
      </c>
    </row>
    <row r="24" spans="1:2" ht="17.25" x14ac:dyDescent="0.3">
      <c r="A24" s="83" t="s">
        <v>111</v>
      </c>
      <c r="B24" s="87">
        <v>3</v>
      </c>
    </row>
    <row r="25" spans="1:2" ht="17.25" x14ac:dyDescent="0.3">
      <c r="A25" s="83" t="s">
        <v>112</v>
      </c>
      <c r="B25" s="87">
        <v>1</v>
      </c>
    </row>
    <row r="26" spans="1:2" ht="17.25" x14ac:dyDescent="0.3">
      <c r="A26" s="83" t="s">
        <v>60</v>
      </c>
      <c r="B26" s="87">
        <v>12</v>
      </c>
    </row>
    <row r="27" spans="1:2" ht="17.25" x14ac:dyDescent="0.3">
      <c r="A27" s="83" t="s">
        <v>113</v>
      </c>
      <c r="B27" s="87">
        <v>2</v>
      </c>
    </row>
    <row r="28" spans="1:2" ht="17.25" x14ac:dyDescent="0.3">
      <c r="A28" s="83" t="s">
        <v>114</v>
      </c>
      <c r="B28" s="87">
        <v>1</v>
      </c>
    </row>
    <row r="29" spans="1:2" ht="18" x14ac:dyDescent="0.25">
      <c r="A29" s="85" t="s">
        <v>100</v>
      </c>
      <c r="B29" s="86">
        <f>SUM(B21:B28)</f>
        <v>29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F2FF-403C-48FD-9E48-B073668E2682}">
  <dimension ref="A1"/>
  <sheetViews>
    <sheetView workbookViewId="0">
      <selection activeCell="K4" sqref="K4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120"/>
  <sheetViews>
    <sheetView topLeftCell="A25" workbookViewId="0">
      <selection activeCell="G32" sqref="G32"/>
    </sheetView>
  </sheetViews>
  <sheetFormatPr baseColWidth="10" defaultRowHeight="12.75" x14ac:dyDescent="0.2"/>
  <cols>
    <col min="1" max="1" width="18.42578125" customWidth="1"/>
    <col min="2" max="14" width="7.140625" customWidth="1"/>
    <col min="15" max="22" width="6" customWidth="1"/>
  </cols>
  <sheetData>
    <row r="1" spans="1:14" x14ac:dyDescent="0.2">
      <c r="A1" t="s">
        <v>30</v>
      </c>
    </row>
    <row r="3" spans="1:14" x14ac:dyDescent="0.2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18</v>
      </c>
    </row>
    <row r="5" spans="1:14" x14ac:dyDescent="0.2">
      <c r="A5" s="1">
        <v>2010</v>
      </c>
      <c r="B5" s="1">
        <v>0</v>
      </c>
      <c r="C5" s="1">
        <v>5</v>
      </c>
      <c r="D5" s="1">
        <v>30</v>
      </c>
      <c r="E5" s="1">
        <v>9</v>
      </c>
      <c r="F5" s="1">
        <v>7</v>
      </c>
      <c r="G5" s="1">
        <v>1</v>
      </c>
      <c r="H5" s="1">
        <v>10</v>
      </c>
      <c r="I5" s="1">
        <v>7</v>
      </c>
      <c r="J5" s="1">
        <v>7</v>
      </c>
      <c r="K5" s="1">
        <v>4</v>
      </c>
      <c r="L5" s="1">
        <v>8</v>
      </c>
      <c r="M5" s="1">
        <v>5</v>
      </c>
      <c r="N5" s="1">
        <f t="shared" ref="N5:N13" si="0">SUM(B5:M5)</f>
        <v>93</v>
      </c>
    </row>
    <row r="6" spans="1:14" x14ac:dyDescent="0.2">
      <c r="A6" s="1">
        <v>2011</v>
      </c>
      <c r="B6" s="1">
        <v>5</v>
      </c>
      <c r="C6" s="1">
        <v>2</v>
      </c>
      <c r="D6" s="1">
        <v>6</v>
      </c>
      <c r="E6" s="1">
        <v>2</v>
      </c>
      <c r="F6" s="1">
        <v>8</v>
      </c>
      <c r="G6" s="1">
        <v>8</v>
      </c>
      <c r="H6" s="1">
        <v>11</v>
      </c>
      <c r="I6" s="1">
        <v>9</v>
      </c>
      <c r="J6" s="1">
        <v>22</v>
      </c>
      <c r="K6" s="1">
        <v>9</v>
      </c>
      <c r="L6" s="1">
        <v>12</v>
      </c>
      <c r="M6" s="1">
        <v>10</v>
      </c>
      <c r="N6" s="1">
        <f t="shared" si="0"/>
        <v>104</v>
      </c>
    </row>
    <row r="7" spans="1:14" x14ac:dyDescent="0.2">
      <c r="A7" s="1">
        <v>2012</v>
      </c>
      <c r="B7" s="1">
        <v>5</v>
      </c>
      <c r="C7" s="1">
        <v>10</v>
      </c>
      <c r="D7" s="1">
        <v>8</v>
      </c>
      <c r="E7" s="1">
        <v>2</v>
      </c>
      <c r="F7" s="1">
        <v>9</v>
      </c>
      <c r="G7" s="1">
        <v>14</v>
      </c>
      <c r="H7" s="1">
        <v>15</v>
      </c>
      <c r="I7" s="1">
        <v>24</v>
      </c>
      <c r="J7" s="1">
        <v>15</v>
      </c>
      <c r="K7" s="1">
        <v>11</v>
      </c>
      <c r="L7" s="1">
        <v>10</v>
      </c>
      <c r="M7" s="1">
        <v>8</v>
      </c>
      <c r="N7" s="1">
        <f t="shared" si="0"/>
        <v>131</v>
      </c>
    </row>
    <row r="8" spans="1:14" x14ac:dyDescent="0.2">
      <c r="A8" s="1">
        <v>2013</v>
      </c>
      <c r="B8" s="1">
        <v>5</v>
      </c>
      <c r="C8" s="1">
        <v>7</v>
      </c>
      <c r="D8" s="1">
        <v>6</v>
      </c>
      <c r="E8" s="1">
        <v>6</v>
      </c>
      <c r="F8" s="1">
        <v>6</v>
      </c>
      <c r="G8" s="1">
        <v>3</v>
      </c>
      <c r="H8" s="1">
        <v>20</v>
      </c>
      <c r="I8" s="1">
        <v>12</v>
      </c>
      <c r="J8" s="1">
        <v>8</v>
      </c>
      <c r="K8" s="1">
        <v>14</v>
      </c>
      <c r="L8" s="1">
        <v>10</v>
      </c>
      <c r="M8" s="1">
        <v>16</v>
      </c>
      <c r="N8" s="1">
        <f t="shared" si="0"/>
        <v>113</v>
      </c>
    </row>
    <row r="9" spans="1:14" x14ac:dyDescent="0.2">
      <c r="A9" s="1">
        <v>2014</v>
      </c>
      <c r="B9" s="1">
        <v>9</v>
      </c>
      <c r="C9" s="1">
        <v>13</v>
      </c>
      <c r="D9" s="1">
        <v>9</v>
      </c>
      <c r="E9" s="1">
        <v>8</v>
      </c>
      <c r="F9" s="1">
        <v>12</v>
      </c>
      <c r="G9" s="1">
        <v>19</v>
      </c>
      <c r="H9" s="1">
        <v>22</v>
      </c>
      <c r="I9" s="1">
        <v>16</v>
      </c>
      <c r="J9" s="1">
        <v>6</v>
      </c>
      <c r="K9" s="1">
        <v>15</v>
      </c>
      <c r="L9" s="1">
        <v>19</v>
      </c>
      <c r="M9" s="1">
        <v>6</v>
      </c>
      <c r="N9" s="1">
        <f t="shared" si="0"/>
        <v>154</v>
      </c>
    </row>
    <row r="10" spans="1:14" x14ac:dyDescent="0.2">
      <c r="A10" s="3">
        <v>2015</v>
      </c>
      <c r="B10" s="13">
        <v>8</v>
      </c>
      <c r="C10" s="13">
        <v>11</v>
      </c>
      <c r="D10" s="13">
        <v>12</v>
      </c>
      <c r="E10" s="13">
        <v>14</v>
      </c>
      <c r="F10" s="13">
        <v>6</v>
      </c>
      <c r="G10" s="13">
        <v>21</v>
      </c>
      <c r="H10" s="13">
        <v>13</v>
      </c>
      <c r="I10" s="13">
        <v>21</v>
      </c>
      <c r="J10" s="13">
        <v>30</v>
      </c>
      <c r="K10" s="13">
        <v>21</v>
      </c>
      <c r="L10" s="13">
        <v>11</v>
      </c>
      <c r="M10" s="13">
        <v>6</v>
      </c>
      <c r="N10" s="13">
        <f t="shared" si="0"/>
        <v>174</v>
      </c>
    </row>
    <row r="11" spans="1:14" x14ac:dyDescent="0.2">
      <c r="A11" s="1">
        <v>2016</v>
      </c>
      <c r="B11" s="1">
        <v>9</v>
      </c>
      <c r="C11" s="1">
        <v>13</v>
      </c>
      <c r="D11" s="1">
        <v>13</v>
      </c>
      <c r="E11" s="1">
        <v>11</v>
      </c>
      <c r="F11" s="1">
        <v>20</v>
      </c>
      <c r="G11" s="1">
        <v>22</v>
      </c>
      <c r="H11" s="1">
        <v>20</v>
      </c>
      <c r="I11" s="1">
        <v>20</v>
      </c>
      <c r="J11" s="1">
        <v>17</v>
      </c>
      <c r="K11" s="1">
        <v>19</v>
      </c>
      <c r="L11" s="1">
        <v>29</v>
      </c>
      <c r="M11" s="1">
        <v>14</v>
      </c>
      <c r="N11" s="1">
        <f t="shared" si="0"/>
        <v>207</v>
      </c>
    </row>
    <row r="12" spans="1:14" x14ac:dyDescent="0.2">
      <c r="A12" s="1">
        <v>2017</v>
      </c>
      <c r="B12" s="1">
        <v>24</v>
      </c>
      <c r="C12" s="1">
        <v>20</v>
      </c>
      <c r="D12" s="1">
        <v>48</v>
      </c>
      <c r="E12" s="1">
        <v>18</v>
      </c>
      <c r="F12" s="1">
        <v>19</v>
      </c>
      <c r="G12" s="1">
        <v>14</v>
      </c>
      <c r="H12" s="1">
        <v>24</v>
      </c>
      <c r="I12" s="1">
        <v>40</v>
      </c>
      <c r="J12" s="1">
        <v>28</v>
      </c>
      <c r="K12" s="1">
        <v>18</v>
      </c>
      <c r="L12" s="1">
        <v>22</v>
      </c>
      <c r="M12" s="1">
        <v>22</v>
      </c>
      <c r="N12" s="1">
        <f t="shared" si="0"/>
        <v>297</v>
      </c>
    </row>
    <row r="13" spans="1:14" x14ac:dyDescent="0.2">
      <c r="A13" s="1">
        <v>2018</v>
      </c>
      <c r="B13" s="1">
        <v>33</v>
      </c>
      <c r="C13" s="1">
        <v>16</v>
      </c>
      <c r="D13" s="1">
        <v>21</v>
      </c>
      <c r="E13" s="1">
        <v>17</v>
      </c>
      <c r="F13" s="1">
        <v>27</v>
      </c>
      <c r="G13" s="1">
        <v>28</v>
      </c>
      <c r="H13" s="1">
        <v>48</v>
      </c>
      <c r="I13" s="1">
        <v>33</v>
      </c>
      <c r="J13" s="1">
        <v>24</v>
      </c>
      <c r="K13" s="1">
        <v>30</v>
      </c>
      <c r="L13" s="1">
        <v>24</v>
      </c>
      <c r="M13" s="1">
        <v>15</v>
      </c>
      <c r="N13" s="1">
        <f t="shared" si="0"/>
        <v>316</v>
      </c>
    </row>
    <row r="15" spans="1:14" x14ac:dyDescent="0.2">
      <c r="A15" s="1" t="s">
        <v>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18</v>
      </c>
    </row>
    <row r="17" spans="1:15" x14ac:dyDescent="0.2">
      <c r="A17" s="1">
        <v>2010</v>
      </c>
      <c r="B17" s="1">
        <v>1315</v>
      </c>
      <c r="C17" s="1">
        <v>1288</v>
      </c>
      <c r="D17" s="1">
        <v>1912</v>
      </c>
      <c r="E17" s="1">
        <v>1221</v>
      </c>
      <c r="F17" s="1">
        <v>1009</v>
      </c>
      <c r="G17" s="1">
        <v>1181</v>
      </c>
      <c r="H17" s="1">
        <v>1249</v>
      </c>
      <c r="I17" s="1">
        <v>1123</v>
      </c>
      <c r="J17" s="1">
        <v>1464</v>
      </c>
      <c r="K17" s="1">
        <v>1335</v>
      </c>
      <c r="L17" s="1">
        <v>1410</v>
      </c>
      <c r="M17" s="1">
        <v>1491</v>
      </c>
      <c r="N17" s="1">
        <f t="shared" ref="N17:N25" si="1">SUM(B17:M17)</f>
        <v>15998</v>
      </c>
    </row>
    <row r="18" spans="1:15" x14ac:dyDescent="0.2">
      <c r="A18" s="1">
        <v>2011</v>
      </c>
      <c r="B18" s="1">
        <f>1136+277+7</f>
        <v>1420</v>
      </c>
      <c r="C18" s="1">
        <f>6+1094+272</f>
        <v>1372</v>
      </c>
      <c r="D18" s="1">
        <f>5+1069+293</f>
        <v>1367</v>
      </c>
      <c r="E18" s="1">
        <f>8+832+226</f>
        <v>1066</v>
      </c>
      <c r="F18" s="1">
        <v>1156</v>
      </c>
      <c r="G18" s="1">
        <v>1174</v>
      </c>
      <c r="H18" s="1">
        <v>1319</v>
      </c>
      <c r="I18" s="1">
        <v>1419</v>
      </c>
      <c r="J18" s="1">
        <v>1659</v>
      </c>
      <c r="K18" s="1">
        <v>1372</v>
      </c>
      <c r="L18" s="1">
        <v>1572</v>
      </c>
      <c r="M18" s="1">
        <v>1475</v>
      </c>
      <c r="N18" s="1">
        <f t="shared" si="1"/>
        <v>16371</v>
      </c>
    </row>
    <row r="19" spans="1:15" x14ac:dyDescent="0.2">
      <c r="A19" s="1">
        <v>2012</v>
      </c>
      <c r="B19" s="1">
        <v>1582</v>
      </c>
      <c r="C19" s="1">
        <v>2608</v>
      </c>
      <c r="D19" s="1">
        <v>2197</v>
      </c>
      <c r="E19" s="1">
        <v>1628</v>
      </c>
      <c r="F19" s="1">
        <v>1882</v>
      </c>
      <c r="G19" s="1">
        <v>1851</v>
      </c>
      <c r="H19" s="1">
        <v>2180</v>
      </c>
      <c r="I19" s="1">
        <v>1837</v>
      </c>
      <c r="J19" s="1">
        <v>1784</v>
      </c>
      <c r="K19" s="1">
        <v>2094</v>
      </c>
      <c r="L19" s="1">
        <v>1796</v>
      </c>
      <c r="M19" s="1">
        <v>1435</v>
      </c>
      <c r="N19" s="1">
        <f t="shared" si="1"/>
        <v>22874</v>
      </c>
      <c r="O19" s="5" t="s">
        <v>36</v>
      </c>
    </row>
    <row r="20" spans="1:15" x14ac:dyDescent="0.2">
      <c r="A20" s="1">
        <v>2013</v>
      </c>
      <c r="B20" s="1">
        <v>1498</v>
      </c>
      <c r="C20" s="1">
        <v>1608</v>
      </c>
      <c r="D20" s="1">
        <v>1705</v>
      </c>
      <c r="E20" s="1">
        <v>1796</v>
      </c>
      <c r="F20" s="1">
        <v>1892</v>
      </c>
      <c r="G20" s="1">
        <v>1713</v>
      </c>
      <c r="H20" s="1">
        <v>2157</v>
      </c>
      <c r="I20" s="1">
        <v>2010</v>
      </c>
      <c r="J20" s="1">
        <v>2004</v>
      </c>
      <c r="K20" s="1">
        <v>2432</v>
      </c>
      <c r="L20" s="1">
        <v>1807</v>
      </c>
      <c r="M20" s="1">
        <v>2044</v>
      </c>
      <c r="N20" s="1">
        <f t="shared" si="1"/>
        <v>22666</v>
      </c>
    </row>
    <row r="21" spans="1:15" x14ac:dyDescent="0.2">
      <c r="A21" s="1">
        <v>2014</v>
      </c>
      <c r="B21" s="8">
        <v>2291</v>
      </c>
      <c r="C21" s="8">
        <v>1924</v>
      </c>
      <c r="D21" s="8">
        <v>1682</v>
      </c>
      <c r="E21" s="8">
        <v>1434</v>
      </c>
      <c r="F21" s="8">
        <v>1388</v>
      </c>
      <c r="G21" s="1">
        <v>1577</v>
      </c>
      <c r="H21" s="1">
        <v>2034</v>
      </c>
      <c r="I21" s="1">
        <v>1705</v>
      </c>
      <c r="J21" s="1">
        <v>2027</v>
      </c>
      <c r="K21" s="1">
        <v>2499</v>
      </c>
      <c r="L21" s="1">
        <v>2644</v>
      </c>
      <c r="M21" s="1">
        <v>2168</v>
      </c>
      <c r="N21" s="1">
        <f t="shared" si="1"/>
        <v>23373</v>
      </c>
    </row>
    <row r="22" spans="1:15" x14ac:dyDescent="0.2">
      <c r="A22" s="3">
        <v>2015</v>
      </c>
      <c r="B22" s="21">
        <v>1852</v>
      </c>
      <c r="C22" s="21">
        <v>1876</v>
      </c>
      <c r="D22" s="21">
        <v>1936</v>
      </c>
      <c r="E22" s="21">
        <v>1572</v>
      </c>
      <c r="F22" s="21">
        <v>1378</v>
      </c>
      <c r="G22" s="13">
        <v>2102</v>
      </c>
      <c r="H22" s="13">
        <v>1933</v>
      </c>
      <c r="I22" s="13">
        <v>1574</v>
      </c>
      <c r="J22" s="13">
        <v>2495</v>
      </c>
      <c r="K22" s="13">
        <v>2312</v>
      </c>
      <c r="L22" s="13">
        <v>1982</v>
      </c>
      <c r="M22" s="13">
        <v>1667</v>
      </c>
      <c r="N22" s="13">
        <f t="shared" si="1"/>
        <v>22679</v>
      </c>
    </row>
    <row r="23" spans="1:15" x14ac:dyDescent="0.2">
      <c r="A23" s="1">
        <v>2016</v>
      </c>
      <c r="B23" s="8">
        <v>1510</v>
      </c>
      <c r="C23" s="8">
        <v>1912</v>
      </c>
      <c r="D23" s="8">
        <v>1897</v>
      </c>
      <c r="E23" s="8">
        <v>1671</v>
      </c>
      <c r="F23" s="8">
        <v>1833</v>
      </c>
      <c r="G23" s="1">
        <v>2683</v>
      </c>
      <c r="H23" s="1">
        <v>2347</v>
      </c>
      <c r="I23" s="1">
        <v>2049</v>
      </c>
      <c r="J23" s="1">
        <v>2245</v>
      </c>
      <c r="K23" s="1">
        <v>2194</v>
      </c>
      <c r="L23" s="1">
        <v>2470</v>
      </c>
      <c r="M23" s="1">
        <v>2194</v>
      </c>
      <c r="N23" s="1">
        <f t="shared" si="1"/>
        <v>25005</v>
      </c>
    </row>
    <row r="24" spans="1:15" x14ac:dyDescent="0.2">
      <c r="A24" s="1">
        <v>2017</v>
      </c>
      <c r="B24" s="8">
        <v>2313</v>
      </c>
      <c r="C24" s="8">
        <v>2321</v>
      </c>
      <c r="D24" s="8">
        <v>3137</v>
      </c>
      <c r="E24" s="8">
        <v>1995</v>
      </c>
      <c r="F24" s="8">
        <v>2048</v>
      </c>
      <c r="G24" s="1">
        <v>2384</v>
      </c>
      <c r="H24" s="1">
        <v>2629</v>
      </c>
      <c r="I24" s="1">
        <v>2585</v>
      </c>
      <c r="J24" s="1">
        <v>2409</v>
      </c>
      <c r="K24" s="1">
        <v>2353</v>
      </c>
      <c r="L24" s="1">
        <v>2336</v>
      </c>
      <c r="M24" s="1">
        <v>2104</v>
      </c>
      <c r="N24" s="1">
        <f t="shared" si="1"/>
        <v>28614</v>
      </c>
    </row>
    <row r="25" spans="1:15" x14ac:dyDescent="0.2">
      <c r="A25" s="1">
        <v>2018</v>
      </c>
      <c r="B25" s="8">
        <v>2710</v>
      </c>
      <c r="C25" s="8">
        <v>2199</v>
      </c>
      <c r="D25" s="8">
        <v>2515</v>
      </c>
      <c r="E25" s="8">
        <v>1829</v>
      </c>
      <c r="F25" s="8">
        <v>2002</v>
      </c>
      <c r="G25" s="1">
        <v>2537</v>
      </c>
      <c r="H25" s="1">
        <v>2639</v>
      </c>
      <c r="I25" s="1">
        <v>2523</v>
      </c>
      <c r="J25" s="1">
        <v>2078</v>
      </c>
      <c r="K25" s="1">
        <v>2419</v>
      </c>
      <c r="L25" s="1">
        <v>2358</v>
      </c>
      <c r="M25" s="1">
        <v>2064</v>
      </c>
      <c r="N25" s="1">
        <f t="shared" si="1"/>
        <v>27873</v>
      </c>
    </row>
    <row r="26" spans="1:15" x14ac:dyDescent="0.2">
      <c r="B26" s="10"/>
      <c r="C26" s="10"/>
      <c r="D26" s="10"/>
      <c r="E26" s="11"/>
      <c r="F26" s="11"/>
      <c r="L26" s="3"/>
      <c r="M26" s="3"/>
      <c r="N26" s="3"/>
    </row>
    <row r="27" spans="1:15" x14ac:dyDescent="0.2">
      <c r="A27" s="9" t="s">
        <v>15</v>
      </c>
      <c r="B27" s="3">
        <v>462</v>
      </c>
      <c r="C27" s="3">
        <v>586</v>
      </c>
      <c r="D27" s="3">
        <v>570</v>
      </c>
      <c r="E27" s="11">
        <v>626</v>
      </c>
      <c r="F27" s="11">
        <v>585</v>
      </c>
      <c r="G27" s="11">
        <v>766</v>
      </c>
      <c r="H27" s="11">
        <v>658</v>
      </c>
      <c r="I27" s="11">
        <v>495</v>
      </c>
      <c r="J27" s="11">
        <v>632</v>
      </c>
      <c r="K27" s="11">
        <v>718</v>
      </c>
      <c r="L27" s="3">
        <v>671</v>
      </c>
      <c r="M27" s="3">
        <v>574</v>
      </c>
      <c r="N27" s="3">
        <f>SUM(B27:M27)</f>
        <v>7343</v>
      </c>
    </row>
    <row r="28" spans="1:15" x14ac:dyDescent="0.2">
      <c r="A28" s="9"/>
      <c r="B28" s="3"/>
      <c r="C28" s="3"/>
      <c r="D28" s="3"/>
      <c r="E28" s="11"/>
      <c r="F28" s="11"/>
      <c r="G28" s="11"/>
      <c r="H28" s="11"/>
      <c r="I28" s="11"/>
      <c r="J28" s="11"/>
      <c r="K28" s="11"/>
      <c r="L28" s="3"/>
      <c r="M28" s="3"/>
      <c r="N28" s="3"/>
    </row>
    <row r="29" spans="1:15" x14ac:dyDescent="0.2">
      <c r="A29" s="1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 x14ac:dyDescent="0.2">
      <c r="A30" s="1"/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18</v>
      </c>
    </row>
    <row r="31" spans="1:15" x14ac:dyDescent="0.2">
      <c r="A31" s="1">
        <v>2010</v>
      </c>
      <c r="B31" s="1">
        <v>36</v>
      </c>
      <c r="C31" s="1">
        <v>35</v>
      </c>
      <c r="D31" s="1">
        <v>37</v>
      </c>
      <c r="E31" s="1">
        <v>29</v>
      </c>
      <c r="F31" s="1">
        <v>21</v>
      </c>
      <c r="G31" s="1">
        <v>41</v>
      </c>
      <c r="H31" s="1">
        <v>46</v>
      </c>
      <c r="I31" s="1">
        <v>41</v>
      </c>
      <c r="J31" s="1">
        <v>30</v>
      </c>
      <c r="K31" s="1">
        <v>40</v>
      </c>
      <c r="L31" s="1">
        <v>34</v>
      </c>
      <c r="M31" s="1">
        <v>52</v>
      </c>
      <c r="N31" s="1">
        <f t="shared" ref="N31:N39" si="2">SUM(B31:M31)</f>
        <v>442</v>
      </c>
    </row>
    <row r="32" spans="1:15" x14ac:dyDescent="0.2">
      <c r="A32" s="1">
        <v>2011</v>
      </c>
      <c r="B32" s="1">
        <v>29</v>
      </c>
      <c r="C32" s="1">
        <v>28</v>
      </c>
      <c r="D32" s="1">
        <v>52</v>
      </c>
      <c r="E32" s="1">
        <v>34</v>
      </c>
      <c r="F32" s="1">
        <v>50</v>
      </c>
      <c r="G32" s="1">
        <v>45</v>
      </c>
      <c r="H32" s="1">
        <v>59</v>
      </c>
      <c r="I32" s="1">
        <v>66</v>
      </c>
      <c r="J32" s="1">
        <v>53</v>
      </c>
      <c r="K32" s="1">
        <v>50</v>
      </c>
      <c r="L32" s="1">
        <v>56</v>
      </c>
      <c r="M32" s="1">
        <v>44</v>
      </c>
      <c r="N32" s="1">
        <f t="shared" si="2"/>
        <v>566</v>
      </c>
    </row>
    <row r="33" spans="1:14" x14ac:dyDescent="0.2">
      <c r="A33" s="1">
        <v>2012</v>
      </c>
      <c r="B33" s="1">
        <v>53</v>
      </c>
      <c r="C33" s="1">
        <v>41</v>
      </c>
      <c r="D33" s="1">
        <v>46</v>
      </c>
      <c r="E33" s="1">
        <v>41</v>
      </c>
      <c r="F33" s="1">
        <v>52</v>
      </c>
      <c r="G33" s="1">
        <v>53</v>
      </c>
      <c r="H33" s="1">
        <v>30</v>
      </c>
      <c r="I33" s="1">
        <v>37</v>
      </c>
      <c r="J33" s="1">
        <v>22</v>
      </c>
      <c r="K33" s="1">
        <v>52</v>
      </c>
      <c r="L33" s="1">
        <v>31</v>
      </c>
      <c r="M33" s="1">
        <v>25</v>
      </c>
      <c r="N33" s="1">
        <f t="shared" si="2"/>
        <v>483</v>
      </c>
    </row>
    <row r="34" spans="1:14" x14ac:dyDescent="0.2">
      <c r="A34" s="1">
        <v>2013</v>
      </c>
      <c r="B34" s="1">
        <v>39</v>
      </c>
      <c r="C34" s="1">
        <v>45</v>
      </c>
      <c r="D34" s="1">
        <v>48</v>
      </c>
      <c r="E34" s="1">
        <v>48</v>
      </c>
      <c r="F34" s="1">
        <v>37</v>
      </c>
      <c r="G34" s="1">
        <v>43</v>
      </c>
      <c r="H34" s="1">
        <v>60</v>
      </c>
      <c r="I34" s="1">
        <v>29</v>
      </c>
      <c r="J34" s="1">
        <v>32</v>
      </c>
      <c r="K34" s="1">
        <v>43</v>
      </c>
      <c r="L34" s="1">
        <v>26</v>
      </c>
      <c r="M34" s="1">
        <v>37</v>
      </c>
      <c r="N34" s="1">
        <f t="shared" si="2"/>
        <v>487</v>
      </c>
    </row>
    <row r="35" spans="1:14" x14ac:dyDescent="0.2">
      <c r="A35" s="1">
        <v>2014</v>
      </c>
      <c r="B35" s="1">
        <v>33</v>
      </c>
      <c r="C35" s="1">
        <v>42</v>
      </c>
      <c r="D35" s="1">
        <v>39</v>
      </c>
      <c r="E35" s="1">
        <v>46</v>
      </c>
      <c r="F35" s="1">
        <v>40</v>
      </c>
      <c r="G35" s="1">
        <v>54</v>
      </c>
      <c r="H35" s="1">
        <v>65</v>
      </c>
      <c r="I35" s="1">
        <v>45</v>
      </c>
      <c r="J35" s="1">
        <v>54</v>
      </c>
      <c r="K35" s="1">
        <v>61</v>
      </c>
      <c r="L35" s="1">
        <v>38</v>
      </c>
      <c r="M35" s="1">
        <v>45</v>
      </c>
      <c r="N35" s="1">
        <f t="shared" si="2"/>
        <v>562</v>
      </c>
    </row>
    <row r="36" spans="1:14" x14ac:dyDescent="0.2">
      <c r="A36" s="3">
        <v>2015</v>
      </c>
      <c r="B36" s="13">
        <v>32</v>
      </c>
      <c r="C36" s="13">
        <v>40</v>
      </c>
      <c r="D36" s="13">
        <v>35</v>
      </c>
      <c r="E36" s="13">
        <v>41</v>
      </c>
      <c r="F36" s="13">
        <v>51</v>
      </c>
      <c r="G36" s="13">
        <v>82</v>
      </c>
      <c r="H36" s="13">
        <v>60</v>
      </c>
      <c r="I36" s="13">
        <v>45</v>
      </c>
      <c r="J36" s="13">
        <v>38</v>
      </c>
      <c r="K36" s="13">
        <v>38</v>
      </c>
      <c r="L36" s="13">
        <v>32</v>
      </c>
      <c r="M36" s="13">
        <v>38</v>
      </c>
      <c r="N36" s="13">
        <f t="shared" si="2"/>
        <v>532</v>
      </c>
    </row>
    <row r="37" spans="1:14" x14ac:dyDescent="0.2">
      <c r="A37" s="1">
        <v>2016</v>
      </c>
      <c r="B37" s="1">
        <v>22</v>
      </c>
      <c r="C37" s="1">
        <v>29</v>
      </c>
      <c r="D37" s="1">
        <v>24</v>
      </c>
      <c r="E37" s="1">
        <v>36</v>
      </c>
      <c r="F37" s="1">
        <v>29</v>
      </c>
      <c r="G37" s="1">
        <v>50</v>
      </c>
      <c r="H37" s="1">
        <v>28</v>
      </c>
      <c r="I37" s="1">
        <v>45</v>
      </c>
      <c r="J37" s="1">
        <v>28</v>
      </c>
      <c r="K37" s="1">
        <v>30</v>
      </c>
      <c r="L37" s="1">
        <v>42</v>
      </c>
      <c r="M37" s="1">
        <v>29</v>
      </c>
      <c r="N37" s="1">
        <f t="shared" si="2"/>
        <v>392</v>
      </c>
    </row>
    <row r="38" spans="1:14" x14ac:dyDescent="0.2">
      <c r="A38" s="1">
        <v>2017</v>
      </c>
      <c r="B38" s="1">
        <v>24</v>
      </c>
      <c r="C38" s="1">
        <v>30</v>
      </c>
      <c r="D38" s="1">
        <v>24</v>
      </c>
      <c r="E38" s="1">
        <v>33</v>
      </c>
      <c r="F38" s="1">
        <v>20</v>
      </c>
      <c r="G38" s="1">
        <v>38</v>
      </c>
      <c r="H38" s="1">
        <v>38</v>
      </c>
      <c r="I38" s="1">
        <v>35</v>
      </c>
      <c r="J38" s="1">
        <v>22</v>
      </c>
      <c r="K38" s="1">
        <v>28</v>
      </c>
      <c r="L38" s="1">
        <v>32</v>
      </c>
      <c r="M38" s="1">
        <v>17</v>
      </c>
      <c r="N38" s="1">
        <f t="shared" si="2"/>
        <v>341</v>
      </c>
    </row>
    <row r="39" spans="1:14" x14ac:dyDescent="0.2">
      <c r="A39" s="1">
        <v>2018</v>
      </c>
      <c r="B39" s="1">
        <v>28</v>
      </c>
      <c r="C39" s="1">
        <v>24</v>
      </c>
      <c r="D39" s="1">
        <v>26</v>
      </c>
      <c r="E39" s="1">
        <v>25</v>
      </c>
      <c r="F39" s="1">
        <v>31</v>
      </c>
      <c r="G39" s="1">
        <v>32</v>
      </c>
      <c r="H39" s="1">
        <v>37</v>
      </c>
      <c r="I39" s="1">
        <v>30</v>
      </c>
      <c r="J39" s="1">
        <v>24</v>
      </c>
      <c r="K39" s="1">
        <v>23</v>
      </c>
      <c r="L39" s="1">
        <v>16</v>
      </c>
      <c r="M39" s="1">
        <v>23</v>
      </c>
      <c r="N39" s="1">
        <f t="shared" si="2"/>
        <v>319</v>
      </c>
    </row>
    <row r="41" spans="1:14" x14ac:dyDescent="0.2">
      <c r="A41" s="1" t="s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18</v>
      </c>
    </row>
    <row r="43" spans="1:14" x14ac:dyDescent="0.2">
      <c r="A43" s="1">
        <v>2010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</row>
    <row r="44" spans="1:14" x14ac:dyDescent="0.2">
      <c r="A44" s="1">
        <v>2011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f>SUM(B44:M44)</f>
        <v>0</v>
      </c>
    </row>
    <row r="45" spans="1:14" x14ac:dyDescent="0.2">
      <c r="A45" s="1">
        <v>2012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>SUM(B45:M45)</f>
        <v>0</v>
      </c>
    </row>
    <row r="46" spans="1:14" x14ac:dyDescent="0.2">
      <c r="A46" s="1">
        <v>2013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f>SUM(B46:M46)</f>
        <v>0</v>
      </c>
    </row>
    <row r="47" spans="1:14" x14ac:dyDescent="0.2">
      <c r="A47">
        <v>2014</v>
      </c>
      <c r="N47">
        <f>SUM(B47:M47)</f>
        <v>0</v>
      </c>
    </row>
    <row r="49" spans="1:21" x14ac:dyDescent="0.2">
      <c r="A49" s="8" t="s">
        <v>38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21" x14ac:dyDescent="0.2">
      <c r="A50" s="1"/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  <c r="G50" s="1" t="s">
        <v>6</v>
      </c>
      <c r="H50" s="1" t="s">
        <v>7</v>
      </c>
      <c r="I50" s="1" t="s">
        <v>8</v>
      </c>
      <c r="J50" s="1" t="s">
        <v>9</v>
      </c>
      <c r="K50" s="1" t="s">
        <v>10</v>
      </c>
      <c r="L50" s="1" t="s">
        <v>11</v>
      </c>
      <c r="M50" s="1" t="s">
        <v>12</v>
      </c>
      <c r="N50" s="1" t="s">
        <v>18</v>
      </c>
    </row>
    <row r="51" spans="1:21" x14ac:dyDescent="0.2">
      <c r="A51" s="1">
        <v>2010</v>
      </c>
      <c r="B51" s="1">
        <v>235</v>
      </c>
      <c r="C51" s="1">
        <f>45+223</f>
        <v>268</v>
      </c>
      <c r="D51" s="1">
        <f>286+53</f>
        <v>339</v>
      </c>
      <c r="E51" s="1">
        <v>225</v>
      </c>
      <c r="F51" s="1">
        <v>210</v>
      </c>
      <c r="G51" s="1">
        <f>234+37</f>
        <v>271</v>
      </c>
      <c r="H51" s="1">
        <f>249+37</f>
        <v>286</v>
      </c>
      <c r="I51" s="1">
        <v>241</v>
      </c>
      <c r="J51" s="1">
        <f>284+39</f>
        <v>323</v>
      </c>
      <c r="K51" s="1">
        <f>228+59</f>
        <v>287</v>
      </c>
      <c r="L51" s="1">
        <f>241+51</f>
        <v>292</v>
      </c>
      <c r="M51" s="1">
        <f>254+55</f>
        <v>309</v>
      </c>
      <c r="N51" s="1">
        <f t="shared" ref="N51:N59" si="3">SUM(B51:M51)</f>
        <v>3286</v>
      </c>
    </row>
    <row r="52" spans="1:21" x14ac:dyDescent="0.2">
      <c r="A52" s="1">
        <v>2011</v>
      </c>
      <c r="B52" s="1">
        <f>248+38</f>
        <v>286</v>
      </c>
      <c r="C52" s="1">
        <f>217+39</f>
        <v>256</v>
      </c>
      <c r="D52" s="1">
        <v>281</v>
      </c>
      <c r="E52" s="1">
        <f>186+35</f>
        <v>221</v>
      </c>
      <c r="F52" s="1">
        <f>177+33</f>
        <v>210</v>
      </c>
      <c r="G52" s="1">
        <v>234</v>
      </c>
      <c r="H52" s="1">
        <v>243</v>
      </c>
      <c r="I52" s="1">
        <v>227</v>
      </c>
      <c r="J52" s="1">
        <v>345</v>
      </c>
      <c r="K52" s="1">
        <f>255+27</f>
        <v>282</v>
      </c>
      <c r="L52" s="1">
        <v>268</v>
      </c>
      <c r="M52" s="1">
        <f>228+27</f>
        <v>255</v>
      </c>
      <c r="N52" s="1">
        <f t="shared" si="3"/>
        <v>3108</v>
      </c>
    </row>
    <row r="53" spans="1:21" x14ac:dyDescent="0.2">
      <c r="A53" s="1">
        <v>2012</v>
      </c>
      <c r="B53" s="1">
        <f>228+34</f>
        <v>262</v>
      </c>
      <c r="C53" s="1">
        <v>447</v>
      </c>
      <c r="D53" s="1">
        <v>312</v>
      </c>
      <c r="E53" s="1">
        <v>239</v>
      </c>
      <c r="F53" s="1">
        <v>335</v>
      </c>
      <c r="G53" s="1">
        <v>279</v>
      </c>
      <c r="H53" s="1">
        <v>303</v>
      </c>
      <c r="I53" s="1">
        <v>246</v>
      </c>
      <c r="J53" s="1">
        <v>254</v>
      </c>
      <c r="K53" s="1">
        <f>268+32</f>
        <v>300</v>
      </c>
      <c r="L53" s="1">
        <f>195+30</f>
        <v>225</v>
      </c>
      <c r="M53" s="1">
        <f>162+23</f>
        <v>185</v>
      </c>
      <c r="N53" s="1">
        <f t="shared" si="3"/>
        <v>3387</v>
      </c>
    </row>
    <row r="54" spans="1:21" x14ac:dyDescent="0.2">
      <c r="A54" s="1">
        <v>2013</v>
      </c>
      <c r="B54" s="1">
        <f>158+28</f>
        <v>186</v>
      </c>
      <c r="C54" s="1">
        <f>189+19</f>
        <v>208</v>
      </c>
      <c r="D54" s="1">
        <v>231</v>
      </c>
      <c r="E54" s="1">
        <v>200</v>
      </c>
      <c r="F54" s="1">
        <v>226</v>
      </c>
      <c r="G54" s="1">
        <v>254</v>
      </c>
      <c r="H54" s="1">
        <v>250</v>
      </c>
      <c r="I54" s="1">
        <v>244</v>
      </c>
      <c r="J54" s="1">
        <v>219</v>
      </c>
      <c r="K54" s="1">
        <v>314</v>
      </c>
      <c r="L54" s="1">
        <v>250</v>
      </c>
      <c r="M54" s="1">
        <v>230</v>
      </c>
      <c r="N54" s="1">
        <f t="shared" si="3"/>
        <v>2812</v>
      </c>
    </row>
    <row r="55" spans="1:21" x14ac:dyDescent="0.2">
      <c r="A55" s="1">
        <v>2014</v>
      </c>
      <c r="B55" s="1">
        <v>280</v>
      </c>
      <c r="C55" s="1">
        <v>242</v>
      </c>
      <c r="D55" s="1">
        <v>222</v>
      </c>
      <c r="E55" s="1">
        <v>225</v>
      </c>
      <c r="F55" s="1">
        <v>156</v>
      </c>
      <c r="G55" s="1">
        <v>239</v>
      </c>
      <c r="H55" s="1">
        <v>335</v>
      </c>
      <c r="I55" s="1">
        <v>251</v>
      </c>
      <c r="J55" s="1">
        <v>266</v>
      </c>
      <c r="K55" s="1">
        <v>356</v>
      </c>
      <c r="L55" s="1">
        <v>290</v>
      </c>
      <c r="M55" s="1">
        <v>242</v>
      </c>
      <c r="N55" s="1">
        <f t="shared" si="3"/>
        <v>3104</v>
      </c>
      <c r="U55" t="e">
        <f>'Données Missions'!#REF!</f>
        <v>#REF!</v>
      </c>
    </row>
    <row r="56" spans="1:21" x14ac:dyDescent="0.2">
      <c r="A56" s="3">
        <v>2015</v>
      </c>
      <c r="B56" s="13">
        <v>225</v>
      </c>
      <c r="C56" s="13">
        <v>250</v>
      </c>
      <c r="D56" s="13">
        <v>264</v>
      </c>
      <c r="E56" s="13">
        <v>217</v>
      </c>
      <c r="F56" s="13">
        <v>203</v>
      </c>
      <c r="G56" s="13">
        <v>336</v>
      </c>
      <c r="H56" s="13">
        <v>332</v>
      </c>
      <c r="I56" s="13">
        <v>279</v>
      </c>
      <c r="J56" s="13">
        <v>382</v>
      </c>
      <c r="K56" s="13">
        <v>334</v>
      </c>
      <c r="L56" s="13">
        <v>239</v>
      </c>
      <c r="M56" s="13">
        <v>174</v>
      </c>
      <c r="N56" s="13">
        <f t="shared" si="3"/>
        <v>3235</v>
      </c>
    </row>
    <row r="57" spans="1:21" x14ac:dyDescent="0.2">
      <c r="A57" s="1">
        <v>2016</v>
      </c>
      <c r="B57" s="1">
        <v>205</v>
      </c>
      <c r="C57" s="1">
        <v>241</v>
      </c>
      <c r="D57" s="1">
        <v>255</v>
      </c>
      <c r="E57" s="1">
        <v>198</v>
      </c>
      <c r="F57" s="1">
        <v>241</v>
      </c>
      <c r="G57" s="1">
        <v>389</v>
      </c>
      <c r="H57" s="1">
        <v>321</v>
      </c>
      <c r="I57" s="1">
        <v>276</v>
      </c>
      <c r="J57" s="1">
        <v>270</v>
      </c>
      <c r="K57" s="1">
        <v>266</v>
      </c>
      <c r="L57" s="1">
        <v>271</v>
      </c>
      <c r="M57" s="1">
        <v>215</v>
      </c>
      <c r="N57" s="1">
        <f t="shared" si="3"/>
        <v>3148</v>
      </c>
    </row>
    <row r="58" spans="1:21" x14ac:dyDescent="0.2">
      <c r="A58" s="1">
        <v>2017</v>
      </c>
      <c r="B58" s="1">
        <v>251</v>
      </c>
      <c r="C58" s="1">
        <v>288</v>
      </c>
      <c r="D58" s="1">
        <v>283</v>
      </c>
      <c r="E58" s="1">
        <v>234</v>
      </c>
      <c r="F58" s="1">
        <v>248</v>
      </c>
      <c r="G58" s="1">
        <v>322</v>
      </c>
      <c r="H58" s="1">
        <v>364</v>
      </c>
      <c r="I58" s="1">
        <v>260</v>
      </c>
      <c r="J58" s="1">
        <v>267</v>
      </c>
      <c r="K58" s="1">
        <v>239</v>
      </c>
      <c r="L58" s="1">
        <v>224</v>
      </c>
      <c r="M58" s="1">
        <v>256</v>
      </c>
      <c r="N58" s="1">
        <f t="shared" si="3"/>
        <v>3236</v>
      </c>
    </row>
    <row r="59" spans="1:21" x14ac:dyDescent="0.2">
      <c r="A59" s="1">
        <v>2018</v>
      </c>
      <c r="B59" s="1">
        <v>347</v>
      </c>
      <c r="C59" s="1">
        <v>299</v>
      </c>
      <c r="D59" s="1">
        <v>334</v>
      </c>
      <c r="E59" s="1">
        <v>272</v>
      </c>
      <c r="F59" s="1">
        <v>332</v>
      </c>
      <c r="G59" s="1">
        <v>427</v>
      </c>
      <c r="H59" s="1">
        <v>519</v>
      </c>
      <c r="I59" s="1">
        <v>368</v>
      </c>
      <c r="J59" s="1">
        <v>330</v>
      </c>
      <c r="K59" s="1">
        <v>402</v>
      </c>
      <c r="L59" s="1">
        <v>378</v>
      </c>
      <c r="M59" s="1">
        <v>349</v>
      </c>
      <c r="N59" s="1">
        <f t="shared" si="3"/>
        <v>4357</v>
      </c>
    </row>
    <row r="61" spans="1:21" x14ac:dyDescent="0.2">
      <c r="A61" s="1" t="s">
        <v>28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21" x14ac:dyDescent="0.2">
      <c r="A62" s="1"/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18</v>
      </c>
    </row>
    <row r="63" spans="1:21" x14ac:dyDescent="0.2">
      <c r="A63" s="1">
        <v>2010</v>
      </c>
      <c r="B63" s="1">
        <v>62</v>
      </c>
      <c r="C63" s="1">
        <v>55</v>
      </c>
      <c r="D63" s="1">
        <v>73</v>
      </c>
      <c r="E63" s="1">
        <v>71</v>
      </c>
      <c r="F63" s="1">
        <v>62</v>
      </c>
      <c r="G63" s="1">
        <v>62</v>
      </c>
      <c r="H63" s="1">
        <v>67</v>
      </c>
      <c r="I63" s="1">
        <v>55</v>
      </c>
      <c r="J63" s="1">
        <v>71</v>
      </c>
      <c r="K63" s="1">
        <v>69</v>
      </c>
      <c r="L63" s="1">
        <v>77</v>
      </c>
      <c r="M63" s="1">
        <v>94</v>
      </c>
      <c r="N63" s="1">
        <f t="shared" ref="N63:N71" si="4">SUM(B63:M63)</f>
        <v>818</v>
      </c>
    </row>
    <row r="64" spans="1:21" x14ac:dyDescent="0.2">
      <c r="A64" s="1">
        <v>2011</v>
      </c>
      <c r="B64" s="1">
        <v>69</v>
      </c>
      <c r="C64" s="1">
        <v>94</v>
      </c>
      <c r="D64" s="1">
        <v>79</v>
      </c>
      <c r="E64" s="1">
        <v>87</v>
      </c>
      <c r="F64" s="1">
        <v>116</v>
      </c>
      <c r="G64" s="1">
        <v>74</v>
      </c>
      <c r="H64" s="1">
        <v>90</v>
      </c>
      <c r="I64" s="1">
        <v>62</v>
      </c>
      <c r="J64" s="1">
        <v>113</v>
      </c>
      <c r="K64" s="1">
        <v>99</v>
      </c>
      <c r="L64" s="1">
        <v>84</v>
      </c>
      <c r="M64" s="1">
        <v>93</v>
      </c>
      <c r="N64" s="1">
        <f t="shared" si="4"/>
        <v>1060</v>
      </c>
    </row>
    <row r="65" spans="1:14" x14ac:dyDescent="0.2">
      <c r="A65" s="1">
        <v>2012</v>
      </c>
      <c r="B65" s="1">
        <v>84</v>
      </c>
      <c r="C65" s="1">
        <v>74</v>
      </c>
      <c r="D65" s="1">
        <v>94</v>
      </c>
      <c r="E65" s="1">
        <v>62</v>
      </c>
      <c r="F65" s="1">
        <v>83</v>
      </c>
      <c r="G65" s="1">
        <v>128</v>
      </c>
      <c r="H65" s="1">
        <v>85</v>
      </c>
      <c r="I65" s="1">
        <v>84</v>
      </c>
      <c r="J65" s="1">
        <v>80</v>
      </c>
      <c r="K65" s="1">
        <v>119</v>
      </c>
      <c r="L65" s="1">
        <v>99</v>
      </c>
      <c r="M65" s="1">
        <v>105</v>
      </c>
      <c r="N65" s="1">
        <f t="shared" si="4"/>
        <v>1097</v>
      </c>
    </row>
    <row r="66" spans="1:14" x14ac:dyDescent="0.2">
      <c r="A66" s="1">
        <v>2013</v>
      </c>
      <c r="B66" s="1">
        <v>83</v>
      </c>
      <c r="C66" s="1">
        <v>79</v>
      </c>
      <c r="D66" s="1">
        <v>104</v>
      </c>
      <c r="E66" s="1">
        <v>103</v>
      </c>
      <c r="F66" s="1">
        <v>94</v>
      </c>
      <c r="G66" s="1">
        <v>111</v>
      </c>
      <c r="H66" s="1">
        <v>104</v>
      </c>
      <c r="I66" s="1">
        <v>85</v>
      </c>
      <c r="J66" s="1">
        <v>112</v>
      </c>
      <c r="K66" s="1">
        <v>123</v>
      </c>
      <c r="L66" s="1">
        <v>112</v>
      </c>
      <c r="M66" s="1">
        <v>99</v>
      </c>
      <c r="N66" s="1">
        <f t="shared" si="4"/>
        <v>1209</v>
      </c>
    </row>
    <row r="67" spans="1:14" x14ac:dyDescent="0.2">
      <c r="A67" s="1">
        <v>2014</v>
      </c>
      <c r="B67" s="1">
        <v>86</v>
      </c>
      <c r="C67" s="1">
        <v>108</v>
      </c>
      <c r="D67" s="1">
        <v>91</v>
      </c>
      <c r="E67" s="1">
        <v>82</v>
      </c>
      <c r="F67" s="1">
        <v>99</v>
      </c>
      <c r="G67" s="1">
        <v>84</v>
      </c>
      <c r="H67" s="1">
        <v>118</v>
      </c>
      <c r="I67" s="1">
        <v>74</v>
      </c>
      <c r="J67" s="1">
        <v>91</v>
      </c>
      <c r="K67" s="1">
        <v>137</v>
      </c>
      <c r="L67" s="1">
        <v>92</v>
      </c>
      <c r="M67" s="1">
        <v>106</v>
      </c>
      <c r="N67" s="1">
        <f t="shared" si="4"/>
        <v>1168</v>
      </c>
    </row>
    <row r="68" spans="1:14" x14ac:dyDescent="0.2">
      <c r="A68" s="3">
        <v>2015</v>
      </c>
      <c r="B68" s="13">
        <v>90</v>
      </c>
      <c r="C68" s="13">
        <v>54</v>
      </c>
      <c r="D68" s="13">
        <v>84</v>
      </c>
      <c r="E68" s="13">
        <v>98</v>
      </c>
      <c r="F68" s="13">
        <v>66</v>
      </c>
      <c r="G68" s="13">
        <v>113</v>
      </c>
      <c r="H68" s="13">
        <v>96</v>
      </c>
      <c r="I68" s="13">
        <v>87</v>
      </c>
      <c r="J68" s="13">
        <v>108</v>
      </c>
      <c r="K68" s="13">
        <v>112</v>
      </c>
      <c r="L68" s="13">
        <v>113</v>
      </c>
      <c r="M68" s="13">
        <v>113</v>
      </c>
      <c r="N68" s="13">
        <f t="shared" si="4"/>
        <v>1134</v>
      </c>
    </row>
    <row r="69" spans="1:14" x14ac:dyDescent="0.2">
      <c r="A69" s="1">
        <v>2016</v>
      </c>
      <c r="B69" s="1">
        <v>69</v>
      </c>
      <c r="C69" s="1">
        <v>103</v>
      </c>
      <c r="D69" s="1">
        <v>100</v>
      </c>
      <c r="E69" s="1">
        <v>88</v>
      </c>
      <c r="F69" s="1">
        <v>80</v>
      </c>
      <c r="G69" s="1">
        <v>111</v>
      </c>
      <c r="H69" s="1">
        <v>85</v>
      </c>
      <c r="I69" s="1">
        <v>91</v>
      </c>
      <c r="J69" s="1">
        <v>118</v>
      </c>
      <c r="K69" s="1">
        <v>109</v>
      </c>
      <c r="L69" s="1">
        <v>85</v>
      </c>
      <c r="M69" s="1">
        <v>87</v>
      </c>
      <c r="N69" s="1">
        <f t="shared" si="4"/>
        <v>1126</v>
      </c>
    </row>
    <row r="70" spans="1:14" x14ac:dyDescent="0.2">
      <c r="A70" s="1">
        <v>2017</v>
      </c>
      <c r="B70" s="1">
        <v>96</v>
      </c>
      <c r="C70" s="1">
        <v>83</v>
      </c>
      <c r="D70" s="1">
        <v>73</v>
      </c>
      <c r="E70" s="1">
        <v>73</v>
      </c>
      <c r="F70" s="1">
        <v>78</v>
      </c>
      <c r="G70" s="1">
        <v>76</v>
      </c>
      <c r="H70" s="1">
        <v>77</v>
      </c>
      <c r="I70" s="1">
        <v>83</v>
      </c>
      <c r="J70" s="1">
        <v>96</v>
      </c>
      <c r="K70" s="1">
        <v>88</v>
      </c>
      <c r="L70" s="1">
        <v>88</v>
      </c>
      <c r="M70" s="1">
        <v>75</v>
      </c>
      <c r="N70" s="1">
        <f t="shared" si="4"/>
        <v>986</v>
      </c>
    </row>
    <row r="71" spans="1:14" x14ac:dyDescent="0.2">
      <c r="A71" s="1">
        <v>2018</v>
      </c>
      <c r="B71" s="1">
        <v>85</v>
      </c>
      <c r="C71" s="1">
        <v>95</v>
      </c>
      <c r="D71" s="1">
        <v>91</v>
      </c>
      <c r="E71" s="1">
        <v>84</v>
      </c>
      <c r="F71" s="1">
        <v>75</v>
      </c>
      <c r="G71" s="1">
        <v>124</v>
      </c>
      <c r="H71" s="1">
        <v>110</v>
      </c>
      <c r="I71" s="1">
        <v>85</v>
      </c>
      <c r="J71" s="1">
        <v>104</v>
      </c>
      <c r="K71" s="1">
        <v>92</v>
      </c>
      <c r="L71" s="1">
        <v>115</v>
      </c>
      <c r="M71" s="1">
        <v>104</v>
      </c>
      <c r="N71" s="1">
        <f t="shared" si="4"/>
        <v>1164</v>
      </c>
    </row>
    <row r="73" spans="1:14" x14ac:dyDescent="0.2">
      <c r="A73" s="1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  <c r="L74" s="1" t="s">
        <v>11</v>
      </c>
      <c r="M74" s="1" t="s">
        <v>12</v>
      </c>
      <c r="N74" s="1" t="s">
        <v>18</v>
      </c>
    </row>
    <row r="75" spans="1:14" x14ac:dyDescent="0.2">
      <c r="A75" s="1">
        <v>2010</v>
      </c>
      <c r="B75" s="1">
        <v>115</v>
      </c>
      <c r="C75" s="1">
        <v>126</v>
      </c>
      <c r="D75" s="1">
        <v>170</v>
      </c>
      <c r="E75" s="1">
        <v>165</v>
      </c>
      <c r="F75" s="1">
        <v>144</v>
      </c>
      <c r="G75" s="1">
        <v>149</v>
      </c>
      <c r="H75" s="1">
        <v>174</v>
      </c>
      <c r="I75" s="1">
        <v>112</v>
      </c>
      <c r="J75" s="1">
        <v>140</v>
      </c>
      <c r="K75" s="1">
        <v>163</v>
      </c>
      <c r="L75" s="1">
        <v>163</v>
      </c>
      <c r="M75" s="1">
        <v>148</v>
      </c>
      <c r="N75" s="1">
        <f t="shared" ref="N75:N89" si="5">SUM(B75:M75)</f>
        <v>1769</v>
      </c>
    </row>
    <row r="76" spans="1:14" x14ac:dyDescent="0.2">
      <c r="A76" s="1">
        <v>2011</v>
      </c>
      <c r="B76" s="1">
        <v>156</v>
      </c>
      <c r="C76" s="1">
        <v>151</v>
      </c>
      <c r="D76" s="1">
        <v>177</v>
      </c>
      <c r="E76" s="1">
        <v>123</v>
      </c>
      <c r="F76" s="1">
        <v>159</v>
      </c>
      <c r="G76" s="1">
        <v>130</v>
      </c>
      <c r="H76" s="1">
        <v>118</v>
      </c>
      <c r="I76" s="1">
        <v>108</v>
      </c>
      <c r="J76" s="1">
        <v>146</v>
      </c>
      <c r="K76" s="1">
        <v>113</v>
      </c>
      <c r="L76" s="1">
        <v>129</v>
      </c>
      <c r="M76" s="1">
        <v>113</v>
      </c>
      <c r="N76" s="1">
        <f t="shared" si="5"/>
        <v>1623</v>
      </c>
    </row>
    <row r="77" spans="1:14" x14ac:dyDescent="0.2">
      <c r="A77" s="1">
        <v>2012</v>
      </c>
      <c r="B77" s="1">
        <v>121</v>
      </c>
      <c r="C77" s="1">
        <v>139</v>
      </c>
      <c r="D77" s="1">
        <v>141</v>
      </c>
      <c r="E77" s="1">
        <v>118</v>
      </c>
      <c r="F77" s="1">
        <v>105</v>
      </c>
      <c r="G77" s="1">
        <v>134</v>
      </c>
      <c r="H77" s="1">
        <v>117</v>
      </c>
      <c r="I77" s="1">
        <v>138</v>
      </c>
      <c r="J77" s="1">
        <v>103</v>
      </c>
      <c r="K77" s="1">
        <v>178</v>
      </c>
      <c r="L77" s="1">
        <v>177</v>
      </c>
      <c r="M77" s="1">
        <v>126</v>
      </c>
      <c r="N77" s="1">
        <f t="shared" si="5"/>
        <v>1597</v>
      </c>
    </row>
    <row r="78" spans="1:14" x14ac:dyDescent="0.2">
      <c r="A78" s="1">
        <v>2013</v>
      </c>
      <c r="B78" s="1">
        <v>130</v>
      </c>
      <c r="C78" s="1">
        <v>129</v>
      </c>
      <c r="D78" s="1">
        <v>151</v>
      </c>
      <c r="E78" s="1">
        <v>167</v>
      </c>
      <c r="F78" s="1">
        <v>112</v>
      </c>
      <c r="G78" s="1">
        <v>125</v>
      </c>
      <c r="H78" s="1">
        <v>131</v>
      </c>
      <c r="I78" s="1">
        <v>106</v>
      </c>
      <c r="J78" s="1">
        <v>159</v>
      </c>
      <c r="K78" s="1">
        <v>151</v>
      </c>
      <c r="L78" s="1">
        <v>158</v>
      </c>
      <c r="M78" s="1">
        <v>164</v>
      </c>
      <c r="N78" s="1">
        <f t="shared" si="5"/>
        <v>1683</v>
      </c>
    </row>
    <row r="79" spans="1:14" x14ac:dyDescent="0.2">
      <c r="A79" s="1">
        <v>2014</v>
      </c>
      <c r="B79" s="1">
        <v>166</v>
      </c>
      <c r="C79" s="1">
        <v>147</v>
      </c>
      <c r="D79" s="1">
        <v>149</v>
      </c>
      <c r="E79" s="1">
        <v>142</v>
      </c>
      <c r="F79" s="1">
        <v>117</v>
      </c>
      <c r="G79" s="1">
        <v>138</v>
      </c>
      <c r="H79" s="1">
        <v>163</v>
      </c>
      <c r="I79" s="1">
        <v>139</v>
      </c>
      <c r="J79" s="1">
        <v>160</v>
      </c>
      <c r="K79" s="1">
        <v>163</v>
      </c>
      <c r="L79" s="1">
        <v>141</v>
      </c>
      <c r="M79" s="1">
        <v>120</v>
      </c>
      <c r="N79" s="1">
        <f t="shared" si="5"/>
        <v>1745</v>
      </c>
    </row>
    <row r="80" spans="1:14" x14ac:dyDescent="0.2">
      <c r="A80" s="3">
        <v>2015</v>
      </c>
      <c r="B80" s="13">
        <v>127</v>
      </c>
      <c r="C80" s="13">
        <v>136</v>
      </c>
      <c r="D80" s="13">
        <v>145</v>
      </c>
      <c r="E80" s="13">
        <v>115</v>
      </c>
      <c r="F80" s="13">
        <v>83</v>
      </c>
      <c r="G80" s="13">
        <v>128</v>
      </c>
      <c r="H80" s="13">
        <v>106</v>
      </c>
      <c r="I80" s="13">
        <v>108</v>
      </c>
      <c r="J80" s="13">
        <v>110</v>
      </c>
      <c r="K80" s="13">
        <v>111</v>
      </c>
      <c r="L80" s="13">
        <v>130</v>
      </c>
      <c r="M80" s="13">
        <v>129</v>
      </c>
      <c r="N80" s="13">
        <f t="shared" si="5"/>
        <v>1428</v>
      </c>
    </row>
    <row r="81" spans="1:16" x14ac:dyDescent="0.2">
      <c r="A81" s="1">
        <v>2016</v>
      </c>
      <c r="B81" s="1">
        <v>98</v>
      </c>
      <c r="C81" s="1">
        <v>111</v>
      </c>
      <c r="D81" s="1">
        <v>122</v>
      </c>
      <c r="E81" s="1">
        <v>125</v>
      </c>
      <c r="F81" s="1">
        <v>119</v>
      </c>
      <c r="G81" s="1">
        <v>117</v>
      </c>
      <c r="H81" s="1">
        <v>84</v>
      </c>
      <c r="I81" s="1">
        <v>106</v>
      </c>
      <c r="J81" s="1">
        <v>120</v>
      </c>
      <c r="K81" s="1">
        <v>138</v>
      </c>
      <c r="L81" s="1">
        <v>110</v>
      </c>
      <c r="M81" s="1">
        <v>113</v>
      </c>
      <c r="N81" s="1">
        <f t="shared" si="5"/>
        <v>1363</v>
      </c>
    </row>
    <row r="82" spans="1:16" x14ac:dyDescent="0.2">
      <c r="A82" s="1">
        <v>2017</v>
      </c>
      <c r="B82" s="1">
        <v>116</v>
      </c>
      <c r="C82" s="1">
        <v>103</v>
      </c>
      <c r="D82" s="1">
        <v>88</v>
      </c>
      <c r="E82" s="1">
        <v>115</v>
      </c>
      <c r="F82" s="1">
        <v>111</v>
      </c>
      <c r="G82" s="1">
        <v>147</v>
      </c>
      <c r="H82" s="1">
        <v>130</v>
      </c>
      <c r="I82" s="1">
        <v>107</v>
      </c>
      <c r="J82" s="1">
        <v>123</v>
      </c>
      <c r="K82" s="1">
        <v>126</v>
      </c>
      <c r="L82" s="1">
        <v>147</v>
      </c>
      <c r="M82" s="1">
        <v>130</v>
      </c>
      <c r="N82" s="1">
        <f t="shared" si="5"/>
        <v>1443</v>
      </c>
    </row>
    <row r="83" spans="1:16" x14ac:dyDescent="0.2">
      <c r="A83" s="1">
        <v>2018</v>
      </c>
      <c r="B83" s="1">
        <v>108</v>
      </c>
      <c r="C83" s="1">
        <v>103</v>
      </c>
      <c r="D83" s="1">
        <v>139</v>
      </c>
      <c r="E83" s="1">
        <v>118</v>
      </c>
      <c r="F83" s="1">
        <v>97</v>
      </c>
      <c r="G83" s="1">
        <v>112</v>
      </c>
      <c r="H83" s="1">
        <v>125</v>
      </c>
      <c r="I83" s="1">
        <v>103</v>
      </c>
      <c r="J83" s="1">
        <v>127</v>
      </c>
      <c r="K83" s="1">
        <v>166</v>
      </c>
      <c r="L83" s="1">
        <v>154</v>
      </c>
      <c r="M83" s="1">
        <v>114</v>
      </c>
      <c r="N83" s="1">
        <f t="shared" si="5"/>
        <v>1466</v>
      </c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6" x14ac:dyDescent="0.2">
      <c r="A86" s="8" t="s">
        <v>47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6" x14ac:dyDescent="0.2">
      <c r="A87" s="1"/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18</v>
      </c>
    </row>
    <row r="88" spans="1:16" x14ac:dyDescent="0.2">
      <c r="A88" s="1">
        <v>2017</v>
      </c>
      <c r="B88" s="1">
        <v>150</v>
      </c>
      <c r="C88" s="1">
        <v>135</v>
      </c>
      <c r="D88" s="1">
        <v>149</v>
      </c>
      <c r="E88" s="1">
        <v>126</v>
      </c>
      <c r="F88" s="1">
        <v>139</v>
      </c>
      <c r="G88" s="1">
        <v>100</v>
      </c>
      <c r="H88" s="1">
        <v>116</v>
      </c>
      <c r="I88" s="1">
        <v>99</v>
      </c>
      <c r="J88" s="1">
        <v>107</v>
      </c>
      <c r="K88" s="1">
        <v>173</v>
      </c>
      <c r="L88" s="1">
        <v>139</v>
      </c>
      <c r="M88" s="1">
        <v>125</v>
      </c>
      <c r="N88" s="1">
        <f t="shared" si="5"/>
        <v>1558</v>
      </c>
    </row>
    <row r="89" spans="1:16" x14ac:dyDescent="0.2">
      <c r="A89" s="1">
        <v>2018</v>
      </c>
      <c r="B89" s="1">
        <v>128</v>
      </c>
      <c r="C89" s="1">
        <v>113</v>
      </c>
      <c r="D89" s="1">
        <v>88</v>
      </c>
      <c r="E89" s="1">
        <v>83</v>
      </c>
      <c r="F89" s="1">
        <v>61</v>
      </c>
      <c r="G89" s="1">
        <v>78</v>
      </c>
      <c r="H89" s="1">
        <v>72</v>
      </c>
      <c r="I89" s="1">
        <v>68</v>
      </c>
      <c r="J89" s="1">
        <v>72</v>
      </c>
      <c r="K89" s="1">
        <v>100</v>
      </c>
      <c r="L89" s="1">
        <v>84</v>
      </c>
      <c r="M89" s="1">
        <v>96</v>
      </c>
      <c r="N89" s="1">
        <f t="shared" si="5"/>
        <v>1043</v>
      </c>
    </row>
    <row r="92" spans="1:16" x14ac:dyDescent="0.2">
      <c r="A92" s="8" t="s">
        <v>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6" x14ac:dyDescent="0.2">
      <c r="A93" s="1"/>
      <c r="B93" s="1" t="s">
        <v>1</v>
      </c>
      <c r="C93" s="1" t="s">
        <v>2</v>
      </c>
      <c r="D93" s="1" t="s">
        <v>3</v>
      </c>
      <c r="E93" s="1" t="s">
        <v>4</v>
      </c>
      <c r="F93" s="1" t="s">
        <v>5</v>
      </c>
      <c r="G93" s="1" t="s">
        <v>6</v>
      </c>
      <c r="H93" s="1" t="s">
        <v>7</v>
      </c>
      <c r="I93" s="1" t="s">
        <v>8</v>
      </c>
      <c r="J93" s="1" t="s">
        <v>9</v>
      </c>
      <c r="K93" s="1" t="s">
        <v>10</v>
      </c>
      <c r="L93" s="1" t="s">
        <v>11</v>
      </c>
      <c r="M93" s="1" t="s">
        <v>12</v>
      </c>
      <c r="N93" s="1" t="s">
        <v>18</v>
      </c>
      <c r="P93">
        <f>N5+N17+N31+N43+N51+N63+N75+N94</f>
        <v>26137</v>
      </c>
    </row>
    <row r="94" spans="1:16" x14ac:dyDescent="0.2">
      <c r="A94" s="1">
        <v>2010</v>
      </c>
      <c r="B94" s="1">
        <v>300</v>
      </c>
      <c r="C94" s="1">
        <v>318</v>
      </c>
      <c r="D94" s="1">
        <v>373</v>
      </c>
      <c r="E94" s="1">
        <v>316</v>
      </c>
      <c r="F94" s="1">
        <v>279</v>
      </c>
      <c r="G94" s="1">
        <v>323</v>
      </c>
      <c r="H94" s="1">
        <v>321</v>
      </c>
      <c r="I94" s="1">
        <v>267</v>
      </c>
      <c r="J94" s="1">
        <v>293</v>
      </c>
      <c r="K94" s="1">
        <v>282</v>
      </c>
      <c r="L94" s="1">
        <v>341</v>
      </c>
      <c r="M94" s="1">
        <v>318</v>
      </c>
      <c r="N94" s="1">
        <f t="shared" ref="N94:N102" si="6">SUM(B94:M94)</f>
        <v>3731</v>
      </c>
      <c r="P94">
        <f>N6+N18+N32+N44+N52+N64+N76+N95</f>
        <v>26675</v>
      </c>
    </row>
    <row r="95" spans="1:16" x14ac:dyDescent="0.2">
      <c r="A95" s="1">
        <v>2011</v>
      </c>
      <c r="B95" s="1">
        <v>369</v>
      </c>
      <c r="C95" s="1">
        <v>310</v>
      </c>
      <c r="D95" s="1">
        <v>345</v>
      </c>
      <c r="E95" s="1">
        <v>275</v>
      </c>
      <c r="F95" s="1">
        <v>332</v>
      </c>
      <c r="G95" s="1">
        <v>324</v>
      </c>
      <c r="H95" s="1">
        <v>302</v>
      </c>
      <c r="I95" s="1">
        <v>286</v>
      </c>
      <c r="J95" s="1">
        <v>333</v>
      </c>
      <c r="K95" s="1">
        <v>292</v>
      </c>
      <c r="L95" s="1">
        <v>328</v>
      </c>
      <c r="M95" s="1">
        <v>347</v>
      </c>
      <c r="N95" s="1">
        <f t="shared" si="6"/>
        <v>3843</v>
      </c>
      <c r="P95">
        <f>N7+N19+N33+N45+N53+N65+N77+N96</f>
        <v>33173</v>
      </c>
    </row>
    <row r="96" spans="1:16" x14ac:dyDescent="0.2">
      <c r="A96" s="1">
        <v>2012</v>
      </c>
      <c r="B96" s="1">
        <v>340</v>
      </c>
      <c r="C96" s="1">
        <v>279</v>
      </c>
      <c r="D96" s="1">
        <v>293</v>
      </c>
      <c r="E96" s="1">
        <v>278</v>
      </c>
      <c r="F96" s="1">
        <v>274</v>
      </c>
      <c r="G96" s="1">
        <v>256</v>
      </c>
      <c r="H96" s="1">
        <v>294</v>
      </c>
      <c r="I96" s="1">
        <v>268</v>
      </c>
      <c r="J96" s="1">
        <v>261</v>
      </c>
      <c r="K96" s="1">
        <v>352</v>
      </c>
      <c r="L96" s="1">
        <v>364</v>
      </c>
      <c r="M96" s="1">
        <v>345</v>
      </c>
      <c r="N96" s="1">
        <f t="shared" si="6"/>
        <v>3604</v>
      </c>
      <c r="P96">
        <f>N8+N20+N34+N46+N54+N66+N78+N97</f>
        <v>33389</v>
      </c>
    </row>
    <row r="97" spans="1:14" x14ac:dyDescent="0.2">
      <c r="A97" s="1">
        <v>2013</v>
      </c>
      <c r="B97" s="1">
        <v>368</v>
      </c>
      <c r="C97" s="1">
        <v>370</v>
      </c>
      <c r="D97" s="1">
        <v>405</v>
      </c>
      <c r="E97" s="1">
        <v>432</v>
      </c>
      <c r="F97" s="1">
        <v>403</v>
      </c>
      <c r="G97" s="1">
        <v>326</v>
      </c>
      <c r="H97" s="1">
        <v>336</v>
      </c>
      <c r="I97" s="1">
        <v>306</v>
      </c>
      <c r="J97" s="1">
        <v>347</v>
      </c>
      <c r="K97" s="1">
        <v>364</v>
      </c>
      <c r="L97" s="1">
        <v>347</v>
      </c>
      <c r="M97" s="1">
        <v>415</v>
      </c>
      <c r="N97" s="1">
        <f t="shared" si="6"/>
        <v>4419</v>
      </c>
    </row>
    <row r="98" spans="1:14" x14ac:dyDescent="0.2">
      <c r="A98" s="1">
        <v>2014</v>
      </c>
      <c r="B98" s="1">
        <v>418</v>
      </c>
      <c r="C98" s="1">
        <v>338</v>
      </c>
      <c r="D98" s="1">
        <v>331</v>
      </c>
      <c r="E98" s="1">
        <v>353</v>
      </c>
      <c r="F98" s="1">
        <v>300</v>
      </c>
      <c r="G98" s="1">
        <v>316</v>
      </c>
      <c r="H98" s="1">
        <v>369</v>
      </c>
      <c r="I98" s="1">
        <v>326</v>
      </c>
      <c r="J98" s="1">
        <v>349</v>
      </c>
      <c r="K98" s="1">
        <v>367</v>
      </c>
      <c r="L98" s="1">
        <v>377</v>
      </c>
      <c r="M98" s="1">
        <v>489</v>
      </c>
      <c r="N98" s="1">
        <f t="shared" si="6"/>
        <v>4333</v>
      </c>
    </row>
    <row r="99" spans="1:14" x14ac:dyDescent="0.2">
      <c r="A99" s="3">
        <v>2015</v>
      </c>
      <c r="B99" s="13">
        <v>470</v>
      </c>
      <c r="C99" s="13">
        <v>383</v>
      </c>
      <c r="D99" s="13">
        <v>400</v>
      </c>
      <c r="E99" s="13">
        <v>334</v>
      </c>
      <c r="F99" s="13">
        <v>324</v>
      </c>
      <c r="G99" s="13">
        <v>401</v>
      </c>
      <c r="H99" s="13">
        <v>335</v>
      </c>
      <c r="I99" s="13">
        <v>324</v>
      </c>
      <c r="J99" s="13">
        <v>373</v>
      </c>
      <c r="K99" s="13">
        <v>412</v>
      </c>
      <c r="L99" s="13">
        <v>432</v>
      </c>
      <c r="M99" s="13">
        <v>527</v>
      </c>
      <c r="N99" s="13">
        <f t="shared" si="6"/>
        <v>4715</v>
      </c>
    </row>
    <row r="100" spans="1:14" x14ac:dyDescent="0.2">
      <c r="A100" s="1">
        <v>2016</v>
      </c>
      <c r="B100" s="1">
        <v>461</v>
      </c>
      <c r="C100" s="1">
        <v>466</v>
      </c>
      <c r="D100" s="1">
        <v>434</v>
      </c>
      <c r="E100" s="1">
        <v>366</v>
      </c>
      <c r="F100" s="1">
        <v>374</v>
      </c>
      <c r="G100" s="1">
        <v>409</v>
      </c>
      <c r="H100" s="1">
        <v>338</v>
      </c>
      <c r="I100" s="1">
        <v>392</v>
      </c>
      <c r="J100" s="1">
        <v>346</v>
      </c>
      <c r="K100" s="1">
        <v>402</v>
      </c>
      <c r="L100" s="1">
        <v>506</v>
      </c>
      <c r="M100" s="1">
        <v>538</v>
      </c>
      <c r="N100" s="1">
        <f t="shared" si="6"/>
        <v>5032</v>
      </c>
    </row>
    <row r="101" spans="1:14" x14ac:dyDescent="0.2">
      <c r="A101" s="1">
        <v>2017</v>
      </c>
      <c r="B101" s="1">
        <v>350</v>
      </c>
      <c r="C101" s="1">
        <v>336</v>
      </c>
      <c r="D101" s="1">
        <v>351</v>
      </c>
      <c r="E101" s="1">
        <v>256</v>
      </c>
      <c r="F101" s="1">
        <v>260</v>
      </c>
      <c r="G101" s="1">
        <v>235</v>
      </c>
      <c r="H101" s="1">
        <v>199</v>
      </c>
      <c r="I101" s="1">
        <v>205</v>
      </c>
      <c r="J101" s="1">
        <v>212</v>
      </c>
      <c r="K101" s="1">
        <v>213</v>
      </c>
      <c r="L101" s="1">
        <v>282</v>
      </c>
      <c r="M101" s="1">
        <v>300</v>
      </c>
      <c r="N101" s="1">
        <f t="shared" si="6"/>
        <v>3199</v>
      </c>
    </row>
    <row r="102" spans="1:14" x14ac:dyDescent="0.2">
      <c r="A102" s="1">
        <v>2018</v>
      </c>
      <c r="B102" s="1">
        <v>322</v>
      </c>
      <c r="C102" s="1">
        <v>221</v>
      </c>
      <c r="D102" s="1">
        <v>218</v>
      </c>
      <c r="E102" s="1">
        <v>153</v>
      </c>
      <c r="F102" s="1">
        <v>141</v>
      </c>
      <c r="G102" s="1">
        <v>146</v>
      </c>
      <c r="H102" s="1">
        <v>159</v>
      </c>
      <c r="I102" s="1">
        <v>152</v>
      </c>
      <c r="J102" s="1">
        <v>154</v>
      </c>
      <c r="K102" s="1">
        <v>176</v>
      </c>
      <c r="L102" s="1">
        <v>234</v>
      </c>
      <c r="M102" s="1">
        <v>269</v>
      </c>
      <c r="N102" s="1">
        <f t="shared" si="6"/>
        <v>2345</v>
      </c>
    </row>
    <row r="104" spans="1:14" x14ac:dyDescent="0.2">
      <c r="A104" s="1" t="s">
        <v>44</v>
      </c>
      <c r="B104" s="1">
        <f t="shared" ref="B104:N104" si="7">SUM(B11,B23,B37,B57,B69,B81,B100)</f>
        <v>2374</v>
      </c>
      <c r="C104" s="1">
        <f t="shared" si="7"/>
        <v>2875</v>
      </c>
      <c r="D104" s="1">
        <f t="shared" si="7"/>
        <v>2845</v>
      </c>
      <c r="E104" s="1">
        <f t="shared" si="7"/>
        <v>2495</v>
      </c>
      <c r="F104" s="1">
        <f t="shared" si="7"/>
        <v>2696</v>
      </c>
      <c r="G104" s="1">
        <f t="shared" si="7"/>
        <v>3781</v>
      </c>
      <c r="H104" s="1">
        <f t="shared" si="7"/>
        <v>3223</v>
      </c>
      <c r="I104" s="1">
        <f t="shared" si="7"/>
        <v>2979</v>
      </c>
      <c r="J104" s="1">
        <f t="shared" si="7"/>
        <v>3144</v>
      </c>
      <c r="K104" s="1">
        <f t="shared" si="7"/>
        <v>3158</v>
      </c>
      <c r="L104" s="1">
        <f t="shared" si="7"/>
        <v>3513</v>
      </c>
      <c r="M104" s="1">
        <f t="shared" si="7"/>
        <v>3190</v>
      </c>
      <c r="N104" s="1">
        <f t="shared" si="7"/>
        <v>36273</v>
      </c>
    </row>
    <row r="105" spans="1:14" x14ac:dyDescent="0.2">
      <c r="A105" s="1" t="s">
        <v>45</v>
      </c>
      <c r="B105" s="1">
        <f>SUM(B12,B24,B38,B58,B70,B82,B88,B101)</f>
        <v>3324</v>
      </c>
      <c r="C105" s="1">
        <f>SUM(C12,C24,C38,C58,C70,C82,C88,C101)</f>
        <v>3316</v>
      </c>
      <c r="D105" s="1">
        <f>SUM(D12,D24,D38,D58,D70,D82,D88,D101)</f>
        <v>4153</v>
      </c>
      <c r="E105" s="1">
        <f>SUM(E12,E24,E38,E58,E70,E82,E88,E101)</f>
        <v>2850</v>
      </c>
      <c r="F105" s="1">
        <f t="shared" ref="F105:M105" si="8">SUM(F12,F24,F38,F58,F70,F82,F88,F101)</f>
        <v>2923</v>
      </c>
      <c r="G105" s="1">
        <f t="shared" si="8"/>
        <v>3316</v>
      </c>
      <c r="H105" s="1">
        <f t="shared" si="8"/>
        <v>3577</v>
      </c>
      <c r="I105" s="1">
        <f t="shared" si="8"/>
        <v>3414</v>
      </c>
      <c r="J105" s="1">
        <f t="shared" si="8"/>
        <v>3264</v>
      </c>
      <c r="K105" s="1">
        <f>SUM(K12,K24,K38,K58,K70,K82,K88,K101)</f>
        <v>3238</v>
      </c>
      <c r="L105" s="1">
        <f t="shared" si="8"/>
        <v>3270</v>
      </c>
      <c r="M105" s="1">
        <f t="shared" si="8"/>
        <v>3029</v>
      </c>
      <c r="N105" s="1">
        <f>SUM(N12,N24,N38,N58,N70,N82,N88,N101)</f>
        <v>39674</v>
      </c>
    </row>
    <row r="106" spans="1:14" x14ac:dyDescent="0.2">
      <c r="A106" s="1" t="s">
        <v>48</v>
      </c>
      <c r="B106" s="1">
        <f>SUM(B13,B25,B39,B59,B71,B83,B89,B102)</f>
        <v>3761</v>
      </c>
      <c r="C106" s="1">
        <f t="shared" ref="C106:N106" si="9">SUM(C13,C25,C39,C59,C71,C83,C89,C102)</f>
        <v>3070</v>
      </c>
      <c r="D106" s="1">
        <f t="shared" si="9"/>
        <v>3432</v>
      </c>
      <c r="E106" s="1">
        <f t="shared" si="9"/>
        <v>2581</v>
      </c>
      <c r="F106" s="1">
        <f t="shared" si="9"/>
        <v>2766</v>
      </c>
      <c r="G106" s="1">
        <f t="shared" si="9"/>
        <v>3484</v>
      </c>
      <c r="H106" s="1">
        <f t="shared" si="9"/>
        <v>3709</v>
      </c>
      <c r="I106" s="1">
        <f t="shared" si="9"/>
        <v>3362</v>
      </c>
      <c r="J106" s="1">
        <f t="shared" si="9"/>
        <v>2913</v>
      </c>
      <c r="K106" s="1">
        <f t="shared" si="9"/>
        <v>3408</v>
      </c>
      <c r="L106" s="1">
        <f t="shared" si="9"/>
        <v>3363</v>
      </c>
      <c r="M106" s="1">
        <f t="shared" si="9"/>
        <v>3034</v>
      </c>
      <c r="N106" s="1">
        <f t="shared" si="9"/>
        <v>38883</v>
      </c>
    </row>
    <row r="108" spans="1:14" x14ac:dyDescent="0.2">
      <c r="A108" s="1" t="s">
        <v>31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  <c r="H109" s="1" t="s">
        <v>7</v>
      </c>
      <c r="I109" s="1" t="s">
        <v>8</v>
      </c>
      <c r="J109" s="1" t="s">
        <v>9</v>
      </c>
      <c r="K109" s="1" t="s">
        <v>10</v>
      </c>
      <c r="L109" s="1" t="s">
        <v>11</v>
      </c>
      <c r="M109" s="1" t="s">
        <v>12</v>
      </c>
      <c r="N109" s="1" t="s">
        <v>18</v>
      </c>
    </row>
    <row r="110" spans="1:14" x14ac:dyDescent="0.2">
      <c r="A110" s="1" t="s">
        <v>32</v>
      </c>
      <c r="B110" s="1"/>
      <c r="C110" s="1">
        <v>15</v>
      </c>
      <c r="D110" s="1">
        <v>22</v>
      </c>
      <c r="E110" s="1">
        <v>17</v>
      </c>
      <c r="F110" s="1">
        <v>11</v>
      </c>
      <c r="G110" s="1">
        <v>26</v>
      </c>
      <c r="H110" s="1"/>
      <c r="I110" s="1"/>
      <c r="J110" s="1"/>
      <c r="K110" s="1"/>
      <c r="L110" s="1"/>
      <c r="M110" s="1"/>
      <c r="N110" s="1">
        <f>SUM(B110:M110)</f>
        <v>91</v>
      </c>
    </row>
    <row r="111" spans="1:14" x14ac:dyDescent="0.2">
      <c r="A111" s="1" t="s">
        <v>0</v>
      </c>
      <c r="B111" s="1"/>
      <c r="C111" s="1">
        <v>0</v>
      </c>
      <c r="D111" s="1">
        <v>7</v>
      </c>
      <c r="E111" s="1">
        <v>5</v>
      </c>
      <c r="F111" s="1">
        <v>4</v>
      </c>
      <c r="G111" s="1">
        <v>6</v>
      </c>
      <c r="H111" s="1"/>
      <c r="I111" s="1"/>
      <c r="J111" s="1"/>
      <c r="K111" s="1"/>
      <c r="L111" s="1"/>
      <c r="M111" s="1"/>
      <c r="N111" s="1">
        <f t="shared" ref="N111:N119" si="10">SUM(B111:M111)</f>
        <v>22</v>
      </c>
    </row>
    <row r="112" spans="1:14" x14ac:dyDescent="0.2">
      <c r="A112" s="1" t="s">
        <v>35</v>
      </c>
      <c r="B112" s="1"/>
      <c r="C112" s="1">
        <v>6</v>
      </c>
      <c r="D112" s="1">
        <v>8</v>
      </c>
      <c r="E112" s="1">
        <v>4</v>
      </c>
      <c r="F112" s="1">
        <v>1</v>
      </c>
      <c r="G112" s="1">
        <v>3</v>
      </c>
      <c r="H112" s="1"/>
      <c r="I112" s="1"/>
      <c r="J112" s="1"/>
      <c r="K112" s="1"/>
      <c r="L112" s="1"/>
      <c r="M112" s="1"/>
      <c r="N112" s="1">
        <f t="shared" si="10"/>
        <v>22</v>
      </c>
    </row>
    <row r="113" spans="1:14" x14ac:dyDescent="0.2">
      <c r="A113" s="1" t="s">
        <v>33</v>
      </c>
      <c r="B113" s="1"/>
      <c r="C113" s="1">
        <v>3</v>
      </c>
      <c r="D113" s="1">
        <v>4</v>
      </c>
      <c r="E113" s="1">
        <v>3</v>
      </c>
      <c r="F113" s="1">
        <v>1</v>
      </c>
      <c r="G113" s="1">
        <v>1</v>
      </c>
      <c r="H113" s="1"/>
      <c r="I113" s="1"/>
      <c r="J113" s="1"/>
      <c r="K113" s="1"/>
      <c r="L113" s="1"/>
      <c r="M113" s="1"/>
      <c r="N113" s="1">
        <f t="shared" si="10"/>
        <v>12</v>
      </c>
    </row>
    <row r="114" spans="1:14" x14ac:dyDescent="0.2">
      <c r="A114" s="8" t="s">
        <v>37</v>
      </c>
      <c r="B114" s="1"/>
      <c r="C114" s="1">
        <v>8</v>
      </c>
      <c r="D114" s="1">
        <v>7</v>
      </c>
      <c r="E114" s="1">
        <v>10</v>
      </c>
      <c r="F114" s="1">
        <v>8</v>
      </c>
      <c r="G114" s="1">
        <v>9</v>
      </c>
      <c r="H114" s="1"/>
      <c r="I114" s="1"/>
      <c r="J114" s="1"/>
      <c r="K114" s="1"/>
      <c r="L114" s="1"/>
      <c r="M114" s="1"/>
      <c r="N114" s="1">
        <f t="shared" si="10"/>
        <v>42</v>
      </c>
    </row>
    <row r="115" spans="1:14" x14ac:dyDescent="0.2">
      <c r="A115" s="1" t="s">
        <v>34</v>
      </c>
      <c r="B115" s="1"/>
      <c r="C115" s="1">
        <v>3</v>
      </c>
      <c r="D115" s="1">
        <v>7</v>
      </c>
      <c r="E115" s="1">
        <v>9</v>
      </c>
      <c r="F115" s="1">
        <v>4</v>
      </c>
      <c r="G115" s="1">
        <v>4</v>
      </c>
      <c r="H115" s="1"/>
      <c r="I115" s="1"/>
      <c r="J115" s="1"/>
      <c r="K115" s="1"/>
      <c r="L115" s="1"/>
      <c r="M115" s="1"/>
      <c r="N115" s="1">
        <f t="shared" si="10"/>
        <v>27</v>
      </c>
    </row>
    <row r="116" spans="1:14" x14ac:dyDescent="0.2">
      <c r="A116" s="1" t="s">
        <v>14</v>
      </c>
      <c r="B116" s="1"/>
      <c r="C116" s="1">
        <v>6</v>
      </c>
      <c r="D116" s="1">
        <v>5</v>
      </c>
      <c r="E116" s="1">
        <v>13</v>
      </c>
      <c r="F116" s="1">
        <v>5</v>
      </c>
      <c r="G116" s="1">
        <v>3</v>
      </c>
      <c r="H116" s="1"/>
      <c r="I116" s="1"/>
      <c r="J116" s="1"/>
      <c r="K116" s="1"/>
      <c r="L116" s="1"/>
      <c r="M116" s="1"/>
      <c r="N116" s="1">
        <f t="shared" si="10"/>
        <v>32</v>
      </c>
    </row>
    <row r="117" spans="1:14" x14ac:dyDescent="0.2">
      <c r="A117" s="1" t="s">
        <v>15</v>
      </c>
      <c r="B117" s="1"/>
      <c r="C117" s="1">
        <v>17</v>
      </c>
      <c r="D117" s="1">
        <v>20</v>
      </c>
      <c r="E117" s="1">
        <v>21</v>
      </c>
      <c r="F117" s="1">
        <v>7</v>
      </c>
      <c r="G117" s="1">
        <v>23</v>
      </c>
      <c r="H117" s="1"/>
      <c r="I117" s="1"/>
      <c r="J117" s="1"/>
      <c r="K117" s="1"/>
      <c r="L117" s="1"/>
      <c r="M117" s="1"/>
      <c r="N117" s="1">
        <f t="shared" si="10"/>
        <v>88</v>
      </c>
    </row>
    <row r="118" spans="1:14" x14ac:dyDescent="0.2">
      <c r="A118" s="1" t="s">
        <v>16</v>
      </c>
      <c r="B118" s="1"/>
      <c r="C118" s="1">
        <v>14</v>
      </c>
      <c r="D118" s="1">
        <v>19</v>
      </c>
      <c r="E118" s="1">
        <v>16</v>
      </c>
      <c r="F118" s="1">
        <v>23</v>
      </c>
      <c r="G118" s="1">
        <v>23</v>
      </c>
      <c r="H118" s="1"/>
      <c r="I118" s="1"/>
      <c r="J118" s="1"/>
      <c r="K118" s="1"/>
      <c r="L118" s="1"/>
      <c r="M118" s="1"/>
      <c r="N118" s="1">
        <f t="shared" si="10"/>
        <v>95</v>
      </c>
    </row>
    <row r="119" spans="1:14" x14ac:dyDescent="0.2">
      <c r="A119" s="1" t="s">
        <v>17</v>
      </c>
      <c r="B119" s="1"/>
      <c r="C119" s="1">
        <v>7</v>
      </c>
      <c r="D119" s="1">
        <v>5</v>
      </c>
      <c r="E119" s="1">
        <v>5</v>
      </c>
      <c r="F119" s="1">
        <v>2</v>
      </c>
      <c r="G119" s="1">
        <v>13</v>
      </c>
      <c r="H119" s="1"/>
      <c r="I119" s="1"/>
      <c r="J119" s="1"/>
      <c r="K119" s="1"/>
      <c r="L119" s="1"/>
      <c r="M119" s="1"/>
      <c r="N119" s="1">
        <f t="shared" si="10"/>
        <v>32</v>
      </c>
    </row>
    <row r="120" spans="1:14" x14ac:dyDescent="0.2">
      <c r="B120">
        <f>SUM(B110:B119)</f>
        <v>0</v>
      </c>
      <c r="C120">
        <f t="shared" ref="C120:M120" si="11">SUM(C110:C119)</f>
        <v>79</v>
      </c>
      <c r="D120">
        <f t="shared" si="11"/>
        <v>104</v>
      </c>
      <c r="E120">
        <f t="shared" si="11"/>
        <v>103</v>
      </c>
      <c r="F120">
        <f t="shared" si="11"/>
        <v>66</v>
      </c>
      <c r="G120">
        <f t="shared" si="11"/>
        <v>111</v>
      </c>
      <c r="H120">
        <f t="shared" si="11"/>
        <v>0</v>
      </c>
      <c r="I120">
        <f t="shared" si="11"/>
        <v>0</v>
      </c>
      <c r="J120">
        <f t="shared" si="11"/>
        <v>0</v>
      </c>
      <c r="K120">
        <f t="shared" si="11"/>
        <v>0</v>
      </c>
      <c r="L120">
        <f t="shared" si="11"/>
        <v>0</v>
      </c>
      <c r="M120">
        <f t="shared" si="11"/>
        <v>0</v>
      </c>
      <c r="N120" s="3">
        <f>SUM(N110:N119)</f>
        <v>463</v>
      </c>
    </row>
  </sheetData>
  <phoneticPr fontId="1" type="noConversion"/>
  <pageMargins left="0.78740157499999996" right="0.78740157499999996" top="0.984251969" bottom="0.984251969" header="0.4921259845" footer="0.4921259845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E023-25D9-4DDA-B299-12DCB1701A31}">
  <dimension ref="A1:I35"/>
  <sheetViews>
    <sheetView topLeftCell="A16" workbookViewId="0">
      <selection activeCell="C57" sqref="C57"/>
    </sheetView>
  </sheetViews>
  <sheetFormatPr baseColWidth="10" defaultRowHeight="12.75" x14ac:dyDescent="0.2"/>
  <cols>
    <col min="1" max="1" width="10.5703125" bestFit="1" customWidth="1"/>
    <col min="2" max="4" width="9.28515625" style="44" bestFit="1" customWidth="1"/>
    <col min="5" max="5" width="21.140625" style="44" bestFit="1" customWidth="1"/>
    <col min="6" max="8" width="16.140625" style="44" bestFit="1" customWidth="1"/>
    <col min="9" max="9" width="18.42578125" style="44" bestFit="1" customWidth="1"/>
    <col min="10" max="12" width="18.42578125" bestFit="1" customWidth="1"/>
    <col min="13" max="13" width="20.42578125" customWidth="1"/>
    <col min="14" max="15" width="18.42578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9" x14ac:dyDescent="0.2">
      <c r="A1" s="67" t="s">
        <v>87</v>
      </c>
      <c r="B1" s="76" t="s">
        <v>85</v>
      </c>
    </row>
    <row r="2" spans="1:9" x14ac:dyDescent="0.2">
      <c r="I2"/>
    </row>
    <row r="3" spans="1:9" x14ac:dyDescent="0.2">
      <c r="A3" s="35"/>
      <c r="B3" s="77" t="s">
        <v>75</v>
      </c>
      <c r="C3" s="78"/>
      <c r="D3" s="78"/>
      <c r="E3" s="79"/>
      <c r="F3"/>
      <c r="G3"/>
      <c r="H3"/>
      <c r="I3"/>
    </row>
    <row r="4" spans="1:9" x14ac:dyDescent="0.2">
      <c r="A4" s="36" t="s">
        <v>74</v>
      </c>
      <c r="B4" s="68">
        <v>2020</v>
      </c>
      <c r="C4" s="69">
        <v>2021</v>
      </c>
      <c r="D4" s="69">
        <v>2022</v>
      </c>
      <c r="E4" s="70" t="s">
        <v>73</v>
      </c>
      <c r="F4"/>
      <c r="G4"/>
      <c r="H4"/>
      <c r="I4"/>
    </row>
    <row r="5" spans="1:9" x14ac:dyDescent="0.2">
      <c r="A5" s="35" t="s">
        <v>76</v>
      </c>
      <c r="B5" s="68">
        <v>506</v>
      </c>
      <c r="C5" s="69">
        <v>430</v>
      </c>
      <c r="D5" s="69">
        <v>508</v>
      </c>
      <c r="E5" s="70">
        <v>1444</v>
      </c>
      <c r="F5"/>
      <c r="G5"/>
      <c r="H5"/>
      <c r="I5"/>
    </row>
    <row r="6" spans="1:9" x14ac:dyDescent="0.2">
      <c r="A6" s="38" t="s">
        <v>77</v>
      </c>
      <c r="B6" s="71">
        <v>460</v>
      </c>
      <c r="C6" s="44">
        <v>524</v>
      </c>
      <c r="E6" s="72">
        <v>984</v>
      </c>
      <c r="F6"/>
      <c r="G6"/>
      <c r="H6"/>
      <c r="I6"/>
    </row>
    <row r="7" spans="1:9" x14ac:dyDescent="0.2">
      <c r="A7" s="38" t="s">
        <v>78</v>
      </c>
      <c r="B7" s="71">
        <v>347</v>
      </c>
      <c r="C7" s="44">
        <v>512</v>
      </c>
      <c r="E7" s="72">
        <v>859</v>
      </c>
      <c r="F7"/>
      <c r="G7"/>
      <c r="H7"/>
      <c r="I7"/>
    </row>
    <row r="8" spans="1:9" x14ac:dyDescent="0.2">
      <c r="A8" s="38" t="s">
        <v>79</v>
      </c>
      <c r="B8" s="71">
        <v>203</v>
      </c>
      <c r="C8" s="44">
        <v>433</v>
      </c>
      <c r="E8" s="72">
        <v>636</v>
      </c>
      <c r="F8"/>
      <c r="G8"/>
      <c r="H8"/>
      <c r="I8"/>
    </row>
    <row r="9" spans="1:9" x14ac:dyDescent="0.2">
      <c r="A9" s="38" t="s">
        <v>80</v>
      </c>
      <c r="B9" s="71">
        <v>282</v>
      </c>
      <c r="C9" s="44">
        <v>373</v>
      </c>
      <c r="E9" s="72">
        <v>655</v>
      </c>
      <c r="F9"/>
      <c r="G9"/>
      <c r="H9"/>
      <c r="I9"/>
    </row>
    <row r="10" spans="1:9" x14ac:dyDescent="0.2">
      <c r="A10" s="38" t="s">
        <v>81</v>
      </c>
      <c r="B10" s="71">
        <v>441</v>
      </c>
      <c r="C10" s="44">
        <v>511</v>
      </c>
      <c r="E10" s="72">
        <v>952</v>
      </c>
      <c r="F10"/>
      <c r="G10"/>
      <c r="H10"/>
      <c r="I10"/>
    </row>
    <row r="11" spans="1:9" x14ac:dyDescent="0.2">
      <c r="A11" s="38" t="s">
        <v>92</v>
      </c>
      <c r="B11" s="71">
        <v>439</v>
      </c>
      <c r="C11" s="44">
        <v>589</v>
      </c>
      <c r="E11" s="72">
        <v>1028</v>
      </c>
      <c r="F11"/>
      <c r="G11"/>
      <c r="H11"/>
      <c r="I11"/>
    </row>
    <row r="12" spans="1:9" x14ac:dyDescent="0.2">
      <c r="A12" s="38" t="s">
        <v>102</v>
      </c>
      <c r="B12" s="71">
        <v>401</v>
      </c>
      <c r="C12" s="44">
        <v>480</v>
      </c>
      <c r="E12" s="72">
        <v>881</v>
      </c>
      <c r="F12"/>
      <c r="G12"/>
      <c r="I12"/>
    </row>
    <row r="13" spans="1:9" x14ac:dyDescent="0.2">
      <c r="A13" s="38" t="s">
        <v>93</v>
      </c>
      <c r="B13" s="71">
        <v>493</v>
      </c>
      <c r="C13" s="44">
        <v>486</v>
      </c>
      <c r="E13" s="72">
        <v>979</v>
      </c>
      <c r="F13"/>
      <c r="G13"/>
      <c r="I13"/>
    </row>
    <row r="14" spans="1:9" x14ac:dyDescent="0.2">
      <c r="A14" s="38" t="s">
        <v>94</v>
      </c>
      <c r="B14" s="71">
        <v>491</v>
      </c>
      <c r="C14" s="44">
        <v>543</v>
      </c>
      <c r="E14" s="72">
        <v>1034</v>
      </c>
      <c r="F14"/>
      <c r="G14"/>
      <c r="I14"/>
    </row>
    <row r="15" spans="1:9" x14ac:dyDescent="0.2">
      <c r="A15" s="38" t="s">
        <v>95</v>
      </c>
      <c r="B15" s="71">
        <v>434</v>
      </c>
      <c r="C15" s="44">
        <v>461</v>
      </c>
      <c r="E15" s="72">
        <v>895</v>
      </c>
      <c r="F15"/>
      <c r="G15"/>
      <c r="I15"/>
    </row>
    <row r="16" spans="1:9" x14ac:dyDescent="0.2">
      <c r="A16" s="38" t="s">
        <v>106</v>
      </c>
      <c r="B16" s="71">
        <v>407</v>
      </c>
      <c r="C16" s="44">
        <v>543</v>
      </c>
      <c r="E16" s="72">
        <v>950</v>
      </c>
      <c r="F16"/>
      <c r="G16"/>
      <c r="I16"/>
    </row>
    <row r="17" spans="1:9" x14ac:dyDescent="0.2">
      <c r="A17" s="37" t="s">
        <v>82</v>
      </c>
      <c r="B17" s="73">
        <v>4904</v>
      </c>
      <c r="C17" s="74">
        <v>5885</v>
      </c>
      <c r="D17" s="74">
        <v>508</v>
      </c>
      <c r="E17" s="75">
        <v>11297</v>
      </c>
      <c r="F17"/>
      <c r="G17"/>
      <c r="I17"/>
    </row>
    <row r="18" spans="1:9" x14ac:dyDescent="0.2">
      <c r="B18"/>
      <c r="C18"/>
      <c r="D18"/>
    </row>
    <row r="19" spans="1:9" x14ac:dyDescent="0.2">
      <c r="B19"/>
      <c r="C19"/>
      <c r="D19"/>
    </row>
    <row r="20" spans="1:9" x14ac:dyDescent="0.2">
      <c r="B20"/>
      <c r="C20"/>
      <c r="D20"/>
    </row>
    <row r="34" spans="5:7" x14ac:dyDescent="0.2">
      <c r="E34"/>
      <c r="F34"/>
      <c r="G34"/>
    </row>
    <row r="35" spans="5:7" x14ac:dyDescent="0.2">
      <c r="E35"/>
      <c r="F35"/>
      <c r="G35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55E6-A62A-4627-8D36-E6F8774E3DF4}">
  <dimension ref="A1:I20"/>
  <sheetViews>
    <sheetView topLeftCell="A10" workbookViewId="0">
      <selection activeCell="K17" sqref="K17"/>
    </sheetView>
  </sheetViews>
  <sheetFormatPr baseColWidth="10" defaultRowHeight="12.75" x14ac:dyDescent="0.2"/>
  <cols>
    <col min="1" max="1" width="10.5703125" bestFit="1" customWidth="1"/>
    <col min="2" max="4" width="17.140625" style="44" bestFit="1" customWidth="1"/>
    <col min="5" max="5" width="11.5703125" style="44" bestFit="1" customWidth="1"/>
    <col min="6" max="6" width="11.42578125" style="44" bestFit="1" customWidth="1"/>
    <col min="7" max="7" width="11.42578125" style="44"/>
    <col min="8" max="9" width="18.42578125" style="44" bestFit="1" customWidth="1"/>
    <col min="10" max="12" width="18.42578125" bestFit="1" customWidth="1"/>
    <col min="13" max="13" width="20.42578125" customWidth="1"/>
    <col min="14" max="15" width="18.42578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35</v>
      </c>
    </row>
    <row r="3" spans="1:8" x14ac:dyDescent="0.2">
      <c r="A3" s="35"/>
      <c r="B3" s="77" t="s">
        <v>75</v>
      </c>
      <c r="C3" s="78"/>
      <c r="D3" s="78"/>
      <c r="E3" s="79"/>
      <c r="F3"/>
      <c r="G3"/>
      <c r="H3"/>
    </row>
    <row r="4" spans="1:8" x14ac:dyDescent="0.2">
      <c r="A4" s="36" t="s">
        <v>74</v>
      </c>
      <c r="B4" s="68">
        <v>2020</v>
      </c>
      <c r="C4" s="69">
        <v>2021</v>
      </c>
      <c r="D4" s="69">
        <v>2022</v>
      </c>
      <c r="E4" s="70" t="s">
        <v>73</v>
      </c>
      <c r="F4"/>
      <c r="G4"/>
      <c r="H4"/>
    </row>
    <row r="5" spans="1:8" x14ac:dyDescent="0.2">
      <c r="A5" s="35" t="s">
        <v>76</v>
      </c>
      <c r="B5" s="68">
        <v>291</v>
      </c>
      <c r="C5" s="69">
        <v>215</v>
      </c>
      <c r="D5" s="69">
        <v>207</v>
      </c>
      <c r="E5" s="70">
        <v>713</v>
      </c>
      <c r="F5"/>
      <c r="G5"/>
      <c r="H5"/>
    </row>
    <row r="6" spans="1:8" x14ac:dyDescent="0.2">
      <c r="A6" s="38" t="s">
        <v>77</v>
      </c>
      <c r="B6" s="71">
        <v>216</v>
      </c>
      <c r="C6" s="44">
        <v>228</v>
      </c>
      <c r="E6" s="72">
        <v>444</v>
      </c>
      <c r="F6"/>
      <c r="G6"/>
      <c r="H6"/>
    </row>
    <row r="7" spans="1:8" x14ac:dyDescent="0.2">
      <c r="A7" s="38" t="s">
        <v>78</v>
      </c>
      <c r="B7" s="71">
        <v>203</v>
      </c>
      <c r="C7" s="44">
        <v>244</v>
      </c>
      <c r="E7" s="72">
        <v>447</v>
      </c>
      <c r="F7"/>
      <c r="G7"/>
      <c r="H7"/>
    </row>
    <row r="8" spans="1:8" x14ac:dyDescent="0.2">
      <c r="A8" s="38" t="s">
        <v>79</v>
      </c>
      <c r="B8" s="71">
        <v>99</v>
      </c>
      <c r="C8" s="44">
        <v>195</v>
      </c>
      <c r="E8" s="72">
        <v>294</v>
      </c>
      <c r="F8"/>
      <c r="G8"/>
      <c r="H8"/>
    </row>
    <row r="9" spans="1:8" x14ac:dyDescent="0.2">
      <c r="A9" s="38" t="s">
        <v>80</v>
      </c>
      <c r="B9" s="71">
        <v>152</v>
      </c>
      <c r="C9" s="44">
        <v>220</v>
      </c>
      <c r="E9" s="72">
        <v>372</v>
      </c>
      <c r="F9"/>
      <c r="G9"/>
      <c r="H9"/>
    </row>
    <row r="10" spans="1:8" x14ac:dyDescent="0.2">
      <c r="A10" s="38" t="s">
        <v>81</v>
      </c>
      <c r="B10" s="71">
        <v>222</v>
      </c>
      <c r="C10" s="44">
        <v>429</v>
      </c>
      <c r="E10" s="72">
        <v>651</v>
      </c>
      <c r="F10"/>
      <c r="G10"/>
      <c r="H10"/>
    </row>
    <row r="11" spans="1:8" x14ac:dyDescent="0.2">
      <c r="A11" s="38" t="s">
        <v>92</v>
      </c>
      <c r="B11" s="71">
        <v>223</v>
      </c>
      <c r="C11" s="44">
        <v>368</v>
      </c>
      <c r="E11" s="72">
        <v>591</v>
      </c>
      <c r="F11"/>
      <c r="G11"/>
      <c r="H11"/>
    </row>
    <row r="12" spans="1:8" x14ac:dyDescent="0.2">
      <c r="A12" s="38" t="s">
        <v>102</v>
      </c>
      <c r="B12" s="71">
        <v>188</v>
      </c>
      <c r="C12" s="44">
        <v>229</v>
      </c>
      <c r="E12" s="72">
        <v>417</v>
      </c>
      <c r="F12"/>
      <c r="G12"/>
    </row>
    <row r="13" spans="1:8" x14ac:dyDescent="0.2">
      <c r="A13" s="38" t="s">
        <v>93</v>
      </c>
      <c r="B13" s="71">
        <v>219</v>
      </c>
      <c r="C13" s="44">
        <v>277</v>
      </c>
      <c r="E13" s="72">
        <v>496</v>
      </c>
      <c r="F13"/>
      <c r="G13"/>
    </row>
    <row r="14" spans="1:8" x14ac:dyDescent="0.2">
      <c r="A14" s="38" t="s">
        <v>94</v>
      </c>
      <c r="B14" s="71">
        <v>270</v>
      </c>
      <c r="C14" s="44">
        <v>232</v>
      </c>
      <c r="E14" s="72">
        <v>502</v>
      </c>
      <c r="F14"/>
      <c r="G14"/>
    </row>
    <row r="15" spans="1:8" x14ac:dyDescent="0.2">
      <c r="A15" s="38" t="s">
        <v>95</v>
      </c>
      <c r="B15" s="71">
        <v>233</v>
      </c>
      <c r="C15" s="44">
        <v>206</v>
      </c>
      <c r="E15" s="72">
        <v>439</v>
      </c>
      <c r="F15"/>
      <c r="G15"/>
    </row>
    <row r="16" spans="1:8" x14ac:dyDescent="0.2">
      <c r="A16" s="38" t="s">
        <v>106</v>
      </c>
      <c r="B16" s="71">
        <v>206</v>
      </c>
      <c r="C16" s="44">
        <v>196</v>
      </c>
      <c r="E16" s="72">
        <v>402</v>
      </c>
      <c r="F16"/>
      <c r="G16"/>
    </row>
    <row r="17" spans="1:7" x14ac:dyDescent="0.2">
      <c r="A17" s="37" t="s">
        <v>82</v>
      </c>
      <c r="B17" s="73">
        <v>2522</v>
      </c>
      <c r="C17" s="74">
        <v>3039</v>
      </c>
      <c r="D17" s="74">
        <v>207</v>
      </c>
      <c r="E17" s="75">
        <v>5768</v>
      </c>
      <c r="F17"/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1AB1-BA0A-445F-AE9F-1610A0016BD5}">
  <dimension ref="A1:I20"/>
  <sheetViews>
    <sheetView workbookViewId="0">
      <selection activeCell="G39" sqref="G39"/>
    </sheetView>
  </sheetViews>
  <sheetFormatPr baseColWidth="10" defaultRowHeight="12.75" x14ac:dyDescent="0.2"/>
  <cols>
    <col min="1" max="1" width="10.5703125" bestFit="1" customWidth="1"/>
    <col min="2" max="4" width="12.140625" style="44" bestFit="1" customWidth="1"/>
    <col min="5" max="5" width="11.5703125" style="44" bestFit="1" customWidth="1"/>
    <col min="6" max="6" width="11.42578125" style="44" bestFit="1" customWidth="1"/>
    <col min="7" max="7" width="11.42578125" style="44"/>
    <col min="8" max="9" width="18.42578125" style="44" bestFit="1" customWidth="1"/>
    <col min="10" max="12" width="18.42578125" bestFit="1" customWidth="1"/>
    <col min="13" max="13" width="20.42578125" customWidth="1"/>
    <col min="14" max="15" width="18.42578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86</v>
      </c>
    </row>
    <row r="3" spans="1:8" x14ac:dyDescent="0.2">
      <c r="A3" s="35"/>
      <c r="B3" s="77" t="s">
        <v>75</v>
      </c>
      <c r="C3" s="78"/>
      <c r="D3" s="78"/>
      <c r="E3" s="79"/>
      <c r="F3"/>
      <c r="G3"/>
      <c r="H3"/>
    </row>
    <row r="4" spans="1:8" x14ac:dyDescent="0.2">
      <c r="A4" s="36" t="s">
        <v>74</v>
      </c>
      <c r="B4" s="68">
        <v>2020</v>
      </c>
      <c r="C4" s="69">
        <v>2021</v>
      </c>
      <c r="D4" s="69">
        <v>2022</v>
      </c>
      <c r="E4" s="70" t="s">
        <v>73</v>
      </c>
      <c r="F4"/>
      <c r="G4"/>
      <c r="H4"/>
    </row>
    <row r="5" spans="1:8" x14ac:dyDescent="0.2">
      <c r="A5" s="35" t="s">
        <v>76</v>
      </c>
      <c r="B5" s="68">
        <v>431</v>
      </c>
      <c r="C5" s="69">
        <v>552</v>
      </c>
      <c r="D5" s="69">
        <v>499</v>
      </c>
      <c r="E5" s="70">
        <v>1482</v>
      </c>
      <c r="F5"/>
      <c r="G5"/>
      <c r="H5"/>
    </row>
    <row r="6" spans="1:8" x14ac:dyDescent="0.2">
      <c r="A6" s="38" t="s">
        <v>77</v>
      </c>
      <c r="B6" s="71">
        <v>484</v>
      </c>
      <c r="C6" s="44">
        <v>565</v>
      </c>
      <c r="E6" s="72">
        <v>1049</v>
      </c>
      <c r="F6"/>
      <c r="G6"/>
      <c r="H6"/>
    </row>
    <row r="7" spans="1:8" x14ac:dyDescent="0.2">
      <c r="A7" s="38" t="s">
        <v>78</v>
      </c>
      <c r="B7" s="71">
        <v>429</v>
      </c>
      <c r="C7" s="44">
        <v>576</v>
      </c>
      <c r="E7" s="72">
        <v>1005</v>
      </c>
      <c r="F7"/>
      <c r="G7"/>
      <c r="H7"/>
    </row>
    <row r="8" spans="1:8" x14ac:dyDescent="0.2">
      <c r="A8" s="38" t="s">
        <v>79</v>
      </c>
      <c r="B8" s="71">
        <v>216</v>
      </c>
      <c r="C8" s="44">
        <v>443</v>
      </c>
      <c r="E8" s="72">
        <v>659</v>
      </c>
      <c r="F8"/>
      <c r="G8"/>
      <c r="H8"/>
    </row>
    <row r="9" spans="1:8" x14ac:dyDescent="0.2">
      <c r="A9" s="38" t="s">
        <v>80</v>
      </c>
      <c r="B9" s="71">
        <v>298</v>
      </c>
      <c r="C9" s="44">
        <v>526</v>
      </c>
      <c r="E9" s="72">
        <v>824</v>
      </c>
      <c r="F9"/>
      <c r="G9"/>
      <c r="H9"/>
    </row>
    <row r="10" spans="1:8" x14ac:dyDescent="0.2">
      <c r="A10" s="38" t="s">
        <v>81</v>
      </c>
      <c r="B10" s="71">
        <v>496</v>
      </c>
      <c r="C10" s="44">
        <v>906</v>
      </c>
      <c r="E10" s="72">
        <v>1402</v>
      </c>
      <c r="F10"/>
      <c r="G10"/>
      <c r="H10"/>
    </row>
    <row r="11" spans="1:8" x14ac:dyDescent="0.2">
      <c r="A11" s="38" t="s">
        <v>92</v>
      </c>
      <c r="B11" s="71">
        <v>581</v>
      </c>
      <c r="C11" s="44">
        <v>935</v>
      </c>
      <c r="E11" s="72">
        <v>1516</v>
      </c>
      <c r="F11"/>
      <c r="G11"/>
      <c r="H11"/>
    </row>
    <row r="12" spans="1:8" x14ac:dyDescent="0.2">
      <c r="A12" s="38" t="s">
        <v>102</v>
      </c>
      <c r="B12" s="71">
        <v>461</v>
      </c>
      <c r="C12" s="44">
        <v>557</v>
      </c>
      <c r="E12" s="72">
        <v>1018</v>
      </c>
      <c r="F12"/>
      <c r="G12"/>
    </row>
    <row r="13" spans="1:8" x14ac:dyDescent="0.2">
      <c r="A13" s="38" t="s">
        <v>93</v>
      </c>
      <c r="B13" s="71">
        <v>528</v>
      </c>
      <c r="C13" s="44">
        <v>680</v>
      </c>
      <c r="E13" s="72">
        <v>1208</v>
      </c>
      <c r="F13"/>
      <c r="G13"/>
    </row>
    <row r="14" spans="1:8" x14ac:dyDescent="0.2">
      <c r="A14" s="38" t="s">
        <v>94</v>
      </c>
      <c r="B14" s="71">
        <v>707</v>
      </c>
      <c r="C14" s="44">
        <v>560</v>
      </c>
      <c r="E14" s="72">
        <v>1267</v>
      </c>
      <c r="F14"/>
      <c r="G14"/>
    </row>
    <row r="15" spans="1:8" x14ac:dyDescent="0.2">
      <c r="A15" s="38" t="s">
        <v>95</v>
      </c>
      <c r="B15" s="71">
        <v>446</v>
      </c>
      <c r="C15" s="44">
        <v>526</v>
      </c>
      <c r="E15" s="72">
        <v>972</v>
      </c>
      <c r="F15"/>
      <c r="G15"/>
    </row>
    <row r="16" spans="1:8" x14ac:dyDescent="0.2">
      <c r="A16" s="38" t="s">
        <v>106</v>
      </c>
      <c r="B16" s="71">
        <v>509</v>
      </c>
      <c r="C16" s="44">
        <v>520</v>
      </c>
      <c r="E16" s="72">
        <v>1029</v>
      </c>
      <c r="F16"/>
      <c r="G16"/>
    </row>
    <row r="17" spans="1:7" x14ac:dyDescent="0.2">
      <c r="A17" s="37" t="s">
        <v>82</v>
      </c>
      <c r="B17" s="73">
        <v>5586</v>
      </c>
      <c r="C17" s="74">
        <v>7346</v>
      </c>
      <c r="D17" s="74">
        <v>499</v>
      </c>
      <c r="E17" s="75">
        <v>13431</v>
      </c>
      <c r="F17"/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7CB6-02E0-45F0-8442-B7006B71FB02}">
  <dimension ref="A1:I20"/>
  <sheetViews>
    <sheetView workbookViewId="0">
      <selection activeCell="G39" sqref="G39"/>
    </sheetView>
  </sheetViews>
  <sheetFormatPr baseColWidth="10" defaultRowHeight="12.75" x14ac:dyDescent="0.2"/>
  <cols>
    <col min="1" max="1" width="10.5703125" bestFit="1" customWidth="1"/>
    <col min="2" max="4" width="10.7109375" style="44" bestFit="1" customWidth="1"/>
    <col min="5" max="5" width="11.5703125" style="44" bestFit="1" customWidth="1"/>
    <col min="6" max="6" width="11.42578125" style="44" bestFit="1" customWidth="1"/>
    <col min="7" max="7" width="11.42578125" style="44"/>
    <col min="8" max="9" width="18.42578125" style="44" bestFit="1" customWidth="1"/>
    <col min="10" max="12" width="18.42578125" bestFit="1" customWidth="1"/>
    <col min="13" max="13" width="20.42578125" customWidth="1"/>
    <col min="14" max="15" width="18.42578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14</v>
      </c>
    </row>
    <row r="3" spans="1:8" x14ac:dyDescent="0.2">
      <c r="A3" s="35"/>
      <c r="B3" s="77" t="s">
        <v>75</v>
      </c>
      <c r="C3" s="78"/>
      <c r="D3" s="78"/>
      <c r="E3" s="79"/>
      <c r="F3"/>
      <c r="G3"/>
      <c r="H3"/>
    </row>
    <row r="4" spans="1:8" x14ac:dyDescent="0.2">
      <c r="A4" s="36" t="s">
        <v>74</v>
      </c>
      <c r="B4" s="68">
        <v>2020</v>
      </c>
      <c r="C4" s="69">
        <v>2021</v>
      </c>
      <c r="D4" s="69">
        <v>2022</v>
      </c>
      <c r="E4" s="70" t="s">
        <v>73</v>
      </c>
      <c r="F4"/>
      <c r="G4"/>
      <c r="H4"/>
    </row>
    <row r="5" spans="1:8" x14ac:dyDescent="0.2">
      <c r="A5" s="35" t="s">
        <v>76</v>
      </c>
      <c r="B5" s="68">
        <v>222</v>
      </c>
      <c r="C5" s="69">
        <v>172</v>
      </c>
      <c r="D5" s="69">
        <v>203</v>
      </c>
      <c r="E5" s="70">
        <v>597</v>
      </c>
      <c r="F5"/>
      <c r="G5"/>
      <c r="H5"/>
    </row>
    <row r="6" spans="1:8" x14ac:dyDescent="0.2">
      <c r="A6" s="38" t="s">
        <v>77</v>
      </c>
      <c r="B6" s="71">
        <v>167</v>
      </c>
      <c r="C6" s="44">
        <v>171</v>
      </c>
      <c r="E6" s="72">
        <v>338</v>
      </c>
      <c r="F6"/>
      <c r="G6"/>
      <c r="H6"/>
    </row>
    <row r="7" spans="1:8" x14ac:dyDescent="0.2">
      <c r="A7" s="38" t="s">
        <v>78</v>
      </c>
      <c r="B7" s="71">
        <v>123</v>
      </c>
      <c r="C7" s="44">
        <v>189</v>
      </c>
      <c r="E7" s="72">
        <v>312</v>
      </c>
      <c r="F7"/>
      <c r="G7"/>
      <c r="H7"/>
    </row>
    <row r="8" spans="1:8" x14ac:dyDescent="0.2">
      <c r="A8" s="38" t="s">
        <v>79</v>
      </c>
      <c r="B8" s="71">
        <v>80</v>
      </c>
      <c r="C8" s="44">
        <v>172</v>
      </c>
      <c r="E8" s="72">
        <v>252</v>
      </c>
      <c r="F8"/>
      <c r="G8"/>
      <c r="H8"/>
    </row>
    <row r="9" spans="1:8" x14ac:dyDescent="0.2">
      <c r="A9" s="38" t="s">
        <v>80</v>
      </c>
      <c r="B9" s="71">
        <v>120</v>
      </c>
      <c r="C9" s="44">
        <v>200</v>
      </c>
      <c r="E9" s="72">
        <v>320</v>
      </c>
      <c r="F9"/>
      <c r="G9"/>
      <c r="H9"/>
    </row>
    <row r="10" spans="1:8" x14ac:dyDescent="0.2">
      <c r="A10" s="38" t="s">
        <v>81</v>
      </c>
      <c r="B10" s="71">
        <v>174</v>
      </c>
      <c r="C10" s="44">
        <v>230</v>
      </c>
      <c r="E10" s="72">
        <v>404</v>
      </c>
      <c r="F10"/>
      <c r="G10"/>
      <c r="H10"/>
    </row>
    <row r="11" spans="1:8" x14ac:dyDescent="0.2">
      <c r="A11" s="38" t="s">
        <v>92</v>
      </c>
      <c r="B11" s="71">
        <v>179</v>
      </c>
      <c r="C11" s="44">
        <v>213</v>
      </c>
      <c r="E11" s="72">
        <v>392</v>
      </c>
      <c r="F11"/>
      <c r="G11"/>
      <c r="H11"/>
    </row>
    <row r="12" spans="1:8" x14ac:dyDescent="0.2">
      <c r="A12" s="38" t="s">
        <v>102</v>
      </c>
      <c r="B12" s="71">
        <v>166</v>
      </c>
      <c r="C12" s="44">
        <v>182</v>
      </c>
      <c r="E12" s="72">
        <v>348</v>
      </c>
      <c r="F12"/>
      <c r="G12"/>
    </row>
    <row r="13" spans="1:8" x14ac:dyDescent="0.2">
      <c r="A13" s="38" t="s">
        <v>93</v>
      </c>
      <c r="B13" s="71">
        <v>162</v>
      </c>
      <c r="C13" s="44">
        <v>209</v>
      </c>
      <c r="E13" s="72">
        <v>371</v>
      </c>
      <c r="F13"/>
      <c r="G13"/>
    </row>
    <row r="14" spans="1:8" x14ac:dyDescent="0.2">
      <c r="A14" s="38" t="s">
        <v>94</v>
      </c>
      <c r="B14" s="71">
        <v>170</v>
      </c>
      <c r="C14" s="44">
        <v>253</v>
      </c>
      <c r="E14" s="72">
        <v>423</v>
      </c>
      <c r="F14"/>
      <c r="G14"/>
    </row>
    <row r="15" spans="1:8" x14ac:dyDescent="0.2">
      <c r="A15" s="38" t="s">
        <v>95</v>
      </c>
      <c r="B15" s="71">
        <v>173</v>
      </c>
      <c r="C15" s="44">
        <v>207</v>
      </c>
      <c r="E15" s="72">
        <v>380</v>
      </c>
      <c r="F15"/>
      <c r="G15"/>
    </row>
    <row r="16" spans="1:8" x14ac:dyDescent="0.2">
      <c r="A16" s="38" t="s">
        <v>106</v>
      </c>
      <c r="B16" s="71">
        <v>170</v>
      </c>
      <c r="C16" s="44">
        <v>218</v>
      </c>
      <c r="E16" s="72">
        <v>388</v>
      </c>
      <c r="F16"/>
      <c r="G16"/>
    </row>
    <row r="17" spans="1:7" x14ac:dyDescent="0.2">
      <c r="A17" s="37" t="s">
        <v>82</v>
      </c>
      <c r="B17" s="73">
        <v>1906</v>
      </c>
      <c r="C17" s="74">
        <v>2416</v>
      </c>
      <c r="D17" s="74">
        <v>203</v>
      </c>
      <c r="E17" s="75">
        <v>4525</v>
      </c>
      <c r="F17"/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47930-9E26-47AF-9ABA-033ED28386D5}">
  <dimension ref="A1:I20"/>
  <sheetViews>
    <sheetView workbookViewId="0">
      <selection activeCell="G39" sqref="G39"/>
    </sheetView>
  </sheetViews>
  <sheetFormatPr baseColWidth="10" defaultRowHeight="12.75" x14ac:dyDescent="0.2"/>
  <cols>
    <col min="1" max="1" width="10.5703125" bestFit="1" customWidth="1"/>
    <col min="2" max="4" width="9.28515625" style="44" bestFit="1" customWidth="1"/>
    <col min="5" max="5" width="11.5703125" style="44" bestFit="1" customWidth="1"/>
    <col min="6" max="6" width="11.42578125" style="44" bestFit="1" customWidth="1"/>
    <col min="7" max="7" width="11.42578125" style="44"/>
    <col min="8" max="9" width="18.42578125" style="44" bestFit="1" customWidth="1"/>
    <col min="10" max="12" width="18.42578125" bestFit="1" customWidth="1"/>
    <col min="13" max="13" width="20.42578125" customWidth="1"/>
    <col min="14" max="15" width="18.42578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15</v>
      </c>
    </row>
    <row r="3" spans="1:8" x14ac:dyDescent="0.2">
      <c r="A3" s="35"/>
      <c r="B3" s="77" t="s">
        <v>75</v>
      </c>
      <c r="C3" s="78"/>
      <c r="D3" s="78"/>
      <c r="E3" s="79"/>
      <c r="F3"/>
      <c r="G3"/>
      <c r="H3"/>
    </row>
    <row r="4" spans="1:8" x14ac:dyDescent="0.2">
      <c r="A4" s="36" t="s">
        <v>74</v>
      </c>
      <c r="B4" s="68">
        <v>2020</v>
      </c>
      <c r="C4" s="69">
        <v>2021</v>
      </c>
      <c r="D4" s="69">
        <v>2022</v>
      </c>
      <c r="E4" s="70" t="s">
        <v>73</v>
      </c>
      <c r="F4"/>
      <c r="G4"/>
      <c r="H4"/>
    </row>
    <row r="5" spans="1:8" x14ac:dyDescent="0.2">
      <c r="A5" s="35" t="s">
        <v>76</v>
      </c>
      <c r="B5" s="68">
        <v>1202</v>
      </c>
      <c r="C5" s="69">
        <v>1021</v>
      </c>
      <c r="D5" s="69">
        <v>1051</v>
      </c>
      <c r="E5" s="70">
        <v>3274</v>
      </c>
      <c r="F5"/>
      <c r="G5"/>
      <c r="H5"/>
    </row>
    <row r="6" spans="1:8" x14ac:dyDescent="0.2">
      <c r="A6" s="38" t="s">
        <v>77</v>
      </c>
      <c r="B6" s="71">
        <v>957</v>
      </c>
      <c r="C6" s="44">
        <v>966</v>
      </c>
      <c r="E6" s="72">
        <v>1923</v>
      </c>
      <c r="F6"/>
      <c r="G6"/>
      <c r="H6"/>
    </row>
    <row r="7" spans="1:8" x14ac:dyDescent="0.2">
      <c r="A7" s="38" t="s">
        <v>78</v>
      </c>
      <c r="B7" s="71">
        <v>687</v>
      </c>
      <c r="C7" s="44">
        <v>1042</v>
      </c>
      <c r="E7" s="72">
        <v>1729</v>
      </c>
      <c r="F7"/>
      <c r="G7"/>
      <c r="H7"/>
    </row>
    <row r="8" spans="1:8" x14ac:dyDescent="0.2">
      <c r="A8" s="38" t="s">
        <v>79</v>
      </c>
      <c r="B8" s="71">
        <v>507</v>
      </c>
      <c r="C8" s="44">
        <v>955</v>
      </c>
      <c r="E8" s="72">
        <v>1462</v>
      </c>
      <c r="F8"/>
      <c r="G8"/>
      <c r="H8"/>
    </row>
    <row r="9" spans="1:8" x14ac:dyDescent="0.2">
      <c r="A9" s="38" t="s">
        <v>80</v>
      </c>
      <c r="B9" s="71">
        <v>688</v>
      </c>
      <c r="C9" s="44">
        <v>970</v>
      </c>
      <c r="E9" s="72">
        <v>1658</v>
      </c>
      <c r="F9"/>
      <c r="G9"/>
      <c r="H9"/>
    </row>
    <row r="10" spans="1:8" x14ac:dyDescent="0.2">
      <c r="A10" s="38" t="s">
        <v>81</v>
      </c>
      <c r="B10" s="71">
        <v>1038</v>
      </c>
      <c r="C10" s="44">
        <v>1405</v>
      </c>
      <c r="E10" s="72">
        <v>2443</v>
      </c>
      <c r="F10"/>
      <c r="G10"/>
      <c r="H10"/>
    </row>
    <row r="11" spans="1:8" x14ac:dyDescent="0.2">
      <c r="A11" s="38" t="s">
        <v>92</v>
      </c>
      <c r="B11" s="71">
        <v>1175</v>
      </c>
      <c r="C11" s="44">
        <v>1336</v>
      </c>
      <c r="E11" s="72">
        <v>2511</v>
      </c>
      <c r="F11"/>
      <c r="G11"/>
      <c r="H11"/>
    </row>
    <row r="12" spans="1:8" x14ac:dyDescent="0.2">
      <c r="A12" s="38" t="s">
        <v>102</v>
      </c>
      <c r="B12" s="71">
        <v>858</v>
      </c>
      <c r="C12" s="44">
        <v>976</v>
      </c>
      <c r="E12" s="72">
        <v>1834</v>
      </c>
      <c r="F12"/>
      <c r="G12"/>
    </row>
    <row r="13" spans="1:8" x14ac:dyDescent="0.2">
      <c r="A13" s="38" t="s">
        <v>93</v>
      </c>
      <c r="B13" s="71">
        <v>1026</v>
      </c>
      <c r="C13" s="44">
        <v>1213</v>
      </c>
      <c r="E13" s="72">
        <v>2239</v>
      </c>
      <c r="F13"/>
      <c r="G13"/>
    </row>
    <row r="14" spans="1:8" x14ac:dyDescent="0.2">
      <c r="A14" s="38" t="s">
        <v>94</v>
      </c>
      <c r="B14" s="71">
        <v>1208</v>
      </c>
      <c r="C14" s="44">
        <v>1284</v>
      </c>
      <c r="E14" s="72">
        <v>2492</v>
      </c>
      <c r="F14"/>
      <c r="G14"/>
    </row>
    <row r="15" spans="1:8" x14ac:dyDescent="0.2">
      <c r="A15" s="38" t="s">
        <v>95</v>
      </c>
      <c r="B15" s="71">
        <v>1059</v>
      </c>
      <c r="C15" s="44">
        <v>1071</v>
      </c>
      <c r="E15" s="72">
        <v>2130</v>
      </c>
      <c r="F15"/>
      <c r="G15"/>
    </row>
    <row r="16" spans="1:8" x14ac:dyDescent="0.2">
      <c r="A16" s="38" t="s">
        <v>106</v>
      </c>
      <c r="B16" s="71">
        <v>983</v>
      </c>
      <c r="C16" s="44">
        <v>1103</v>
      </c>
      <c r="E16" s="72">
        <v>2086</v>
      </c>
      <c r="F16"/>
      <c r="G16"/>
    </row>
    <row r="17" spans="1:7" x14ac:dyDescent="0.2">
      <c r="A17" s="37" t="s">
        <v>82</v>
      </c>
      <c r="B17" s="73">
        <v>11388</v>
      </c>
      <c r="C17" s="74">
        <v>13342</v>
      </c>
      <c r="D17" s="74">
        <v>1051</v>
      </c>
      <c r="E17" s="75">
        <v>25781</v>
      </c>
      <c r="F17"/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1"/>
  <sheetViews>
    <sheetView showGridLines="0" workbookViewId="0">
      <selection activeCell="J15" sqref="J15"/>
    </sheetView>
  </sheetViews>
  <sheetFormatPr baseColWidth="10" defaultRowHeight="12.75" x14ac:dyDescent="0.2"/>
  <cols>
    <col min="1" max="1" width="10.28515625" bestFit="1" customWidth="1"/>
    <col min="2" max="4" width="9.140625" style="44" bestFit="1" customWidth="1"/>
    <col min="5" max="5" width="11.28515625" style="44" bestFit="1" customWidth="1"/>
    <col min="6" max="6" width="11.42578125" style="44" bestFit="1" customWidth="1"/>
    <col min="7" max="7" width="11.5703125" style="44" bestFit="1" customWidth="1"/>
    <col min="8" max="9" width="18.42578125" style="44" bestFit="1" customWidth="1"/>
    <col min="10" max="12" width="18.42578125" bestFit="1" customWidth="1"/>
    <col min="13" max="13" width="20.42578125" customWidth="1"/>
    <col min="14" max="15" width="18.42578125" bestFit="1" customWidth="1"/>
    <col min="16" max="17" width="11.5703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85</v>
      </c>
    </row>
    <row r="3" spans="1:8" x14ac:dyDescent="0.2">
      <c r="A3" s="35"/>
      <c r="B3" s="77" t="s">
        <v>75</v>
      </c>
      <c r="C3" s="78"/>
      <c r="D3" s="78"/>
      <c r="E3" s="79"/>
      <c r="F3"/>
      <c r="G3"/>
      <c r="H3"/>
    </row>
    <row r="4" spans="1:8" x14ac:dyDescent="0.2">
      <c r="A4" s="36" t="s">
        <v>74</v>
      </c>
      <c r="B4" s="68">
        <v>2020</v>
      </c>
      <c r="C4" s="69">
        <v>2021</v>
      </c>
      <c r="D4" s="69">
        <v>2022</v>
      </c>
      <c r="E4" s="70" t="s">
        <v>73</v>
      </c>
      <c r="F4"/>
      <c r="G4"/>
      <c r="H4"/>
    </row>
    <row r="5" spans="1:8" x14ac:dyDescent="0.2">
      <c r="A5" s="35" t="s">
        <v>76</v>
      </c>
      <c r="B5" s="68">
        <v>506</v>
      </c>
      <c r="C5" s="69">
        <v>430</v>
      </c>
      <c r="D5" s="69">
        <v>508</v>
      </c>
      <c r="E5" s="70">
        <v>1444</v>
      </c>
      <c r="F5"/>
      <c r="G5"/>
      <c r="H5"/>
    </row>
    <row r="6" spans="1:8" x14ac:dyDescent="0.2">
      <c r="A6" s="38" t="s">
        <v>77</v>
      </c>
      <c r="B6" s="71">
        <v>460</v>
      </c>
      <c r="C6" s="44">
        <v>524</v>
      </c>
      <c r="E6" s="72">
        <v>984</v>
      </c>
      <c r="F6"/>
      <c r="G6"/>
      <c r="H6"/>
    </row>
    <row r="7" spans="1:8" x14ac:dyDescent="0.2">
      <c r="A7" s="38" t="s">
        <v>78</v>
      </c>
      <c r="B7" s="71">
        <v>347</v>
      </c>
      <c r="C7" s="44">
        <v>512</v>
      </c>
      <c r="E7" s="72">
        <v>859</v>
      </c>
      <c r="F7"/>
      <c r="G7"/>
      <c r="H7"/>
    </row>
    <row r="8" spans="1:8" x14ac:dyDescent="0.2">
      <c r="A8" s="38" t="s">
        <v>79</v>
      </c>
      <c r="B8" s="71">
        <v>203</v>
      </c>
      <c r="C8" s="44">
        <v>433</v>
      </c>
      <c r="E8" s="72">
        <v>636</v>
      </c>
      <c r="F8"/>
      <c r="G8"/>
      <c r="H8"/>
    </row>
    <row r="9" spans="1:8" x14ac:dyDescent="0.2">
      <c r="A9" s="38" t="s">
        <v>80</v>
      </c>
      <c r="B9" s="71">
        <v>282</v>
      </c>
      <c r="C9" s="44">
        <v>373</v>
      </c>
      <c r="E9" s="72">
        <v>655</v>
      </c>
      <c r="F9"/>
      <c r="G9"/>
      <c r="H9"/>
    </row>
    <row r="10" spans="1:8" x14ac:dyDescent="0.2">
      <c r="A10" s="38" t="s">
        <v>81</v>
      </c>
      <c r="B10" s="71">
        <v>441</v>
      </c>
      <c r="C10" s="44">
        <v>511</v>
      </c>
      <c r="E10" s="72">
        <v>952</v>
      </c>
      <c r="F10"/>
      <c r="G10"/>
      <c r="H10"/>
    </row>
    <row r="11" spans="1:8" x14ac:dyDescent="0.2">
      <c r="A11" s="38" t="s">
        <v>92</v>
      </c>
      <c r="B11" s="71">
        <v>439</v>
      </c>
      <c r="C11" s="44">
        <v>589</v>
      </c>
      <c r="E11" s="72">
        <v>1028</v>
      </c>
      <c r="F11"/>
      <c r="G11"/>
      <c r="H11"/>
    </row>
    <row r="12" spans="1:8" x14ac:dyDescent="0.2">
      <c r="A12" s="38" t="s">
        <v>102</v>
      </c>
      <c r="B12" s="71">
        <v>401</v>
      </c>
      <c r="C12" s="44">
        <v>480</v>
      </c>
      <c r="E12" s="72">
        <v>881</v>
      </c>
      <c r="F12"/>
      <c r="G12"/>
    </row>
    <row r="13" spans="1:8" x14ac:dyDescent="0.2">
      <c r="A13" s="38" t="s">
        <v>93</v>
      </c>
      <c r="B13" s="71">
        <v>493</v>
      </c>
      <c r="C13" s="44">
        <v>486</v>
      </c>
      <c r="E13" s="72">
        <v>979</v>
      </c>
      <c r="F13"/>
      <c r="G13"/>
    </row>
    <row r="14" spans="1:8" x14ac:dyDescent="0.2">
      <c r="A14" s="38" t="s">
        <v>94</v>
      </c>
      <c r="B14" s="71">
        <v>491</v>
      </c>
      <c r="C14" s="44">
        <v>543</v>
      </c>
      <c r="E14" s="72">
        <v>1034</v>
      </c>
      <c r="F14"/>
      <c r="G14"/>
    </row>
    <row r="15" spans="1:8" x14ac:dyDescent="0.2">
      <c r="A15" s="38" t="s">
        <v>95</v>
      </c>
      <c r="B15" s="71">
        <v>434</v>
      </c>
      <c r="C15" s="44">
        <v>461</v>
      </c>
      <c r="E15" s="72">
        <v>895</v>
      </c>
      <c r="F15"/>
      <c r="G15"/>
    </row>
    <row r="16" spans="1:8" x14ac:dyDescent="0.2">
      <c r="A16" s="38" t="s">
        <v>106</v>
      </c>
      <c r="B16" s="71">
        <v>407</v>
      </c>
      <c r="C16" s="44">
        <v>543</v>
      </c>
      <c r="E16" s="72">
        <v>950</v>
      </c>
      <c r="F16"/>
      <c r="G16"/>
    </row>
    <row r="17" spans="1:7" x14ac:dyDescent="0.2">
      <c r="A17" s="37" t="s">
        <v>82</v>
      </c>
      <c r="B17" s="73">
        <v>4904</v>
      </c>
      <c r="C17" s="74">
        <v>5885</v>
      </c>
      <c r="D17" s="74">
        <v>508</v>
      </c>
      <c r="E17" s="75">
        <v>11297</v>
      </c>
      <c r="F17"/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  <row r="21" spans="1:7" x14ac:dyDescent="0.2">
      <c r="B21"/>
      <c r="C21"/>
      <c r="D21"/>
      <c r="E21"/>
      <c r="F21"/>
      <c r="G21"/>
    </row>
    <row r="22" spans="1:7" x14ac:dyDescent="0.2">
      <c r="B22"/>
      <c r="C22"/>
      <c r="D22"/>
      <c r="E22"/>
      <c r="F22"/>
      <c r="G22"/>
    </row>
    <row r="23" spans="1:7" x14ac:dyDescent="0.2">
      <c r="B23"/>
      <c r="C23"/>
      <c r="D23"/>
      <c r="E23"/>
      <c r="F23"/>
      <c r="G23"/>
    </row>
    <row r="24" spans="1:7" x14ac:dyDescent="0.2">
      <c r="B24"/>
      <c r="C24"/>
      <c r="D24"/>
      <c r="E24"/>
      <c r="F24"/>
      <c r="G24"/>
    </row>
    <row r="25" spans="1:7" x14ac:dyDescent="0.2">
      <c r="B25"/>
      <c r="C25"/>
      <c r="D25"/>
      <c r="E25"/>
      <c r="F25"/>
      <c r="G25"/>
    </row>
    <row r="26" spans="1:7" x14ac:dyDescent="0.2">
      <c r="B26"/>
      <c r="C26"/>
      <c r="D26"/>
      <c r="E26"/>
      <c r="F26"/>
      <c r="G26"/>
    </row>
    <row r="27" spans="1:7" x14ac:dyDescent="0.2">
      <c r="B27"/>
      <c r="C27"/>
      <c r="D27"/>
      <c r="E27"/>
      <c r="F27"/>
      <c r="G27"/>
    </row>
    <row r="28" spans="1:7" x14ac:dyDescent="0.2">
      <c r="B28"/>
      <c r="C28"/>
      <c r="D28"/>
      <c r="E28"/>
      <c r="F28"/>
      <c r="G28"/>
    </row>
    <row r="29" spans="1:7" x14ac:dyDescent="0.2">
      <c r="B29"/>
      <c r="C29"/>
      <c r="D29"/>
      <c r="E29"/>
      <c r="F29"/>
      <c r="G29"/>
    </row>
    <row r="30" spans="1:7" x14ac:dyDescent="0.2">
      <c r="B30"/>
      <c r="C30"/>
      <c r="D30"/>
      <c r="E30"/>
      <c r="F30"/>
      <c r="G30"/>
    </row>
    <row r="31" spans="1:7" x14ac:dyDescent="0.2">
      <c r="B31"/>
      <c r="C31"/>
      <c r="D31"/>
      <c r="E31"/>
      <c r="F31"/>
      <c r="G31"/>
    </row>
    <row r="32" spans="1:7" x14ac:dyDescent="0.2">
      <c r="B32"/>
      <c r="C32"/>
      <c r="D32"/>
      <c r="E32"/>
      <c r="F32"/>
      <c r="G32"/>
    </row>
    <row r="33" spans="1:8" x14ac:dyDescent="0.2">
      <c r="B33"/>
      <c r="C33"/>
      <c r="D33"/>
      <c r="E33"/>
      <c r="F33"/>
      <c r="G33"/>
    </row>
    <row r="34" spans="1:8" x14ac:dyDescent="0.2">
      <c r="B34"/>
      <c r="C34"/>
      <c r="D34"/>
      <c r="E34"/>
      <c r="F34"/>
      <c r="G34"/>
    </row>
    <row r="35" spans="1:8" x14ac:dyDescent="0.2">
      <c r="B35"/>
      <c r="C35"/>
      <c r="D35"/>
      <c r="E35"/>
      <c r="F35"/>
      <c r="G35"/>
    </row>
    <row r="36" spans="1:8" x14ac:dyDescent="0.2">
      <c r="B36"/>
      <c r="C36"/>
      <c r="D36"/>
      <c r="E36"/>
      <c r="F36"/>
      <c r="G36"/>
    </row>
    <row r="37" spans="1:8" x14ac:dyDescent="0.2">
      <c r="B37"/>
      <c r="C37"/>
      <c r="D37"/>
      <c r="E37"/>
      <c r="F37"/>
      <c r="G37"/>
    </row>
    <row r="38" spans="1:8" x14ac:dyDescent="0.2">
      <c r="B38"/>
      <c r="C38"/>
      <c r="D38"/>
      <c r="E38"/>
      <c r="F38"/>
      <c r="G38"/>
    </row>
    <row r="39" spans="1:8" x14ac:dyDescent="0.2">
      <c r="B39"/>
      <c r="C39"/>
      <c r="D39"/>
      <c r="E39"/>
      <c r="F39"/>
      <c r="G39"/>
    </row>
    <row r="40" spans="1:8" x14ac:dyDescent="0.2">
      <c r="B40"/>
      <c r="C40"/>
      <c r="D40"/>
      <c r="E40"/>
      <c r="F40"/>
      <c r="G40"/>
    </row>
    <row r="41" spans="1:8" x14ac:dyDescent="0.2">
      <c r="B41"/>
      <c r="C41"/>
      <c r="D41"/>
      <c r="E41"/>
      <c r="F41"/>
      <c r="G41"/>
    </row>
    <row r="42" spans="1:8" x14ac:dyDescent="0.2">
      <c r="B42"/>
      <c r="C42"/>
      <c r="D42"/>
      <c r="E42"/>
      <c r="F42"/>
      <c r="G42"/>
    </row>
    <row r="43" spans="1:8" x14ac:dyDescent="0.2">
      <c r="B43"/>
      <c r="C43"/>
      <c r="D43"/>
      <c r="E43"/>
      <c r="F43"/>
      <c r="G43"/>
    </row>
    <row r="44" spans="1:8" x14ac:dyDescent="0.2">
      <c r="A44" s="40"/>
      <c r="B44" s="40"/>
      <c r="C44"/>
      <c r="D44"/>
      <c r="E44"/>
      <c r="F44"/>
      <c r="G44"/>
      <c r="H44"/>
    </row>
    <row r="45" spans="1:8" x14ac:dyDescent="0.2">
      <c r="A45" s="40"/>
      <c r="B45" s="40"/>
      <c r="C45"/>
      <c r="D45"/>
      <c r="E45"/>
      <c r="F45"/>
      <c r="G45"/>
      <c r="H45"/>
    </row>
    <row r="46" spans="1:8" x14ac:dyDescent="0.2">
      <c r="A46" s="47" t="s">
        <v>88</v>
      </c>
      <c r="B46" s="35" t="s">
        <v>35</v>
      </c>
    </row>
    <row r="47" spans="1:8" x14ac:dyDescent="0.2">
      <c r="A47" s="40"/>
      <c r="B47" s="45"/>
    </row>
    <row r="48" spans="1:8" x14ac:dyDescent="0.2">
      <c r="A48" s="48" t="s">
        <v>97</v>
      </c>
      <c r="B48" s="49"/>
      <c r="C48"/>
      <c r="D48"/>
      <c r="E48"/>
      <c r="F48"/>
      <c r="G48"/>
    </row>
    <row r="49" spans="1:7" x14ac:dyDescent="0.2">
      <c r="A49" s="48" t="s">
        <v>87</v>
      </c>
      <c r="B49" s="35" t="s">
        <v>18</v>
      </c>
      <c r="C49"/>
      <c r="D49"/>
      <c r="E49"/>
      <c r="F49"/>
      <c r="G49"/>
    </row>
    <row r="50" spans="1:7" x14ac:dyDescent="0.2">
      <c r="A50" s="49" t="s">
        <v>42</v>
      </c>
      <c r="B50" s="50">
        <v>207</v>
      </c>
      <c r="C50"/>
      <c r="D50"/>
      <c r="E50"/>
      <c r="F50"/>
      <c r="G50"/>
    </row>
    <row r="51" spans="1:7" ht="24" x14ac:dyDescent="0.35">
      <c r="A51" s="49" t="s">
        <v>73</v>
      </c>
      <c r="B51" s="95">
        <v>207</v>
      </c>
      <c r="C51"/>
      <c r="D51"/>
      <c r="E51"/>
      <c r="F51"/>
      <c r="G51"/>
    </row>
    <row r="52" spans="1:7" x14ac:dyDescent="0.2">
      <c r="B52"/>
      <c r="C52"/>
      <c r="D52"/>
      <c r="E52"/>
      <c r="F52"/>
      <c r="G52"/>
    </row>
    <row r="53" spans="1:7" x14ac:dyDescent="0.2">
      <c r="B53"/>
      <c r="C53"/>
      <c r="D53"/>
      <c r="E53"/>
      <c r="F53"/>
      <c r="G53"/>
    </row>
    <row r="54" spans="1:7" x14ac:dyDescent="0.2">
      <c r="B54"/>
      <c r="C54"/>
      <c r="D54"/>
      <c r="E54"/>
      <c r="F54"/>
      <c r="G54"/>
    </row>
    <row r="55" spans="1:7" x14ac:dyDescent="0.2">
      <c r="B55"/>
      <c r="C55"/>
      <c r="D55"/>
      <c r="E55"/>
      <c r="F55"/>
      <c r="G55"/>
    </row>
    <row r="56" spans="1:7" x14ac:dyDescent="0.2">
      <c r="B56"/>
      <c r="C56"/>
      <c r="D56"/>
      <c r="E56"/>
      <c r="F56"/>
      <c r="G56"/>
    </row>
    <row r="57" spans="1:7" x14ac:dyDescent="0.2">
      <c r="B57"/>
      <c r="C57"/>
      <c r="D57"/>
      <c r="E57"/>
      <c r="F57"/>
      <c r="G57"/>
    </row>
    <row r="58" spans="1:7" x14ac:dyDescent="0.2">
      <c r="B58"/>
      <c r="C58"/>
      <c r="D58"/>
      <c r="E58"/>
      <c r="F58"/>
      <c r="G58"/>
    </row>
    <row r="59" spans="1:7" x14ac:dyDescent="0.2">
      <c r="B59"/>
      <c r="C59"/>
      <c r="D59"/>
      <c r="E59"/>
      <c r="F59"/>
      <c r="G59"/>
    </row>
    <row r="60" spans="1:7" x14ac:dyDescent="0.2">
      <c r="B60"/>
      <c r="C60"/>
      <c r="D60"/>
      <c r="E60"/>
      <c r="F60"/>
      <c r="G60"/>
    </row>
    <row r="61" spans="1:7" x14ac:dyDescent="0.2">
      <c r="B61"/>
      <c r="C61"/>
      <c r="D61"/>
      <c r="E61"/>
      <c r="F61"/>
      <c r="G61"/>
    </row>
    <row r="62" spans="1:7" x14ac:dyDescent="0.2">
      <c r="B62"/>
      <c r="C62"/>
      <c r="D62"/>
      <c r="E62"/>
      <c r="F62"/>
      <c r="G62"/>
    </row>
    <row r="63" spans="1:7" x14ac:dyDescent="0.2">
      <c r="B63"/>
      <c r="C63"/>
      <c r="D63"/>
      <c r="E63"/>
      <c r="F63"/>
      <c r="G63"/>
    </row>
    <row r="64" spans="1:7" x14ac:dyDescent="0.2">
      <c r="B64"/>
      <c r="C64"/>
      <c r="D64"/>
      <c r="E64"/>
      <c r="F64"/>
      <c r="G64"/>
    </row>
    <row r="65" spans="2:7" x14ac:dyDescent="0.2">
      <c r="B65"/>
      <c r="C65"/>
      <c r="D65"/>
      <c r="E65"/>
      <c r="F65"/>
      <c r="G65"/>
    </row>
    <row r="66" spans="2:7" x14ac:dyDescent="0.2">
      <c r="B66"/>
      <c r="C66"/>
      <c r="D66"/>
      <c r="E66"/>
      <c r="F66"/>
      <c r="G66"/>
    </row>
    <row r="67" spans="2:7" x14ac:dyDescent="0.2">
      <c r="B67"/>
      <c r="C67"/>
      <c r="D67"/>
      <c r="E67"/>
      <c r="F67"/>
      <c r="G67"/>
    </row>
    <row r="68" spans="2:7" x14ac:dyDescent="0.2">
      <c r="B68"/>
      <c r="C68"/>
      <c r="D68"/>
      <c r="E68"/>
      <c r="F68"/>
      <c r="G68"/>
    </row>
    <row r="69" spans="2:7" x14ac:dyDescent="0.2">
      <c r="B69"/>
      <c r="C69"/>
      <c r="D69"/>
      <c r="E69"/>
      <c r="F69"/>
      <c r="G69"/>
    </row>
    <row r="70" spans="2:7" x14ac:dyDescent="0.2">
      <c r="B70"/>
      <c r="C70"/>
      <c r="D70"/>
      <c r="E70"/>
      <c r="F70"/>
      <c r="G70"/>
    </row>
    <row r="71" spans="2:7" x14ac:dyDescent="0.2">
      <c r="B71"/>
      <c r="C71"/>
      <c r="D71"/>
      <c r="E71"/>
      <c r="F71"/>
      <c r="G71"/>
    </row>
  </sheetData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1"/>
  <sheetViews>
    <sheetView showGridLines="0" workbookViewId="0">
      <selection activeCell="J15" sqref="J15"/>
    </sheetView>
  </sheetViews>
  <sheetFormatPr baseColWidth="10" defaultRowHeight="12.75" x14ac:dyDescent="0.2"/>
  <cols>
    <col min="1" max="1" width="21.7109375" bestFit="1" customWidth="1"/>
    <col min="2" max="4" width="17.140625" style="44" bestFit="1" customWidth="1"/>
    <col min="5" max="5" width="11.28515625" style="44" bestFit="1" customWidth="1"/>
    <col min="6" max="6" width="11.42578125" style="44" bestFit="1" customWidth="1"/>
    <col min="7" max="7" width="11.5703125" style="44" bestFit="1" customWidth="1"/>
    <col min="8" max="9" width="18.42578125" style="44" bestFit="1" customWidth="1"/>
    <col min="10" max="12" width="18.42578125" bestFit="1" customWidth="1"/>
    <col min="13" max="13" width="20.42578125" customWidth="1"/>
    <col min="14" max="15" width="18.42578125" bestFit="1" customWidth="1"/>
    <col min="16" max="17" width="11.5703125" bestFit="1" customWidth="1"/>
    <col min="18" max="18" width="10.42578125" bestFit="1" customWidth="1"/>
    <col min="19" max="19" width="9.5703125" bestFit="1" customWidth="1"/>
    <col min="20" max="20" width="9.140625" bestFit="1" customWidth="1"/>
    <col min="21" max="21" width="9.42578125" bestFit="1" customWidth="1"/>
    <col min="22" max="22" width="19.42578125" bestFit="1" customWidth="1"/>
  </cols>
  <sheetData>
    <row r="1" spans="1:8" x14ac:dyDescent="0.2">
      <c r="A1" s="67" t="s">
        <v>87</v>
      </c>
      <c r="B1" s="76" t="s">
        <v>35</v>
      </c>
    </row>
    <row r="3" spans="1:8" x14ac:dyDescent="0.2">
      <c r="A3" s="35"/>
      <c r="B3" s="77" t="s">
        <v>75</v>
      </c>
      <c r="C3" s="78"/>
      <c r="D3" s="78"/>
      <c r="E3" s="79"/>
      <c r="F3"/>
      <c r="G3"/>
      <c r="H3"/>
    </row>
    <row r="4" spans="1:8" x14ac:dyDescent="0.2">
      <c r="A4" s="36" t="s">
        <v>74</v>
      </c>
      <c r="B4" s="68">
        <v>2020</v>
      </c>
      <c r="C4" s="69">
        <v>2021</v>
      </c>
      <c r="D4" s="69">
        <v>2022</v>
      </c>
      <c r="E4" s="70" t="s">
        <v>73</v>
      </c>
      <c r="F4"/>
      <c r="G4"/>
      <c r="H4"/>
    </row>
    <row r="5" spans="1:8" x14ac:dyDescent="0.2">
      <c r="A5" s="35" t="s">
        <v>76</v>
      </c>
      <c r="B5" s="68">
        <v>291</v>
      </c>
      <c r="C5" s="69">
        <v>215</v>
      </c>
      <c r="D5" s="69">
        <v>207</v>
      </c>
      <c r="E5" s="70">
        <v>713</v>
      </c>
      <c r="F5"/>
      <c r="G5"/>
      <c r="H5"/>
    </row>
    <row r="6" spans="1:8" x14ac:dyDescent="0.2">
      <c r="A6" s="38" t="s">
        <v>77</v>
      </c>
      <c r="B6" s="71">
        <v>216</v>
      </c>
      <c r="C6" s="44">
        <v>228</v>
      </c>
      <c r="E6" s="72">
        <v>444</v>
      </c>
      <c r="F6"/>
      <c r="G6"/>
      <c r="H6"/>
    </row>
    <row r="7" spans="1:8" x14ac:dyDescent="0.2">
      <c r="A7" s="38" t="s">
        <v>78</v>
      </c>
      <c r="B7" s="71">
        <v>203</v>
      </c>
      <c r="C7" s="44">
        <v>244</v>
      </c>
      <c r="E7" s="72">
        <v>447</v>
      </c>
      <c r="F7"/>
      <c r="G7"/>
      <c r="H7"/>
    </row>
    <row r="8" spans="1:8" x14ac:dyDescent="0.2">
      <c r="A8" s="38" t="s">
        <v>79</v>
      </c>
      <c r="B8" s="71">
        <v>99</v>
      </c>
      <c r="C8" s="44">
        <v>195</v>
      </c>
      <c r="E8" s="72">
        <v>294</v>
      </c>
      <c r="F8"/>
      <c r="G8"/>
      <c r="H8"/>
    </row>
    <row r="9" spans="1:8" x14ac:dyDescent="0.2">
      <c r="A9" s="38" t="s">
        <v>80</v>
      </c>
      <c r="B9" s="71">
        <v>152</v>
      </c>
      <c r="C9" s="44">
        <v>220</v>
      </c>
      <c r="E9" s="72">
        <v>372</v>
      </c>
      <c r="F9"/>
      <c r="G9"/>
      <c r="H9"/>
    </row>
    <row r="10" spans="1:8" x14ac:dyDescent="0.2">
      <c r="A10" s="38" t="s">
        <v>81</v>
      </c>
      <c r="B10" s="71">
        <v>222</v>
      </c>
      <c r="C10" s="44">
        <v>429</v>
      </c>
      <c r="E10" s="72">
        <v>651</v>
      </c>
      <c r="F10"/>
      <c r="G10"/>
      <c r="H10"/>
    </row>
    <row r="11" spans="1:8" x14ac:dyDescent="0.2">
      <c r="A11" s="38" t="s">
        <v>92</v>
      </c>
      <c r="B11" s="71">
        <v>223</v>
      </c>
      <c r="C11" s="44">
        <v>368</v>
      </c>
      <c r="E11" s="72">
        <v>591</v>
      </c>
      <c r="F11"/>
      <c r="G11"/>
      <c r="H11"/>
    </row>
    <row r="12" spans="1:8" x14ac:dyDescent="0.2">
      <c r="A12" s="38" t="s">
        <v>102</v>
      </c>
      <c r="B12" s="71">
        <v>188</v>
      </c>
      <c r="C12" s="44">
        <v>229</v>
      </c>
      <c r="E12" s="72">
        <v>417</v>
      </c>
      <c r="F12"/>
      <c r="G12"/>
    </row>
    <row r="13" spans="1:8" x14ac:dyDescent="0.2">
      <c r="A13" s="38" t="s">
        <v>93</v>
      </c>
      <c r="B13" s="71">
        <v>219</v>
      </c>
      <c r="C13" s="44">
        <v>277</v>
      </c>
      <c r="E13" s="72">
        <v>496</v>
      </c>
      <c r="F13"/>
      <c r="G13"/>
    </row>
    <row r="14" spans="1:8" x14ac:dyDescent="0.2">
      <c r="A14" s="38" t="s">
        <v>94</v>
      </c>
      <c r="B14" s="71">
        <v>270</v>
      </c>
      <c r="C14" s="44">
        <v>232</v>
      </c>
      <c r="E14" s="72">
        <v>502</v>
      </c>
      <c r="F14"/>
      <c r="G14"/>
    </row>
    <row r="15" spans="1:8" x14ac:dyDescent="0.2">
      <c r="A15" s="38" t="s">
        <v>95</v>
      </c>
      <c r="B15" s="71">
        <v>233</v>
      </c>
      <c r="C15" s="44">
        <v>206</v>
      </c>
      <c r="E15" s="72">
        <v>439</v>
      </c>
      <c r="F15"/>
      <c r="G15"/>
    </row>
    <row r="16" spans="1:8" x14ac:dyDescent="0.2">
      <c r="A16" s="38" t="s">
        <v>106</v>
      </c>
      <c r="B16" s="71">
        <v>206</v>
      </c>
      <c r="C16" s="44">
        <v>196</v>
      </c>
      <c r="E16" s="72">
        <v>402</v>
      </c>
      <c r="F16"/>
      <c r="G16"/>
    </row>
    <row r="17" spans="1:7" x14ac:dyDescent="0.2">
      <c r="A17" s="37" t="s">
        <v>82</v>
      </c>
      <c r="B17" s="73">
        <v>2522</v>
      </c>
      <c r="C17" s="74">
        <v>3039</v>
      </c>
      <c r="D17" s="74">
        <v>207</v>
      </c>
      <c r="E17" s="75">
        <v>5768</v>
      </c>
      <c r="F17"/>
      <c r="G17"/>
    </row>
    <row r="18" spans="1:7" x14ac:dyDescent="0.2">
      <c r="B18"/>
      <c r="C18"/>
      <c r="D18"/>
      <c r="E18"/>
      <c r="F18"/>
      <c r="G18"/>
    </row>
    <row r="19" spans="1:7" x14ac:dyDescent="0.2">
      <c r="B19"/>
      <c r="C19"/>
      <c r="D19"/>
      <c r="E19"/>
      <c r="F19"/>
      <c r="G19"/>
    </row>
    <row r="20" spans="1:7" x14ac:dyDescent="0.2">
      <c r="B20"/>
      <c r="C20"/>
      <c r="D20"/>
      <c r="E20"/>
      <c r="F20"/>
      <c r="G20"/>
    </row>
    <row r="21" spans="1:7" x14ac:dyDescent="0.2">
      <c r="B21"/>
      <c r="C21"/>
      <c r="D21"/>
      <c r="E21"/>
      <c r="F21"/>
      <c r="G21"/>
    </row>
    <row r="22" spans="1:7" x14ac:dyDescent="0.2">
      <c r="B22"/>
      <c r="C22"/>
      <c r="D22"/>
      <c r="E22"/>
      <c r="F22"/>
      <c r="G22"/>
    </row>
    <row r="23" spans="1:7" x14ac:dyDescent="0.2">
      <c r="B23"/>
      <c r="C23"/>
      <c r="D23"/>
      <c r="E23"/>
      <c r="F23"/>
      <c r="G23"/>
    </row>
    <row r="24" spans="1:7" x14ac:dyDescent="0.2">
      <c r="B24"/>
      <c r="C24"/>
      <c r="D24"/>
      <c r="E24"/>
      <c r="F24"/>
      <c r="G24"/>
    </row>
    <row r="25" spans="1:7" x14ac:dyDescent="0.2">
      <c r="B25"/>
      <c r="C25"/>
      <c r="D25"/>
      <c r="E25"/>
      <c r="F25"/>
      <c r="G25"/>
    </row>
    <row r="26" spans="1:7" x14ac:dyDescent="0.2">
      <c r="B26"/>
      <c r="C26"/>
      <c r="D26"/>
      <c r="E26"/>
      <c r="F26"/>
      <c r="G26"/>
    </row>
    <row r="27" spans="1:7" x14ac:dyDescent="0.2">
      <c r="B27"/>
      <c r="C27"/>
      <c r="D27"/>
      <c r="E27"/>
      <c r="F27"/>
      <c r="G27"/>
    </row>
    <row r="28" spans="1:7" x14ac:dyDescent="0.2">
      <c r="B28"/>
      <c r="C28"/>
      <c r="D28"/>
      <c r="E28"/>
      <c r="F28"/>
      <c r="G28"/>
    </row>
    <row r="29" spans="1:7" x14ac:dyDescent="0.2">
      <c r="B29"/>
      <c r="C29"/>
      <c r="D29"/>
      <c r="E29"/>
      <c r="F29"/>
      <c r="G29"/>
    </row>
    <row r="30" spans="1:7" x14ac:dyDescent="0.2">
      <c r="B30"/>
      <c r="C30"/>
      <c r="D30"/>
      <c r="E30"/>
      <c r="F30"/>
      <c r="G30"/>
    </row>
    <row r="31" spans="1:7" x14ac:dyDescent="0.2">
      <c r="B31"/>
      <c r="C31"/>
      <c r="D31"/>
      <c r="E31"/>
      <c r="F31"/>
      <c r="G31"/>
    </row>
    <row r="32" spans="1:7" x14ac:dyDescent="0.2">
      <c r="B32"/>
      <c r="C32"/>
      <c r="D32"/>
      <c r="E32"/>
      <c r="F32"/>
      <c r="G32"/>
    </row>
    <row r="33" spans="1:8" x14ac:dyDescent="0.2">
      <c r="B33"/>
      <c r="C33"/>
      <c r="D33"/>
      <c r="E33"/>
      <c r="F33"/>
      <c r="G33"/>
    </row>
    <row r="34" spans="1:8" x14ac:dyDescent="0.2">
      <c r="B34"/>
      <c r="C34"/>
      <c r="D34"/>
      <c r="E34"/>
      <c r="F34"/>
      <c r="G34"/>
    </row>
    <row r="35" spans="1:8" x14ac:dyDescent="0.2">
      <c r="B35"/>
      <c r="C35"/>
      <c r="D35"/>
      <c r="E35"/>
      <c r="F35"/>
      <c r="G35"/>
    </row>
    <row r="36" spans="1:8" x14ac:dyDescent="0.2">
      <c r="B36"/>
      <c r="C36"/>
      <c r="D36"/>
      <c r="E36"/>
      <c r="F36"/>
      <c r="G36"/>
    </row>
    <row r="37" spans="1:8" x14ac:dyDescent="0.2">
      <c r="B37"/>
      <c r="C37"/>
      <c r="D37"/>
      <c r="E37"/>
      <c r="F37"/>
      <c r="G37"/>
    </row>
    <row r="38" spans="1:8" x14ac:dyDescent="0.2">
      <c r="B38"/>
      <c r="C38"/>
      <c r="D38"/>
      <c r="E38"/>
      <c r="F38"/>
      <c r="G38"/>
    </row>
    <row r="39" spans="1:8" x14ac:dyDescent="0.2">
      <c r="B39"/>
      <c r="C39"/>
      <c r="D39"/>
      <c r="E39"/>
      <c r="F39"/>
      <c r="G39"/>
    </row>
    <row r="40" spans="1:8" x14ac:dyDescent="0.2">
      <c r="B40"/>
      <c r="C40"/>
      <c r="D40"/>
      <c r="E40"/>
      <c r="F40"/>
      <c r="G40"/>
    </row>
    <row r="41" spans="1:8" x14ac:dyDescent="0.2">
      <c r="B41"/>
      <c r="C41"/>
      <c r="D41"/>
      <c r="E41"/>
      <c r="F41"/>
      <c r="G41"/>
    </row>
    <row r="42" spans="1:8" x14ac:dyDescent="0.2">
      <c r="B42"/>
      <c r="C42"/>
      <c r="D42"/>
      <c r="E42"/>
      <c r="F42"/>
      <c r="G42"/>
    </row>
    <row r="43" spans="1:8" x14ac:dyDescent="0.2">
      <c r="B43"/>
      <c r="C43"/>
      <c r="D43"/>
      <c r="E43"/>
      <c r="F43"/>
      <c r="G43"/>
    </row>
    <row r="44" spans="1:8" x14ac:dyDescent="0.2">
      <c r="A44" s="40"/>
      <c r="B44" s="40"/>
      <c r="C44"/>
      <c r="D44"/>
      <c r="E44"/>
      <c r="F44"/>
      <c r="G44"/>
      <c r="H44"/>
    </row>
    <row r="45" spans="1:8" x14ac:dyDescent="0.2">
      <c r="A45" s="40"/>
      <c r="B45" s="40"/>
      <c r="C45"/>
      <c r="D45"/>
      <c r="E45"/>
      <c r="F45"/>
      <c r="G45"/>
      <c r="H45"/>
    </row>
    <row r="46" spans="1:8" x14ac:dyDescent="0.2">
      <c r="A46" s="47" t="s">
        <v>88</v>
      </c>
      <c r="B46" s="35" t="s">
        <v>35</v>
      </c>
    </row>
    <row r="47" spans="1:8" x14ac:dyDescent="0.2">
      <c r="A47" s="40"/>
      <c r="B47" s="45"/>
    </row>
    <row r="48" spans="1:8" x14ac:dyDescent="0.2">
      <c r="A48" s="48" t="s">
        <v>97</v>
      </c>
      <c r="B48" s="49"/>
      <c r="C48"/>
      <c r="D48"/>
      <c r="E48"/>
      <c r="F48"/>
      <c r="G48"/>
    </row>
    <row r="49" spans="1:7" x14ac:dyDescent="0.2">
      <c r="A49" s="48" t="s">
        <v>87</v>
      </c>
      <c r="B49" s="35" t="s">
        <v>18</v>
      </c>
      <c r="C49"/>
      <c r="D49"/>
      <c r="E49"/>
      <c r="F49"/>
      <c r="G49"/>
    </row>
    <row r="50" spans="1:7" x14ac:dyDescent="0.2">
      <c r="A50" s="49" t="s">
        <v>42</v>
      </c>
      <c r="B50" s="50">
        <v>207</v>
      </c>
      <c r="C50"/>
      <c r="D50"/>
      <c r="E50"/>
      <c r="F50"/>
      <c r="G50"/>
    </row>
    <row r="51" spans="1:7" ht="24" x14ac:dyDescent="0.35">
      <c r="A51" s="49" t="s">
        <v>73</v>
      </c>
      <c r="B51" s="95">
        <v>207</v>
      </c>
      <c r="C51"/>
      <c r="D51"/>
      <c r="E51"/>
      <c r="F51"/>
      <c r="G51"/>
    </row>
    <row r="52" spans="1:7" x14ac:dyDescent="0.2">
      <c r="B52"/>
      <c r="C52"/>
      <c r="D52"/>
      <c r="E52"/>
      <c r="F52"/>
      <c r="G52"/>
    </row>
    <row r="53" spans="1:7" x14ac:dyDescent="0.2">
      <c r="B53"/>
      <c r="C53"/>
      <c r="D53"/>
      <c r="E53"/>
      <c r="F53"/>
      <c r="G53"/>
    </row>
    <row r="54" spans="1:7" x14ac:dyDescent="0.2">
      <c r="B54"/>
      <c r="C54"/>
      <c r="D54"/>
      <c r="E54"/>
      <c r="F54"/>
      <c r="G54"/>
    </row>
    <row r="55" spans="1:7" x14ac:dyDescent="0.2">
      <c r="B55"/>
      <c r="C55"/>
      <c r="D55"/>
      <c r="E55"/>
      <c r="F55"/>
      <c r="G55"/>
    </row>
    <row r="56" spans="1:7" x14ac:dyDescent="0.2">
      <c r="B56"/>
      <c r="C56"/>
      <c r="D56"/>
      <c r="E56"/>
      <c r="F56"/>
      <c r="G56"/>
    </row>
    <row r="57" spans="1:7" x14ac:dyDescent="0.2">
      <c r="B57"/>
      <c r="C57"/>
      <c r="D57"/>
      <c r="E57"/>
      <c r="F57"/>
      <c r="G57"/>
    </row>
    <row r="58" spans="1:7" x14ac:dyDescent="0.2">
      <c r="B58"/>
      <c r="C58"/>
      <c r="D58"/>
      <c r="E58"/>
      <c r="F58"/>
      <c r="G58"/>
    </row>
    <row r="59" spans="1:7" x14ac:dyDescent="0.2">
      <c r="B59"/>
      <c r="C59"/>
      <c r="D59"/>
      <c r="E59"/>
      <c r="F59"/>
      <c r="G59"/>
    </row>
    <row r="60" spans="1:7" x14ac:dyDescent="0.2">
      <c r="B60"/>
      <c r="C60"/>
      <c r="D60"/>
      <c r="E60"/>
      <c r="F60"/>
      <c r="G60"/>
    </row>
    <row r="61" spans="1:7" x14ac:dyDescent="0.2">
      <c r="B61"/>
      <c r="C61"/>
      <c r="D61"/>
      <c r="E61"/>
      <c r="F61"/>
      <c r="G61"/>
    </row>
    <row r="62" spans="1:7" x14ac:dyDescent="0.2">
      <c r="B62"/>
      <c r="C62"/>
      <c r="D62"/>
      <c r="E62"/>
      <c r="F62"/>
      <c r="G62"/>
    </row>
    <row r="63" spans="1:7" x14ac:dyDescent="0.2">
      <c r="B63"/>
      <c r="C63"/>
      <c r="D63"/>
      <c r="E63"/>
      <c r="F63"/>
      <c r="G63"/>
    </row>
    <row r="64" spans="1:7" x14ac:dyDescent="0.2">
      <c r="B64"/>
      <c r="C64"/>
      <c r="D64"/>
      <c r="E64"/>
      <c r="F64"/>
      <c r="G64"/>
    </row>
    <row r="65" spans="2:7" x14ac:dyDescent="0.2">
      <c r="B65"/>
      <c r="C65"/>
      <c r="D65"/>
      <c r="E65"/>
      <c r="F65"/>
      <c r="G65"/>
    </row>
    <row r="66" spans="2:7" x14ac:dyDescent="0.2">
      <c r="B66"/>
      <c r="C66"/>
      <c r="D66"/>
      <c r="E66"/>
      <c r="F66"/>
      <c r="G66"/>
    </row>
    <row r="67" spans="2:7" x14ac:dyDescent="0.2">
      <c r="B67"/>
      <c r="C67"/>
      <c r="D67"/>
      <c r="E67"/>
      <c r="F67"/>
      <c r="G67"/>
    </row>
    <row r="68" spans="2:7" x14ac:dyDescent="0.2">
      <c r="B68"/>
      <c r="C68"/>
      <c r="D68"/>
      <c r="E68"/>
      <c r="F68"/>
      <c r="G68"/>
    </row>
    <row r="69" spans="2:7" x14ac:dyDescent="0.2">
      <c r="B69"/>
      <c r="C69"/>
      <c r="D69"/>
      <c r="E69"/>
      <c r="F69"/>
      <c r="G69"/>
    </row>
    <row r="70" spans="2:7" x14ac:dyDescent="0.2">
      <c r="B70"/>
      <c r="C70"/>
      <c r="D70"/>
      <c r="E70"/>
      <c r="F70"/>
      <c r="G70"/>
    </row>
    <row r="71" spans="2:7" x14ac:dyDescent="0.2">
      <c r="B71"/>
      <c r="C71"/>
      <c r="D71"/>
      <c r="E71"/>
      <c r="F71"/>
      <c r="G71"/>
    </row>
  </sheetData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3</vt:i4>
      </vt:variant>
    </vt:vector>
  </HeadingPairs>
  <TitlesOfParts>
    <vt:vector size="25" baseType="lpstr">
      <vt:lpstr>Données Missions</vt:lpstr>
      <vt:lpstr>AUVERGNE</vt:lpstr>
      <vt:lpstr>SAVOIE</vt:lpstr>
      <vt:lpstr>BOURG</vt:lpstr>
      <vt:lpstr>BOURGOGNE</vt:lpstr>
      <vt:lpstr>GE</vt:lpstr>
      <vt:lpstr>LY</vt:lpstr>
      <vt:lpstr>SAVOIE BIS</vt:lpstr>
      <vt:lpstr>BOURG BIS</vt:lpstr>
      <vt:lpstr>BOURGOGNE BIS</vt:lpstr>
      <vt:lpstr>GE BIS</vt:lpstr>
      <vt:lpstr>LY BIS</vt:lpstr>
      <vt:lpstr>MR BIS</vt:lpstr>
      <vt:lpstr>SI BIS</vt:lpstr>
      <vt:lpstr>Total région </vt:lpstr>
      <vt:lpstr>Total région 1</vt:lpstr>
      <vt:lpstr>Données En cours</vt:lpstr>
      <vt:lpstr>En cours tous bureaux 2020</vt:lpstr>
      <vt:lpstr>encours 2022</vt:lpstr>
      <vt:lpstr>VISIO</vt:lpstr>
      <vt:lpstr>Feuil1</vt:lpstr>
      <vt:lpstr>Données Missions Branche</vt:lpstr>
      <vt:lpstr>'Données En cours'!Zone_d_impression</vt:lpstr>
      <vt:lpstr>'Données Missions'!Zone_d_impression</vt:lpstr>
      <vt:lpstr>'Données Missions Branche'!Zone_d_impression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BTO</dc:creator>
  <cp:lastModifiedBy>Vallier Mélissa</cp:lastModifiedBy>
  <cp:lastPrinted>2018-11-15T14:42:37Z</cp:lastPrinted>
  <dcterms:created xsi:type="dcterms:W3CDTF">2011-03-09T10:15:17Z</dcterms:created>
  <dcterms:modified xsi:type="dcterms:W3CDTF">2022-02-03T14:13:32Z</dcterms:modified>
</cp:coreProperties>
</file>