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Documents\My Projects\Gestion des projets\"/>
    </mc:Choice>
  </mc:AlternateContent>
  <xr:revisionPtr revIDLastSave="0" documentId="13_ncr:1_{DF9AFD2B-3514-4F24-85BB-3AF312BF509D}" xr6:coauthVersionLast="47" xr6:coauthVersionMax="47" xr10:uidLastSave="{00000000-0000-0000-0000-000000000000}"/>
  <bookViews>
    <workbookView xWindow="-120" yWindow="-120" windowWidth="20730" windowHeight="11160" tabRatio="580" activeTab="1" xr2:uid="{D023311F-69AB-4F19-A2C6-43B8F89AF73A}"/>
  </bookViews>
  <sheets>
    <sheet name="DATEBASE" sheetId="1" r:id="rId1"/>
    <sheet name="DASHBOARD" sheetId="3" r:id="rId2"/>
    <sheet name="ANNEX" sheetId="4" r:id="rId3"/>
  </sheets>
  <definedNames>
    <definedName name="Segment_Leader">#N/A</definedName>
    <definedName name="Segment_Project">#N/A</definedName>
  </definedNames>
  <calcPr calcId="191029"/>
  <pivotCaches>
    <pivotCache cacheId="14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4" i="3" l="1"/>
  <c r="AP14" i="3"/>
  <c r="AQ14" i="3" s="1"/>
  <c r="AR14" i="3" s="1"/>
  <c r="AS14" i="3" s="1"/>
  <c r="AT14" i="3" s="1"/>
  <c r="AU14" i="3" s="1"/>
  <c r="AV14" i="3" s="1"/>
  <c r="AW14" i="3" s="1"/>
  <c r="AX14" i="3" s="1"/>
  <c r="AY14" i="3" s="1"/>
  <c r="AZ14" i="3" s="1"/>
  <c r="BA14" i="3" s="1"/>
  <c r="AH14" i="3"/>
  <c r="AI14" i="3"/>
  <c r="AJ14" i="3" s="1"/>
  <c r="AK14" i="3" s="1"/>
  <c r="AL14" i="3" s="1"/>
  <c r="AM14" i="3" s="1"/>
  <c r="AN14" i="3" s="1"/>
  <c r="W14" i="3"/>
  <c r="X14" i="3"/>
  <c r="Y14" i="3" s="1"/>
  <c r="Z14" i="3" s="1"/>
  <c r="AA14" i="3" s="1"/>
  <c r="AB14" i="3" s="1"/>
  <c r="AC14" i="3" s="1"/>
  <c r="AD14" i="3" s="1"/>
  <c r="AE14" i="3" s="1"/>
  <c r="AF14" i="3" s="1"/>
  <c r="AG14" i="3" s="1"/>
  <c r="U14" i="3"/>
  <c r="V14" i="3"/>
  <c r="M14" i="3"/>
  <c r="N14" i="3"/>
  <c r="O14" i="3" s="1"/>
  <c r="P14" i="3" s="1"/>
  <c r="Q14" i="3" s="1"/>
  <c r="R14" i="3" s="1"/>
  <c r="S14" i="3" s="1"/>
  <c r="T14" i="3" s="1"/>
  <c r="L14" i="3"/>
  <c r="K14" i="3"/>
  <c r="B9" i="4"/>
  <c r="B8" i="4"/>
  <c r="B7" i="4"/>
  <c r="J8" i="4"/>
  <c r="G13" i="4"/>
  <c r="G14" i="4" l="1"/>
  <c r="K8" i="4"/>
</calcChain>
</file>

<file path=xl/sharedStrings.xml><?xml version="1.0" encoding="utf-8"?>
<sst xmlns="http://schemas.openxmlformats.org/spreadsheetml/2006/main" count="105" uniqueCount="49">
  <si>
    <t>Project</t>
  </si>
  <si>
    <t>Task</t>
  </si>
  <si>
    <t>Leader</t>
  </si>
  <si>
    <t>Date On</t>
  </si>
  <si>
    <t>Date Off</t>
  </si>
  <si>
    <t>Days complete</t>
  </si>
  <si>
    <t>Progresse</t>
  </si>
  <si>
    <t>Budget</t>
  </si>
  <si>
    <t>Depense</t>
  </si>
  <si>
    <t>Beta</t>
  </si>
  <si>
    <t>Simo</t>
  </si>
  <si>
    <t>Duree</t>
  </si>
  <si>
    <t>Tache1</t>
  </si>
  <si>
    <t>Tache2</t>
  </si>
  <si>
    <t>Fatima</t>
  </si>
  <si>
    <t>Tache3</t>
  </si>
  <si>
    <t>Rachid</t>
  </si>
  <si>
    <t>Tache4</t>
  </si>
  <si>
    <t>Khadija</t>
  </si>
  <si>
    <t>Tache5</t>
  </si>
  <si>
    <t>Mohammed</t>
  </si>
  <si>
    <t>Omega</t>
  </si>
  <si>
    <t>Project-Management</t>
  </si>
  <si>
    <t>Total général</t>
  </si>
  <si>
    <t>Somme de Duree</t>
  </si>
  <si>
    <t>Somme de Budget</t>
  </si>
  <si>
    <t>Somme de Depense</t>
  </si>
  <si>
    <t xml:space="preserve">Depense </t>
  </si>
  <si>
    <t xml:space="preserve">Budget </t>
  </si>
  <si>
    <t>Not Started</t>
  </si>
  <si>
    <t>In Progress</t>
  </si>
  <si>
    <t>Completed</t>
  </si>
  <si>
    <t>Somme de Days complete</t>
  </si>
  <si>
    <t>Valeurs</t>
  </si>
  <si>
    <t>Jours completes</t>
  </si>
  <si>
    <t>24/02/2021</t>
  </si>
  <si>
    <t>01/03/2021</t>
  </si>
  <si>
    <t>18/02/2021</t>
  </si>
  <si>
    <t>17/02/2021</t>
  </si>
  <si>
    <t>02/03/2021</t>
  </si>
  <si>
    <t>20/02/2021</t>
  </si>
  <si>
    <t>09/03/2021</t>
  </si>
  <si>
    <t>03/03/2021</t>
  </si>
  <si>
    <t>05/03/2021</t>
  </si>
  <si>
    <t>23/02/2021</t>
  </si>
  <si>
    <t>17/03/2021</t>
  </si>
  <si>
    <t>12/03/2021</t>
  </si>
  <si>
    <t>19/03/2021</t>
  </si>
  <si>
    <t>23/03/2021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</si>
</sst>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6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ooper Black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9" fontId="0" fillId="0" borderId="0" xfId="1" applyFont="1"/>
    <xf numFmtId="166" fontId="0" fillId="0" borderId="0" xfId="0" applyNumberFormat="1"/>
    <xf numFmtId="14" fontId="0" fillId="2" borderId="0" xfId="0" applyNumberFormat="1" applyFill="1"/>
  </cellXfs>
  <cellStyles count="2">
    <cellStyle name="Normal" xfId="0" builtinId="0"/>
    <cellStyle name="Pourcentage" xfId="1" builtinId="5"/>
  </cellStyles>
  <dxfs count="38">
    <dxf>
      <fill>
        <patternFill>
          <bgColor theme="9" tint="-0.24994659260841701"/>
        </patternFill>
      </fill>
      <border>
        <left/>
        <right/>
        <vertical/>
        <horizontal/>
      </border>
    </dxf>
    <dxf>
      <fill>
        <patternFill>
          <bgColor rgb="FFFFC000"/>
        </patternFill>
      </fill>
      <border>
        <left/>
        <right/>
        <vertical/>
        <horizontal/>
      </border>
    </dxf>
    <dxf>
      <fill>
        <patternFill patternType="lightUp"/>
      </fill>
    </dxf>
    <dxf>
      <fill>
        <patternFill>
          <bgColor theme="9" tint="-0.24994659260841701"/>
        </patternFill>
      </fill>
      <border>
        <left/>
        <right/>
        <vertical/>
        <horizontal/>
      </border>
    </dxf>
    <dxf>
      <fill>
        <patternFill>
          <bgColor rgb="FFFFC000"/>
        </patternFill>
      </fill>
      <border>
        <left/>
        <right/>
        <vertical/>
        <horizontal/>
      </border>
    </dxf>
    <dxf>
      <fill>
        <patternFill patternType="lightUp"/>
      </fill>
    </dxf>
    <dxf>
      <fill>
        <patternFill>
          <bgColor theme="9" tint="-0.24994659260841701"/>
        </patternFill>
      </fill>
      <border>
        <left/>
        <right/>
        <vertical/>
        <horizontal/>
      </border>
    </dxf>
    <dxf>
      <fill>
        <patternFill>
          <bgColor rgb="FFFFC000"/>
        </patternFill>
      </fill>
      <border>
        <left/>
        <right/>
        <vertical/>
        <horizontal/>
      </border>
    </dxf>
    <dxf>
      <fill>
        <patternFill patternType="lightUp"/>
      </fill>
    </dxf>
    <dxf>
      <fill>
        <patternFill patternType="lightUp"/>
      </fill>
    </dxf>
    <dxf>
      <fill>
        <patternFill>
          <bgColor theme="9" tint="0.39994506668294322"/>
        </patternFill>
      </fill>
      <border>
        <left/>
        <right/>
        <vertical/>
        <horizontal/>
      </border>
    </dxf>
    <dxf>
      <fill>
        <patternFill patternType="lightUp"/>
      </fill>
    </dxf>
    <dxf>
      <fill>
        <patternFill>
          <bgColor theme="9" tint="0.39994506668294322"/>
        </patternFill>
      </fill>
      <border>
        <left/>
        <right/>
        <vertical/>
        <horizontal/>
      </border>
    </dxf>
    <dxf>
      <fill>
        <patternFill>
          <bgColor theme="9" tint="0.39994506668294322"/>
        </patternFill>
      </fill>
      <border>
        <left/>
        <right/>
        <vertical/>
        <horizontal/>
      </border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solid">
          <bgColor theme="4" tint="0.79998168889431442"/>
        </patternFill>
      </fill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numFmt numFmtId="166" formatCode="[$-F800]dddd\,\ mmmm\ dd\,\ yyyy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Vue globale des tâches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ANNEX!$A$7</c:f>
              <c:strCache>
                <c:ptCount val="1"/>
                <c:pt idx="0">
                  <c:v>Not Started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ANNEX!$B$7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5-4B09-A417-E13121B85E22}"/>
            </c:ext>
          </c:extLst>
        </c:ser>
        <c:ser>
          <c:idx val="1"/>
          <c:order val="1"/>
          <c:tx>
            <c:strRef>
              <c:f>ANNEX!$A$8</c:f>
              <c:strCache>
                <c:ptCount val="1"/>
                <c:pt idx="0">
                  <c:v>In Progress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ANNEX!$B$8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B09-A417-E13121B85E22}"/>
            </c:ext>
          </c:extLst>
        </c:ser>
        <c:ser>
          <c:idx val="2"/>
          <c:order val="2"/>
          <c:tx>
            <c:strRef>
              <c:f>ANNEX!$A$9</c:f>
              <c:strCache>
                <c:ptCount val="1"/>
                <c:pt idx="0">
                  <c:v>Completed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ANNEX!$B$9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5-4B09-A417-E13121B85E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93071920"/>
        <c:axId val="293072904"/>
      </c:barChart>
      <c:catAx>
        <c:axId val="293071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072904"/>
        <c:crosses val="autoZero"/>
        <c:auto val="1"/>
        <c:lblAlgn val="ctr"/>
        <c:lblOffset val="100"/>
        <c:noMultiLvlLbl val="0"/>
      </c:catAx>
      <c:valAx>
        <c:axId val="293072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307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F2-49C5-B242-12FBB2C9EC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F2-49C5-B242-12FBB2C9EC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ANNEX!$F$13:$F$14</c:f>
              <c:strCache>
                <c:ptCount val="2"/>
                <c:pt idx="0">
                  <c:v>Jours completes</c:v>
                </c:pt>
                <c:pt idx="1">
                  <c:v>Duree</c:v>
                </c:pt>
              </c:strCache>
            </c:strRef>
          </c:cat>
          <c:val>
            <c:numRef>
              <c:f>ANNEX!$G$13:$G$14</c:f>
              <c:numCache>
                <c:formatCode>0%</c:formatCode>
                <c:ptCount val="2"/>
                <c:pt idx="0">
                  <c:v>0.45217391304347826</c:v>
                </c:pt>
                <c:pt idx="1">
                  <c:v>0.54782608695652169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F2-49C5-B242-12FBB2C9EC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609950248756217"/>
          <c:y val="2.4353120243531201E-2"/>
          <c:w val="0.44992330016583748"/>
          <c:h val="0.21232948621148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Depense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986995403855062"/>
          <c:y val="0.29315946617783889"/>
          <c:w val="0.4853229771617914"/>
          <c:h val="0.56749406324209473"/>
        </c:manualLayout>
      </c:layout>
      <c:doughnutChart>
        <c:varyColors val="1"/>
        <c:ser>
          <c:idx val="0"/>
          <c:order val="0"/>
          <c:tx>
            <c:strRef>
              <c:f>ANNEX!$I$8</c:f>
              <c:strCache>
                <c:ptCount val="1"/>
                <c:pt idx="0">
                  <c:v>Depense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42-48A6-844D-C73E819E48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42-48A6-844D-C73E819E48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ANNEX!$J$8:$K$8</c:f>
              <c:numCache>
                <c:formatCode>0%</c:formatCode>
                <c:ptCount val="2"/>
                <c:pt idx="0">
                  <c:v>0.31934984358706986</c:v>
                </c:pt>
                <c:pt idx="1">
                  <c:v>0.68065015641293014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2-48A6-844D-C73E819E48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4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</xdr:row>
      <xdr:rowOff>104775</xdr:rowOff>
    </xdr:from>
    <xdr:to>
      <xdr:col>14</xdr:col>
      <xdr:colOff>233475</xdr:colOff>
      <xdr:row>10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EDB35F1-4F09-4842-85AA-B79893D12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1</xdr:row>
      <xdr:rowOff>161925</xdr:rowOff>
    </xdr:from>
    <xdr:to>
      <xdr:col>10</xdr:col>
      <xdr:colOff>783225</xdr:colOff>
      <xdr:row>12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25B10FD-FA22-427F-B5B2-C339241EB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523875</xdr:colOff>
      <xdr:row>2</xdr:row>
      <xdr:rowOff>66675</xdr:rowOff>
    </xdr:from>
    <xdr:to>
      <xdr:col>16</xdr:col>
      <xdr:colOff>342900</xdr:colOff>
      <xdr:row>11</xdr:row>
      <xdr:rowOff>161925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80DC3C8-C671-4920-9EA3-F7D0EC26B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28574</xdr:colOff>
      <xdr:row>5</xdr:row>
      <xdr:rowOff>19050</xdr:rowOff>
    </xdr:from>
    <xdr:to>
      <xdr:col>2</xdr:col>
      <xdr:colOff>714375</xdr:colOff>
      <xdr:row>9</xdr:row>
      <xdr:rowOff>123825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Project">
              <a:extLst>
                <a:ext uri="{FF2B5EF4-FFF2-40B4-BE49-F238E27FC236}">
                  <a16:creationId xmlns:a16="http://schemas.microsoft.com/office/drawing/2014/main" id="{1E8C06F2-1913-49F4-8DE1-39197DDD88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jec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4" y="971550"/>
              <a:ext cx="3238501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809625</xdr:colOff>
      <xdr:row>5</xdr:row>
      <xdr:rowOff>9526</xdr:rowOff>
    </xdr:from>
    <xdr:to>
      <xdr:col>7</xdr:col>
      <xdr:colOff>171450</xdr:colOff>
      <xdr:row>9</xdr:row>
      <xdr:rowOff>123825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Leader">
              <a:extLst>
                <a:ext uri="{FF2B5EF4-FFF2-40B4-BE49-F238E27FC236}">
                  <a16:creationId xmlns:a16="http://schemas.microsoft.com/office/drawing/2014/main" id="{7212BAE3-EE3D-48EC-B15B-C84D899A9B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eader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2325" y="962026"/>
              <a:ext cx="4267200" cy="8762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de NKOUKA " refreshedDate="44573.724992939817" createdVersion="7" refreshedVersion="7" minRefreshableVersion="3" recordCount="10" xr:uid="{6ED6B999-969D-4C05-9018-BD8C0466F0E9}">
  <cacheSource type="worksheet">
    <worksheetSource name="Tableau1"/>
  </cacheSource>
  <cacheFields count="12">
    <cacheField name="Project" numFmtId="0">
      <sharedItems count="2">
        <s v="Beta"/>
        <s v="Omega"/>
      </sharedItems>
    </cacheField>
    <cacheField name="Task" numFmtId="0">
      <sharedItems count="5">
        <s v="Tache1"/>
        <s v="Tache2"/>
        <s v="Tache3"/>
        <s v="Tache4"/>
        <s v="Tache5"/>
      </sharedItems>
    </cacheField>
    <cacheField name="Leader" numFmtId="0">
      <sharedItems count="5">
        <s v="Simo"/>
        <s v="Fatima"/>
        <s v="Rachid"/>
        <s v="Khadija"/>
        <s v="Mohammed"/>
      </sharedItems>
    </cacheField>
    <cacheField name="Date On" numFmtId="14">
      <sharedItems containsSemiMixedTypes="0" containsNonDate="0" containsDate="1" containsString="0" minDate="2021-02-17T00:00:00" maxDate="2021-03-03T00:00:00" count="5">
        <d v="2021-02-24T00:00:00"/>
        <d v="2021-02-18T00:00:00"/>
        <d v="2021-02-17T00:00:00"/>
        <d v="2021-03-02T00:00:00"/>
        <d v="2021-02-20T00:00:00"/>
      </sharedItems>
      <fieldGroup par="10" base="3">
        <rangePr groupBy="days" startDate="2021-02-17T00:00:00" endDate="2021-03-03T00:00:00"/>
        <groupItems count="368">
          <s v="&lt;17/02/2021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3/03/2021"/>
        </groupItems>
      </fieldGroup>
    </cacheField>
    <cacheField name="Duree" numFmtId="0">
      <sharedItems containsSemiMixedTypes="0" containsString="0" containsNumber="1" containsInteger="1" minValue="4" maxValue="24" count="8">
        <n v="10"/>
        <n v="6"/>
        <n v="12"/>
        <n v="9"/>
        <n v="4"/>
        <n v="22"/>
        <n v="7"/>
        <n v="24"/>
      </sharedItems>
    </cacheField>
    <cacheField name="Date Off" numFmtId="14">
      <sharedItems containsSemiMixedTypes="0" containsNonDate="0" containsDate="1" containsString="0" minDate="2021-02-23T00:00:00" maxDate="2021-03-24T00:00:00" count="10">
        <d v="2021-03-09T00:00:00"/>
        <d v="2021-03-03T00:00:00"/>
        <d v="2021-03-05T00:00:00"/>
        <d v="2021-03-01T00:00:00"/>
        <d v="2021-02-23T00:00:00"/>
        <d v="2021-03-17T00:00:00"/>
        <d v="2021-03-12T00:00:00"/>
        <d v="2021-03-19T00:00:00"/>
        <d v="2021-03-02T00:00:00"/>
        <d v="2021-03-23T00:00:00"/>
      </sharedItems>
      <fieldGroup par="11" base="5">
        <rangePr groupBy="days" startDate="2021-02-23T00:00:00" endDate="2021-03-24T00:00:00"/>
        <groupItems count="368">
          <s v="&lt;23/02/2021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24/03/2021"/>
        </groupItems>
      </fieldGroup>
    </cacheField>
    <cacheField name="Days complete" numFmtId="0">
      <sharedItems containsSemiMixedTypes="0" containsString="0" containsNumber="1" containsInteger="1" minValue="0" maxValue="10" count="6">
        <n v="10"/>
        <n v="2"/>
        <n v="7"/>
        <n v="8"/>
        <n v="4"/>
        <n v="0"/>
      </sharedItems>
    </cacheField>
    <cacheField name="Progresse" numFmtId="9">
      <sharedItems containsSemiMixedTypes="0" containsString="0" containsNumber="1" minValue="0" maxValue="1" count="7">
        <n v="1"/>
        <n v="0.33"/>
        <n v="0.57999999999999996"/>
        <n v="0.89"/>
        <n v="0.44"/>
        <n v="0"/>
        <n v="0.28999999999999998"/>
      </sharedItems>
    </cacheField>
    <cacheField name="Budget" numFmtId="0">
      <sharedItems containsSemiMixedTypes="0" containsString="0" containsNumber="1" containsInteger="1" minValue="224000" maxValue="978000"/>
    </cacheField>
    <cacheField name="Depense" numFmtId="0">
      <sharedItems containsSemiMixedTypes="0" containsString="0" containsNumber="1" containsInteger="1" minValue="0" maxValue="379157"/>
    </cacheField>
    <cacheField name="Mois" numFmtId="0" databaseField="0">
      <fieldGroup base="3">
        <rangePr groupBy="months" startDate="2021-02-17T00:00:00" endDate="2021-03-03T00:00:00"/>
        <groupItems count="14">
          <s v="&lt;17/02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3/03/2021"/>
        </groupItems>
      </fieldGroup>
    </cacheField>
    <cacheField name="Mois2" numFmtId="0" databaseField="0">
      <fieldGroup base="5">
        <rangePr groupBy="months" startDate="2021-02-23T00:00:00" endDate="2021-03-24T00:00:00"/>
        <groupItems count="14">
          <s v="&lt;23/02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4/03/2021"/>
        </groupItems>
      </fieldGroup>
    </cacheField>
  </cacheFields>
  <extLst>
    <ext xmlns:x14="http://schemas.microsoft.com/office/spreadsheetml/2009/9/main" uri="{725AE2AE-9491-48be-B2B4-4EB974FC3084}">
      <x14:pivotCacheDefinition pivotCacheId="191165048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x v="0"/>
    <x v="0"/>
    <x v="0"/>
    <x v="0"/>
    <x v="0"/>
    <n v="562000"/>
    <n v="218000"/>
  </r>
  <r>
    <x v="0"/>
    <x v="1"/>
    <x v="1"/>
    <x v="0"/>
    <x v="1"/>
    <x v="1"/>
    <x v="1"/>
    <x v="1"/>
    <n v="416000"/>
    <n v="177440"/>
  </r>
  <r>
    <x v="0"/>
    <x v="2"/>
    <x v="2"/>
    <x v="1"/>
    <x v="2"/>
    <x v="2"/>
    <x v="2"/>
    <x v="2"/>
    <n v="293000"/>
    <n v="31046"/>
  </r>
  <r>
    <x v="0"/>
    <x v="3"/>
    <x v="3"/>
    <x v="2"/>
    <x v="3"/>
    <x v="3"/>
    <x v="3"/>
    <x v="3"/>
    <n v="224000"/>
    <n v="261324"/>
  </r>
  <r>
    <x v="0"/>
    <x v="4"/>
    <x v="4"/>
    <x v="1"/>
    <x v="4"/>
    <x v="4"/>
    <x v="4"/>
    <x v="0"/>
    <n v="978000"/>
    <n v="116850"/>
  </r>
  <r>
    <x v="1"/>
    <x v="0"/>
    <x v="0"/>
    <x v="3"/>
    <x v="2"/>
    <x v="5"/>
    <x v="2"/>
    <x v="2"/>
    <n v="293000"/>
    <n v="273000"/>
  </r>
  <r>
    <x v="1"/>
    <x v="1"/>
    <x v="1"/>
    <x v="3"/>
    <x v="3"/>
    <x v="6"/>
    <x v="4"/>
    <x v="4"/>
    <n v="224000"/>
    <n v="57910"/>
  </r>
  <r>
    <x v="1"/>
    <x v="2"/>
    <x v="2"/>
    <x v="1"/>
    <x v="5"/>
    <x v="7"/>
    <x v="5"/>
    <x v="5"/>
    <n v="978000"/>
    <n v="0"/>
  </r>
  <r>
    <x v="1"/>
    <x v="3"/>
    <x v="3"/>
    <x v="4"/>
    <x v="6"/>
    <x v="8"/>
    <x v="1"/>
    <x v="6"/>
    <n v="932000"/>
    <n v="379157"/>
  </r>
  <r>
    <x v="1"/>
    <x v="4"/>
    <x v="4"/>
    <x v="1"/>
    <x v="7"/>
    <x v="9"/>
    <x v="3"/>
    <x v="1"/>
    <n v="854000"/>
    <n v="3228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529B8A-9070-44FD-BE05-A0D76097CF04}" name="Tableau croisé dynamique1" cacheId="14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multipleFieldFilters="0">
  <location ref="A14:J25" firstHeaderRow="0" firstDataRow="1" firstDataCol="8"/>
  <pivotFields count="12"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5">
        <item x="1"/>
        <item x="3"/>
        <item x="4"/>
        <item x="2"/>
        <item x="0"/>
      </items>
    </pivotField>
    <pivotField axis="axisRow" compact="0" numFmtId="14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n="17/02/2021" x="48"/>
        <item n="18/02/2021" x="49"/>
        <item x="50"/>
        <item n="20/02/2021" x="51"/>
        <item x="52"/>
        <item x="53"/>
        <item x="54"/>
        <item n="24/02/2021" x="55"/>
        <item x="56"/>
        <item x="57"/>
        <item x="58"/>
        <item x="59"/>
        <item x="60"/>
        <item x="61"/>
        <item n="02/03/2021"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axis="axisRow" compact="0" outline="0" showAll="0" defaultSubtotal="0">
      <items count="8">
        <item x="4"/>
        <item x="1"/>
        <item x="6"/>
        <item x="3"/>
        <item x="0"/>
        <item x="2"/>
        <item x="5"/>
        <item x="7"/>
      </items>
    </pivotField>
    <pivotField axis="axisRow" compact="0" numFmtId="14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n="23/02/2021" x="54"/>
        <item x="55"/>
        <item x="56"/>
        <item x="57"/>
        <item x="58"/>
        <item x="59"/>
        <item x="60"/>
        <item n="01/03/2021" x="61"/>
        <item n="02/03/2021" x="62"/>
        <item n="03/03/2021" x="63"/>
        <item x="64"/>
        <item n="05/03/2021" x="65"/>
        <item x="66"/>
        <item x="67"/>
        <item x="68"/>
        <item n="09/03/2021" x="69"/>
        <item x="70"/>
        <item x="71"/>
        <item n="12/03/2021" x="72"/>
        <item x="73"/>
        <item x="74"/>
        <item x="75"/>
        <item x="76"/>
        <item n="17/03/2021" x="77"/>
        <item x="78"/>
        <item n="19/03/2021" x="79"/>
        <item x="80"/>
        <item x="81"/>
        <item x="82"/>
        <item n="23/03/2021"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axis="axisRow" compact="0" outline="0" showAll="0" defaultSubtotal="0">
      <items count="6">
        <item x="5"/>
        <item x="1"/>
        <item x="4"/>
        <item x="2"/>
        <item x="3"/>
        <item x="0"/>
      </items>
    </pivotField>
    <pivotField axis="axisRow" compact="0" numFmtId="9" outline="0" showAll="0" defaultSubtotal="0">
      <items count="7">
        <item x="5"/>
        <item x="6"/>
        <item x="1"/>
        <item x="4"/>
        <item x="2"/>
        <item x="3"/>
        <item x="0"/>
      </items>
    </pivotField>
    <pivotField dataField="1" compact="0" outline="0" showAll="0" defaultSubtotal="0"/>
    <pivotField dataField="1" compact="0" outline="0" showAll="0" defaultSubtotal="0"/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8">
    <field x="0"/>
    <field x="1"/>
    <field x="2"/>
    <field x="3"/>
    <field x="4"/>
    <field x="5"/>
    <field x="6"/>
    <field x="7"/>
  </rowFields>
  <rowItems count="11">
    <i>
      <x/>
      <x/>
      <x v="4"/>
      <x v="55"/>
      <x v="4"/>
      <x v="69"/>
      <x v="5"/>
      <x v="6"/>
    </i>
    <i r="1">
      <x v="1"/>
      <x/>
      <x v="55"/>
      <x v="1"/>
      <x v="63"/>
      <x v="1"/>
      <x v="2"/>
    </i>
    <i r="1">
      <x v="2"/>
      <x v="3"/>
      <x v="49"/>
      <x v="5"/>
      <x v="65"/>
      <x v="3"/>
      <x v="4"/>
    </i>
    <i r="1">
      <x v="3"/>
      <x v="1"/>
      <x v="48"/>
      <x v="3"/>
      <x v="61"/>
      <x v="4"/>
      <x v="5"/>
    </i>
    <i r="1">
      <x v="4"/>
      <x v="2"/>
      <x v="49"/>
      <x/>
      <x v="54"/>
      <x v="2"/>
      <x v="6"/>
    </i>
    <i>
      <x v="1"/>
      <x/>
      <x v="4"/>
      <x v="62"/>
      <x v="5"/>
      <x v="77"/>
      <x v="3"/>
      <x v="4"/>
    </i>
    <i r="1">
      <x v="1"/>
      <x/>
      <x v="62"/>
      <x v="3"/>
      <x v="72"/>
      <x v="2"/>
      <x v="3"/>
    </i>
    <i r="1">
      <x v="2"/>
      <x v="3"/>
      <x v="49"/>
      <x v="6"/>
      <x v="79"/>
      <x/>
      <x/>
    </i>
    <i r="1">
      <x v="3"/>
      <x v="1"/>
      <x v="51"/>
      <x v="2"/>
      <x v="62"/>
      <x v="1"/>
      <x v="1"/>
    </i>
    <i r="1">
      <x v="4"/>
      <x v="2"/>
      <x v="49"/>
      <x v="7"/>
      <x v="83"/>
      <x v="4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Budget " fld="8" baseField="0" baseItem="0"/>
    <dataField name="Depense " fld="9" baseField="0" baseItem="0"/>
  </dataFields>
  <formats count="2">
    <format dxfId="3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55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FA22EC-7FC3-4B7A-9F3A-BD5CC1FF4BE1}" name="Tableau croisé dynamique4" cacheId="14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J6:K7" firstHeaderRow="0" firstDataRow="1" firstDataCol="0"/>
  <pivotFields count="12">
    <pivotField showAll="0">
      <items count="3">
        <item x="0"/>
        <item x="1"/>
        <item t="default"/>
      </items>
    </pivotField>
    <pivotField showAll="0"/>
    <pivotField showAll="0">
      <items count="6">
        <item x="1"/>
        <item x="3"/>
        <item x="4"/>
        <item x="2"/>
        <item x="0"/>
        <item t="default"/>
      </items>
    </pivotField>
    <pivotField numFmtId="14" showAll="0"/>
    <pivotField showAll="0"/>
    <pivotField numFmtId="14" showAll="0"/>
    <pivotField showAll="0"/>
    <pivotField numFmtId="9" showAll="0"/>
    <pivotField dataField="1" showAll="0"/>
    <pivotField dataField="1" showAll="0"/>
    <pivotField showAll="0" defaultSubtotal="0"/>
    <pivotField showAll="0" defaultSubtota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omme de Budget" fld="8" baseField="0" baseItem="0"/>
    <dataField name="Somme de Depense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931089-BF18-48A8-920D-13BE9CA6E5F9}" name="Tableau croisé dynamique3" cacheId="14" dataOnRows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F9:G11" firstHeaderRow="1" firstDataRow="1" firstDataCol="1"/>
  <pivotFields count="12">
    <pivotField showAll="0">
      <items count="3">
        <item x="0"/>
        <item x="1"/>
        <item t="default"/>
      </items>
    </pivotField>
    <pivotField showAll="0"/>
    <pivotField showAll="0">
      <items count="6">
        <item x="1"/>
        <item x="3"/>
        <item x="4"/>
        <item x="2"/>
        <item x="0"/>
        <item t="default"/>
      </items>
    </pivotField>
    <pivotField numFmtId="14" showAll="0"/>
    <pivotField dataField="1" showAll="0"/>
    <pivotField numFmtId="14" showAll="0"/>
    <pivotField dataField="1" showAll="0"/>
    <pivotField numFmtId="9" showAll="0"/>
    <pivotField showAll="0"/>
    <pivotField showAll="0"/>
    <pivotField showAll="0" defaultSubtotal="0"/>
    <pivotField showAll="0" defaultSubtotal="0"/>
  </pivotFields>
  <rowFields count="1">
    <field x="-2"/>
  </rowFields>
  <rowItems count="2">
    <i>
      <x/>
    </i>
    <i i="1">
      <x v="1"/>
    </i>
  </rowItems>
  <colItems count="1">
    <i/>
  </colItems>
  <dataFields count="2">
    <dataField name="Somme de Duree" fld="4" baseField="0" baseItem="0"/>
    <dataField name="Somme de Days complet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roject" xr10:uid="{4FA7ACE4-B88A-48E8-95C2-630A97173A05}" sourceName="Project">
  <pivotTables>
    <pivotTable tabId="3" name="Tableau croisé dynamique1"/>
    <pivotTable tabId="4" name="Tableau croisé dynamique3"/>
    <pivotTable tabId="4" name="Tableau croisé dynamique4"/>
  </pivotTables>
  <data>
    <tabular pivotCacheId="1911650483">
      <items count="2"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Leader" xr10:uid="{C6FAE9E5-7155-4468-91A7-67365A4F4D0A}" sourceName="Leader">
  <pivotTables>
    <pivotTable tabId="3" name="Tableau croisé dynamique1"/>
    <pivotTable tabId="4" name="Tableau croisé dynamique3"/>
    <pivotTable tabId="4" name="Tableau croisé dynamique4"/>
  </pivotTables>
  <data>
    <tabular pivotCacheId="1911650483">
      <items count="5">
        <i x="1" s="1"/>
        <i x="3" s="1"/>
        <i x="4" s="1"/>
        <i x="2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ject" xr10:uid="{43424B0F-56CA-47FC-8F5C-C97C1A0D952C}" cache="Segment_Project" caption="Project" columnCount="5" rowHeight="241300"/>
  <slicer name="Leader" xr10:uid="{A59A228D-BCF7-4307-8434-D05B3B9E5D16}" cache="Segment_Leader" caption="Leader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0CECF5-B002-47C9-9783-F91325EDB46F}" name="Tableau1" displayName="Tableau1" ref="A1:J11" totalsRowShown="0" headerRowDxfId="37">
  <autoFilter ref="A1:J11" xr:uid="{AC0CECF5-B002-47C9-9783-F91325EDB46F}"/>
  <tableColumns count="10">
    <tableColumn id="1" xr3:uid="{2478BB94-1A9D-444E-85EB-6A20CB2CABDA}" name="Project"/>
    <tableColumn id="2" xr3:uid="{C410F22C-1E84-4EB1-A1BB-44241797B2E2}" name="Task"/>
    <tableColumn id="3" xr3:uid="{D229CECD-C37B-4826-94DE-7AA56F8ADA12}" name="Leader"/>
    <tableColumn id="4" xr3:uid="{00982A11-C785-40F8-9D96-9700BD764F37}" name="Date On"/>
    <tableColumn id="5" xr3:uid="{01E5CA72-8207-4B19-BC02-3F2A7E79FD14}" name="Duree"/>
    <tableColumn id="6" xr3:uid="{DD214143-AF50-412A-8A10-42AF794AF221}" name="Date Off"/>
    <tableColumn id="7" xr3:uid="{4FB52A1D-006C-4B2F-B580-0E963437EB9B}" name="Days complete"/>
    <tableColumn id="8" xr3:uid="{2E35AAD6-8E62-4992-9B75-E9E18FC5E6D3}" name="Progresse"/>
    <tableColumn id="9" xr3:uid="{041EB07B-E4A2-462B-8E9D-F1BB5E1050DE}" name="Budget"/>
    <tableColumn id="10" xr3:uid="{32956F2A-984A-4414-B20D-414D1625B831}" name="Depen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2D99-C344-4BA5-BDAA-B916CE5900DF}">
  <dimension ref="A1:J11"/>
  <sheetViews>
    <sheetView workbookViewId="0">
      <selection activeCell="D3" sqref="D3"/>
    </sheetView>
  </sheetViews>
  <sheetFormatPr baseColWidth="10" defaultRowHeight="15" x14ac:dyDescent="0.25"/>
  <cols>
    <col min="7" max="7" width="16.140625" customWidth="1"/>
    <col min="8" max="8" width="11.85546875" customWidth="1"/>
  </cols>
  <sheetData>
    <row r="1" spans="1:1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11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5">
      <c r="A2" t="s">
        <v>9</v>
      </c>
      <c r="B2" t="s">
        <v>12</v>
      </c>
      <c r="C2" t="s">
        <v>10</v>
      </c>
      <c r="D2" s="1">
        <v>44251</v>
      </c>
      <c r="E2" s="3">
        <v>10</v>
      </c>
      <c r="F2" s="1">
        <v>44264</v>
      </c>
      <c r="G2">
        <v>10</v>
      </c>
      <c r="H2" s="2">
        <v>1</v>
      </c>
      <c r="I2">
        <v>562000</v>
      </c>
      <c r="J2">
        <v>218000</v>
      </c>
    </row>
    <row r="3" spans="1:10" x14ac:dyDescent="0.25">
      <c r="A3" t="s">
        <v>9</v>
      </c>
      <c r="B3" t="s">
        <v>13</v>
      </c>
      <c r="C3" t="s">
        <v>14</v>
      </c>
      <c r="D3" s="1">
        <v>44251</v>
      </c>
      <c r="E3" s="3">
        <v>6</v>
      </c>
      <c r="F3" s="1">
        <v>44258</v>
      </c>
      <c r="G3">
        <v>2</v>
      </c>
      <c r="H3" s="2">
        <v>0.33</v>
      </c>
      <c r="I3">
        <v>416000</v>
      </c>
      <c r="J3">
        <v>177440</v>
      </c>
    </row>
    <row r="4" spans="1:10" x14ac:dyDescent="0.25">
      <c r="A4" t="s">
        <v>9</v>
      </c>
      <c r="B4" t="s">
        <v>15</v>
      </c>
      <c r="C4" t="s">
        <v>16</v>
      </c>
      <c r="D4" s="1">
        <v>44245</v>
      </c>
      <c r="E4">
        <v>12</v>
      </c>
      <c r="F4" s="1">
        <v>44260</v>
      </c>
      <c r="G4">
        <v>7</v>
      </c>
      <c r="H4" s="2">
        <v>0.57999999999999996</v>
      </c>
      <c r="I4">
        <v>293000</v>
      </c>
      <c r="J4">
        <v>31046</v>
      </c>
    </row>
    <row r="5" spans="1:10" x14ac:dyDescent="0.25">
      <c r="A5" t="s">
        <v>9</v>
      </c>
      <c r="B5" t="s">
        <v>17</v>
      </c>
      <c r="C5" t="s">
        <v>18</v>
      </c>
      <c r="D5" s="1">
        <v>44244</v>
      </c>
      <c r="E5">
        <v>9</v>
      </c>
      <c r="F5" s="1">
        <v>44256</v>
      </c>
      <c r="G5">
        <v>8</v>
      </c>
      <c r="H5" s="2">
        <v>0.89</v>
      </c>
      <c r="I5">
        <v>224000</v>
      </c>
      <c r="J5">
        <v>261324</v>
      </c>
    </row>
    <row r="6" spans="1:10" x14ac:dyDescent="0.25">
      <c r="A6" t="s">
        <v>9</v>
      </c>
      <c r="B6" t="s">
        <v>19</v>
      </c>
      <c r="C6" t="s">
        <v>20</v>
      </c>
      <c r="D6" s="1">
        <v>44245</v>
      </c>
      <c r="E6">
        <v>4</v>
      </c>
      <c r="F6" s="1">
        <v>44250</v>
      </c>
      <c r="G6">
        <v>4</v>
      </c>
      <c r="H6" s="2">
        <v>1</v>
      </c>
      <c r="I6">
        <v>978000</v>
      </c>
      <c r="J6">
        <v>116850</v>
      </c>
    </row>
    <row r="7" spans="1:10" x14ac:dyDescent="0.25">
      <c r="A7" t="s">
        <v>21</v>
      </c>
      <c r="B7" t="s">
        <v>12</v>
      </c>
      <c r="C7" t="s">
        <v>10</v>
      </c>
      <c r="D7" s="1">
        <v>44257</v>
      </c>
      <c r="E7">
        <v>12</v>
      </c>
      <c r="F7" s="1">
        <v>44272</v>
      </c>
      <c r="G7">
        <v>7</v>
      </c>
      <c r="H7" s="2">
        <v>0.57999999999999996</v>
      </c>
      <c r="I7">
        <v>293000</v>
      </c>
      <c r="J7">
        <v>273000</v>
      </c>
    </row>
    <row r="8" spans="1:10" x14ac:dyDescent="0.25">
      <c r="A8" t="s">
        <v>21</v>
      </c>
      <c r="B8" t="s">
        <v>13</v>
      </c>
      <c r="C8" t="s">
        <v>14</v>
      </c>
      <c r="D8" s="1">
        <v>44257</v>
      </c>
      <c r="E8">
        <v>9</v>
      </c>
      <c r="F8" s="1">
        <v>44267</v>
      </c>
      <c r="G8">
        <v>4</v>
      </c>
      <c r="H8" s="2">
        <v>0.44</v>
      </c>
      <c r="I8">
        <v>224000</v>
      </c>
      <c r="J8">
        <v>57910</v>
      </c>
    </row>
    <row r="9" spans="1:10" x14ac:dyDescent="0.25">
      <c r="A9" t="s">
        <v>21</v>
      </c>
      <c r="B9" t="s">
        <v>15</v>
      </c>
      <c r="C9" t="s">
        <v>16</v>
      </c>
      <c r="D9" s="1">
        <v>44245</v>
      </c>
      <c r="E9">
        <v>22</v>
      </c>
      <c r="F9" s="1">
        <v>44274</v>
      </c>
      <c r="G9">
        <v>0</v>
      </c>
      <c r="H9" s="2">
        <v>0</v>
      </c>
      <c r="I9">
        <v>978000</v>
      </c>
      <c r="J9">
        <v>0</v>
      </c>
    </row>
    <row r="10" spans="1:10" x14ac:dyDescent="0.25">
      <c r="A10" t="s">
        <v>21</v>
      </c>
      <c r="B10" t="s">
        <v>17</v>
      </c>
      <c r="C10" t="s">
        <v>18</v>
      </c>
      <c r="D10" s="1">
        <v>44247</v>
      </c>
      <c r="E10">
        <v>7</v>
      </c>
      <c r="F10" s="1">
        <v>44257</v>
      </c>
      <c r="G10">
        <v>2</v>
      </c>
      <c r="H10" s="2">
        <v>0.28999999999999998</v>
      </c>
      <c r="I10">
        <v>932000</v>
      </c>
      <c r="J10">
        <v>379157</v>
      </c>
    </row>
    <row r="11" spans="1:10" x14ac:dyDescent="0.25">
      <c r="A11" t="s">
        <v>21</v>
      </c>
      <c r="B11" t="s">
        <v>19</v>
      </c>
      <c r="C11" t="s">
        <v>20</v>
      </c>
      <c r="D11" s="1">
        <v>44245</v>
      </c>
      <c r="E11">
        <v>24</v>
      </c>
      <c r="F11" s="1">
        <v>44278</v>
      </c>
      <c r="G11">
        <v>8</v>
      </c>
      <c r="H11" s="2">
        <v>0.33</v>
      </c>
      <c r="I11">
        <v>854000</v>
      </c>
      <c r="J11">
        <v>322812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782F-7775-4096-A213-0B63048CB4EE}">
  <dimension ref="A1:BF25"/>
  <sheetViews>
    <sheetView showGridLines="0" tabSelected="1" topLeftCell="A3" workbookViewId="0">
      <pane ySplit="12" topLeftCell="A15" activePane="bottomLeft" state="frozen"/>
      <selection activeCell="A3" sqref="A3"/>
      <selection pane="bottomLeft" activeCell="G11" sqref="G11"/>
    </sheetView>
  </sheetViews>
  <sheetFormatPr baseColWidth="10" defaultRowHeight="15" x14ac:dyDescent="0.25"/>
  <cols>
    <col min="1" max="1" width="21" bestFit="1" customWidth="1"/>
    <col min="2" max="2" width="17.28515625" bestFit="1" customWidth="1"/>
    <col min="3" max="3" width="18.85546875" bestFit="1" customWidth="1"/>
    <col min="4" max="4" width="19.28515625" customWidth="1"/>
    <col min="6" max="6" width="12.5703125" bestFit="1" customWidth="1"/>
    <col min="8" max="8" width="12" bestFit="1" customWidth="1"/>
    <col min="9" max="9" width="8" bestFit="1" customWidth="1"/>
    <col min="10" max="10" width="9.28515625" bestFit="1" customWidth="1"/>
    <col min="11" max="11" width="18" customWidth="1"/>
    <col min="12" max="12" width="18.85546875" bestFit="1" customWidth="1"/>
  </cols>
  <sheetData>
    <row r="1" spans="1:58" x14ac:dyDescent="0.25">
      <c r="A1" s="7" t="s">
        <v>22</v>
      </c>
      <c r="B1" s="7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58" x14ac:dyDescent="0.25">
      <c r="A2" s="7"/>
      <c r="B2" s="7"/>
      <c r="C2" s="7"/>
      <c r="D2" s="7"/>
      <c r="E2" s="7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58" x14ac:dyDescent="0.25">
      <c r="A3" s="7"/>
      <c r="B3" s="7"/>
      <c r="C3" s="7"/>
      <c r="D3" s="7"/>
      <c r="E3" s="7"/>
      <c r="F3" s="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58" x14ac:dyDescent="0.25">
      <c r="A4" s="7"/>
      <c r="B4" s="7"/>
      <c r="C4" s="7"/>
      <c r="D4" s="7"/>
      <c r="E4" s="7"/>
      <c r="F4" s="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58" x14ac:dyDescent="0.25">
      <c r="A5" s="7"/>
      <c r="B5" s="7"/>
      <c r="C5" s="7"/>
      <c r="D5" s="7"/>
      <c r="E5" s="7"/>
      <c r="F5" s="7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58" s="12" customFormat="1" ht="15" customHeight="1" x14ac:dyDescent="0.25">
      <c r="A6" s="11"/>
      <c r="B6" s="11"/>
      <c r="C6" s="11"/>
      <c r="D6" s="11"/>
      <c r="E6" s="11"/>
      <c r="F6" s="11"/>
    </row>
    <row r="7" spans="1:58" s="12" customFormat="1" ht="15" customHeight="1" x14ac:dyDescent="0.25">
      <c r="A7" s="11"/>
      <c r="B7" s="11"/>
      <c r="C7" s="11"/>
      <c r="D7" s="11"/>
      <c r="E7" s="11"/>
      <c r="F7" s="11"/>
    </row>
    <row r="8" spans="1:58" s="12" customFormat="1" ht="15" customHeight="1" x14ac:dyDescent="0.25">
      <c r="A8" s="11"/>
      <c r="B8" s="11"/>
      <c r="C8" s="11"/>
      <c r="D8" s="11"/>
      <c r="E8" s="11"/>
      <c r="F8" s="11"/>
    </row>
    <row r="9" spans="1:58" s="12" customFormat="1" ht="15" customHeight="1" x14ac:dyDescent="0.25">
      <c r="A9" s="11"/>
      <c r="B9" s="11"/>
      <c r="C9" s="11"/>
      <c r="D9" s="11"/>
      <c r="E9" s="11"/>
      <c r="F9" s="11"/>
    </row>
    <row r="10" spans="1:58" s="12" customFormat="1" ht="15" customHeight="1" x14ac:dyDescent="0.25">
      <c r="A10" s="11"/>
      <c r="B10" s="11"/>
      <c r="C10" s="11"/>
      <c r="D10" s="11"/>
      <c r="E10" s="11"/>
      <c r="F10" s="11"/>
    </row>
    <row r="11" spans="1:58" s="12" customFormat="1" ht="14.25" customHeight="1" x14ac:dyDescent="0.25">
      <c r="A11" s="11"/>
      <c r="B11" s="11"/>
      <c r="C11" s="11"/>
      <c r="D11" s="11"/>
      <c r="E11" s="11"/>
      <c r="F11" s="11"/>
    </row>
    <row r="12" spans="1:58" x14ac:dyDescent="0.25">
      <c r="A12" s="6"/>
    </row>
    <row r="14" spans="1:58" x14ac:dyDescent="0.25">
      <c r="A14" s="8" t="s">
        <v>0</v>
      </c>
      <c r="B14" s="8" t="s">
        <v>1</v>
      </c>
      <c r="C14" s="8" t="s">
        <v>2</v>
      </c>
      <c r="D14" s="8" t="s">
        <v>3</v>
      </c>
      <c r="E14" s="8" t="s">
        <v>11</v>
      </c>
      <c r="F14" s="8" t="s">
        <v>4</v>
      </c>
      <c r="G14" s="8" t="s">
        <v>5</v>
      </c>
      <c r="H14" s="8" t="s">
        <v>6</v>
      </c>
      <c r="I14" t="s">
        <v>28</v>
      </c>
      <c r="J14" s="5" t="s">
        <v>27</v>
      </c>
      <c r="K14" s="15">
        <f>MIN(Tableau1[Date On])</f>
        <v>44244</v>
      </c>
      <c r="L14" s="15">
        <f>K14+1</f>
        <v>44245</v>
      </c>
      <c r="M14" s="15">
        <f t="shared" ref="M14:BF14" si="0">L14+1</f>
        <v>44246</v>
      </c>
      <c r="N14" s="15">
        <f t="shared" si="0"/>
        <v>44247</v>
      </c>
      <c r="O14" s="15">
        <f t="shared" si="0"/>
        <v>44248</v>
      </c>
      <c r="P14" s="15">
        <f t="shared" si="0"/>
        <v>44249</v>
      </c>
      <c r="Q14" s="15">
        <f t="shared" si="0"/>
        <v>44250</v>
      </c>
      <c r="R14" s="15">
        <f t="shared" si="0"/>
        <v>44251</v>
      </c>
      <c r="S14" s="15">
        <f t="shared" si="0"/>
        <v>44252</v>
      </c>
      <c r="T14" s="15">
        <f t="shared" si="0"/>
        <v>44253</v>
      </c>
      <c r="U14" s="15">
        <f>T14+1</f>
        <v>44254</v>
      </c>
      <c r="V14" s="15">
        <f t="shared" si="0"/>
        <v>44255</v>
      </c>
      <c r="W14" s="15">
        <f>V14+1</f>
        <v>44256</v>
      </c>
      <c r="X14" s="15">
        <f t="shared" si="0"/>
        <v>44257</v>
      </c>
      <c r="Y14" s="15">
        <f t="shared" si="0"/>
        <v>44258</v>
      </c>
      <c r="Z14" s="15">
        <f t="shared" si="0"/>
        <v>44259</v>
      </c>
      <c r="AA14" s="15">
        <f t="shared" si="0"/>
        <v>44260</v>
      </c>
      <c r="AB14" s="15">
        <f t="shared" si="0"/>
        <v>44261</v>
      </c>
      <c r="AC14" s="15">
        <f t="shared" si="0"/>
        <v>44262</v>
      </c>
      <c r="AD14" s="15">
        <f t="shared" si="0"/>
        <v>44263</v>
      </c>
      <c r="AE14" s="15">
        <f t="shared" si="0"/>
        <v>44264</v>
      </c>
      <c r="AF14" s="15">
        <f>AE14+1</f>
        <v>44265</v>
      </c>
      <c r="AG14" s="15">
        <f t="shared" si="0"/>
        <v>44266</v>
      </c>
      <c r="AH14" s="15">
        <f>AG14+1</f>
        <v>44267</v>
      </c>
      <c r="AI14" s="15">
        <f t="shared" si="0"/>
        <v>44268</v>
      </c>
      <c r="AJ14" s="15">
        <f t="shared" si="0"/>
        <v>44269</v>
      </c>
      <c r="AK14" s="15">
        <f t="shared" si="0"/>
        <v>44270</v>
      </c>
      <c r="AL14" s="15">
        <f t="shared" si="0"/>
        <v>44271</v>
      </c>
      <c r="AM14" s="15">
        <f t="shared" si="0"/>
        <v>44272</v>
      </c>
      <c r="AN14" s="15">
        <f t="shared" si="0"/>
        <v>44273</v>
      </c>
      <c r="AO14" s="15">
        <f>AN14+1</f>
        <v>44274</v>
      </c>
      <c r="AP14" s="15">
        <f t="shared" si="0"/>
        <v>44275</v>
      </c>
      <c r="AQ14" s="15">
        <f t="shared" si="0"/>
        <v>44276</v>
      </c>
      <c r="AR14" s="15">
        <f t="shared" si="0"/>
        <v>44277</v>
      </c>
      <c r="AS14" s="15">
        <f t="shared" si="0"/>
        <v>44278</v>
      </c>
      <c r="AT14" s="15">
        <f t="shared" si="0"/>
        <v>44279</v>
      </c>
      <c r="AU14" s="15">
        <f t="shared" si="0"/>
        <v>44280</v>
      </c>
      <c r="AV14" s="15">
        <f t="shared" si="0"/>
        <v>44281</v>
      </c>
      <c r="AW14" s="15">
        <f t="shared" si="0"/>
        <v>44282</v>
      </c>
      <c r="AX14" s="15">
        <f>AW14+1</f>
        <v>44283</v>
      </c>
      <c r="AY14" s="15">
        <f t="shared" si="0"/>
        <v>44284</v>
      </c>
      <c r="AZ14" s="15">
        <f>AY14+1</f>
        <v>44285</v>
      </c>
      <c r="BA14" s="15">
        <f t="shared" si="0"/>
        <v>44286</v>
      </c>
      <c r="BB14" s="1"/>
      <c r="BC14" s="1"/>
      <c r="BD14" s="1"/>
      <c r="BE14" s="1"/>
      <c r="BF14" s="1"/>
    </row>
    <row r="15" spans="1:58" x14ac:dyDescent="0.25">
      <c r="A15" t="s">
        <v>9</v>
      </c>
      <c r="B15" t="s">
        <v>12</v>
      </c>
      <c r="C15" t="s">
        <v>10</v>
      </c>
      <c r="D15" s="14" t="s">
        <v>35</v>
      </c>
      <c r="E15">
        <v>10</v>
      </c>
      <c r="F15" s="1" t="s">
        <v>41</v>
      </c>
      <c r="G15">
        <v>10</v>
      </c>
      <c r="H15" s="2">
        <v>1</v>
      </c>
      <c r="I15" s="10">
        <v>562000</v>
      </c>
      <c r="J15" s="10">
        <v>218000</v>
      </c>
    </row>
    <row r="16" spans="1:58" x14ac:dyDescent="0.25">
      <c r="B16" t="s">
        <v>13</v>
      </c>
      <c r="C16" t="s">
        <v>14</v>
      </c>
      <c r="D16" s="1" t="s">
        <v>35</v>
      </c>
      <c r="E16">
        <v>6</v>
      </c>
      <c r="F16" s="1" t="s">
        <v>42</v>
      </c>
      <c r="G16">
        <v>2</v>
      </c>
      <c r="H16" s="2">
        <v>0.33</v>
      </c>
      <c r="I16" s="10">
        <v>416000</v>
      </c>
      <c r="J16" s="10">
        <v>177440</v>
      </c>
    </row>
    <row r="17" spans="1:10" x14ac:dyDescent="0.25">
      <c r="B17" t="s">
        <v>15</v>
      </c>
      <c r="C17" t="s">
        <v>16</v>
      </c>
      <c r="D17" s="1" t="s">
        <v>37</v>
      </c>
      <c r="E17">
        <v>12</v>
      </c>
      <c r="F17" s="1" t="s">
        <v>43</v>
      </c>
      <c r="G17">
        <v>7</v>
      </c>
      <c r="H17" s="2">
        <v>0.57999999999999996</v>
      </c>
      <c r="I17" s="10">
        <v>293000</v>
      </c>
      <c r="J17" s="10">
        <v>31046</v>
      </c>
    </row>
    <row r="18" spans="1:10" x14ac:dyDescent="0.25">
      <c r="B18" t="s">
        <v>17</v>
      </c>
      <c r="C18" t="s">
        <v>18</v>
      </c>
      <c r="D18" s="1" t="s">
        <v>38</v>
      </c>
      <c r="E18">
        <v>9</v>
      </c>
      <c r="F18" s="1" t="s">
        <v>36</v>
      </c>
      <c r="G18">
        <v>8</v>
      </c>
      <c r="H18" s="2">
        <v>0.89</v>
      </c>
      <c r="I18" s="10">
        <v>224000</v>
      </c>
      <c r="J18" s="10">
        <v>261324</v>
      </c>
    </row>
    <row r="19" spans="1:10" x14ac:dyDescent="0.25">
      <c r="B19" t="s">
        <v>19</v>
      </c>
      <c r="C19" t="s">
        <v>20</v>
      </c>
      <c r="D19" s="1" t="s">
        <v>37</v>
      </c>
      <c r="E19">
        <v>4</v>
      </c>
      <c r="F19" s="1" t="s">
        <v>44</v>
      </c>
      <c r="G19">
        <v>4</v>
      </c>
      <c r="H19" s="2">
        <v>1</v>
      </c>
      <c r="I19" s="10">
        <v>978000</v>
      </c>
      <c r="J19" s="10">
        <v>116850</v>
      </c>
    </row>
    <row r="20" spans="1:10" x14ac:dyDescent="0.25">
      <c r="A20" t="s">
        <v>21</v>
      </c>
      <c r="B20" t="s">
        <v>12</v>
      </c>
      <c r="C20" t="s">
        <v>10</v>
      </c>
      <c r="D20" s="1" t="s">
        <v>39</v>
      </c>
      <c r="E20">
        <v>12</v>
      </c>
      <c r="F20" s="1" t="s">
        <v>45</v>
      </c>
      <c r="G20">
        <v>7</v>
      </c>
      <c r="H20" s="2">
        <v>0.57999999999999996</v>
      </c>
      <c r="I20" s="10">
        <v>293000</v>
      </c>
      <c r="J20" s="10">
        <v>273000</v>
      </c>
    </row>
    <row r="21" spans="1:10" x14ac:dyDescent="0.25">
      <c r="B21" t="s">
        <v>13</v>
      </c>
      <c r="C21" t="s">
        <v>14</v>
      </c>
      <c r="D21" s="1" t="s">
        <v>39</v>
      </c>
      <c r="E21">
        <v>9</v>
      </c>
      <c r="F21" s="1" t="s">
        <v>46</v>
      </c>
      <c r="G21">
        <v>4</v>
      </c>
      <c r="H21" s="2">
        <v>0.44</v>
      </c>
      <c r="I21" s="10">
        <v>224000</v>
      </c>
      <c r="J21" s="10">
        <v>57910</v>
      </c>
    </row>
    <row r="22" spans="1:10" x14ac:dyDescent="0.25">
      <c r="B22" t="s">
        <v>15</v>
      </c>
      <c r="C22" t="s">
        <v>16</v>
      </c>
      <c r="D22" s="1" t="s">
        <v>37</v>
      </c>
      <c r="E22">
        <v>22</v>
      </c>
      <c r="F22" s="1" t="s">
        <v>47</v>
      </c>
      <c r="G22">
        <v>0</v>
      </c>
      <c r="H22" s="2">
        <v>0</v>
      </c>
      <c r="I22" s="10">
        <v>978000</v>
      </c>
      <c r="J22" s="10">
        <v>0</v>
      </c>
    </row>
    <row r="23" spans="1:10" x14ac:dyDescent="0.25">
      <c r="B23" t="s">
        <v>17</v>
      </c>
      <c r="C23" t="s">
        <v>18</v>
      </c>
      <c r="D23" s="1" t="s">
        <v>40</v>
      </c>
      <c r="E23">
        <v>7</v>
      </c>
      <c r="F23" s="1" t="s">
        <v>39</v>
      </c>
      <c r="G23">
        <v>2</v>
      </c>
      <c r="H23" s="2">
        <v>0.28999999999999998</v>
      </c>
      <c r="I23" s="10">
        <v>932000</v>
      </c>
      <c r="J23" s="10">
        <v>379157</v>
      </c>
    </row>
    <row r="24" spans="1:10" x14ac:dyDescent="0.25">
      <c r="B24" t="s">
        <v>19</v>
      </c>
      <c r="C24" t="s">
        <v>20</v>
      </c>
      <c r="D24" s="1" t="s">
        <v>37</v>
      </c>
      <c r="E24">
        <v>24</v>
      </c>
      <c r="F24" s="1" t="s">
        <v>48</v>
      </c>
      <c r="G24">
        <v>8</v>
      </c>
      <c r="H24" s="2">
        <v>0.33</v>
      </c>
      <c r="I24" s="10">
        <v>854000</v>
      </c>
      <c r="J24" s="10">
        <v>322812</v>
      </c>
    </row>
    <row r="25" spans="1:10" x14ac:dyDescent="0.25">
      <c r="A25" t="s">
        <v>23</v>
      </c>
      <c r="I25" s="10">
        <v>5754000</v>
      </c>
      <c r="J25" s="10">
        <v>1837539</v>
      </c>
    </row>
  </sheetData>
  <mergeCells count="1">
    <mergeCell ref="A1:F5"/>
  </mergeCells>
  <conditionalFormatting sqref="H15:H2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{0AB2E598-75AF-4F0C-9A76-B3CC0DE06B41}</x14:id>
        </ext>
      </extLst>
    </cfRule>
  </conditionalFormatting>
  <conditionalFormatting sqref="K15:BA24">
    <cfRule type="expression" dxfId="5" priority="4">
      <formula>IF(WEEKDAY(K$14,2)&gt;5,1,0)</formula>
    </cfRule>
    <cfRule type="expression" dxfId="4" priority="1">
      <formula>AND(K$14&gt;=$D$15,K$14&lt;=$F15,K$14&gt;($D15+$G15))</formula>
    </cfRule>
  </conditionalFormatting>
  <conditionalFormatting sqref="K15:BA25">
    <cfRule type="expression" dxfId="3" priority="2">
      <formula>AND(K$14&gt;=$D$15,K$14&lt;=$D15+$G15)</formula>
    </cfRule>
  </conditionalFormatting>
  <pageMargins left="0.7" right="0.7" top="0.75" bottom="0.75" header="0.3" footer="0.3"/>
  <pageSetup paperSize="9" orientation="portrait" horizontalDpi="4294967295" verticalDpi="4294967295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B2E598-75AF-4F0C-9A76-B3CC0DE06B4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H15:H24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C5CE8-0550-4BB7-BB72-06DB74E31598}">
  <dimension ref="A6:K14"/>
  <sheetViews>
    <sheetView topLeftCell="B1" workbookViewId="0">
      <selection activeCell="K16" sqref="K16"/>
    </sheetView>
  </sheetViews>
  <sheetFormatPr baseColWidth="10" defaultRowHeight="15" x14ac:dyDescent="0.25"/>
  <cols>
    <col min="6" max="6" width="24.140625" bestFit="1" customWidth="1"/>
    <col min="7" max="7" width="4" bestFit="1" customWidth="1"/>
    <col min="10" max="10" width="17.28515625" bestFit="1" customWidth="1"/>
    <col min="11" max="11" width="18.85546875" bestFit="1" customWidth="1"/>
  </cols>
  <sheetData>
    <row r="6" spans="1:11" x14ac:dyDescent="0.25">
      <c r="J6" t="s">
        <v>25</v>
      </c>
      <c r="K6" t="s">
        <v>26</v>
      </c>
    </row>
    <row r="7" spans="1:11" x14ac:dyDescent="0.25">
      <c r="A7" t="s">
        <v>29</v>
      </c>
      <c r="B7">
        <f>COUNTIF(DASHBOARD!H15:H24,"="&amp;0)</f>
        <v>1</v>
      </c>
      <c r="J7" s="10">
        <v>5754000</v>
      </c>
      <c r="K7" s="10">
        <v>1837539</v>
      </c>
    </row>
    <row r="8" spans="1:11" x14ac:dyDescent="0.25">
      <c r="A8" t="s">
        <v>30</v>
      </c>
      <c r="B8">
        <f>COUNTIFS(DASHBOARD!H15:H24,"&lt;&gt;"&amp;0,DASHBOARD!H15:H24,"&lt;"&amp;1)</f>
        <v>7</v>
      </c>
      <c r="I8" t="s">
        <v>8</v>
      </c>
      <c r="J8" s="13">
        <f>GETPIVOTDATA("Somme de Depense",$J$6)/GETPIVOTDATA("Somme de Budget",$J$6)</f>
        <v>0.31934984358706986</v>
      </c>
      <c r="K8" s="13">
        <f>1-J8</f>
        <v>0.68065015641293014</v>
      </c>
    </row>
    <row r="9" spans="1:11" x14ac:dyDescent="0.25">
      <c r="A9" t="s">
        <v>31</v>
      </c>
      <c r="B9">
        <f>COUNTIF(DASHBOARD!H15:H24,"="&amp;1)</f>
        <v>2</v>
      </c>
      <c r="F9" s="8" t="s">
        <v>33</v>
      </c>
    </row>
    <row r="10" spans="1:11" x14ac:dyDescent="0.25">
      <c r="F10" s="9" t="s">
        <v>24</v>
      </c>
      <c r="G10" s="10">
        <v>115</v>
      </c>
    </row>
    <row r="11" spans="1:11" x14ac:dyDescent="0.25">
      <c r="F11" s="9" t="s">
        <v>32</v>
      </c>
      <c r="G11" s="10">
        <v>52</v>
      </c>
    </row>
    <row r="13" spans="1:11" x14ac:dyDescent="0.25">
      <c r="F13" t="s">
        <v>34</v>
      </c>
      <c r="G13" s="13">
        <f>GETPIVOTDATA("Somme de Days complete",$F$9)/GETPIVOTDATA("Somme de Duree",$F$9)</f>
        <v>0.45217391304347826</v>
      </c>
    </row>
    <row r="14" spans="1:11" x14ac:dyDescent="0.25">
      <c r="F14" t="s">
        <v>11</v>
      </c>
      <c r="G14" s="13">
        <f>1-G13</f>
        <v>0.54782608695652169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DATEBASE</vt:lpstr>
      <vt:lpstr>DASHBOARD</vt:lpstr>
      <vt:lpstr>ANNEX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</dc:creator>
  <cp:lastModifiedBy>Gide NKOUKA </cp:lastModifiedBy>
  <dcterms:created xsi:type="dcterms:W3CDTF">2022-01-11T15:56:35Z</dcterms:created>
  <dcterms:modified xsi:type="dcterms:W3CDTF">2022-01-13T17:51:48Z</dcterms:modified>
</cp:coreProperties>
</file>