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 windowWidth="10410" windowHeight="7065" tabRatio="584"/>
  </bookViews>
  <sheets>
    <sheet name="Comptes" sheetId="1" r:id="rId1"/>
    <sheet name="Ass.Génrales-OdJ+CR" sheetId="5" r:id="rId2"/>
    <sheet name="Bips&amp;Badges" sheetId="2" r:id="rId3"/>
    <sheet name="Répart.Tantièmes2019(1)" sheetId="6" r:id="rId4"/>
    <sheet name="Répart.Tantièmes2019(2)" sheetId="4" r:id="rId5"/>
    <sheet name="Répart.Tantièmes2021(1)" sheetId="7" r:id="rId6"/>
    <sheet name="Répart.Tantièmes2021(2)" sheetId="8" r:id="rId7"/>
  </sheets>
  <externalReferences>
    <externalReference r:id="rId8"/>
  </externalReferences>
  <definedNames>
    <definedName name="_xlnm._FilterDatabase" localSheetId="0" hidden="1">Comptes!$A$83:$AE$217</definedName>
    <definedName name="_xlnm._FilterDatabase" localSheetId="3" hidden="1">'Répart.Tantièmes2019(1)'!$A$1:$J$502</definedName>
    <definedName name="_xlnm._FilterDatabase" localSheetId="4" hidden="1">'Répart.Tantièmes2019(2)'!$A$1:$XEL$504</definedName>
    <definedName name="_xlnm._FilterDatabase" localSheetId="5" hidden="1">'Répart.Tantièmes2021(1)'!$A$1:$N$503</definedName>
    <definedName name="_xlnm._FilterDatabase" localSheetId="6" hidden="1">'Répart.Tantièmes2021(2)'!$A$1:$XEL$504</definedName>
    <definedName name="_xlnm.Print_Area" localSheetId="0">Comptes!$A$1:$AJ$994</definedName>
  </definedNames>
  <calcPr calcId="145621"/>
</workbook>
</file>

<file path=xl/calcChain.xml><?xml version="1.0" encoding="utf-8"?>
<calcChain xmlns="http://schemas.openxmlformats.org/spreadsheetml/2006/main">
  <c r="AN527" i="1" l="1"/>
  <c r="AN529" i="1"/>
  <c r="AN528" i="1"/>
  <c r="E195" i="1"/>
  <c r="E196" i="1"/>
  <c r="E193" i="1"/>
  <c r="D89" i="1"/>
  <c r="C89" i="1"/>
  <c r="D99" i="1"/>
  <c r="C99" i="1"/>
  <c r="E131" i="1"/>
  <c r="D131" i="1"/>
  <c r="C131" i="1"/>
  <c r="E149" i="1"/>
  <c r="E150" i="1"/>
  <c r="D150" i="1"/>
  <c r="C150" i="1"/>
  <c r="A150" i="1"/>
  <c r="AN492" i="1" l="1"/>
  <c r="AN474" i="1"/>
  <c r="AN333" i="1"/>
  <c r="AN14" i="1"/>
  <c r="AN13" i="1"/>
  <c r="K144" i="6"/>
  <c r="L144" i="6"/>
  <c r="M144" i="6"/>
  <c r="K145" i="6"/>
  <c r="L145" i="6"/>
  <c r="M145" i="6"/>
  <c r="K146" i="6"/>
  <c r="L146" i="6"/>
  <c r="M146" i="6"/>
  <c r="M143" i="6"/>
  <c r="L143" i="6"/>
  <c r="K143" i="6"/>
  <c r="M136" i="6"/>
  <c r="L136" i="6"/>
  <c r="K136" i="6"/>
  <c r="M135" i="6"/>
  <c r="L135" i="6"/>
  <c r="K135" i="6"/>
  <c r="M134" i="6"/>
  <c r="L134" i="6"/>
  <c r="K134" i="6"/>
  <c r="M133" i="6"/>
  <c r="L133" i="6"/>
  <c r="K133" i="6"/>
  <c r="M132" i="6"/>
  <c r="L132" i="6"/>
  <c r="K132" i="6"/>
  <c r="M131" i="6"/>
  <c r="L131" i="6"/>
  <c r="K131" i="6"/>
  <c r="M130" i="6"/>
  <c r="L130" i="6"/>
  <c r="K130" i="6"/>
  <c r="M129" i="6"/>
  <c r="L129" i="6"/>
  <c r="K129" i="6"/>
  <c r="M128" i="6"/>
  <c r="L128" i="6"/>
  <c r="K128" i="6"/>
  <c r="M127" i="6"/>
  <c r="L127" i="6"/>
  <c r="K127" i="6"/>
  <c r="M126" i="6"/>
  <c r="L126" i="6"/>
  <c r="K126" i="6"/>
  <c r="M125" i="6"/>
  <c r="L125" i="6"/>
  <c r="K125" i="6"/>
  <c r="M124" i="6"/>
  <c r="L124" i="6"/>
  <c r="K124" i="6"/>
  <c r="M123" i="6"/>
  <c r="L123" i="6"/>
  <c r="K123" i="6"/>
  <c r="M122" i="6"/>
  <c r="L122" i="6"/>
  <c r="K122" i="6"/>
  <c r="M121" i="6"/>
  <c r="L121" i="6"/>
  <c r="K121" i="6"/>
  <c r="M120" i="6"/>
  <c r="L120" i="6"/>
  <c r="K120" i="6"/>
  <c r="M119" i="6"/>
  <c r="L119" i="6"/>
  <c r="K119" i="6"/>
  <c r="M118" i="6"/>
  <c r="L118" i="6"/>
  <c r="K118" i="6"/>
  <c r="M117" i="6"/>
  <c r="L117" i="6"/>
  <c r="K117" i="6"/>
  <c r="M116" i="6"/>
  <c r="L116" i="6"/>
  <c r="K116" i="6"/>
  <c r="M115" i="6"/>
  <c r="L115" i="6"/>
  <c r="K115" i="6"/>
  <c r="M114" i="6"/>
  <c r="L114" i="6"/>
  <c r="K114" i="6"/>
  <c r="M113" i="6"/>
  <c r="L113" i="6"/>
  <c r="K113" i="6"/>
  <c r="K112" i="6"/>
  <c r="M112" i="6"/>
  <c r="L112" i="6"/>
  <c r="K111" i="6"/>
  <c r="M111" i="6"/>
  <c r="L111" i="6"/>
  <c r="K110" i="6"/>
  <c r="M110" i="6"/>
  <c r="L110" i="6"/>
  <c r="K109" i="6"/>
  <c r="M109" i="6"/>
  <c r="L109" i="6"/>
  <c r="K108" i="6"/>
  <c r="M108" i="6"/>
  <c r="L108" i="6"/>
  <c r="K107" i="6"/>
  <c r="M107" i="6"/>
  <c r="L107" i="6"/>
  <c r="K106" i="6"/>
  <c r="M106" i="6"/>
  <c r="L106" i="6"/>
  <c r="M105" i="6"/>
  <c r="L105" i="6"/>
  <c r="K105" i="6"/>
  <c r="M104" i="6"/>
  <c r="L104" i="6"/>
  <c r="K104" i="6"/>
  <c r="M103" i="6"/>
  <c r="L103" i="6"/>
  <c r="K103" i="6"/>
  <c r="M102" i="6"/>
  <c r="L102" i="6"/>
  <c r="K102" i="6"/>
  <c r="M101" i="6"/>
  <c r="L101" i="6"/>
  <c r="K101" i="6"/>
  <c r="M100" i="6"/>
  <c r="L100" i="6"/>
  <c r="K100" i="6"/>
  <c r="M99" i="6"/>
  <c r="L99" i="6"/>
  <c r="K99" i="6"/>
  <c r="M98" i="6"/>
  <c r="L98" i="6"/>
  <c r="K98" i="6"/>
  <c r="M97" i="6"/>
  <c r="L97" i="6"/>
  <c r="K97" i="6"/>
  <c r="M96" i="6"/>
  <c r="L96" i="6"/>
  <c r="K96" i="6"/>
  <c r="M95" i="6"/>
  <c r="L95" i="6"/>
  <c r="K95" i="6"/>
  <c r="M94" i="6"/>
  <c r="L94" i="6"/>
  <c r="K94" i="6"/>
  <c r="M93" i="6"/>
  <c r="L93" i="6"/>
  <c r="K93" i="6"/>
  <c r="M92" i="6"/>
  <c r="L92" i="6"/>
  <c r="K92" i="6"/>
  <c r="M91" i="6"/>
  <c r="L91" i="6"/>
  <c r="K91" i="6"/>
  <c r="M90" i="6"/>
  <c r="L90" i="6"/>
  <c r="K90" i="6"/>
  <c r="M89" i="6"/>
  <c r="L89" i="6"/>
  <c r="K89" i="6"/>
  <c r="M88" i="6"/>
  <c r="L88" i="6"/>
  <c r="K88" i="6"/>
  <c r="M87" i="6"/>
  <c r="L87" i="6"/>
  <c r="K87" i="6"/>
  <c r="M86" i="6"/>
  <c r="L86" i="6"/>
  <c r="K86" i="6"/>
  <c r="M85" i="6"/>
  <c r="L85" i="6"/>
  <c r="K85" i="6"/>
  <c r="M84" i="6"/>
  <c r="L84" i="6"/>
  <c r="K84" i="6"/>
  <c r="M83" i="6"/>
  <c r="L83" i="6"/>
  <c r="K83" i="6"/>
  <c r="M82" i="6"/>
  <c r="L82" i="6"/>
  <c r="K82" i="6"/>
  <c r="M81" i="6"/>
  <c r="L81" i="6"/>
  <c r="K81" i="6"/>
  <c r="M80" i="6"/>
  <c r="L80" i="6"/>
  <c r="K80" i="6"/>
  <c r="M79" i="6"/>
  <c r="L79" i="6"/>
  <c r="K79" i="6"/>
  <c r="M78" i="6"/>
  <c r="L78" i="6"/>
  <c r="K78" i="6"/>
  <c r="M77" i="6"/>
  <c r="L77" i="6"/>
  <c r="K77" i="6"/>
  <c r="M76" i="6"/>
  <c r="L76" i="6"/>
  <c r="K76" i="6"/>
  <c r="M75" i="6"/>
  <c r="L75" i="6"/>
  <c r="K75" i="6"/>
  <c r="M74" i="6"/>
  <c r="L74" i="6"/>
  <c r="K74" i="6"/>
  <c r="M73" i="6"/>
  <c r="L73" i="6"/>
  <c r="K73" i="6"/>
  <c r="M72" i="6"/>
  <c r="L72" i="6"/>
  <c r="K72" i="6"/>
  <c r="M71" i="6"/>
  <c r="L71" i="6"/>
  <c r="K71" i="6"/>
  <c r="K70" i="6"/>
  <c r="M70" i="6"/>
  <c r="L70" i="6"/>
  <c r="K69" i="6"/>
  <c r="M69" i="6"/>
  <c r="L69" i="6"/>
  <c r="K68" i="6"/>
  <c r="M68" i="6"/>
  <c r="L68" i="6"/>
  <c r="M67" i="6"/>
  <c r="L67" i="6"/>
  <c r="K67" i="6"/>
  <c r="M66" i="6"/>
  <c r="L66" i="6"/>
  <c r="K66" i="6"/>
  <c r="M64" i="6"/>
  <c r="L64" i="6"/>
  <c r="K64" i="6"/>
  <c r="M62" i="6"/>
  <c r="L62" i="6"/>
  <c r="K62" i="6"/>
  <c r="M61" i="6"/>
  <c r="L61" i="6"/>
  <c r="K61" i="6"/>
  <c r="M60" i="6"/>
  <c r="L60" i="6"/>
  <c r="K60" i="6"/>
  <c r="M59" i="6"/>
  <c r="L59" i="6"/>
  <c r="K59" i="6"/>
  <c r="M58" i="6"/>
  <c r="L58" i="6"/>
  <c r="K58" i="6"/>
  <c r="M57" i="6"/>
  <c r="L57" i="6"/>
  <c r="K57" i="6"/>
  <c r="M56" i="6"/>
  <c r="L56" i="6"/>
  <c r="K56" i="6"/>
  <c r="M55" i="6"/>
  <c r="L55" i="6"/>
  <c r="K55" i="6"/>
  <c r="M54" i="6"/>
  <c r="L54" i="6"/>
  <c r="K54" i="6"/>
  <c r="M53" i="6"/>
  <c r="L53" i="6"/>
  <c r="K53" i="6"/>
  <c r="M52" i="6"/>
  <c r="L52" i="6"/>
  <c r="K52" i="6"/>
  <c r="M51" i="6"/>
  <c r="L51" i="6"/>
  <c r="K51" i="6"/>
  <c r="M50" i="6"/>
  <c r="L50" i="6"/>
  <c r="K50" i="6"/>
  <c r="M43" i="6"/>
  <c r="L43" i="6"/>
  <c r="K43" i="6"/>
  <c r="M42" i="6"/>
  <c r="L42" i="6"/>
  <c r="K42" i="6"/>
  <c r="M41" i="6"/>
  <c r="L41" i="6"/>
  <c r="K41" i="6"/>
  <c r="M40" i="6"/>
  <c r="L40" i="6"/>
  <c r="K40" i="6"/>
  <c r="M39" i="6"/>
  <c r="L39" i="6"/>
  <c r="K39" i="6"/>
  <c r="M38" i="6"/>
  <c r="L38" i="6"/>
  <c r="K38" i="6"/>
  <c r="M37" i="6"/>
  <c r="L37" i="6"/>
  <c r="K37" i="6"/>
  <c r="M36" i="6"/>
  <c r="L36" i="6"/>
  <c r="K36" i="6"/>
  <c r="M35" i="6"/>
  <c r="L35" i="6"/>
  <c r="K35" i="6"/>
  <c r="M34" i="6"/>
  <c r="L34" i="6"/>
  <c r="K34" i="6"/>
  <c r="M33" i="6"/>
  <c r="L33" i="6"/>
  <c r="K33" i="6"/>
  <c r="M32" i="6"/>
  <c r="L32" i="6"/>
  <c r="K32" i="6"/>
  <c r="M31" i="6"/>
  <c r="L31" i="6"/>
  <c r="K31" i="6"/>
  <c r="M30" i="6"/>
  <c r="L30" i="6"/>
  <c r="K30" i="6"/>
  <c r="M29" i="6"/>
  <c r="L29" i="6"/>
  <c r="K29" i="6"/>
  <c r="M28" i="6"/>
  <c r="L28" i="6"/>
  <c r="K28" i="6"/>
  <c r="M27" i="6"/>
  <c r="L27" i="6"/>
  <c r="K27" i="6"/>
  <c r="M26" i="6"/>
  <c r="L26" i="6"/>
  <c r="K26" i="6"/>
  <c r="M25" i="6"/>
  <c r="L25" i="6"/>
  <c r="K25" i="6"/>
  <c r="M24" i="6"/>
  <c r="L24" i="6"/>
  <c r="K24" i="6"/>
  <c r="M23" i="6"/>
  <c r="L23" i="6"/>
  <c r="K23" i="6"/>
  <c r="M22" i="6"/>
  <c r="L22" i="6"/>
  <c r="K22" i="6"/>
  <c r="M21" i="6"/>
  <c r="L21" i="6"/>
  <c r="K21" i="6"/>
  <c r="M20" i="6"/>
  <c r="L20" i="6"/>
  <c r="K20" i="6"/>
  <c r="M19" i="6"/>
  <c r="L19" i="6"/>
  <c r="K19" i="6"/>
  <c r="M18" i="6"/>
  <c r="L18" i="6"/>
  <c r="K18" i="6"/>
  <c r="M14" i="6"/>
  <c r="M12" i="6"/>
  <c r="M17" i="6"/>
  <c r="M16" i="6"/>
  <c r="M15" i="6"/>
  <c r="M13" i="6"/>
  <c r="L15" i="6"/>
  <c r="L17" i="6"/>
  <c r="L16" i="6"/>
  <c r="L14" i="6"/>
  <c r="L13" i="6"/>
  <c r="L12" i="6"/>
  <c r="K17" i="6"/>
  <c r="K16" i="6"/>
  <c r="K15" i="6"/>
  <c r="K14" i="6"/>
  <c r="K13" i="6"/>
  <c r="K12" i="6"/>
  <c r="AN285" i="1"/>
  <c r="AN310" i="1"/>
  <c r="AN236" i="1"/>
  <c r="AP285" i="1"/>
  <c r="AM285" i="1"/>
  <c r="AO285" i="1"/>
  <c r="A285" i="1"/>
  <c r="D285" i="1"/>
  <c r="E285" i="1"/>
  <c r="AN259" i="1"/>
  <c r="D250" i="1"/>
  <c r="A250" i="1"/>
  <c r="AN334" i="1"/>
  <c r="AN494" i="1"/>
  <c r="AN15" i="1"/>
  <c r="E170" i="1"/>
  <c r="E494" i="1"/>
  <c r="A170" i="1"/>
  <c r="C170" i="1"/>
  <c r="D170" i="1"/>
  <c r="AO300" i="1"/>
  <c r="AO303" i="1"/>
  <c r="AO298" i="1"/>
  <c r="AO278" i="1"/>
  <c r="AO275" i="1"/>
  <c r="AO267" i="1"/>
  <c r="AO255" i="1"/>
  <c r="AO232" i="1"/>
  <c r="AO223" i="1"/>
  <c r="AO206" i="1"/>
  <c r="AO197" i="1"/>
  <c r="AO194" i="1"/>
  <c r="AO192" i="1"/>
  <c r="AO188" i="1"/>
  <c r="AO181" i="1"/>
  <c r="AO177" i="1"/>
  <c r="AO167" i="1"/>
  <c r="AO148" i="1"/>
  <c r="AO139" i="1"/>
  <c r="AO120" i="1"/>
  <c r="AO119" i="1"/>
  <c r="AO94" i="1"/>
  <c r="AO93" i="1"/>
  <c r="AO85" i="1"/>
  <c r="AO83" i="1"/>
  <c r="J495" i="7" l="1"/>
  <c r="J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2" i="7"/>
  <c r="L423" i="7" l="1"/>
  <c r="K423" i="7"/>
  <c r="L85" i="7"/>
  <c r="L82" i="7"/>
  <c r="L332" i="7"/>
  <c r="L333" i="7"/>
  <c r="L345" i="7"/>
  <c r="L343" i="7"/>
  <c r="K25" i="7"/>
  <c r="K485" i="7"/>
  <c r="K484" i="7"/>
  <c r="K345" i="7"/>
  <c r="K343" i="7"/>
  <c r="K333" i="7"/>
  <c r="K332" i="7"/>
  <c r="CG507" i="8"/>
  <c r="CF507" i="8"/>
  <c r="CE507" i="8"/>
  <c r="CD507" i="8"/>
  <c r="CC507" i="8"/>
  <c r="CB507" i="8"/>
  <c r="CA507" i="8"/>
  <c r="BZ507" i="8"/>
  <c r="BY507" i="8"/>
  <c r="BX507" i="8"/>
  <c r="BW507" i="8"/>
  <c r="BV507" i="8"/>
  <c r="BU507" i="8"/>
  <c r="BT507" i="8"/>
  <c r="BS507" i="8"/>
  <c r="BR507" i="8"/>
  <c r="BQ507" i="8"/>
  <c r="BP507" i="8"/>
  <c r="BO507" i="8"/>
  <c r="BN507" i="8"/>
  <c r="BM507" i="8"/>
  <c r="BL507" i="8"/>
  <c r="BK507" i="8"/>
  <c r="BJ507" i="8"/>
  <c r="BI507" i="8"/>
  <c r="BH507" i="8"/>
  <c r="BG507" i="8"/>
  <c r="BF507" i="8"/>
  <c r="BE507" i="8"/>
  <c r="BD507" i="8"/>
  <c r="BC507" i="8"/>
  <c r="BB507" i="8"/>
  <c r="BA507" i="8"/>
  <c r="AZ507" i="8"/>
  <c r="AY507" i="8"/>
  <c r="AX507" i="8"/>
  <c r="AW507" i="8"/>
  <c r="AV507" i="8"/>
  <c r="AU507" i="8"/>
  <c r="AT507" i="8"/>
  <c r="AS507" i="8"/>
  <c r="AR507" i="8"/>
  <c r="AQ507" i="8"/>
  <c r="AP507" i="8"/>
  <c r="AO507" i="8"/>
  <c r="AN507" i="8"/>
  <c r="AM507" i="8"/>
  <c r="AL507" i="8"/>
  <c r="AK507" i="8"/>
  <c r="AJ507" i="8"/>
  <c r="AI507" i="8"/>
  <c r="AH507" i="8"/>
  <c r="AG507" i="8"/>
  <c r="AF507" i="8"/>
  <c r="AE507" i="8"/>
  <c r="AD507" i="8"/>
  <c r="AC507" i="8"/>
  <c r="AB507" i="8"/>
  <c r="AA507" i="8"/>
  <c r="Z507" i="8"/>
  <c r="Y507" i="8"/>
  <c r="X507" i="8"/>
  <c r="W507" i="8"/>
  <c r="V507" i="8"/>
  <c r="U507" i="8"/>
  <c r="T507" i="8"/>
  <c r="S507" i="8"/>
  <c r="R507" i="8"/>
  <c r="Q507" i="8"/>
  <c r="P507" i="8"/>
  <c r="O507" i="8"/>
  <c r="N507" i="8"/>
  <c r="CG506" i="8"/>
  <c r="CF506" i="8"/>
  <c r="CE506" i="8"/>
  <c r="CD506" i="8"/>
  <c r="CC506" i="8"/>
  <c r="CB506" i="8"/>
  <c r="CA506" i="8"/>
  <c r="BZ506" i="8"/>
  <c r="BY506" i="8"/>
  <c r="BX506" i="8"/>
  <c r="BW506" i="8"/>
  <c r="BV506" i="8"/>
  <c r="BU506" i="8"/>
  <c r="BT506"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CG505" i="8"/>
  <c r="CF505" i="8"/>
  <c r="CE505" i="8"/>
  <c r="CD505" i="8"/>
  <c r="CC505" i="8"/>
  <c r="CB505" i="8"/>
  <c r="CA505" i="8"/>
  <c r="BZ505" i="8"/>
  <c r="BY505" i="8"/>
  <c r="BX505" i="8"/>
  <c r="BW505" i="8"/>
  <c r="BV505" i="8"/>
  <c r="BU505" i="8"/>
  <c r="BT505"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CG504" i="8"/>
  <c r="CF504" i="8"/>
  <c r="CE504" i="8"/>
  <c r="CD504" i="8"/>
  <c r="CC504" i="8"/>
  <c r="CB504" i="8"/>
  <c r="CA504" i="8"/>
  <c r="BZ504" i="8"/>
  <c r="BY504" i="8"/>
  <c r="BX504" i="8"/>
  <c r="BW504" i="8"/>
  <c r="BV504" i="8"/>
  <c r="BU504" i="8"/>
  <c r="BT504" i="8"/>
  <c r="BS504" i="8"/>
  <c r="BR504" i="8"/>
  <c r="BQ504" i="8"/>
  <c r="BP504" i="8"/>
  <c r="BO504" i="8"/>
  <c r="BN504" i="8"/>
  <c r="BM504" i="8"/>
  <c r="BL504" i="8"/>
  <c r="BK504" i="8"/>
  <c r="BJ504" i="8"/>
  <c r="BI504" i="8"/>
  <c r="BH504" i="8"/>
  <c r="BG504" i="8"/>
  <c r="BF504" i="8"/>
  <c r="BE504" i="8"/>
  <c r="BD504" i="8"/>
  <c r="BC504" i="8"/>
  <c r="BB504" i="8"/>
  <c r="BA504" i="8"/>
  <c r="AZ504" i="8"/>
  <c r="AY504" i="8"/>
  <c r="AX504" i="8"/>
  <c r="AW504" i="8"/>
  <c r="AV504" i="8"/>
  <c r="AU504" i="8"/>
  <c r="AT504" i="8"/>
  <c r="AS504" i="8"/>
  <c r="AR504" i="8"/>
  <c r="AQ504" i="8"/>
  <c r="AP504" i="8"/>
  <c r="AO504" i="8"/>
  <c r="AN504" i="8"/>
  <c r="AM504" i="8"/>
  <c r="AL504" i="8"/>
  <c r="AK504" i="8"/>
  <c r="AJ504" i="8"/>
  <c r="AI504" i="8"/>
  <c r="AH504" i="8"/>
  <c r="AG504" i="8"/>
  <c r="AF504" i="8"/>
  <c r="AE504" i="8"/>
  <c r="AD504" i="8"/>
  <c r="AC504" i="8"/>
  <c r="AB504" i="8"/>
  <c r="AA504" i="8"/>
  <c r="Z504" i="8"/>
  <c r="Y504" i="8"/>
  <c r="X504" i="8"/>
  <c r="W504" i="8"/>
  <c r="V504" i="8"/>
  <c r="U504" i="8"/>
  <c r="T504" i="8"/>
  <c r="S504" i="8"/>
  <c r="R504" i="8"/>
  <c r="Q504" i="8"/>
  <c r="P504" i="8"/>
  <c r="O504" i="8"/>
  <c r="N504" i="8"/>
  <c r="CG503" i="8"/>
  <c r="CF503" i="8"/>
  <c r="CE503" i="8"/>
  <c r="CD503" i="8"/>
  <c r="CC503" i="8"/>
  <c r="CB503" i="8"/>
  <c r="CA503" i="8"/>
  <c r="BZ503" i="8"/>
  <c r="BY503" i="8"/>
  <c r="BX503" i="8"/>
  <c r="BW503" i="8"/>
  <c r="BV503" i="8"/>
  <c r="BU503" i="8"/>
  <c r="BT503" i="8"/>
  <c r="BS503" i="8"/>
  <c r="BR503" i="8"/>
  <c r="BQ503" i="8"/>
  <c r="BP503" i="8"/>
  <c r="BO503" i="8"/>
  <c r="BN503" i="8"/>
  <c r="BM503" i="8"/>
  <c r="BL503" i="8"/>
  <c r="BK503" i="8"/>
  <c r="BJ503" i="8"/>
  <c r="BI503" i="8"/>
  <c r="BH503" i="8"/>
  <c r="BG503" i="8"/>
  <c r="BF503" i="8"/>
  <c r="BE503" i="8"/>
  <c r="BD503" i="8"/>
  <c r="BC503" i="8"/>
  <c r="BB503" i="8"/>
  <c r="BA503" i="8"/>
  <c r="AZ503" i="8"/>
  <c r="AY503" i="8"/>
  <c r="AX503" i="8"/>
  <c r="AW503" i="8"/>
  <c r="AV503" i="8"/>
  <c r="AU503" i="8"/>
  <c r="AT503" i="8"/>
  <c r="AS503" i="8"/>
  <c r="AR503" i="8"/>
  <c r="AQ503" i="8"/>
  <c r="AP503" i="8"/>
  <c r="AO503" i="8"/>
  <c r="AN503" i="8"/>
  <c r="AM503" i="8"/>
  <c r="AL503" i="8"/>
  <c r="AK503" i="8"/>
  <c r="AJ503" i="8"/>
  <c r="AI503" i="8"/>
  <c r="AH503" i="8"/>
  <c r="AG503" i="8"/>
  <c r="AF503" i="8"/>
  <c r="AE503" i="8"/>
  <c r="AD503" i="8"/>
  <c r="AC503" i="8"/>
  <c r="AB503" i="8"/>
  <c r="AA503" i="8"/>
  <c r="Z503" i="8"/>
  <c r="Y503" i="8"/>
  <c r="X503" i="8"/>
  <c r="W503" i="8"/>
  <c r="V503" i="8"/>
  <c r="U503" i="8"/>
  <c r="T503" i="8"/>
  <c r="S503" i="8"/>
  <c r="R503" i="8"/>
  <c r="Q503" i="8"/>
  <c r="P503" i="8"/>
  <c r="O503" i="8"/>
  <c r="N503" i="8"/>
  <c r="CG502" i="8"/>
  <c r="CF502" i="8"/>
  <c r="CE502" i="8"/>
  <c r="CD502" i="8"/>
  <c r="CC502" i="8"/>
  <c r="CB502" i="8"/>
  <c r="CA502" i="8"/>
  <c r="BZ502" i="8"/>
  <c r="BY502" i="8"/>
  <c r="BX502" i="8"/>
  <c r="BW502" i="8"/>
  <c r="BV502" i="8"/>
  <c r="BU502" i="8"/>
  <c r="BT502" i="8"/>
  <c r="BS502" i="8"/>
  <c r="BR502" i="8"/>
  <c r="BQ502" i="8"/>
  <c r="BP502" i="8"/>
  <c r="BO502" i="8"/>
  <c r="BN502" i="8"/>
  <c r="BM502" i="8"/>
  <c r="BL502" i="8"/>
  <c r="BK502" i="8"/>
  <c r="BJ502" i="8"/>
  <c r="BI502" i="8"/>
  <c r="BH502" i="8"/>
  <c r="BG502" i="8"/>
  <c r="BF502" i="8"/>
  <c r="BE502" i="8"/>
  <c r="BD502" i="8"/>
  <c r="BC502" i="8"/>
  <c r="BB502" i="8"/>
  <c r="BA502" i="8"/>
  <c r="AZ502" i="8"/>
  <c r="AY502" i="8"/>
  <c r="AX502" i="8"/>
  <c r="AW502" i="8"/>
  <c r="AV502" i="8"/>
  <c r="AU502" i="8"/>
  <c r="AT502" i="8"/>
  <c r="AS502" i="8"/>
  <c r="AR502" i="8"/>
  <c r="AQ502" i="8"/>
  <c r="AP502" i="8"/>
  <c r="AO502" i="8"/>
  <c r="AN502" i="8"/>
  <c r="AM502" i="8"/>
  <c r="AL502" i="8"/>
  <c r="AK502" i="8"/>
  <c r="AJ502" i="8"/>
  <c r="AI502" i="8"/>
  <c r="AH502" i="8"/>
  <c r="AG502" i="8"/>
  <c r="AF502" i="8"/>
  <c r="AE502" i="8"/>
  <c r="AD502" i="8"/>
  <c r="AC502" i="8"/>
  <c r="AB502" i="8"/>
  <c r="AA502" i="8"/>
  <c r="Z502" i="8"/>
  <c r="Y502" i="8"/>
  <c r="X502" i="8"/>
  <c r="W502" i="8"/>
  <c r="V502" i="8"/>
  <c r="U502" i="8"/>
  <c r="T502" i="8"/>
  <c r="S502" i="8"/>
  <c r="R502" i="8"/>
  <c r="Q502" i="8"/>
  <c r="O502" i="8"/>
  <c r="N502" i="8"/>
  <c r="P502" i="8"/>
  <c r="CG507" i="4"/>
  <c r="CF507" i="4"/>
  <c r="CE507" i="4"/>
  <c r="CD507" i="4"/>
  <c r="CC507" i="4"/>
  <c r="CB507" i="4"/>
  <c r="CA507" i="4"/>
  <c r="BZ507" i="4"/>
  <c r="BY507" i="4"/>
  <c r="BX507" i="4"/>
  <c r="BW507" i="4"/>
  <c r="BV507" i="4"/>
  <c r="BU507" i="4"/>
  <c r="BT507" i="4"/>
  <c r="BS507" i="4"/>
  <c r="BR507" i="4"/>
  <c r="BQ507" i="4"/>
  <c r="BP507" i="4"/>
  <c r="BO507" i="4"/>
  <c r="BN507" i="4"/>
  <c r="BM507" i="4"/>
  <c r="BL507" i="4"/>
  <c r="BK507" i="4"/>
  <c r="BJ507" i="4"/>
  <c r="BI507" i="4"/>
  <c r="BH507" i="4"/>
  <c r="BG507" i="4"/>
  <c r="BF507" i="4"/>
  <c r="BE507" i="4"/>
  <c r="BD507" i="4"/>
  <c r="BC507" i="4"/>
  <c r="BB507" i="4"/>
  <c r="BA507" i="4"/>
  <c r="AZ507" i="4"/>
  <c r="AY507" i="4"/>
  <c r="AX507" i="4"/>
  <c r="AW507" i="4"/>
  <c r="AV507" i="4"/>
  <c r="AU507" i="4"/>
  <c r="AT507" i="4"/>
  <c r="AS507" i="4"/>
  <c r="AR507" i="4"/>
  <c r="AQ507" i="4"/>
  <c r="AP507" i="4"/>
  <c r="AO507" i="4"/>
  <c r="AN507" i="4"/>
  <c r="AM507" i="4"/>
  <c r="AL507" i="4"/>
  <c r="AK507" i="4"/>
  <c r="AJ507" i="4"/>
  <c r="AI507" i="4"/>
  <c r="AH507" i="4"/>
  <c r="AG507" i="4"/>
  <c r="AF507" i="4"/>
  <c r="AE507" i="4"/>
  <c r="AD507" i="4"/>
  <c r="AC507" i="4"/>
  <c r="AB507" i="4"/>
  <c r="AA507" i="4"/>
  <c r="Z507" i="4"/>
  <c r="Y507" i="4"/>
  <c r="X507" i="4"/>
  <c r="W507" i="4"/>
  <c r="V507" i="4"/>
  <c r="U507" i="4"/>
  <c r="T507" i="4"/>
  <c r="S507" i="4"/>
  <c r="R507" i="4"/>
  <c r="Q507" i="4"/>
  <c r="P507" i="4"/>
  <c r="O507" i="4"/>
  <c r="N507" i="4"/>
  <c r="CG506" i="4"/>
  <c r="CF506" i="4"/>
  <c r="CE506" i="4"/>
  <c r="CD506" i="4"/>
  <c r="CC506" i="4"/>
  <c r="CB506" i="4"/>
  <c r="CA506" i="4"/>
  <c r="BZ506" i="4"/>
  <c r="BY506" i="4"/>
  <c r="BX506" i="4"/>
  <c r="BW506" i="4"/>
  <c r="BV506" i="4"/>
  <c r="BU506" i="4"/>
  <c r="BT506"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CG505" i="4"/>
  <c r="CF505" i="4"/>
  <c r="CE505" i="4"/>
  <c r="CD505" i="4"/>
  <c r="CC505" i="4"/>
  <c r="CB505" i="4"/>
  <c r="CA505" i="4"/>
  <c r="BZ505" i="4"/>
  <c r="BY505" i="4"/>
  <c r="BX505" i="4"/>
  <c r="BW505" i="4"/>
  <c r="BV505" i="4"/>
  <c r="BU505" i="4"/>
  <c r="BT505"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CG504" i="4"/>
  <c r="CF504" i="4"/>
  <c r="CE504" i="4"/>
  <c r="CD504" i="4"/>
  <c r="CC504" i="4"/>
  <c r="CB504" i="4"/>
  <c r="CA504" i="4"/>
  <c r="BZ504" i="4"/>
  <c r="BY504" i="4"/>
  <c r="BX504" i="4"/>
  <c r="BW504" i="4"/>
  <c r="BV504" i="4"/>
  <c r="BU504" i="4"/>
  <c r="BT504" i="4"/>
  <c r="BS504" i="4"/>
  <c r="BR504" i="4"/>
  <c r="BQ504" i="4"/>
  <c r="BP504" i="4"/>
  <c r="BO504" i="4"/>
  <c r="BN504" i="4"/>
  <c r="BM504" i="4"/>
  <c r="BL504" i="4"/>
  <c r="BK504" i="4"/>
  <c r="BJ504" i="4"/>
  <c r="BI504" i="4"/>
  <c r="BH504" i="4"/>
  <c r="BG504" i="4"/>
  <c r="BF504" i="4"/>
  <c r="BE504" i="4"/>
  <c r="BD504" i="4"/>
  <c r="BC504" i="4"/>
  <c r="BB504" i="4"/>
  <c r="BA504" i="4"/>
  <c r="AZ504" i="4"/>
  <c r="AY504" i="4"/>
  <c r="AX504" i="4"/>
  <c r="AW504" i="4"/>
  <c r="AV504" i="4"/>
  <c r="AU504" i="4"/>
  <c r="AT504" i="4"/>
  <c r="AS504" i="4"/>
  <c r="AR504" i="4"/>
  <c r="AQ504" i="4"/>
  <c r="AP504" i="4"/>
  <c r="AO504" i="4"/>
  <c r="AN504" i="4"/>
  <c r="AM504" i="4"/>
  <c r="AL504" i="4"/>
  <c r="AK504" i="4"/>
  <c r="AJ504" i="4"/>
  <c r="AI504" i="4"/>
  <c r="AH504" i="4"/>
  <c r="AG504" i="4"/>
  <c r="AF504" i="4"/>
  <c r="AE504" i="4"/>
  <c r="AD504" i="4"/>
  <c r="AC504" i="4"/>
  <c r="AB504" i="4"/>
  <c r="AA504" i="4"/>
  <c r="Z504" i="4"/>
  <c r="Y504" i="4"/>
  <c r="X504" i="4"/>
  <c r="W504" i="4"/>
  <c r="V504" i="4"/>
  <c r="U504" i="4"/>
  <c r="T504" i="4"/>
  <c r="S504" i="4"/>
  <c r="R504" i="4"/>
  <c r="Q504" i="4"/>
  <c r="P504" i="4"/>
  <c r="O504" i="4"/>
  <c r="N504" i="4"/>
  <c r="CG503" i="4"/>
  <c r="CF503" i="4"/>
  <c r="CE503" i="4"/>
  <c r="CD503" i="4"/>
  <c r="CC503" i="4"/>
  <c r="CB503" i="4"/>
  <c r="CA503" i="4"/>
  <c r="BZ503" i="4"/>
  <c r="BY503" i="4"/>
  <c r="BX503" i="4"/>
  <c r="BW503" i="4"/>
  <c r="BV503" i="4"/>
  <c r="BU503" i="4"/>
  <c r="BT503" i="4"/>
  <c r="BS503" i="4"/>
  <c r="BR503" i="4"/>
  <c r="BQ503" i="4"/>
  <c r="BP503" i="4"/>
  <c r="BO503" i="4"/>
  <c r="BN503" i="4"/>
  <c r="BM503" i="4"/>
  <c r="BL503" i="4"/>
  <c r="BK503" i="4"/>
  <c r="BJ503" i="4"/>
  <c r="BI503" i="4"/>
  <c r="BH503" i="4"/>
  <c r="BG503" i="4"/>
  <c r="BF503" i="4"/>
  <c r="BE503" i="4"/>
  <c r="BD503" i="4"/>
  <c r="BC503" i="4"/>
  <c r="BB503" i="4"/>
  <c r="BA503" i="4"/>
  <c r="AZ503" i="4"/>
  <c r="AY503" i="4"/>
  <c r="AX503" i="4"/>
  <c r="AW503" i="4"/>
  <c r="AV503" i="4"/>
  <c r="AU503" i="4"/>
  <c r="AT503" i="4"/>
  <c r="AS503" i="4"/>
  <c r="AR503" i="4"/>
  <c r="AQ503" i="4"/>
  <c r="AP503" i="4"/>
  <c r="AO503" i="4"/>
  <c r="AN503" i="4"/>
  <c r="AM503" i="4"/>
  <c r="AL503" i="4"/>
  <c r="AK503" i="4"/>
  <c r="AJ503" i="4"/>
  <c r="AI503" i="4"/>
  <c r="AH503" i="4"/>
  <c r="AG503" i="4"/>
  <c r="AF503" i="4"/>
  <c r="AE503" i="4"/>
  <c r="AD503" i="4"/>
  <c r="AC503" i="4"/>
  <c r="AB503" i="4"/>
  <c r="AA503" i="4"/>
  <c r="Z503" i="4"/>
  <c r="Y503" i="4"/>
  <c r="X503" i="4"/>
  <c r="W503" i="4"/>
  <c r="V503" i="4"/>
  <c r="U503" i="4"/>
  <c r="T503" i="4"/>
  <c r="S503" i="4"/>
  <c r="R503" i="4"/>
  <c r="Q503" i="4"/>
  <c r="P503" i="4"/>
  <c r="O503" i="4"/>
  <c r="N503" i="4"/>
  <c r="CG502" i="4"/>
  <c r="CF502" i="4"/>
  <c r="CE502" i="4"/>
  <c r="CD502" i="4"/>
  <c r="CC502" i="4"/>
  <c r="CB502" i="4"/>
  <c r="CA502" i="4"/>
  <c r="BZ502" i="4"/>
  <c r="BY502" i="4"/>
  <c r="BX502" i="4"/>
  <c r="BW502" i="4"/>
  <c r="BV502" i="4"/>
  <c r="BU502" i="4"/>
  <c r="BT502" i="4"/>
  <c r="BS502" i="4"/>
  <c r="BR502" i="4"/>
  <c r="BQ502" i="4"/>
  <c r="BP502" i="4"/>
  <c r="BO502" i="4"/>
  <c r="BN502" i="4"/>
  <c r="BM502" i="4"/>
  <c r="BL502" i="4"/>
  <c r="BK502" i="4"/>
  <c r="BJ502" i="4"/>
  <c r="BI502" i="4"/>
  <c r="BH502" i="4"/>
  <c r="BG502" i="4"/>
  <c r="BF502" i="4"/>
  <c r="BE502" i="4"/>
  <c r="BD502" i="4"/>
  <c r="BC502" i="4"/>
  <c r="BB502" i="4"/>
  <c r="BA502" i="4"/>
  <c r="AZ502" i="4"/>
  <c r="AY502" i="4"/>
  <c r="AX502" i="4"/>
  <c r="AW502" i="4"/>
  <c r="AV502" i="4"/>
  <c r="AU502" i="4"/>
  <c r="AT502" i="4"/>
  <c r="AS502" i="4"/>
  <c r="AR502" i="4"/>
  <c r="AQ502" i="4"/>
  <c r="AP502" i="4"/>
  <c r="AO502" i="4"/>
  <c r="AN502" i="4"/>
  <c r="AM502" i="4"/>
  <c r="AL502" i="4"/>
  <c r="AK502" i="4"/>
  <c r="AJ502" i="4"/>
  <c r="AI502" i="4"/>
  <c r="AH502" i="4"/>
  <c r="AG502" i="4"/>
  <c r="AF502" i="4"/>
  <c r="AE502" i="4"/>
  <c r="AD502" i="4"/>
  <c r="AC502" i="4"/>
  <c r="AB502" i="4"/>
  <c r="AA502" i="4"/>
  <c r="Z502" i="4"/>
  <c r="Y502" i="4"/>
  <c r="X502" i="4"/>
  <c r="W502" i="4"/>
  <c r="V502" i="4"/>
  <c r="U502" i="4"/>
  <c r="T502" i="4"/>
  <c r="S502" i="4"/>
  <c r="R502" i="4"/>
  <c r="N502" i="4"/>
  <c r="Q502" i="4"/>
  <c r="P502" i="4"/>
  <c r="O502" i="4"/>
  <c r="AJ147" i="1"/>
  <c r="AJ146" i="1"/>
  <c r="AJ132" i="1"/>
  <c r="AJ133" i="1"/>
  <c r="L484" i="7"/>
  <c r="L483" i="7"/>
  <c r="L480" i="7"/>
  <c r="L477" i="7"/>
  <c r="L474" i="7"/>
  <c r="L471" i="7"/>
  <c r="L468" i="7"/>
  <c r="L464" i="7"/>
  <c r="L461" i="7"/>
  <c r="L459" i="7"/>
  <c r="L456" i="7"/>
  <c r="L453" i="7"/>
  <c r="L452" i="7"/>
  <c r="L449" i="7"/>
  <c r="L446" i="7"/>
  <c r="L443" i="7"/>
  <c r="L441" i="7"/>
  <c r="L438" i="7"/>
  <c r="L434" i="7"/>
  <c r="L430" i="7"/>
  <c r="L427" i="7"/>
  <c r="L424" i="7"/>
  <c r="L416" i="7"/>
  <c r="L414" i="7"/>
  <c r="L410" i="7"/>
  <c r="L407" i="7"/>
  <c r="L404" i="7"/>
  <c r="L401" i="7"/>
  <c r="L398" i="7"/>
  <c r="L394" i="7"/>
  <c r="L381" i="7"/>
  <c r="L374" i="7"/>
  <c r="L370" i="7"/>
  <c r="L366" i="7"/>
  <c r="K363" i="7"/>
  <c r="L363" i="7"/>
  <c r="L359" i="7"/>
  <c r="L356" i="7"/>
  <c r="L353" i="7"/>
  <c r="L338" i="7"/>
  <c r="L328" i="7"/>
  <c r="L323" i="7"/>
  <c r="L313" i="7"/>
  <c r="L310" i="7"/>
  <c r="L305" i="7"/>
  <c r="L302" i="7"/>
  <c r="L293" i="7"/>
  <c r="L288" i="7"/>
  <c r="L284" i="7"/>
  <c r="L281" i="7"/>
  <c r="L276" i="7"/>
  <c r="L273" i="7"/>
  <c r="L270" i="7"/>
  <c r="L267" i="7"/>
  <c r="L263" i="7"/>
  <c r="L259" i="7"/>
  <c r="L256" i="7"/>
  <c r="L255" i="7"/>
  <c r="L252" i="7"/>
  <c r="L245" i="7"/>
  <c r="L242" i="7"/>
  <c r="L238" i="7"/>
  <c r="L237" i="7"/>
  <c r="K237" i="7"/>
  <c r="L235" i="7"/>
  <c r="L231" i="7"/>
  <c r="L226" i="7"/>
  <c r="L221" i="7"/>
  <c r="L217" i="7"/>
  <c r="L214" i="7"/>
  <c r="L211" i="7"/>
  <c r="L206" i="7"/>
  <c r="L203" i="7"/>
  <c r="L200" i="7"/>
  <c r="L193" i="7"/>
  <c r="L190" i="7"/>
  <c r="L187" i="7"/>
  <c r="L184" i="7"/>
  <c r="L179" i="7"/>
  <c r="L176" i="7"/>
  <c r="L173" i="7"/>
  <c r="L169" i="7"/>
  <c r="L166" i="7"/>
  <c r="L156" i="7"/>
  <c r="L153" i="7"/>
  <c r="L147" i="7"/>
  <c r="L144" i="7"/>
  <c r="L142" i="7"/>
  <c r="L139" i="7"/>
  <c r="L136" i="7"/>
  <c r="L135" i="7"/>
  <c r="K135" i="7"/>
  <c r="L133" i="7"/>
  <c r="L130" i="7"/>
  <c r="L124" i="7"/>
  <c r="L121" i="7"/>
  <c r="L118" i="7"/>
  <c r="L115" i="7"/>
  <c r="L113" i="7"/>
  <c r="L110" i="7"/>
  <c r="L107" i="7"/>
  <c r="L104" i="7"/>
  <c r="L101" i="7"/>
  <c r="L98" i="7"/>
  <c r="L95" i="7"/>
  <c r="L77" i="7"/>
  <c r="L74" i="7"/>
  <c r="L70" i="7"/>
  <c r="L67" i="7"/>
  <c r="L64" i="7"/>
  <c r="L61" i="7"/>
  <c r="L58" i="7"/>
  <c r="L57" i="7"/>
  <c r="L53" i="7"/>
  <c r="L49" i="7"/>
  <c r="L46" i="7"/>
  <c r="L44" i="7"/>
  <c r="L41" i="7"/>
  <c r="L38" i="7"/>
  <c r="L34" i="7"/>
  <c r="L32" i="7"/>
  <c r="L29" i="7"/>
  <c r="L26" i="7"/>
  <c r="L25" i="7"/>
  <c r="L23" i="7"/>
  <c r="L19" i="7"/>
  <c r="L15" i="7"/>
  <c r="L12" i="7"/>
  <c r="L8" i="7"/>
  <c r="L5" i="7"/>
  <c r="L2" i="7"/>
  <c r="K323" i="7"/>
  <c r="L322" i="7"/>
  <c r="K322" i="7"/>
  <c r="L320" i="7"/>
  <c r="K320" i="7"/>
  <c r="L319" i="7"/>
  <c r="K319" i="7"/>
  <c r="K142" i="7"/>
  <c r="F495" i="4"/>
  <c r="G495" i="4"/>
  <c r="H495" i="4"/>
  <c r="I495" i="4"/>
  <c r="J495" i="4"/>
  <c r="E495" i="4"/>
  <c r="G495" i="7"/>
  <c r="G503" i="7" s="1"/>
  <c r="H495" i="7"/>
  <c r="E495" i="7"/>
  <c r="E503" i="7" s="1"/>
  <c r="L490" i="7"/>
  <c r="K490" i="7"/>
  <c r="K483" i="7"/>
  <c r="K464" i="7"/>
  <c r="K459" i="7"/>
  <c r="K452" i="7"/>
  <c r="K441" i="7"/>
  <c r="K434" i="7"/>
  <c r="L433" i="7"/>
  <c r="K433" i="7"/>
  <c r="K420" i="7"/>
  <c r="L420" i="7"/>
  <c r="L419" i="7"/>
  <c r="K419" i="7"/>
  <c r="K414" i="7"/>
  <c r="K410" i="7"/>
  <c r="K424" i="7"/>
  <c r="K416" i="7"/>
  <c r="L397" i="7"/>
  <c r="K397" i="7"/>
  <c r="L392" i="7"/>
  <c r="K392" i="7"/>
  <c r="L390" i="7"/>
  <c r="K390" i="7"/>
  <c r="L388" i="7"/>
  <c r="K388" i="7"/>
  <c r="K381" i="7"/>
  <c r="L380" i="7"/>
  <c r="K380" i="7"/>
  <c r="L378" i="7"/>
  <c r="K378" i="7"/>
  <c r="K374" i="7"/>
  <c r="L373" i="7"/>
  <c r="K373" i="7"/>
  <c r="K366" i="7"/>
  <c r="L364" i="7"/>
  <c r="K364" i="7"/>
  <c r="L362" i="7"/>
  <c r="K362" i="7"/>
  <c r="L351" i="7"/>
  <c r="K351" i="7"/>
  <c r="L341" i="7"/>
  <c r="K341" i="7"/>
  <c r="L337" i="7"/>
  <c r="K337" i="7"/>
  <c r="L331" i="7"/>
  <c r="K331" i="7"/>
  <c r="L327" i="7"/>
  <c r="K327" i="7"/>
  <c r="L317" i="7"/>
  <c r="K317" i="7"/>
  <c r="L316" i="7"/>
  <c r="K316" i="7"/>
  <c r="K305" i="7"/>
  <c r="L300" i="7"/>
  <c r="K300" i="7"/>
  <c r="L298" i="7"/>
  <c r="K298" i="7"/>
  <c r="L296" i="7"/>
  <c r="K296" i="7"/>
  <c r="L291" i="7"/>
  <c r="K291" i="7"/>
  <c r="K284" i="7"/>
  <c r="K281" i="7"/>
  <c r="L280" i="7"/>
  <c r="K280" i="7"/>
  <c r="L279" i="7"/>
  <c r="K279" i="7"/>
  <c r="K263" i="7"/>
  <c r="L262" i="7"/>
  <c r="K262" i="7"/>
  <c r="K255" i="7"/>
  <c r="L250" i="7"/>
  <c r="K250" i="7"/>
  <c r="L248" i="7"/>
  <c r="K248" i="7"/>
  <c r="L241" i="7"/>
  <c r="K241" i="7"/>
  <c r="K235" i="7"/>
  <c r="L234" i="7"/>
  <c r="K234" i="7"/>
  <c r="K226" i="7"/>
  <c r="K221" i="7"/>
  <c r="L220" i="7"/>
  <c r="K220" i="7"/>
  <c r="K206" i="7"/>
  <c r="L198" i="7"/>
  <c r="K198" i="7"/>
  <c r="L196" i="7"/>
  <c r="K196" i="7"/>
  <c r="L182" i="7"/>
  <c r="K182" i="7"/>
  <c r="L164" i="7"/>
  <c r="L172" i="7"/>
  <c r="K172" i="7"/>
  <c r="K169" i="7"/>
  <c r="K164" i="7"/>
  <c r="L163" i="7"/>
  <c r="K163" i="7"/>
  <c r="L161" i="7"/>
  <c r="K161" i="7"/>
  <c r="L159" i="7"/>
  <c r="K159" i="7"/>
  <c r="L152" i="7"/>
  <c r="K152" i="7"/>
  <c r="L151" i="7"/>
  <c r="K151" i="7"/>
  <c r="L150" i="7"/>
  <c r="K150" i="7"/>
  <c r="L129" i="7"/>
  <c r="K129" i="7"/>
  <c r="L128" i="7"/>
  <c r="K128" i="7"/>
  <c r="K124" i="7"/>
  <c r="K113" i="7"/>
  <c r="L103" i="7"/>
  <c r="K103" i="7"/>
  <c r="K101" i="7"/>
  <c r="K85" i="7"/>
  <c r="K77" i="7"/>
  <c r="K70" i="7"/>
  <c r="K57" i="7"/>
  <c r="K53" i="7"/>
  <c r="L52" i="7"/>
  <c r="K52" i="7"/>
  <c r="K44" i="7"/>
  <c r="K34" i="7"/>
  <c r="K32" i="7"/>
  <c r="K23" i="7"/>
  <c r="K19" i="7"/>
  <c r="L18" i="7"/>
  <c r="K18" i="7"/>
  <c r="K8" i="7"/>
  <c r="K480" i="7"/>
  <c r="K477" i="7"/>
  <c r="K474" i="7"/>
  <c r="K471" i="7"/>
  <c r="K468" i="7"/>
  <c r="K461" i="7"/>
  <c r="K456" i="7"/>
  <c r="K453" i="7"/>
  <c r="K449" i="7"/>
  <c r="K446" i="7"/>
  <c r="K443" i="7"/>
  <c r="K438" i="7"/>
  <c r="K430" i="7"/>
  <c r="K427" i="7"/>
  <c r="K407" i="7"/>
  <c r="K404" i="7"/>
  <c r="K401" i="7"/>
  <c r="K398" i="7"/>
  <c r="K394" i="7"/>
  <c r="K370" i="7"/>
  <c r="K359" i="7"/>
  <c r="K356" i="7"/>
  <c r="K353" i="7"/>
  <c r="K338" i="7"/>
  <c r="K328" i="7"/>
  <c r="K313" i="7"/>
  <c r="K310" i="7"/>
  <c r="K302" i="7"/>
  <c r="K293" i="7"/>
  <c r="K288" i="7"/>
  <c r="K276" i="7"/>
  <c r="K273" i="7"/>
  <c r="K270" i="7"/>
  <c r="K267" i="7"/>
  <c r="K259" i="7"/>
  <c r="K256" i="7"/>
  <c r="K252" i="7"/>
  <c r="K245" i="7"/>
  <c r="K242" i="7"/>
  <c r="K238" i="7"/>
  <c r="K231" i="7"/>
  <c r="K217" i="7"/>
  <c r="K214" i="7"/>
  <c r="K211" i="7"/>
  <c r="K203" i="7"/>
  <c r="K200" i="7"/>
  <c r="K193" i="7"/>
  <c r="K190" i="7"/>
  <c r="K187" i="7"/>
  <c r="K184" i="7"/>
  <c r="K179" i="7"/>
  <c r="K176" i="7"/>
  <c r="K173" i="7"/>
  <c r="K166" i="7"/>
  <c r="K156" i="7"/>
  <c r="K153" i="7"/>
  <c r="K147" i="7"/>
  <c r="K144" i="7"/>
  <c r="K139" i="7"/>
  <c r="K136" i="7"/>
  <c r="K133" i="7"/>
  <c r="K130" i="7"/>
  <c r="K121" i="7"/>
  <c r="K118" i="7"/>
  <c r="K115" i="7"/>
  <c r="K110" i="7"/>
  <c r="K107" i="7"/>
  <c r="K104" i="7"/>
  <c r="K98" i="7"/>
  <c r="K95" i="7"/>
  <c r="K82" i="7"/>
  <c r="K74" i="7"/>
  <c r="K67" i="7"/>
  <c r="K64" i="7"/>
  <c r="K61" i="7"/>
  <c r="K58" i="7"/>
  <c r="K49" i="7"/>
  <c r="K46" i="7"/>
  <c r="K41" i="7"/>
  <c r="K38" i="7"/>
  <c r="K29" i="7"/>
  <c r="K26" i="7"/>
  <c r="K15" i="7"/>
  <c r="K12" i="7"/>
  <c r="K5" i="7"/>
  <c r="K2" i="7"/>
  <c r="AJ92" i="1"/>
  <c r="N509" i="8"/>
  <c r="G509" i="8"/>
  <c r="G515" i="8" s="1"/>
  <c r="E509" i="8"/>
  <c r="E515" i="8" s="1"/>
  <c r="H502" i="8"/>
  <c r="J490" i="8"/>
  <c r="I490" i="8"/>
  <c r="I485" i="8"/>
  <c r="J484" i="8"/>
  <c r="I484" i="8"/>
  <c r="J483" i="8"/>
  <c r="I483" i="8"/>
  <c r="J480" i="8"/>
  <c r="I480" i="8"/>
  <c r="J477" i="8"/>
  <c r="I477" i="8"/>
  <c r="J474" i="8"/>
  <c r="I474" i="8"/>
  <c r="J471" i="8"/>
  <c r="I471" i="8"/>
  <c r="J468" i="8"/>
  <c r="I468" i="8"/>
  <c r="J464" i="8"/>
  <c r="I464" i="8"/>
  <c r="J461" i="8"/>
  <c r="I461" i="8"/>
  <c r="J458" i="8"/>
  <c r="I458" i="8"/>
  <c r="J455" i="8"/>
  <c r="I455" i="8"/>
  <c r="J452" i="8"/>
  <c r="I452" i="8"/>
  <c r="J451" i="8"/>
  <c r="I451" i="8"/>
  <c r="J448" i="8"/>
  <c r="I448" i="8"/>
  <c r="J445" i="8"/>
  <c r="I445" i="8"/>
  <c r="J442" i="8"/>
  <c r="I442" i="8"/>
  <c r="J440" i="8"/>
  <c r="I440" i="8"/>
  <c r="J437" i="8"/>
  <c r="I437" i="8"/>
  <c r="J433" i="8"/>
  <c r="I433" i="8"/>
  <c r="J432" i="8"/>
  <c r="I432" i="8"/>
  <c r="J429" i="8"/>
  <c r="I429" i="8"/>
  <c r="J426" i="8"/>
  <c r="I426" i="8"/>
  <c r="J423" i="8"/>
  <c r="I423" i="8"/>
  <c r="I422" i="8"/>
  <c r="J421" i="8"/>
  <c r="I421" i="8"/>
  <c r="J418" i="8"/>
  <c r="I418" i="8"/>
  <c r="J417" i="8"/>
  <c r="I417" i="8"/>
  <c r="J414" i="8"/>
  <c r="I414" i="8"/>
  <c r="J412" i="8"/>
  <c r="I412" i="8"/>
  <c r="J408" i="8"/>
  <c r="I408" i="8"/>
  <c r="J405" i="8"/>
  <c r="I405" i="8"/>
  <c r="J402" i="8"/>
  <c r="I402" i="8"/>
  <c r="J399" i="8"/>
  <c r="I399" i="8"/>
  <c r="J396" i="8"/>
  <c r="I396" i="8"/>
  <c r="J395" i="8"/>
  <c r="I395" i="8"/>
  <c r="J392" i="8"/>
  <c r="I392" i="8"/>
  <c r="J390" i="8"/>
  <c r="I390" i="8"/>
  <c r="J388" i="8"/>
  <c r="I388" i="8"/>
  <c r="J386" i="8"/>
  <c r="I386" i="8"/>
  <c r="J379" i="8"/>
  <c r="I379" i="8"/>
  <c r="J378" i="8"/>
  <c r="I378" i="8"/>
  <c r="J376" i="8"/>
  <c r="I376" i="8"/>
  <c r="J374" i="8"/>
  <c r="I374" i="8"/>
  <c r="J372" i="8"/>
  <c r="I372" i="8"/>
  <c r="J371" i="8"/>
  <c r="I371" i="8"/>
  <c r="J368" i="8"/>
  <c r="I368" i="8"/>
  <c r="J365" i="8"/>
  <c r="I365" i="8"/>
  <c r="J363" i="8"/>
  <c r="I363" i="8"/>
  <c r="J362" i="8"/>
  <c r="I362" i="8"/>
  <c r="J361" i="8"/>
  <c r="I361" i="8"/>
  <c r="J358" i="8"/>
  <c r="I358" i="8"/>
  <c r="J355" i="8"/>
  <c r="I355" i="8"/>
  <c r="J352" i="8"/>
  <c r="I352" i="8"/>
  <c r="J350" i="8"/>
  <c r="I350" i="8"/>
  <c r="I344" i="8"/>
  <c r="J342" i="8"/>
  <c r="I342" i="8"/>
  <c r="J340" i="8"/>
  <c r="I340" i="8"/>
  <c r="J337" i="8"/>
  <c r="I337" i="8"/>
  <c r="J333" i="8"/>
  <c r="I333" i="8"/>
  <c r="I332" i="8"/>
  <c r="J331" i="8"/>
  <c r="I331" i="8"/>
  <c r="J328" i="8"/>
  <c r="I328" i="8"/>
  <c r="J327" i="8"/>
  <c r="I327" i="8"/>
  <c r="J324" i="8"/>
  <c r="I324" i="8"/>
  <c r="J323" i="8"/>
  <c r="I323" i="8"/>
  <c r="J321" i="8"/>
  <c r="I321" i="8"/>
  <c r="J320" i="8"/>
  <c r="I320" i="8"/>
  <c r="J318" i="8"/>
  <c r="I318" i="8"/>
  <c r="J317" i="8"/>
  <c r="I317" i="8"/>
  <c r="J314" i="8"/>
  <c r="I314" i="8"/>
  <c r="J311" i="8"/>
  <c r="I311" i="8"/>
  <c r="J306" i="8"/>
  <c r="I306" i="8"/>
  <c r="J303" i="8"/>
  <c r="I303" i="8"/>
  <c r="J301" i="8"/>
  <c r="I301" i="8"/>
  <c r="J299" i="8"/>
  <c r="I299" i="8"/>
  <c r="J297" i="8"/>
  <c r="I297" i="8"/>
  <c r="J294" i="8"/>
  <c r="I294" i="8"/>
  <c r="J292" i="8"/>
  <c r="I292" i="8"/>
  <c r="J289" i="8"/>
  <c r="I289" i="8"/>
  <c r="J285" i="8"/>
  <c r="I285" i="8"/>
  <c r="J282" i="8"/>
  <c r="I282" i="8"/>
  <c r="J281" i="8"/>
  <c r="I281" i="8"/>
  <c r="J280" i="8"/>
  <c r="I280" i="8"/>
  <c r="J277" i="8"/>
  <c r="I277" i="8"/>
  <c r="J274" i="8"/>
  <c r="I274" i="8"/>
  <c r="J271" i="8"/>
  <c r="I271" i="8"/>
  <c r="J268" i="8"/>
  <c r="I268" i="8"/>
  <c r="J264" i="8"/>
  <c r="I264" i="8"/>
  <c r="J263" i="8"/>
  <c r="I263" i="8"/>
  <c r="J260" i="8"/>
  <c r="I260" i="8"/>
  <c r="J257" i="8"/>
  <c r="I257" i="8"/>
  <c r="J254" i="8"/>
  <c r="I254" i="8"/>
  <c r="J253" i="8"/>
  <c r="I253" i="8"/>
  <c r="J251" i="8"/>
  <c r="I251" i="8"/>
  <c r="J249" i="8"/>
  <c r="I249" i="8"/>
  <c r="J246" i="8"/>
  <c r="I246" i="8"/>
  <c r="J243" i="8"/>
  <c r="I243" i="8"/>
  <c r="J242" i="8"/>
  <c r="I242" i="8"/>
  <c r="J239" i="8"/>
  <c r="I239" i="8"/>
  <c r="J238" i="8"/>
  <c r="I238" i="8"/>
  <c r="J236" i="8"/>
  <c r="I236" i="8"/>
  <c r="J235" i="8"/>
  <c r="I235" i="8"/>
  <c r="J232" i="8"/>
  <c r="I232" i="8"/>
  <c r="J227" i="8"/>
  <c r="I227" i="8"/>
  <c r="J222" i="8"/>
  <c r="I222" i="8"/>
  <c r="J221" i="8"/>
  <c r="I221" i="8"/>
  <c r="J218" i="8"/>
  <c r="I218" i="8"/>
  <c r="J215" i="8"/>
  <c r="I215" i="8"/>
  <c r="J212" i="8"/>
  <c r="I212" i="8"/>
  <c r="J207" i="8"/>
  <c r="I207" i="8"/>
  <c r="J204" i="8"/>
  <c r="I204" i="8"/>
  <c r="J201" i="8"/>
  <c r="I201" i="8"/>
  <c r="J199" i="8"/>
  <c r="I199" i="8"/>
  <c r="J197" i="8"/>
  <c r="I197" i="8"/>
  <c r="J194" i="8"/>
  <c r="I194" i="8"/>
  <c r="J191" i="8"/>
  <c r="I191" i="8"/>
  <c r="J188" i="8"/>
  <c r="I188" i="8"/>
  <c r="J185" i="8"/>
  <c r="I185" i="8"/>
  <c r="J183" i="8"/>
  <c r="I183" i="8"/>
  <c r="J180" i="8"/>
  <c r="I180" i="8"/>
  <c r="J177" i="8"/>
  <c r="I177" i="8"/>
  <c r="J174" i="8"/>
  <c r="I174" i="8"/>
  <c r="J173" i="8"/>
  <c r="I173" i="8"/>
  <c r="J170" i="8"/>
  <c r="I170" i="8"/>
  <c r="J167" i="8"/>
  <c r="I167" i="8"/>
  <c r="J165" i="8"/>
  <c r="I165" i="8"/>
  <c r="J164" i="8"/>
  <c r="I164" i="8"/>
  <c r="J162" i="8"/>
  <c r="I162" i="8"/>
  <c r="J160" i="8"/>
  <c r="I160" i="8"/>
  <c r="J157" i="8"/>
  <c r="I157" i="8"/>
  <c r="J154" i="8"/>
  <c r="I154" i="8"/>
  <c r="J153" i="8"/>
  <c r="I153" i="8"/>
  <c r="J152" i="8"/>
  <c r="I152" i="8"/>
  <c r="J151" i="8"/>
  <c r="I151" i="8"/>
  <c r="J148" i="8"/>
  <c r="I148" i="8"/>
  <c r="J145" i="8"/>
  <c r="I145" i="8"/>
  <c r="J143" i="8"/>
  <c r="I143" i="8"/>
  <c r="J140" i="8"/>
  <c r="I140" i="8"/>
  <c r="J139" i="8"/>
  <c r="I139" i="8"/>
  <c r="J136" i="8"/>
  <c r="I136" i="8"/>
  <c r="J135" i="8"/>
  <c r="I135" i="8"/>
  <c r="J133" i="8"/>
  <c r="I133" i="8"/>
  <c r="J130" i="8"/>
  <c r="I130" i="8"/>
  <c r="J129" i="8"/>
  <c r="I129" i="8"/>
  <c r="J128" i="8"/>
  <c r="I128" i="8"/>
  <c r="J124" i="8"/>
  <c r="I124" i="8"/>
  <c r="J121" i="8"/>
  <c r="I121" i="8"/>
  <c r="J118" i="8"/>
  <c r="I118" i="8"/>
  <c r="J115" i="8"/>
  <c r="I115" i="8"/>
  <c r="J113" i="8"/>
  <c r="I113" i="8"/>
  <c r="J110" i="8"/>
  <c r="I110" i="8"/>
  <c r="J107" i="8"/>
  <c r="I107" i="8"/>
  <c r="J104" i="8"/>
  <c r="I104" i="8"/>
  <c r="J103" i="8"/>
  <c r="I103" i="8"/>
  <c r="J101" i="8"/>
  <c r="I101" i="8"/>
  <c r="J98" i="8"/>
  <c r="I98" i="8"/>
  <c r="J95" i="8"/>
  <c r="I95" i="8"/>
  <c r="I85" i="8"/>
  <c r="J82" i="8"/>
  <c r="I82" i="8"/>
  <c r="J77" i="8"/>
  <c r="I77" i="8"/>
  <c r="J74" i="8"/>
  <c r="I74" i="8"/>
  <c r="J70" i="8"/>
  <c r="I70" i="8"/>
  <c r="J67" i="8"/>
  <c r="I67" i="8"/>
  <c r="J64" i="8"/>
  <c r="I64" i="8"/>
  <c r="J61" i="8"/>
  <c r="I61" i="8"/>
  <c r="J58" i="8"/>
  <c r="I58" i="8"/>
  <c r="J57" i="8"/>
  <c r="I57" i="8"/>
  <c r="J53" i="8"/>
  <c r="I53" i="8"/>
  <c r="J52" i="8"/>
  <c r="I52" i="8"/>
  <c r="J49" i="8"/>
  <c r="I49" i="8"/>
  <c r="J46" i="8"/>
  <c r="I46" i="8"/>
  <c r="J44" i="8"/>
  <c r="I44" i="8"/>
  <c r="J41" i="8"/>
  <c r="I41" i="8"/>
  <c r="J38" i="8"/>
  <c r="I38" i="8"/>
  <c r="J34" i="8"/>
  <c r="I34" i="8"/>
  <c r="J32" i="8"/>
  <c r="I32" i="8"/>
  <c r="J29" i="8"/>
  <c r="I29" i="8"/>
  <c r="J26" i="8"/>
  <c r="I26" i="8"/>
  <c r="J25" i="8"/>
  <c r="I25" i="8"/>
  <c r="J23" i="8"/>
  <c r="I23" i="8"/>
  <c r="J19" i="8"/>
  <c r="I19" i="8"/>
  <c r="J18" i="8"/>
  <c r="I18" i="8"/>
  <c r="J15" i="8"/>
  <c r="I15" i="8"/>
  <c r="J12" i="8"/>
  <c r="I12" i="8"/>
  <c r="J8" i="8"/>
  <c r="I8" i="8"/>
  <c r="I502" i="8" s="1"/>
  <c r="J5" i="8"/>
  <c r="I5" i="8"/>
  <c r="J2" i="8"/>
  <c r="I2" i="8"/>
  <c r="E512" i="7"/>
  <c r="E511" i="7"/>
  <c r="E510" i="7"/>
  <c r="E507" i="7"/>
  <c r="E506" i="7"/>
  <c r="E505" i="7"/>
  <c r="G502" i="7"/>
  <c r="E502" i="7"/>
  <c r="AJ154" i="1"/>
  <c r="AJ153" i="1"/>
  <c r="AJ152" i="1"/>
  <c r="AE153" i="1"/>
  <c r="AN638" i="1"/>
  <c r="AN637" i="1" s="1"/>
  <c r="AN636" i="1"/>
  <c r="AN634" i="1" s="1"/>
  <c r="AN633" i="1"/>
  <c r="AN632" i="1"/>
  <c r="AN630" i="1" s="1"/>
  <c r="AN628" i="1"/>
  <c r="AN627" i="1"/>
  <c r="AN624" i="1"/>
  <c r="AN623" i="1" s="1"/>
  <c r="AN621" i="1"/>
  <c r="AN620" i="1"/>
  <c r="AN618" i="1"/>
  <c r="AN617" i="1"/>
  <c r="AN616" i="1" s="1"/>
  <c r="AN615" i="1" s="1"/>
  <c r="AN613" i="1"/>
  <c r="AN611" i="1"/>
  <c r="AN605" i="1"/>
  <c r="AN604" i="1" s="1"/>
  <c r="AN602" i="1" s="1"/>
  <c r="AN601" i="1"/>
  <c r="AN600" i="1"/>
  <c r="AN599" i="1"/>
  <c r="AN597" i="1"/>
  <c r="AN596" i="1"/>
  <c r="AN595" i="1"/>
  <c r="AN594" i="1"/>
  <c r="AN592" i="1"/>
  <c r="AN591" i="1"/>
  <c r="AN590" i="1"/>
  <c r="AN589" i="1"/>
  <c r="AN587" i="1"/>
  <c r="AN586" i="1"/>
  <c r="AN585" i="1"/>
  <c r="AN582" i="1"/>
  <c r="AN581" i="1"/>
  <c r="AN580" i="1"/>
  <c r="AN578" i="1"/>
  <c r="AN576" i="1"/>
  <c r="AN575" i="1"/>
  <c r="AN574" i="1" s="1"/>
  <c r="AN571" i="1"/>
  <c r="AN569" i="1" s="1"/>
  <c r="AN568" i="1"/>
  <c r="AN564" i="1"/>
  <c r="AN562" i="1"/>
  <c r="AN561" i="1"/>
  <c r="AN560" i="1"/>
  <c r="AN558" i="1"/>
  <c r="AN557" i="1"/>
  <c r="AN556" i="1"/>
  <c r="AN555" i="1"/>
  <c r="AN554" i="1"/>
  <c r="AN552" i="1"/>
  <c r="AN551" i="1" s="1"/>
  <c r="AN550" i="1"/>
  <c r="AN549" i="1"/>
  <c r="AN548" i="1"/>
  <c r="AN546" i="1"/>
  <c r="AN545" i="1" s="1"/>
  <c r="AN543" i="1"/>
  <c r="AN542" i="1"/>
  <c r="AN540" i="1"/>
  <c r="AN539" i="1"/>
  <c r="AN538" i="1" s="1"/>
  <c r="AN536" i="1"/>
  <c r="AN535" i="1"/>
  <c r="AN534" i="1" s="1"/>
  <c r="AN533" i="1"/>
  <c r="AN532" i="1"/>
  <c r="AN530" i="1"/>
  <c r="AN526" i="1"/>
  <c r="AN525" i="1"/>
  <c r="AN522" i="1"/>
  <c r="AN521" i="1" s="1"/>
  <c r="AN519" i="1"/>
  <c r="AN518" i="1"/>
  <c r="AN517" i="1" s="1"/>
  <c r="AN516" i="1"/>
  <c r="AN515" i="1"/>
  <c r="AN514" i="1" s="1"/>
  <c r="AN513" i="1"/>
  <c r="AN511" i="1"/>
  <c r="AN510" i="1"/>
  <c r="AN509" i="1" s="1"/>
  <c r="AN508" i="1"/>
  <c r="AN507" i="1"/>
  <c r="AN506" i="1"/>
  <c r="AN505" i="1"/>
  <c r="AN504" i="1" s="1"/>
  <c r="AN503" i="1"/>
  <c r="AN500" i="1"/>
  <c r="AN498" i="1"/>
  <c r="AN493" i="1"/>
  <c r="AN491" i="1"/>
  <c r="AN490" i="1"/>
  <c r="AN489" i="1" s="1"/>
  <c r="AN488" i="1"/>
  <c r="AN487" i="1"/>
  <c r="AN486" i="1" s="1"/>
  <c r="AN485" i="1"/>
  <c r="AN484" i="1" s="1"/>
  <c r="AN483" i="1"/>
  <c r="AN482" i="1"/>
  <c r="AN481" i="1"/>
  <c r="AN480" i="1"/>
  <c r="AN478" i="1"/>
  <c r="AN477" i="1"/>
  <c r="AN476" i="1"/>
  <c r="AN475" i="1"/>
  <c r="AN473" i="1"/>
  <c r="AN471" i="1"/>
  <c r="AN470" i="1"/>
  <c r="AN469" i="1" s="1"/>
  <c r="AN468" i="1"/>
  <c r="AN467" i="1"/>
  <c r="AN466" i="1"/>
  <c r="AN465" i="1"/>
  <c r="AN464" i="1"/>
  <c r="AN463" i="1"/>
  <c r="AN462" i="1"/>
  <c r="AN460" i="1"/>
  <c r="AN458" i="1"/>
  <c r="AN457" i="1"/>
  <c r="AN456" i="1" s="1"/>
  <c r="AN455" i="1"/>
  <c r="AN454" i="1"/>
  <c r="AN447" i="1"/>
  <c r="AN446" i="1"/>
  <c r="AN445" i="1"/>
  <c r="AN442" i="1"/>
  <c r="AN441" i="1"/>
  <c r="AN440" i="1"/>
  <c r="AN439" i="1" s="1"/>
  <c r="AN437" i="1"/>
  <c r="AN436" i="1"/>
  <c r="AN435" i="1"/>
  <c r="AN434" i="1"/>
  <c r="AN431" i="1"/>
  <c r="AN426" i="1" s="1"/>
  <c r="AN425" i="1"/>
  <c r="AN424" i="1"/>
  <c r="AN421" i="1"/>
  <c r="AN420" i="1"/>
  <c r="AN418" i="1"/>
  <c r="AN417" i="1"/>
  <c r="AN415" i="1"/>
  <c r="AN414" i="1"/>
  <c r="AN413" i="1"/>
  <c r="AN412" i="1"/>
  <c r="AN409" i="1"/>
  <c r="AN408" i="1"/>
  <c r="AN407" i="1" s="1"/>
  <c r="AN406" i="1"/>
  <c r="AN405" i="1"/>
  <c r="AN404" i="1"/>
  <c r="AN403" i="1"/>
  <c r="AN401" i="1"/>
  <c r="AN400" i="1" s="1"/>
  <c r="AN399" i="1"/>
  <c r="AN398" i="1" s="1"/>
  <c r="AN397" i="1"/>
  <c r="AN396" i="1"/>
  <c r="AN395" i="1" s="1"/>
  <c r="AN393" i="1"/>
  <c r="AN392" i="1"/>
  <c r="AN391" i="1"/>
  <c r="AN389" i="1"/>
  <c r="AN387" i="1"/>
  <c r="AN384" i="1"/>
  <c r="AN381" i="1"/>
  <c r="AN379" i="1"/>
  <c r="AN374" i="1"/>
  <c r="AN373" i="1"/>
  <c r="AN370" i="1"/>
  <c r="AN369" i="1"/>
  <c r="AN367" i="1"/>
  <c r="AN365" i="1"/>
  <c r="AN363" i="1"/>
  <c r="AN43" i="1"/>
  <c r="AN42" i="1"/>
  <c r="AN41" i="1"/>
  <c r="AN40" i="1"/>
  <c r="AN39" i="1"/>
  <c r="AN33" i="1"/>
  <c r="AN31" i="1"/>
  <c r="AN30" i="1"/>
  <c r="AN29" i="1"/>
  <c r="AN28" i="1"/>
  <c r="AN27" i="1"/>
  <c r="AN26" i="1"/>
  <c r="AN25" i="1"/>
  <c r="AN24" i="1"/>
  <c r="AN23" i="1"/>
  <c r="AN21" i="1"/>
  <c r="AN20" i="1"/>
  <c r="AN19" i="1"/>
  <c r="AN18" i="1"/>
  <c r="AN17" i="1"/>
  <c r="AN16" i="1"/>
  <c r="AN12" i="1"/>
  <c r="AN11" i="1"/>
  <c r="AN10" i="1"/>
  <c r="AN9" i="1"/>
  <c r="AN8" i="1"/>
  <c r="AN7" i="1"/>
  <c r="AN6" i="1"/>
  <c r="AN4" i="1"/>
  <c r="AN356" i="1"/>
  <c r="AO356" i="1" s="1"/>
  <c r="AN355" i="1"/>
  <c r="AN354" i="1"/>
  <c r="AO354" i="1" s="1"/>
  <c r="AN353" i="1"/>
  <c r="AN351" i="1"/>
  <c r="AO351" i="1" s="1"/>
  <c r="AN349" i="1"/>
  <c r="AO349" i="1" s="1"/>
  <c r="AN348" i="1"/>
  <c r="AN347" i="1"/>
  <c r="AN346" i="1"/>
  <c r="AN345" i="1"/>
  <c r="AO345" i="1" s="1"/>
  <c r="AN344" i="1"/>
  <c r="AN343" i="1"/>
  <c r="AO343" i="1" s="1"/>
  <c r="AN341" i="1"/>
  <c r="AO341" i="1" s="1"/>
  <c r="AN340" i="1"/>
  <c r="AO340" i="1" s="1"/>
  <c r="AN338" i="1"/>
  <c r="AO338" i="1" s="1"/>
  <c r="AN337" i="1"/>
  <c r="AN336" i="1"/>
  <c r="AO336" i="1" s="1"/>
  <c r="AN335" i="1"/>
  <c r="AO335" i="1" s="1"/>
  <c r="AO334" i="1"/>
  <c r="AN331" i="1"/>
  <c r="AO331" i="1" s="1"/>
  <c r="AN330" i="1"/>
  <c r="AN329" i="1"/>
  <c r="AO329" i="1" s="1"/>
  <c r="AN328" i="1"/>
  <c r="AN327" i="1"/>
  <c r="AO327" i="1" s="1"/>
  <c r="AN326" i="1"/>
  <c r="AO326" i="1" s="1"/>
  <c r="AN325" i="1"/>
  <c r="AN323" i="1"/>
  <c r="AN292" i="1"/>
  <c r="AN451" i="1" s="1"/>
  <c r="AO325" i="1" l="1"/>
  <c r="AN368" i="1"/>
  <c r="AN390" i="1"/>
  <c r="AN411" i="1"/>
  <c r="AN416" i="1"/>
  <c r="AN423" i="1"/>
  <c r="AN422" i="1" s="1"/>
  <c r="AN433" i="1"/>
  <c r="AN432" i="1" s="1"/>
  <c r="AO344" i="1"/>
  <c r="AO353" i="1"/>
  <c r="AN371" i="1"/>
  <c r="AN377" i="1"/>
  <c r="AN443" i="1"/>
  <c r="AN453" i="1"/>
  <c r="AN461" i="1"/>
  <c r="AN531" i="1"/>
  <c r="AN563" i="1"/>
  <c r="AN593" i="1"/>
  <c r="AN629" i="1"/>
  <c r="AN626" i="1" s="1"/>
  <c r="AN512" i="1"/>
  <c r="AN598" i="1"/>
  <c r="AN577" i="1"/>
  <c r="AN520" i="1"/>
  <c r="AO337" i="1"/>
  <c r="AN502" i="1"/>
  <c r="AN501" i="1" s="1"/>
  <c r="AT501" i="1" s="1"/>
  <c r="AO347" i="1"/>
  <c r="AN584" i="1"/>
  <c r="AN544" i="1"/>
  <c r="AT544" i="1" s="1"/>
  <c r="AO346" i="1"/>
  <c r="AO348" i="1"/>
  <c r="AO330" i="1"/>
  <c r="AO328" i="1"/>
  <c r="AN385" i="1"/>
  <c r="AT385" i="1" s="1"/>
  <c r="K495" i="7"/>
  <c r="L495" i="7"/>
  <c r="E513" i="7"/>
  <c r="E508" i="7"/>
  <c r="J502" i="8"/>
  <c r="I507" i="8"/>
  <c r="H506" i="8"/>
  <c r="H507" i="8"/>
  <c r="I506" i="8"/>
  <c r="I505" i="8"/>
  <c r="I504" i="8"/>
  <c r="H505" i="8"/>
  <c r="H504" i="8"/>
  <c r="H503" i="8"/>
  <c r="M506" i="8"/>
  <c r="M505" i="8"/>
  <c r="M613" i="8" s="1"/>
  <c r="I503" i="8"/>
  <c r="AN459" i="1"/>
  <c r="AN479" i="1"/>
  <c r="AN583" i="1"/>
  <c r="AO323" i="1"/>
  <c r="AS797" i="1"/>
  <c r="AT797" i="1" s="1"/>
  <c r="AV640" i="1"/>
  <c r="AT637" i="1"/>
  <c r="AT634" i="1"/>
  <c r="AV629" i="1"/>
  <c r="AV626" i="1"/>
  <c r="AV623" i="1"/>
  <c r="AT623" i="1"/>
  <c r="AV622" i="1"/>
  <c r="AV615" i="1"/>
  <c r="AT615" i="1"/>
  <c r="AT609" i="1"/>
  <c r="AT608" i="1"/>
  <c r="AV607" i="1"/>
  <c r="AT604" i="1"/>
  <c r="AT603" i="1"/>
  <c r="AV602" i="1"/>
  <c r="AT602" i="1"/>
  <c r="AV601" i="1"/>
  <c r="AV600" i="1"/>
  <c r="AV599" i="1"/>
  <c r="AV583" i="1"/>
  <c r="AT583" i="1"/>
  <c r="AV577" i="1"/>
  <c r="AT577" i="1"/>
  <c r="AV544" i="1"/>
  <c r="AV543" i="1"/>
  <c r="AV540" i="1"/>
  <c r="AV538" i="1"/>
  <c r="AT538" i="1"/>
  <c r="AV537" i="1"/>
  <c r="AT534" i="1"/>
  <c r="AT533" i="1"/>
  <c r="AT532" i="1"/>
  <c r="AV531" i="1"/>
  <c r="AT531" i="1"/>
  <c r="AV530" i="1"/>
  <c r="AT530" i="1"/>
  <c r="AV520" i="1"/>
  <c r="AT520" i="1"/>
  <c r="AV519" i="1"/>
  <c r="AV518" i="1"/>
  <c r="AV512" i="1"/>
  <c r="AT512" i="1"/>
  <c r="AV509" i="1"/>
  <c r="AV504" i="1"/>
  <c r="AV503" i="1"/>
  <c r="AV502" i="1"/>
  <c r="AV501" i="1"/>
  <c r="AV493" i="1"/>
  <c r="AV492" i="1"/>
  <c r="AT492" i="1"/>
  <c r="AV489" i="1"/>
  <c r="AV479" i="1"/>
  <c r="AV440" i="1"/>
  <c r="AV439" i="1"/>
  <c r="AV438" i="1"/>
  <c r="AV436" i="1"/>
  <c r="AV432" i="1"/>
  <c r="AV431" i="1"/>
  <c r="AV430" i="1"/>
  <c r="AV429" i="1"/>
  <c r="AV428" i="1"/>
  <c r="AV427" i="1"/>
  <c r="AV426" i="1"/>
  <c r="AV425" i="1"/>
  <c r="AV424" i="1"/>
  <c r="AV421" i="1"/>
  <c r="AV420" i="1"/>
  <c r="AV419" i="1"/>
  <c r="AV418" i="1"/>
  <c r="AV417" i="1"/>
  <c r="AV416" i="1"/>
  <c r="AV415" i="1"/>
  <c r="AV414" i="1"/>
  <c r="AV413" i="1"/>
  <c r="AV412" i="1"/>
  <c r="AV411" i="1"/>
  <c r="AV410" i="1"/>
  <c r="AV409" i="1"/>
  <c r="AV408" i="1"/>
  <c r="AV407" i="1"/>
  <c r="AV402" i="1"/>
  <c r="AV400" i="1"/>
  <c r="AT400" i="1"/>
  <c r="AV398" i="1"/>
  <c r="AT398" i="1"/>
  <c r="AV395" i="1"/>
  <c r="AT395" i="1"/>
  <c r="AV394" i="1"/>
  <c r="AV393" i="1"/>
  <c r="AV389" i="1"/>
  <c r="AV385" i="1"/>
  <c r="AV377" i="1"/>
  <c r="AT377" i="1"/>
  <c r="AV371" i="1"/>
  <c r="AT371" i="1"/>
  <c r="AV368" i="1"/>
  <c r="AT368" i="1"/>
  <c r="AV364" i="1"/>
  <c r="AV363" i="1"/>
  <c r="AT363" i="1"/>
  <c r="AV362" i="1"/>
  <c r="AT356" i="1"/>
  <c r="AS356" i="1"/>
  <c r="AS355" i="1"/>
  <c r="AS354" i="1"/>
  <c r="AT354" i="1" s="1"/>
  <c r="AS353" i="1"/>
  <c r="AT353" i="1" s="1"/>
  <c r="AS351" i="1"/>
  <c r="AS349" i="1"/>
  <c r="AS348" i="1"/>
  <c r="AS347" i="1"/>
  <c r="AS346" i="1"/>
  <c r="AS345" i="1"/>
  <c r="AS343" i="1"/>
  <c r="AS341" i="1"/>
  <c r="AS340" i="1"/>
  <c r="AS338" i="1"/>
  <c r="AS337" i="1"/>
  <c r="AS336" i="1"/>
  <c r="AS335" i="1"/>
  <c r="AS334" i="1"/>
  <c r="AS331" i="1"/>
  <c r="AS330" i="1"/>
  <c r="AS329" i="1"/>
  <c r="AS328" i="1"/>
  <c r="AS327" i="1"/>
  <c r="AS325" i="1"/>
  <c r="AS323" i="1"/>
  <c r="AS315" i="1"/>
  <c r="AR315" i="1"/>
  <c r="AS310" i="1"/>
  <c r="AR310" i="1"/>
  <c r="AU306" i="1"/>
  <c r="AT306" i="1"/>
  <c r="AU305" i="1"/>
  <c r="AT305" i="1"/>
  <c r="AT304" i="1"/>
  <c r="AT303" i="1"/>
  <c r="AT302" i="1"/>
  <c r="AU301" i="1"/>
  <c r="AU300" i="1"/>
  <c r="AT300" i="1"/>
  <c r="AU299" i="1"/>
  <c r="AT299" i="1"/>
  <c r="AT298" i="1"/>
  <c r="AU297" i="1"/>
  <c r="AT297" i="1"/>
  <c r="AS293" i="1"/>
  <c r="AS350" i="1" s="1"/>
  <c r="AR293" i="1"/>
  <c r="AS291" i="1"/>
  <c r="AR291" i="1"/>
  <c r="AS290" i="1"/>
  <c r="AR290" i="1"/>
  <c r="AS289" i="1"/>
  <c r="AR289" i="1"/>
  <c r="AS288" i="1"/>
  <c r="AR288" i="1"/>
  <c r="AS287" i="1"/>
  <c r="AS13" i="1" s="1"/>
  <c r="AR287" i="1"/>
  <c r="AS286" i="1"/>
  <c r="AS294" i="1" s="1"/>
  <c r="AR286" i="1"/>
  <c r="AS282" i="1"/>
  <c r="AR282" i="1"/>
  <c r="AU278" i="1"/>
  <c r="AT278" i="1"/>
  <c r="AU276" i="1"/>
  <c r="AT276" i="1"/>
  <c r="AT275" i="1"/>
  <c r="AT274" i="1"/>
  <c r="AS271" i="1"/>
  <c r="AR271" i="1"/>
  <c r="AU267" i="1"/>
  <c r="AT267" i="1"/>
  <c r="AU264" i="1"/>
  <c r="AT264" i="1"/>
  <c r="AU263" i="1"/>
  <c r="AT263" i="1"/>
  <c r="AT262" i="1"/>
  <c r="AS259" i="1"/>
  <c r="AR259" i="1"/>
  <c r="AU255" i="1"/>
  <c r="AT255" i="1"/>
  <c r="AU253" i="1"/>
  <c r="AT253" i="1"/>
  <c r="AU252" i="1"/>
  <c r="AT252" i="1"/>
  <c r="AT251" i="1"/>
  <c r="AS247" i="1"/>
  <c r="AR247" i="1"/>
  <c r="AU243" i="1"/>
  <c r="AT243" i="1"/>
  <c r="AU241" i="1"/>
  <c r="AT241" i="1"/>
  <c r="AU240" i="1"/>
  <c r="AT240" i="1"/>
  <c r="AU239" i="1"/>
  <c r="AT239" i="1"/>
  <c r="AS236" i="1"/>
  <c r="AR236" i="1"/>
  <c r="AU232" i="1"/>
  <c r="AT232" i="1"/>
  <c r="AU230" i="1"/>
  <c r="AT230" i="1"/>
  <c r="AU229" i="1"/>
  <c r="AT229" i="1"/>
  <c r="AU228" i="1"/>
  <c r="AT228" i="1"/>
  <c r="AS224" i="1"/>
  <c r="AR224" i="1"/>
  <c r="AT223" i="1"/>
  <c r="AR219" i="1"/>
  <c r="AV217" i="1"/>
  <c r="AV214" i="1"/>
  <c r="AV213" i="1"/>
  <c r="AV212" i="1"/>
  <c r="AV211" i="1"/>
  <c r="AV210" i="1"/>
  <c r="AU210" i="1"/>
  <c r="AT210" i="1"/>
  <c r="AV209" i="1"/>
  <c r="AV208" i="1"/>
  <c r="AU208" i="1"/>
  <c r="AT208" i="1"/>
  <c r="AV207" i="1"/>
  <c r="AV206" i="1"/>
  <c r="AU206" i="1"/>
  <c r="AT206" i="1"/>
  <c r="AV205" i="1"/>
  <c r="AU205" i="1"/>
  <c r="AT205" i="1"/>
  <c r="AV204" i="1"/>
  <c r="AU204" i="1"/>
  <c r="AV203" i="1"/>
  <c r="AU203" i="1"/>
  <c r="AT203" i="1"/>
  <c r="AV202" i="1"/>
  <c r="AV201" i="1"/>
  <c r="AU201" i="1"/>
  <c r="AV200" i="1"/>
  <c r="AV199" i="1"/>
  <c r="AU199" i="1"/>
  <c r="AT199" i="1"/>
  <c r="AV198" i="1"/>
  <c r="AU198" i="1"/>
  <c r="AT198" i="1"/>
  <c r="AV197" i="1"/>
  <c r="AU197" i="1"/>
  <c r="AT197" i="1"/>
  <c r="AV196" i="1"/>
  <c r="AU196" i="1"/>
  <c r="AV193" i="1"/>
  <c r="AU193" i="1"/>
  <c r="AT193" i="1"/>
  <c r="AV192" i="1"/>
  <c r="AU192" i="1"/>
  <c r="AT192" i="1"/>
  <c r="AV191" i="1"/>
  <c r="AU191" i="1"/>
  <c r="AT191" i="1"/>
  <c r="AV190" i="1"/>
  <c r="AU190" i="1"/>
  <c r="AT190" i="1"/>
  <c r="AV188" i="1"/>
  <c r="AU188" i="1"/>
  <c r="AT188" i="1"/>
  <c r="AV187" i="1"/>
  <c r="AV186" i="1"/>
  <c r="AV185" i="1"/>
  <c r="AU185" i="1"/>
  <c r="AV182" i="1"/>
  <c r="AU182" i="1"/>
  <c r="AT182" i="1"/>
  <c r="AV181" i="1"/>
  <c r="AU181" i="1"/>
  <c r="AT181" i="1"/>
  <c r="AV180" i="1"/>
  <c r="AV179" i="1"/>
  <c r="AV178" i="1"/>
  <c r="AV177" i="1"/>
  <c r="AU177" i="1"/>
  <c r="AT177" i="1"/>
  <c r="AV176" i="1"/>
  <c r="AU176" i="1"/>
  <c r="AT176" i="1"/>
  <c r="AV175" i="1"/>
  <c r="AU175" i="1"/>
  <c r="AT175" i="1"/>
  <c r="AV173" i="1"/>
  <c r="AU173" i="1"/>
  <c r="AT173" i="1"/>
  <c r="AV172" i="1"/>
  <c r="AV171" i="1"/>
  <c r="AV169" i="1"/>
  <c r="AU169" i="1"/>
  <c r="AT169" i="1"/>
  <c r="AS168" i="1"/>
  <c r="AU168" i="1" s="1"/>
  <c r="AV167" i="1"/>
  <c r="AU167" i="1"/>
  <c r="AT167" i="1"/>
  <c r="AV166" i="1"/>
  <c r="AV165" i="1"/>
  <c r="AV164" i="1"/>
  <c r="AV163" i="1"/>
  <c r="AV162" i="1"/>
  <c r="AU162" i="1"/>
  <c r="AT162" i="1"/>
  <c r="AU161" i="1"/>
  <c r="AT161" i="1"/>
  <c r="AV160" i="1"/>
  <c r="AV159" i="1"/>
  <c r="AV158" i="1"/>
  <c r="AV157" i="1"/>
  <c r="AV156" i="1"/>
  <c r="AV155" i="1"/>
  <c r="AV154" i="1"/>
  <c r="AU154" i="1"/>
  <c r="AV153" i="1"/>
  <c r="AU153" i="1"/>
  <c r="AV152" i="1"/>
  <c r="AU152" i="1"/>
  <c r="AV151" i="1"/>
  <c r="AV149" i="1"/>
  <c r="AU149" i="1"/>
  <c r="AT149" i="1"/>
  <c r="AV148" i="1"/>
  <c r="AU148" i="1"/>
  <c r="AT148" i="1"/>
  <c r="AV147" i="1"/>
  <c r="AV146" i="1"/>
  <c r="AV145" i="1"/>
  <c r="AV144" i="1"/>
  <c r="AU144" i="1"/>
  <c r="AV143" i="1"/>
  <c r="AU143" i="1"/>
  <c r="AV142" i="1"/>
  <c r="AU142" i="1"/>
  <c r="AT142" i="1"/>
  <c r="AV141" i="1"/>
  <c r="AV140" i="1"/>
  <c r="AV139" i="1"/>
  <c r="AU139" i="1"/>
  <c r="AT139" i="1"/>
  <c r="AV138" i="1"/>
  <c r="AV137" i="1"/>
  <c r="AU137" i="1"/>
  <c r="AT137" i="1"/>
  <c r="AV136" i="1"/>
  <c r="AV135" i="1"/>
  <c r="AV134" i="1"/>
  <c r="AU134" i="1"/>
  <c r="AT134" i="1"/>
  <c r="AV133" i="1"/>
  <c r="AV132" i="1"/>
  <c r="AV130" i="1"/>
  <c r="AV129" i="1"/>
  <c r="AU129" i="1"/>
  <c r="AV128" i="1"/>
  <c r="AU128" i="1"/>
  <c r="AV127" i="1"/>
  <c r="AU127" i="1"/>
  <c r="AT127" i="1"/>
  <c r="AV126" i="1"/>
  <c r="AV125" i="1"/>
  <c r="AU125" i="1"/>
  <c r="AT125" i="1"/>
  <c r="AV124" i="1"/>
  <c r="AU124" i="1"/>
  <c r="AV123" i="1"/>
  <c r="AU123" i="1"/>
  <c r="AT123" i="1"/>
  <c r="AV122" i="1"/>
  <c r="AU122" i="1"/>
  <c r="AT122" i="1"/>
  <c r="AV121" i="1"/>
  <c r="AU121" i="1"/>
  <c r="AT121" i="1"/>
  <c r="AV120" i="1"/>
  <c r="AU120" i="1"/>
  <c r="AT120" i="1"/>
  <c r="AV119" i="1"/>
  <c r="AU119" i="1"/>
  <c r="AT119" i="1"/>
  <c r="AV118" i="1"/>
  <c r="AU118" i="1"/>
  <c r="AT118" i="1"/>
  <c r="AV117" i="1"/>
  <c r="AV116" i="1"/>
  <c r="AV115" i="1"/>
  <c r="AT115" i="1"/>
  <c r="AV114" i="1"/>
  <c r="AU114" i="1"/>
  <c r="AV110" i="1"/>
  <c r="AU110" i="1"/>
  <c r="AT110" i="1"/>
  <c r="AV109" i="1"/>
  <c r="AU109" i="1"/>
  <c r="AT109" i="1"/>
  <c r="AV108" i="1"/>
  <c r="AU108" i="1"/>
  <c r="AT108" i="1"/>
  <c r="AV107" i="1"/>
  <c r="AV106" i="1"/>
  <c r="AV105" i="1"/>
  <c r="AV104" i="1"/>
  <c r="AU104" i="1"/>
  <c r="AT104" i="1"/>
  <c r="AV103" i="1"/>
  <c r="AV102" i="1"/>
  <c r="AV101" i="1"/>
  <c r="AV100" i="1"/>
  <c r="AU100" i="1"/>
  <c r="AT100" i="1"/>
  <c r="AV98" i="1"/>
  <c r="AV97" i="1"/>
  <c r="AV96" i="1"/>
  <c r="AV95" i="1"/>
  <c r="AV94" i="1"/>
  <c r="AU94" i="1"/>
  <c r="AT94" i="1"/>
  <c r="AV93" i="1"/>
  <c r="AU93" i="1"/>
  <c r="AT93" i="1"/>
  <c r="AV92" i="1"/>
  <c r="AV91" i="1"/>
  <c r="AU91" i="1"/>
  <c r="AT91" i="1"/>
  <c r="AV90" i="1"/>
  <c r="AV88" i="1"/>
  <c r="AV87" i="1"/>
  <c r="AV86" i="1"/>
  <c r="AU86" i="1"/>
  <c r="AT86" i="1"/>
  <c r="AV85" i="1"/>
  <c r="AU85" i="1"/>
  <c r="AT85" i="1"/>
  <c r="AV84" i="1"/>
  <c r="AU84" i="1"/>
  <c r="AT84" i="1"/>
  <c r="AV83" i="1"/>
  <c r="AU83" i="1"/>
  <c r="AT83" i="1"/>
  <c r="AS75" i="1"/>
  <c r="AR75" i="1"/>
  <c r="AU74" i="1"/>
  <c r="AU73" i="1"/>
  <c r="AU72" i="1"/>
  <c r="AU68" i="1"/>
  <c r="AS64" i="1"/>
  <c r="AS76" i="1" s="1"/>
  <c r="AR64" i="1"/>
  <c r="AR76" i="1" s="1"/>
  <c r="AU61" i="1"/>
  <c r="AU50" i="1"/>
  <c r="AS45" i="1"/>
  <c r="AR45" i="1"/>
  <c r="AU38" i="1"/>
  <c r="AT38" i="1"/>
  <c r="AS33" i="1"/>
  <c r="AR33" i="1"/>
  <c r="AS32" i="1"/>
  <c r="AR32" i="1"/>
  <c r="AS31" i="1"/>
  <c r="AR31" i="1"/>
  <c r="AS30" i="1"/>
  <c r="AT30" i="1" s="1"/>
  <c r="AR30" i="1"/>
  <c r="AS29" i="1"/>
  <c r="AU29" i="1" s="1"/>
  <c r="AR29" i="1"/>
  <c r="AT28" i="1"/>
  <c r="AS28" i="1"/>
  <c r="AR28" i="1"/>
  <c r="AS27" i="1"/>
  <c r="AR27" i="1"/>
  <c r="AS26" i="1"/>
  <c r="AR26" i="1"/>
  <c r="AS25" i="1"/>
  <c r="AR25" i="1"/>
  <c r="AU25" i="1" s="1"/>
  <c r="AS24" i="1"/>
  <c r="AT24" i="1" s="1"/>
  <c r="AR24" i="1"/>
  <c r="AS23" i="1"/>
  <c r="AR23" i="1"/>
  <c r="AS22" i="1"/>
  <c r="AR22" i="1"/>
  <c r="AS21" i="1"/>
  <c r="AR21" i="1"/>
  <c r="AS20" i="1"/>
  <c r="AR20" i="1"/>
  <c r="AS19" i="1"/>
  <c r="AR19" i="1"/>
  <c r="AS18" i="1"/>
  <c r="AR18" i="1"/>
  <c r="AS17" i="1"/>
  <c r="AT17" i="1" s="1"/>
  <c r="AR17" i="1"/>
  <c r="AS16" i="1"/>
  <c r="AR16" i="1"/>
  <c r="AS15" i="1"/>
  <c r="AR15" i="1"/>
  <c r="AS14" i="1"/>
  <c r="AR14" i="1"/>
  <c r="AR13" i="1"/>
  <c r="AS12" i="1"/>
  <c r="AU12" i="1" s="1"/>
  <c r="AR12" i="1"/>
  <c r="AS11" i="1"/>
  <c r="AR11" i="1"/>
  <c r="AS10" i="1"/>
  <c r="AR10" i="1"/>
  <c r="AT9" i="1"/>
  <c r="AS9" i="1"/>
  <c r="AR9" i="1"/>
  <c r="AS8" i="1"/>
  <c r="AR8" i="1"/>
  <c r="AS7" i="1"/>
  <c r="AR7" i="1"/>
  <c r="AS6" i="1"/>
  <c r="AT6" i="1" s="1"/>
  <c r="AR6" i="1"/>
  <c r="AS5" i="1"/>
  <c r="AR5" i="1"/>
  <c r="AS4" i="1"/>
  <c r="AT4" i="1" s="1"/>
  <c r="AR4" i="1"/>
  <c r="AJ83" i="1"/>
  <c r="AJ85" i="1"/>
  <c r="AJ94" i="1"/>
  <c r="AJ93" i="1"/>
  <c r="AJ120" i="1"/>
  <c r="AJ119" i="1"/>
  <c r="AJ177" i="1"/>
  <c r="AJ182" i="1"/>
  <c r="AJ181" i="1"/>
  <c r="AJ188" i="1"/>
  <c r="AJ192" i="1"/>
  <c r="AJ193" i="1"/>
  <c r="AJ197" i="1"/>
  <c r="AJ206" i="1"/>
  <c r="AJ208" i="1"/>
  <c r="AJ223" i="1"/>
  <c r="AJ275" i="1"/>
  <c r="AJ300" i="1"/>
  <c r="AJ303" i="1"/>
  <c r="AU26" i="1" l="1"/>
  <c r="AU31" i="1"/>
  <c r="AU45" i="1"/>
  <c r="AU287" i="1"/>
  <c r="AU288" i="1"/>
  <c r="AN622" i="1"/>
  <c r="AT622" i="1" s="1"/>
  <c r="AT626" i="1"/>
  <c r="AR65" i="1"/>
  <c r="AS77" i="1"/>
  <c r="AT168" i="1"/>
  <c r="AT350" i="1"/>
  <c r="AS34" i="1"/>
  <c r="AV5" i="1" s="1"/>
  <c r="AU9" i="1"/>
  <c r="AT12" i="1"/>
  <c r="AU15" i="1"/>
  <c r="AU17" i="1"/>
  <c r="AU19" i="1"/>
  <c r="AU20" i="1"/>
  <c r="AU23" i="1"/>
  <c r="AT26" i="1"/>
  <c r="AU27" i="1"/>
  <c r="AU30" i="1"/>
  <c r="AR77" i="1"/>
  <c r="AV168" i="1"/>
  <c r="AU259" i="1"/>
  <c r="AT343" i="1"/>
  <c r="AT346" i="1"/>
  <c r="AT348" i="1"/>
  <c r="AT351" i="1"/>
  <c r="AT502" i="1"/>
  <c r="AN537" i="1"/>
  <c r="AT537" i="1" s="1"/>
  <c r="AU6" i="1"/>
  <c r="AU310" i="1"/>
  <c r="AR294" i="1"/>
  <c r="AR317" i="1" s="1"/>
  <c r="AU290" i="1"/>
  <c r="AR34" i="1"/>
  <c r="AR46" i="1" s="1"/>
  <c r="AR47" i="1" s="1"/>
  <c r="AU14" i="1"/>
  <c r="AT358" i="1"/>
  <c r="AV30" i="1"/>
  <c r="AV21" i="1"/>
  <c r="AV14" i="1"/>
  <c r="AS46" i="1"/>
  <c r="AS47" i="1" s="1"/>
  <c r="AV28" i="1"/>
  <c r="AV9" i="1"/>
  <c r="AV4" i="1"/>
  <c r="AV13" i="1"/>
  <c r="AV19" i="1"/>
  <c r="AU77" i="1"/>
  <c r="AU5" i="1"/>
  <c r="AU8" i="1"/>
  <c r="AU11" i="1"/>
  <c r="AU13" i="1"/>
  <c r="AU4" i="1"/>
  <c r="AT8" i="1"/>
  <c r="AT11" i="1"/>
  <c r="AT15" i="1"/>
  <c r="AU24" i="1"/>
  <c r="AT25" i="1"/>
  <c r="AU28" i="1"/>
  <c r="AV29" i="1"/>
  <c r="AT29" i="1"/>
  <c r="AS65" i="1"/>
  <c r="AU64" i="1"/>
  <c r="AU75" i="1"/>
  <c r="AT325" i="1"/>
  <c r="AT328" i="1"/>
  <c r="AT330" i="1"/>
  <c r="AT334" i="1"/>
  <c r="AT336" i="1"/>
  <c r="AT338" i="1"/>
  <c r="AT341" i="1"/>
  <c r="AT345" i="1"/>
  <c r="AT347" i="1"/>
  <c r="AT349" i="1"/>
  <c r="AU22" i="1"/>
  <c r="AV27" i="1"/>
  <c r="AT27" i="1"/>
  <c r="AV31" i="1"/>
  <c r="AT31" i="1"/>
  <c r="AU76" i="1"/>
  <c r="AT323" i="1"/>
  <c r="AT327" i="1"/>
  <c r="AT329" i="1"/>
  <c r="AT331" i="1"/>
  <c r="AT335" i="1"/>
  <c r="AT337" i="1"/>
  <c r="AT340" i="1"/>
  <c r="AS219" i="1"/>
  <c r="AU236" i="1"/>
  <c r="AU247" i="1"/>
  <c r="AU271" i="1"/>
  <c r="AU282" i="1"/>
  <c r="AS324" i="1"/>
  <c r="AT324" i="1" s="1"/>
  <c r="AS332" i="1"/>
  <c r="AT332" i="1" s="1"/>
  <c r="AS333" i="1"/>
  <c r="AT333" i="1" s="1"/>
  <c r="AS342" i="1"/>
  <c r="AT342" i="1" s="1"/>
  <c r="AS344" i="1"/>
  <c r="AT344" i="1" s="1"/>
  <c r="AS795" i="1"/>
  <c r="AS796" i="1"/>
  <c r="AR66" i="1"/>
  <c r="AU286" i="1"/>
  <c r="AO609" i="1"/>
  <c r="AO608" i="1"/>
  <c r="AJ609" i="1"/>
  <c r="AJ608" i="1"/>
  <c r="AO603" i="1"/>
  <c r="AJ603" i="1"/>
  <c r="AO306" i="1"/>
  <c r="AO305" i="1"/>
  <c r="AO304" i="1"/>
  <c r="AO302" i="1"/>
  <c r="AJ306" i="1"/>
  <c r="AJ305" i="1"/>
  <c r="AJ304" i="1"/>
  <c r="AJ302" i="1"/>
  <c r="AO299" i="1"/>
  <c r="AO297" i="1"/>
  <c r="AJ299" i="1"/>
  <c r="AJ297" i="1"/>
  <c r="AJ278" i="1"/>
  <c r="AO276" i="1"/>
  <c r="AO274" i="1"/>
  <c r="AJ276" i="1"/>
  <c r="AJ274" i="1"/>
  <c r="AJ267" i="1"/>
  <c r="AO264" i="1"/>
  <c r="AO263" i="1"/>
  <c r="AO262" i="1"/>
  <c r="AJ264" i="1"/>
  <c r="AJ263" i="1"/>
  <c r="AJ262" i="1"/>
  <c r="AO253" i="1"/>
  <c r="AO252" i="1"/>
  <c r="AO251" i="1"/>
  <c r="AJ255" i="1"/>
  <c r="AJ253" i="1"/>
  <c r="AJ252" i="1"/>
  <c r="AJ251" i="1"/>
  <c r="AO243" i="1"/>
  <c r="AO241" i="1"/>
  <c r="AO240" i="1"/>
  <c r="AO239" i="1"/>
  <c r="AJ243" i="1"/>
  <c r="AJ241" i="1"/>
  <c r="AJ240" i="1"/>
  <c r="AJ239" i="1"/>
  <c r="AJ232" i="1"/>
  <c r="AO230" i="1"/>
  <c r="AO229" i="1"/>
  <c r="AO228" i="1"/>
  <c r="AJ230" i="1"/>
  <c r="AJ229" i="1"/>
  <c r="AJ228" i="1"/>
  <c r="AJ210" i="1"/>
  <c r="AO210" i="1"/>
  <c r="AO208" i="1"/>
  <c r="AO205" i="1"/>
  <c r="AJ205" i="1"/>
  <c r="AO203" i="1"/>
  <c r="AJ203" i="1"/>
  <c r="AO199" i="1"/>
  <c r="AO198" i="1"/>
  <c r="AJ199" i="1"/>
  <c r="AJ198" i="1"/>
  <c r="AO193" i="1"/>
  <c r="AO191" i="1"/>
  <c r="AO190" i="1"/>
  <c r="AJ191" i="1"/>
  <c r="AJ190" i="1"/>
  <c r="AO182" i="1"/>
  <c r="AO176" i="1"/>
  <c r="AO175" i="1"/>
  <c r="AJ176" i="1"/>
  <c r="AJ175" i="1"/>
  <c r="AO173" i="1"/>
  <c r="AJ173" i="1"/>
  <c r="AO169" i="1"/>
  <c r="AJ169" i="1"/>
  <c r="AJ167" i="1"/>
  <c r="AO162" i="1"/>
  <c r="AO161" i="1"/>
  <c r="AJ162" i="1"/>
  <c r="AJ161" i="1"/>
  <c r="AO149" i="1"/>
  <c r="AJ149" i="1"/>
  <c r="AJ148" i="1"/>
  <c r="AJ142" i="1"/>
  <c r="AO142" i="1"/>
  <c r="AJ139" i="1"/>
  <c r="AO137" i="1"/>
  <c r="AJ137" i="1"/>
  <c r="AO134" i="1"/>
  <c r="AJ134" i="1"/>
  <c r="AO127" i="1"/>
  <c r="AJ127" i="1"/>
  <c r="AO125" i="1"/>
  <c r="AJ125" i="1"/>
  <c r="AO123" i="1"/>
  <c r="AO122" i="1"/>
  <c r="AO121" i="1"/>
  <c r="AO118" i="1"/>
  <c r="AJ123" i="1"/>
  <c r="AJ122" i="1"/>
  <c r="AJ121" i="1"/>
  <c r="AJ118" i="1"/>
  <c r="AO115" i="1"/>
  <c r="AJ115" i="1"/>
  <c r="AO110" i="1"/>
  <c r="AO109" i="1"/>
  <c r="AO108" i="1"/>
  <c r="AJ110" i="1"/>
  <c r="AJ109" i="1"/>
  <c r="AJ108" i="1"/>
  <c r="AJ104" i="1"/>
  <c r="AO104" i="1"/>
  <c r="AO100" i="1"/>
  <c r="AJ100" i="1"/>
  <c r="AO91" i="1"/>
  <c r="AJ91" i="1"/>
  <c r="AO86" i="1"/>
  <c r="AO84" i="1"/>
  <c r="AJ86" i="1"/>
  <c r="AJ84" i="1"/>
  <c r="AV23" i="1" l="1"/>
  <c r="AV22" i="1"/>
  <c r="AV25" i="1"/>
  <c r="AV15" i="1"/>
  <c r="AV20" i="1"/>
  <c r="AV18" i="1"/>
  <c r="AV8" i="1"/>
  <c r="AV6" i="1"/>
  <c r="AV24" i="1"/>
  <c r="AS35" i="1"/>
  <c r="AS36" i="1" s="1"/>
  <c r="AV12" i="1"/>
  <c r="AV17" i="1"/>
  <c r="AV26" i="1"/>
  <c r="AV33" i="1"/>
  <c r="AU34" i="1"/>
  <c r="AV11" i="1"/>
  <c r="AU294" i="1"/>
  <c r="AR35" i="1"/>
  <c r="AR36" i="1" s="1"/>
  <c r="AU36" i="1" s="1"/>
  <c r="AT795" i="1"/>
  <c r="AS794" i="1"/>
  <c r="AS317" i="1"/>
  <c r="AU219" i="1"/>
  <c r="AV161" i="1"/>
  <c r="AS66" i="1"/>
  <c r="AU66" i="1" s="1"/>
  <c r="AU65" i="1"/>
  <c r="AT796" i="1"/>
  <c r="AU47" i="1"/>
  <c r="AT794" i="1" l="1"/>
  <c r="AT799" i="1" s="1"/>
  <c r="AS799" i="1"/>
  <c r="AU317" i="1"/>
  <c r="AS319" i="1"/>
  <c r="AI290" i="1" l="1"/>
  <c r="AI397" i="1"/>
  <c r="AH397" i="1"/>
  <c r="AD397" i="1"/>
  <c r="AC397" i="1"/>
  <c r="Y397" i="1"/>
  <c r="T397" i="1"/>
  <c r="O397" i="1"/>
  <c r="L397" i="1"/>
  <c r="J397" i="1"/>
  <c r="I397" i="1"/>
  <c r="H397" i="1"/>
  <c r="G397" i="1"/>
  <c r="F397" i="1"/>
  <c r="E397" i="1"/>
  <c r="AI396" i="1"/>
  <c r="AI395" i="1" s="1"/>
  <c r="AH396" i="1"/>
  <c r="AD396" i="1"/>
  <c r="AD395" i="1" s="1"/>
  <c r="AC396" i="1"/>
  <c r="Y396" i="1"/>
  <c r="Y395" i="1" s="1"/>
  <c r="T396" i="1"/>
  <c r="T395" i="1" s="1"/>
  <c r="O396" i="1"/>
  <c r="O395" i="1" s="1"/>
  <c r="L396" i="1"/>
  <c r="L395" i="1" s="1"/>
  <c r="J396" i="1"/>
  <c r="J395" i="1" s="1"/>
  <c r="I396" i="1"/>
  <c r="I395" i="1" s="1"/>
  <c r="H396" i="1"/>
  <c r="H395" i="1" s="1"/>
  <c r="G396" i="1"/>
  <c r="G395" i="1" s="1"/>
  <c r="F396" i="1"/>
  <c r="F395" i="1" s="1"/>
  <c r="E396" i="1"/>
  <c r="AI452" i="1" l="1"/>
  <c r="AO395" i="1"/>
  <c r="AJ395" i="1"/>
  <c r="G464" i="1"/>
  <c r="H464" i="1"/>
  <c r="I464" i="1"/>
  <c r="J464" i="1"/>
  <c r="K464" i="1"/>
  <c r="L464" i="1"/>
  <c r="M464" i="1"/>
  <c r="N464" i="1"/>
  <c r="O464" i="1"/>
  <c r="P464" i="1"/>
  <c r="Q464" i="1"/>
  <c r="R464" i="1"/>
  <c r="S464" i="1"/>
  <c r="T464" i="1"/>
  <c r="U464" i="1"/>
  <c r="V464" i="1"/>
  <c r="W464" i="1"/>
  <c r="X464" i="1"/>
  <c r="Y464" i="1"/>
  <c r="Z464" i="1"/>
  <c r="AA464" i="1"/>
  <c r="AB464" i="1"/>
  <c r="AC464" i="1"/>
  <c r="AD464" i="1"/>
  <c r="AE464" i="1"/>
  <c r="AF464" i="1"/>
  <c r="AG464" i="1"/>
  <c r="AH464" i="1"/>
  <c r="AI464" i="1"/>
  <c r="G465" i="1"/>
  <c r="H465" i="1"/>
  <c r="I465" i="1"/>
  <c r="J465" i="1"/>
  <c r="K465" i="1"/>
  <c r="L465" i="1"/>
  <c r="M465" i="1"/>
  <c r="N465" i="1"/>
  <c r="O465" i="1"/>
  <c r="P465" i="1"/>
  <c r="S465" i="1"/>
  <c r="T465" i="1"/>
  <c r="U465" i="1"/>
  <c r="X465" i="1"/>
  <c r="Y465" i="1"/>
  <c r="Z465" i="1"/>
  <c r="AA465" i="1"/>
  <c r="AC465" i="1"/>
  <c r="AD465" i="1"/>
  <c r="AE465" i="1"/>
  <c r="AF465" i="1"/>
  <c r="AH465" i="1"/>
  <c r="AI465" i="1"/>
  <c r="F465" i="1"/>
  <c r="F464" i="1"/>
  <c r="E464" i="1"/>
  <c r="E465" i="1"/>
  <c r="AI463" i="1"/>
  <c r="AH463" i="1"/>
  <c r="AD463" i="1"/>
  <c r="AC463" i="1"/>
  <c r="Y463" i="1"/>
  <c r="T463" i="1"/>
  <c r="O463" i="1"/>
  <c r="L463" i="1"/>
  <c r="J463" i="1"/>
  <c r="I463" i="1"/>
  <c r="H463" i="1"/>
  <c r="G463" i="1"/>
  <c r="F463" i="1"/>
  <c r="E463" i="1"/>
  <c r="AI8" i="1" l="1"/>
  <c r="AI9" i="1"/>
  <c r="AI7" i="1"/>
  <c r="AI326" i="1"/>
  <c r="AJ326" i="1" s="1"/>
  <c r="AI328" i="1"/>
  <c r="AJ328" i="1" s="1"/>
  <c r="AI374" i="1"/>
  <c r="AI43" i="1"/>
  <c r="AI42" i="1"/>
  <c r="AI41" i="1"/>
  <c r="AI40" i="1"/>
  <c r="AI39" i="1"/>
  <c r="AI356" i="1"/>
  <c r="AJ356" i="1" s="1"/>
  <c r="AI355" i="1"/>
  <c r="AI354" i="1"/>
  <c r="AI353" i="1"/>
  <c r="AI351" i="1"/>
  <c r="AI349" i="1"/>
  <c r="AI348" i="1"/>
  <c r="AI347" i="1"/>
  <c r="AI346" i="1"/>
  <c r="AI345" i="1"/>
  <c r="AI344" i="1"/>
  <c r="AI343" i="1"/>
  <c r="AI341" i="1"/>
  <c r="AI340" i="1"/>
  <c r="AI338" i="1"/>
  <c r="AI337" i="1"/>
  <c r="AI336" i="1"/>
  <c r="AI335" i="1"/>
  <c r="AI334" i="1"/>
  <c r="AI331" i="1"/>
  <c r="AI330" i="1"/>
  <c r="AI329" i="1"/>
  <c r="AI327" i="1"/>
  <c r="AI325" i="1"/>
  <c r="AI323" i="1"/>
  <c r="AJ354" i="1"/>
  <c r="A89" i="1"/>
  <c r="AI292" i="1"/>
  <c r="AI451" i="1" s="1"/>
  <c r="A292" i="1"/>
  <c r="A280" i="1"/>
  <c r="A269" i="1"/>
  <c r="A257" i="1"/>
  <c r="A245" i="1"/>
  <c r="A234" i="1"/>
  <c r="AL194" i="1"/>
  <c r="A99" i="1"/>
  <c r="AO8" i="1" l="1"/>
  <c r="AJ327" i="1"/>
  <c r="AO9" i="1"/>
  <c r="AJ353" i="1"/>
  <c r="H502" i="4"/>
  <c r="J399" i="4"/>
  <c r="I399" i="4"/>
  <c r="J249" i="4"/>
  <c r="I249" i="4"/>
  <c r="I153" i="4"/>
  <c r="J153" i="4"/>
  <c r="J148" i="4"/>
  <c r="I148" i="4"/>
  <c r="J236" i="4"/>
  <c r="I236" i="4"/>
  <c r="E501" i="6"/>
  <c r="I333" i="4"/>
  <c r="I422" i="4"/>
  <c r="I136" i="4"/>
  <c r="I124" i="4"/>
  <c r="J136" i="4"/>
  <c r="J124" i="4"/>
  <c r="J333" i="4" l="1"/>
  <c r="I332" i="4"/>
  <c r="I484" i="4" l="1"/>
  <c r="I485" i="4"/>
  <c r="I344" i="4"/>
  <c r="I342" i="4"/>
  <c r="I85" i="4"/>
  <c r="I82" i="4"/>
  <c r="I15" i="4"/>
  <c r="I5" i="4"/>
  <c r="I490" i="4"/>
  <c r="I483" i="4"/>
  <c r="I480" i="4"/>
  <c r="I477" i="4"/>
  <c r="I474" i="4"/>
  <c r="I471" i="4"/>
  <c r="I468" i="4"/>
  <c r="I464" i="4"/>
  <c r="I461" i="4"/>
  <c r="I458" i="4"/>
  <c r="I455" i="4"/>
  <c r="I452" i="4"/>
  <c r="I451" i="4"/>
  <c r="I448" i="4"/>
  <c r="I445" i="4"/>
  <c r="I442" i="4"/>
  <c r="I440" i="4"/>
  <c r="I437" i="4"/>
  <c r="I433" i="4"/>
  <c r="I432" i="4"/>
  <c r="I429" i="4"/>
  <c r="I426" i="4"/>
  <c r="I423" i="4"/>
  <c r="I421" i="4"/>
  <c r="I418" i="4"/>
  <c r="I417" i="4"/>
  <c r="I414" i="4"/>
  <c r="I412" i="4"/>
  <c r="I408" i="4"/>
  <c r="I405" i="4"/>
  <c r="I402" i="4"/>
  <c r="I396" i="4"/>
  <c r="I395" i="4"/>
  <c r="I392" i="4"/>
  <c r="I390" i="4"/>
  <c r="I388" i="4"/>
  <c r="I386" i="4"/>
  <c r="I379" i="4"/>
  <c r="I378" i="4"/>
  <c r="I376" i="4"/>
  <c r="I374" i="4"/>
  <c r="I372" i="4"/>
  <c r="I371" i="4"/>
  <c r="I368" i="4"/>
  <c r="I365" i="4"/>
  <c r="I363" i="4"/>
  <c r="I362" i="4"/>
  <c r="I361" i="4"/>
  <c r="I358" i="4"/>
  <c r="I355" i="4"/>
  <c r="I352" i="4"/>
  <c r="I350" i="4"/>
  <c r="I340" i="4"/>
  <c r="I337" i="4"/>
  <c r="I331" i="4"/>
  <c r="I328" i="4"/>
  <c r="I327" i="4"/>
  <c r="I323" i="4"/>
  <c r="I324" i="4"/>
  <c r="I321" i="4"/>
  <c r="I320" i="4"/>
  <c r="I318" i="4"/>
  <c r="I317" i="4"/>
  <c r="I314" i="4"/>
  <c r="I311" i="4"/>
  <c r="I306" i="4"/>
  <c r="I303" i="4"/>
  <c r="I301" i="4"/>
  <c r="I299" i="4"/>
  <c r="I297" i="4"/>
  <c r="I294" i="4"/>
  <c r="I292" i="4"/>
  <c r="I289" i="4"/>
  <c r="I285" i="4"/>
  <c r="I282" i="4"/>
  <c r="I281" i="4"/>
  <c r="I280" i="4"/>
  <c r="I277" i="4"/>
  <c r="I274" i="4"/>
  <c r="I271" i="4"/>
  <c r="I268" i="4"/>
  <c r="I264" i="4"/>
  <c r="I263" i="4"/>
  <c r="I257" i="4"/>
  <c r="I254" i="4"/>
  <c r="I253" i="4"/>
  <c r="I260" i="4"/>
  <c r="I251" i="4"/>
  <c r="I246" i="4"/>
  <c r="I243" i="4"/>
  <c r="I242" i="4"/>
  <c r="I239" i="4"/>
  <c r="I238" i="4"/>
  <c r="I235" i="4"/>
  <c r="I232" i="4"/>
  <c r="I227" i="4"/>
  <c r="I222" i="4"/>
  <c r="I221" i="4"/>
  <c r="I218" i="4"/>
  <c r="I215" i="4"/>
  <c r="I212" i="4"/>
  <c r="I207" i="4"/>
  <c r="I204" i="4"/>
  <c r="I201" i="4"/>
  <c r="I199" i="4"/>
  <c r="I197" i="4"/>
  <c r="I194" i="4"/>
  <c r="I191" i="4"/>
  <c r="I188" i="4"/>
  <c r="I185" i="4"/>
  <c r="I183" i="4"/>
  <c r="I180" i="4"/>
  <c r="I177" i="4"/>
  <c r="I174" i="4"/>
  <c r="I173" i="4"/>
  <c r="I170" i="4"/>
  <c r="I167" i="4"/>
  <c r="I165" i="4"/>
  <c r="I164" i="4"/>
  <c r="I162" i="4"/>
  <c r="I160" i="4"/>
  <c r="I157" i="4"/>
  <c r="I154" i="4"/>
  <c r="I152" i="4"/>
  <c r="I151" i="4"/>
  <c r="I145" i="4"/>
  <c r="I143" i="4"/>
  <c r="I140" i="4"/>
  <c r="I139" i="4"/>
  <c r="I135" i="4"/>
  <c r="I133" i="4"/>
  <c r="I130" i="4"/>
  <c r="I129" i="4"/>
  <c r="I128" i="4"/>
  <c r="I121" i="4"/>
  <c r="I118" i="4"/>
  <c r="I115" i="4"/>
  <c r="I113" i="4"/>
  <c r="I110" i="4"/>
  <c r="I107" i="4"/>
  <c r="I104" i="4"/>
  <c r="I103" i="4"/>
  <c r="I101" i="4"/>
  <c r="I98" i="4"/>
  <c r="I95" i="4"/>
  <c r="I77" i="4"/>
  <c r="I74" i="4"/>
  <c r="I70" i="4"/>
  <c r="I67" i="4"/>
  <c r="I64" i="4"/>
  <c r="I61" i="4"/>
  <c r="I58" i="4"/>
  <c r="I57" i="4"/>
  <c r="I53" i="4"/>
  <c r="I52" i="4"/>
  <c r="I49" i="4"/>
  <c r="I46" i="4"/>
  <c r="I44" i="4"/>
  <c r="I41" i="4"/>
  <c r="I38" i="4"/>
  <c r="I34" i="4"/>
  <c r="I32" i="4"/>
  <c r="I29" i="4"/>
  <c r="I26" i="4"/>
  <c r="I25" i="4"/>
  <c r="I23" i="4"/>
  <c r="I19" i="4"/>
  <c r="I18" i="4"/>
  <c r="I12" i="4"/>
  <c r="I8" i="4"/>
  <c r="I2" i="4"/>
  <c r="H504" i="4" l="1"/>
  <c r="H507" i="4"/>
  <c r="H505" i="4"/>
  <c r="I506" i="4"/>
  <c r="I504" i="4"/>
  <c r="H506" i="4"/>
  <c r="I507" i="4"/>
  <c r="I505" i="4"/>
  <c r="I503" i="4"/>
  <c r="H503" i="4"/>
  <c r="I502" i="4"/>
  <c r="J260" i="4"/>
  <c r="J130" i="4"/>
  <c r="J365" i="4"/>
  <c r="J458" i="4" l="1"/>
  <c r="J484" i="4"/>
  <c r="J477" i="4"/>
  <c r="J448" i="4"/>
  <c r="J433" i="4"/>
  <c r="J432" i="4"/>
  <c r="J429" i="4"/>
  <c r="J426" i="4"/>
  <c r="J423" i="4"/>
  <c r="J417" i="4"/>
  <c r="J405" i="4"/>
  <c r="J395" i="4"/>
  <c r="J390" i="4"/>
  <c r="J388" i="4"/>
  <c r="J386" i="4"/>
  <c r="J379" i="4"/>
  <c r="J378" i="4"/>
  <c r="J376" i="4"/>
  <c r="J374" i="4"/>
  <c r="J372" i="4"/>
  <c r="J371" i="4"/>
  <c r="J368" i="4"/>
  <c r="J363" i="4"/>
  <c r="J362" i="4"/>
  <c r="J361" i="4"/>
  <c r="J358" i="4"/>
  <c r="J355" i="4"/>
  <c r="J352" i="4"/>
  <c r="J350" i="4"/>
  <c r="J342" i="4"/>
  <c r="J340" i="4"/>
  <c r="J337" i="4"/>
  <c r="J331" i="4"/>
  <c r="J328" i="4"/>
  <c r="J327" i="4"/>
  <c r="J323" i="4"/>
  <c r="J324" i="4"/>
  <c r="J321" i="4"/>
  <c r="J320" i="4"/>
  <c r="J318" i="4"/>
  <c r="J317" i="4"/>
  <c r="J314" i="4"/>
  <c r="J311" i="4"/>
  <c r="J306" i="4"/>
  <c r="J303" i="4"/>
  <c r="J301" i="4"/>
  <c r="J299" i="4"/>
  <c r="J297" i="4"/>
  <c r="J294" i="4"/>
  <c r="J289" i="4"/>
  <c r="J277" i="4"/>
  <c r="J254" i="4"/>
  <c r="J246" i="4"/>
  <c r="J232" i="4"/>
  <c r="J227" i="4"/>
  <c r="J222" i="4"/>
  <c r="J215" i="4"/>
  <c r="J185" i="4"/>
  <c r="J165" i="4"/>
  <c r="J133" i="4"/>
  <c r="J129" i="4"/>
  <c r="J128" i="4"/>
  <c r="J121" i="4"/>
  <c r="J115" i="4"/>
  <c r="J98" i="4"/>
  <c r="J70" i="4"/>
  <c r="J58" i="4"/>
  <c r="J41" i="4"/>
  <c r="J38" i="4"/>
  <c r="J34" i="4"/>
  <c r="J32" i="4"/>
  <c r="J29" i="4"/>
  <c r="J23" i="4"/>
  <c r="E509" i="4"/>
  <c r="E515" i="4" s="1"/>
  <c r="N509" i="4"/>
  <c r="J251" i="4"/>
  <c r="J490" i="4"/>
  <c r="J480" i="4"/>
  <c r="J474" i="4"/>
  <c r="J471" i="4"/>
  <c r="J468" i="4"/>
  <c r="J464" i="4"/>
  <c r="J461" i="4"/>
  <c r="J455" i="4"/>
  <c r="J452" i="4"/>
  <c r="J445" i="4"/>
  <c r="J437" i="4"/>
  <c r="J414" i="4"/>
  <c r="J412" i="4"/>
  <c r="J408" i="4"/>
  <c r="J402" i="4"/>
  <c r="J396" i="4"/>
  <c r="J392" i="4"/>
  <c r="J285" i="4"/>
  <c r="J282" i="4"/>
  <c r="J274" i="4"/>
  <c r="J271" i="4"/>
  <c r="J268" i="4"/>
  <c r="J264" i="4"/>
  <c r="J257" i="4"/>
  <c r="J243" i="4"/>
  <c r="J239" i="4"/>
  <c r="J218" i="4"/>
  <c r="J212" i="4"/>
  <c r="J207" i="4"/>
  <c r="J204" i="4"/>
  <c r="J201" i="4"/>
  <c r="J197" i="4"/>
  <c r="J194" i="4"/>
  <c r="J191" i="4"/>
  <c r="J188" i="4"/>
  <c r="J180" i="4"/>
  <c r="J177" i="4"/>
  <c r="J174" i="4"/>
  <c r="J170" i="4"/>
  <c r="J167" i="4"/>
  <c r="J162" i="4"/>
  <c r="J157" i="4"/>
  <c r="J154" i="4"/>
  <c r="J145" i="4"/>
  <c r="J140" i="4"/>
  <c r="J118" i="4"/>
  <c r="J110" i="4"/>
  <c r="J107" i="4"/>
  <c r="J104" i="4"/>
  <c r="J95" i="4"/>
  <c r="J82" i="4"/>
  <c r="J77" i="4"/>
  <c r="J74" i="4"/>
  <c r="J67" i="4"/>
  <c r="J64" i="4"/>
  <c r="J61" i="4"/>
  <c r="J53" i="4"/>
  <c r="J49" i="4"/>
  <c r="J46" i="4"/>
  <c r="J44" i="4"/>
  <c r="J26" i="4"/>
  <c r="J19" i="4"/>
  <c r="J15" i="4"/>
  <c r="J12" i="4"/>
  <c r="J8" i="4"/>
  <c r="J5" i="4"/>
  <c r="J2" i="4"/>
  <c r="O70" i="1" l="1"/>
  <c r="N70" i="1"/>
  <c r="O64" i="1"/>
  <c r="N64" i="1"/>
  <c r="L64" i="1"/>
  <c r="H34" i="1"/>
  <c r="A60" i="1"/>
  <c r="E511" i="6" l="1"/>
  <c r="E510" i="6"/>
  <c r="E505" i="6"/>
  <c r="E509" i="6"/>
  <c r="E504" i="6"/>
  <c r="E506" i="6"/>
  <c r="E507" i="6" l="1"/>
  <c r="E512" i="6"/>
  <c r="G509" i="4"/>
  <c r="G515" i="4" s="1"/>
  <c r="J421" i="4"/>
  <c r="G502" i="6"/>
  <c r="E502" i="6"/>
  <c r="G501" i="6"/>
  <c r="J483" i="4"/>
  <c r="J451" i="4"/>
  <c r="J442" i="4"/>
  <c r="J440" i="4"/>
  <c r="J418" i="4"/>
  <c r="J292" i="4"/>
  <c r="J281" i="4"/>
  <c r="J280" i="4"/>
  <c r="J263" i="4"/>
  <c r="J253" i="4"/>
  <c r="J242" i="4"/>
  <c r="J238" i="4"/>
  <c r="J235" i="4"/>
  <c r="J221" i="4"/>
  <c r="J199" i="4"/>
  <c r="J183" i="4"/>
  <c r="J173" i="4"/>
  <c r="J164" i="4"/>
  <c r="J160" i="4"/>
  <c r="J152" i="4"/>
  <c r="J151" i="4"/>
  <c r="J143" i="4"/>
  <c r="J139" i="4"/>
  <c r="J135" i="4"/>
  <c r="J113" i="4"/>
  <c r="J103" i="4"/>
  <c r="J101" i="4"/>
  <c r="J57" i="4"/>
  <c r="J52" i="4"/>
  <c r="J25" i="4"/>
  <c r="J18" i="4"/>
  <c r="M506" i="4" l="1"/>
  <c r="M505" i="4"/>
  <c r="J502" i="4"/>
  <c r="L8" i="2"/>
  <c r="K8" i="2"/>
  <c r="J8" i="2"/>
  <c r="I8" i="2"/>
  <c r="H8" i="2"/>
  <c r="G8" i="2"/>
  <c r="F8" i="2"/>
  <c r="E8" i="2"/>
  <c r="D8" i="2"/>
  <c r="C8" i="2"/>
  <c r="L6" i="2"/>
  <c r="L10" i="2" s="1"/>
  <c r="K6" i="2"/>
  <c r="K10" i="2" s="1"/>
  <c r="J6" i="2"/>
  <c r="J10" i="2" s="1"/>
  <c r="I6" i="2"/>
  <c r="I10" i="2" s="1"/>
  <c r="H6" i="2"/>
  <c r="H10" i="2" s="1"/>
  <c r="G6" i="2"/>
  <c r="G10" i="2" s="1"/>
  <c r="F6" i="2"/>
  <c r="F10" i="2" s="1"/>
  <c r="E6" i="2"/>
  <c r="E10" i="2" s="1"/>
  <c r="D6" i="2"/>
  <c r="D10" i="2" s="1"/>
  <c r="C6" i="2"/>
  <c r="C10" i="2" s="1"/>
  <c r="M5" i="2"/>
  <c r="M4" i="2"/>
  <c r="AN797" i="1"/>
  <c r="AO797" i="1" s="1"/>
  <c r="AI797" i="1"/>
  <c r="AJ797" i="1" s="1"/>
  <c r="AD797" i="1"/>
  <c r="AE797" i="1" s="1"/>
  <c r="Y797" i="1"/>
  <c r="Z797" i="1" s="1"/>
  <c r="T797" i="1"/>
  <c r="U797" i="1" s="1"/>
  <c r="O797" i="1"/>
  <c r="P797" i="1" s="1"/>
  <c r="L797" i="1"/>
  <c r="M797" i="1" s="1"/>
  <c r="J797" i="1"/>
  <c r="K797" i="1" s="1"/>
  <c r="I797" i="1"/>
  <c r="H797" i="1"/>
  <c r="G797" i="1"/>
  <c r="F797" i="1"/>
  <c r="AC788" i="1"/>
  <c r="AE798" i="1" s="1"/>
  <c r="E787" i="1"/>
  <c r="D787" i="1"/>
  <c r="AS787" i="1" s="1"/>
  <c r="E786" i="1"/>
  <c r="D786" i="1"/>
  <c r="AS786" i="1" s="1"/>
  <c r="D785" i="1"/>
  <c r="AS785" i="1" s="1"/>
  <c r="E784" i="1"/>
  <c r="D784" i="1"/>
  <c r="AS784" i="1" s="1"/>
  <c r="AD751" i="1"/>
  <c r="AD750" i="1"/>
  <c r="AD740" i="1"/>
  <c r="AD656" i="1"/>
  <c r="AI638" i="1"/>
  <c r="AH638" i="1"/>
  <c r="AD638" i="1"/>
  <c r="AC638" i="1"/>
  <c r="Y638" i="1"/>
  <c r="Y637" i="1" s="1"/>
  <c r="U638" i="1"/>
  <c r="T638" i="1"/>
  <c r="T637" i="1" s="1"/>
  <c r="Z637" i="1" s="1"/>
  <c r="P638" i="1"/>
  <c r="O638" i="1"/>
  <c r="O637" i="1" s="1"/>
  <c r="M638" i="1"/>
  <c r="L638" i="1"/>
  <c r="K638" i="1"/>
  <c r="J638" i="1"/>
  <c r="J637" i="1" s="1"/>
  <c r="K637" i="1" s="1"/>
  <c r="I638" i="1"/>
  <c r="H638" i="1"/>
  <c r="H637" i="1" s="1"/>
  <c r="G638" i="1"/>
  <c r="F638" i="1"/>
  <c r="F637" i="1" s="1"/>
  <c r="E638" i="1"/>
  <c r="AI637" i="1"/>
  <c r="AH637" i="1"/>
  <c r="AD637" i="1"/>
  <c r="AE637" i="1" s="1"/>
  <c r="AC637" i="1"/>
  <c r="L637" i="1"/>
  <c r="I637" i="1"/>
  <c r="G637" i="1"/>
  <c r="AI636" i="1"/>
  <c r="AH636" i="1"/>
  <c r="AD636" i="1"/>
  <c r="AC636" i="1"/>
  <c r="AC634" i="1" s="1"/>
  <c r="Y636" i="1"/>
  <c r="Y634" i="1" s="1"/>
  <c r="T636" i="1"/>
  <c r="T634" i="1" s="1"/>
  <c r="O636" i="1"/>
  <c r="O634" i="1" s="1"/>
  <c r="L636" i="1"/>
  <c r="L634" i="1" s="1"/>
  <c r="J636" i="1"/>
  <c r="I636" i="1"/>
  <c r="I634" i="1" s="1"/>
  <c r="H636" i="1"/>
  <c r="G636" i="1"/>
  <c r="G634" i="1" s="1"/>
  <c r="F636" i="1"/>
  <c r="E636" i="1"/>
  <c r="AI634" i="1"/>
  <c r="AH634" i="1"/>
  <c r="AD634" i="1"/>
  <c r="AE634" i="1" s="1"/>
  <c r="J634" i="1"/>
  <c r="P634" i="1" s="1"/>
  <c r="H634" i="1"/>
  <c r="F634" i="1"/>
  <c r="AI633" i="1"/>
  <c r="AH633" i="1"/>
  <c r="AD633" i="1"/>
  <c r="AC633" i="1"/>
  <c r="Y633" i="1"/>
  <c r="T633" i="1"/>
  <c r="O633" i="1"/>
  <c r="L633" i="1"/>
  <c r="J633" i="1"/>
  <c r="I633" i="1"/>
  <c r="H633" i="1"/>
  <c r="G633" i="1"/>
  <c r="F633" i="1"/>
  <c r="E633" i="1"/>
  <c r="AI632" i="1"/>
  <c r="AI630" i="1" s="1"/>
  <c r="AI629" i="1" s="1"/>
  <c r="AH632" i="1"/>
  <c r="AD632" i="1"/>
  <c r="AD736" i="1" s="1"/>
  <c r="AC632" i="1"/>
  <c r="Y632" i="1"/>
  <c r="Y630" i="1" s="1"/>
  <c r="Y629" i="1" s="1"/>
  <c r="T632" i="1"/>
  <c r="T630" i="1" s="1"/>
  <c r="T629" i="1" s="1"/>
  <c r="O632" i="1"/>
  <c r="O630" i="1" s="1"/>
  <c r="O629" i="1" s="1"/>
  <c r="L632" i="1"/>
  <c r="L630" i="1" s="1"/>
  <c r="L629" i="1" s="1"/>
  <c r="J632" i="1"/>
  <c r="J630" i="1" s="1"/>
  <c r="J629" i="1" s="1"/>
  <c r="I632" i="1"/>
  <c r="I630" i="1" s="1"/>
  <c r="I629" i="1" s="1"/>
  <c r="H632" i="1"/>
  <c r="H630" i="1" s="1"/>
  <c r="H629" i="1" s="1"/>
  <c r="G632" i="1"/>
  <c r="G630" i="1" s="1"/>
  <c r="G629" i="1" s="1"/>
  <c r="F632" i="1"/>
  <c r="F630" i="1" s="1"/>
  <c r="F629" i="1" s="1"/>
  <c r="AH630" i="1"/>
  <c r="AH629" i="1" s="1"/>
  <c r="AH626" i="1" s="1"/>
  <c r="AD630" i="1"/>
  <c r="AC630" i="1"/>
  <c r="AC629" i="1" s="1"/>
  <c r="AC626" i="1" s="1"/>
  <c r="P630" i="1"/>
  <c r="M630" i="1"/>
  <c r="K630" i="1"/>
  <c r="E630" i="1"/>
  <c r="AD629" i="1"/>
  <c r="AI628" i="1"/>
  <c r="AH628" i="1"/>
  <c r="AD628" i="1"/>
  <c r="AC628" i="1"/>
  <c r="Y628" i="1"/>
  <c r="U628" i="1"/>
  <c r="T628" i="1"/>
  <c r="P628" i="1"/>
  <c r="O628" i="1"/>
  <c r="M628" i="1"/>
  <c r="L628" i="1"/>
  <c r="K628" i="1"/>
  <c r="J628" i="1"/>
  <c r="I628" i="1"/>
  <c r="H628" i="1"/>
  <c r="G628" i="1"/>
  <c r="F628" i="1"/>
  <c r="E628" i="1"/>
  <c r="AI627" i="1"/>
  <c r="AH627" i="1"/>
  <c r="AD627" i="1"/>
  <c r="AD626" i="1" s="1"/>
  <c r="AC627" i="1"/>
  <c r="Y627" i="1"/>
  <c r="T627" i="1"/>
  <c r="O627" i="1"/>
  <c r="L627" i="1"/>
  <c r="J627" i="1"/>
  <c r="I627" i="1"/>
  <c r="H627" i="1"/>
  <c r="G627" i="1"/>
  <c r="G626" i="1" s="1"/>
  <c r="F627" i="1"/>
  <c r="E627" i="1"/>
  <c r="AI624" i="1"/>
  <c r="AH624" i="1"/>
  <c r="AD624" i="1"/>
  <c r="AC624" i="1"/>
  <c r="AC623" i="1" s="1"/>
  <c r="Y624" i="1"/>
  <c r="Y623" i="1" s="1"/>
  <c r="T624" i="1"/>
  <c r="T623" i="1" s="1"/>
  <c r="P624" i="1"/>
  <c r="O624" i="1"/>
  <c r="O623" i="1" s="1"/>
  <c r="M624" i="1"/>
  <c r="L624" i="1"/>
  <c r="L623" i="1" s="1"/>
  <c r="K624" i="1"/>
  <c r="J624" i="1"/>
  <c r="J623" i="1" s="1"/>
  <c r="I624" i="1"/>
  <c r="H624" i="1"/>
  <c r="H623" i="1" s="1"/>
  <c r="G624" i="1"/>
  <c r="G623" i="1" s="1"/>
  <c r="F624" i="1"/>
  <c r="F623" i="1" s="1"/>
  <c r="E624" i="1"/>
  <c r="AI623" i="1"/>
  <c r="AH623" i="1"/>
  <c r="AD623" i="1"/>
  <c r="I623" i="1"/>
  <c r="AI621" i="1"/>
  <c r="AH621" i="1"/>
  <c r="AD621" i="1"/>
  <c r="AC621" i="1"/>
  <c r="Y621" i="1"/>
  <c r="T621" i="1"/>
  <c r="O621" i="1"/>
  <c r="L621" i="1"/>
  <c r="J621" i="1"/>
  <c r="I621" i="1"/>
  <c r="H621" i="1"/>
  <c r="G621" i="1"/>
  <c r="F621" i="1"/>
  <c r="E621" i="1"/>
  <c r="AI620" i="1"/>
  <c r="AH620" i="1"/>
  <c r="AD620" i="1"/>
  <c r="AC620" i="1"/>
  <c r="Y620" i="1"/>
  <c r="T620" i="1"/>
  <c r="P620" i="1"/>
  <c r="O620" i="1"/>
  <c r="M620" i="1"/>
  <c r="L620" i="1"/>
  <c r="K620" i="1"/>
  <c r="J620" i="1"/>
  <c r="I620" i="1"/>
  <c r="H620" i="1"/>
  <c r="G620" i="1"/>
  <c r="F620" i="1"/>
  <c r="E620" i="1"/>
  <c r="AI618" i="1"/>
  <c r="AH618" i="1"/>
  <c r="AD618" i="1"/>
  <c r="AC618" i="1"/>
  <c r="Y618" i="1"/>
  <c r="U618" i="1"/>
  <c r="T618" i="1"/>
  <c r="O618" i="1"/>
  <c r="M618" i="1"/>
  <c r="L618" i="1"/>
  <c r="K618" i="1"/>
  <c r="J618" i="1"/>
  <c r="I618" i="1"/>
  <c r="H618" i="1"/>
  <c r="G618" i="1"/>
  <c r="F618" i="1"/>
  <c r="E618" i="1"/>
  <c r="AI617" i="1"/>
  <c r="AH617" i="1"/>
  <c r="AD617" i="1"/>
  <c r="AC617" i="1"/>
  <c r="Y617" i="1"/>
  <c r="T617" i="1"/>
  <c r="T616" i="1" s="1"/>
  <c r="T615" i="1" s="1"/>
  <c r="O617" i="1"/>
  <c r="O616" i="1" s="1"/>
  <c r="L617" i="1"/>
  <c r="J617" i="1"/>
  <c r="J616" i="1" s="1"/>
  <c r="I617" i="1"/>
  <c r="I616" i="1" s="1"/>
  <c r="H617" i="1"/>
  <c r="H616" i="1" s="1"/>
  <c r="G617" i="1"/>
  <c r="G616" i="1" s="1"/>
  <c r="F617" i="1"/>
  <c r="F616" i="1" s="1"/>
  <c r="E617" i="1"/>
  <c r="AC616" i="1"/>
  <c r="AC615" i="1" s="1"/>
  <c r="P614" i="1"/>
  <c r="AI613" i="1"/>
  <c r="AH613" i="1"/>
  <c r="AD613" i="1"/>
  <c r="AC613" i="1"/>
  <c r="Y613" i="1"/>
  <c r="T613" i="1"/>
  <c r="O613" i="1"/>
  <c r="L613" i="1"/>
  <c r="J613" i="1"/>
  <c r="I613" i="1"/>
  <c r="H613" i="1"/>
  <c r="G613" i="1"/>
  <c r="F613" i="1"/>
  <c r="E613" i="1"/>
  <c r="AH612" i="1"/>
  <c r="AC612" i="1"/>
  <c r="E612" i="1"/>
  <c r="AI611" i="1"/>
  <c r="AH611" i="1"/>
  <c r="AD611" i="1"/>
  <c r="AC611" i="1"/>
  <c r="Y611" i="1"/>
  <c r="U611" i="1"/>
  <c r="T611" i="1"/>
  <c r="P611" i="1"/>
  <c r="O611" i="1"/>
  <c r="M611" i="1"/>
  <c r="L611" i="1"/>
  <c r="K611" i="1"/>
  <c r="J611" i="1"/>
  <c r="I611" i="1"/>
  <c r="H611" i="1"/>
  <c r="G611" i="1"/>
  <c r="F611" i="1"/>
  <c r="E611" i="1"/>
  <c r="AE609" i="1"/>
  <c r="Z609" i="1"/>
  <c r="P609" i="1"/>
  <c r="AE608" i="1"/>
  <c r="Z608" i="1"/>
  <c r="P608" i="1"/>
  <c r="AI605" i="1"/>
  <c r="AH605" i="1"/>
  <c r="AD605" i="1"/>
  <c r="AC605" i="1"/>
  <c r="Y605" i="1"/>
  <c r="T605" i="1"/>
  <c r="O605" i="1"/>
  <c r="M605" i="1"/>
  <c r="L605" i="1"/>
  <c r="K605" i="1"/>
  <c r="J605" i="1"/>
  <c r="I605" i="1"/>
  <c r="I604" i="1" s="1"/>
  <c r="H605" i="1"/>
  <c r="G605" i="1"/>
  <c r="G604" i="1" s="1"/>
  <c r="F605" i="1"/>
  <c r="E605" i="1"/>
  <c r="AI604" i="1"/>
  <c r="AH604" i="1"/>
  <c r="AH602" i="1" s="1"/>
  <c r="AD604" i="1"/>
  <c r="AC604" i="1"/>
  <c r="AC602" i="1" s="1"/>
  <c r="Y604" i="1"/>
  <c r="T604" i="1"/>
  <c r="O604" i="1"/>
  <c r="L604" i="1"/>
  <c r="L602" i="1" s="1"/>
  <c r="J604" i="1"/>
  <c r="H604" i="1"/>
  <c r="H602" i="1" s="1"/>
  <c r="F604" i="1"/>
  <c r="AI602" i="1"/>
  <c r="AD602" i="1"/>
  <c r="O602" i="1"/>
  <c r="J602" i="1"/>
  <c r="F602" i="1"/>
  <c r="AI601" i="1"/>
  <c r="AH601" i="1"/>
  <c r="AD601" i="1"/>
  <c r="AC601" i="1"/>
  <c r="Y601" i="1"/>
  <c r="U601" i="1"/>
  <c r="T601" i="1"/>
  <c r="P601" i="1"/>
  <c r="O601" i="1"/>
  <c r="M601" i="1"/>
  <c r="L601" i="1"/>
  <c r="K601" i="1"/>
  <c r="J601" i="1"/>
  <c r="I601" i="1"/>
  <c r="H601" i="1"/>
  <c r="G601" i="1"/>
  <c r="F601" i="1"/>
  <c r="E601" i="1"/>
  <c r="AI600" i="1"/>
  <c r="AH600" i="1"/>
  <c r="AD600" i="1"/>
  <c r="AC600" i="1"/>
  <c r="Y600" i="1"/>
  <c r="T600" i="1"/>
  <c r="O600" i="1"/>
  <c r="L600" i="1"/>
  <c r="J600" i="1"/>
  <c r="I600" i="1"/>
  <c r="H600" i="1"/>
  <c r="G600" i="1"/>
  <c r="F600" i="1"/>
  <c r="E600" i="1"/>
  <c r="AI599" i="1"/>
  <c r="AH599" i="1"/>
  <c r="AD599" i="1"/>
  <c r="AC599" i="1"/>
  <c r="Y599" i="1"/>
  <c r="T599" i="1"/>
  <c r="T598" i="1" s="1"/>
  <c r="O599" i="1"/>
  <c r="L599" i="1"/>
  <c r="J599" i="1"/>
  <c r="I599" i="1"/>
  <c r="I598" i="1" s="1"/>
  <c r="H599" i="1"/>
  <c r="G599" i="1"/>
  <c r="F599" i="1"/>
  <c r="E599" i="1"/>
  <c r="AI597" i="1"/>
  <c r="AH597" i="1"/>
  <c r="AD597" i="1"/>
  <c r="AC597" i="1"/>
  <c r="Y597" i="1"/>
  <c r="T597" i="1"/>
  <c r="P597" i="1"/>
  <c r="O597" i="1"/>
  <c r="M597" i="1"/>
  <c r="L597" i="1"/>
  <c r="K597" i="1"/>
  <c r="J597" i="1"/>
  <c r="I597" i="1"/>
  <c r="H597" i="1"/>
  <c r="G597" i="1"/>
  <c r="F597" i="1"/>
  <c r="E597" i="1"/>
  <c r="AI596" i="1"/>
  <c r="AH596" i="1"/>
  <c r="AD596" i="1"/>
  <c r="AC596" i="1"/>
  <c r="Y596" i="1"/>
  <c r="U596" i="1"/>
  <c r="T596" i="1"/>
  <c r="P596" i="1"/>
  <c r="O596" i="1"/>
  <c r="M596" i="1"/>
  <c r="L596" i="1"/>
  <c r="K596" i="1"/>
  <c r="J596" i="1"/>
  <c r="I596" i="1"/>
  <c r="H596" i="1"/>
  <c r="G596" i="1"/>
  <c r="F596" i="1"/>
  <c r="E596" i="1"/>
  <c r="AI595" i="1"/>
  <c r="AH595" i="1"/>
  <c r="AD595" i="1"/>
  <c r="AD698" i="1" s="1"/>
  <c r="AC595" i="1"/>
  <c r="Y595" i="1"/>
  <c r="T595" i="1"/>
  <c r="O595" i="1"/>
  <c r="L595" i="1"/>
  <c r="J595" i="1"/>
  <c r="I595" i="1"/>
  <c r="H595" i="1"/>
  <c r="G595" i="1"/>
  <c r="F595" i="1"/>
  <c r="E595" i="1"/>
  <c r="AI594" i="1"/>
  <c r="AH594" i="1"/>
  <c r="AD594" i="1"/>
  <c r="AC594" i="1"/>
  <c r="Y594" i="1"/>
  <c r="U594" i="1"/>
  <c r="T594" i="1"/>
  <c r="T593" i="1" s="1"/>
  <c r="P594" i="1"/>
  <c r="O594" i="1"/>
  <c r="O593" i="1" s="1"/>
  <c r="M594" i="1"/>
  <c r="L594" i="1"/>
  <c r="L593" i="1" s="1"/>
  <c r="K594" i="1"/>
  <c r="J594" i="1"/>
  <c r="J593" i="1" s="1"/>
  <c r="I594" i="1"/>
  <c r="H594" i="1"/>
  <c r="G594" i="1"/>
  <c r="F594" i="1"/>
  <c r="E594" i="1"/>
  <c r="AI593" i="1"/>
  <c r="AH593" i="1"/>
  <c r="AD593" i="1"/>
  <c r="AC593" i="1"/>
  <c r="Y593" i="1"/>
  <c r="I593" i="1"/>
  <c r="H593" i="1"/>
  <c r="G593" i="1"/>
  <c r="F593" i="1"/>
  <c r="AI592" i="1"/>
  <c r="AH592" i="1"/>
  <c r="AC592" i="1"/>
  <c r="AI591" i="1"/>
  <c r="AI590" i="1" s="1"/>
  <c r="AH591" i="1"/>
  <c r="AC591" i="1"/>
  <c r="Y591" i="1"/>
  <c r="Y590" i="1" s="1"/>
  <c r="T591" i="1"/>
  <c r="T590" i="1" s="1"/>
  <c r="O591" i="1"/>
  <c r="O590" i="1" s="1"/>
  <c r="L591" i="1"/>
  <c r="L590" i="1" s="1"/>
  <c r="J591" i="1"/>
  <c r="J590" i="1" s="1"/>
  <c r="I591" i="1"/>
  <c r="I590" i="1" s="1"/>
  <c r="H591" i="1"/>
  <c r="H590" i="1" s="1"/>
  <c r="G591" i="1"/>
  <c r="G590" i="1" s="1"/>
  <c r="F591" i="1"/>
  <c r="F590" i="1" s="1"/>
  <c r="E591" i="1"/>
  <c r="AI589" i="1"/>
  <c r="AH589" i="1"/>
  <c r="AD589" i="1"/>
  <c r="AD696" i="1" s="1"/>
  <c r="AC589" i="1"/>
  <c r="Y589" i="1"/>
  <c r="T589" i="1"/>
  <c r="O589" i="1"/>
  <c r="L589" i="1"/>
  <c r="J589" i="1"/>
  <c r="I589" i="1"/>
  <c r="H589" i="1"/>
  <c r="G589" i="1"/>
  <c r="F589" i="1"/>
  <c r="E589" i="1"/>
  <c r="AI587" i="1"/>
  <c r="AH587" i="1"/>
  <c r="AD587" i="1"/>
  <c r="AC587" i="1"/>
  <c r="Y587" i="1"/>
  <c r="U587" i="1"/>
  <c r="T587" i="1"/>
  <c r="P587" i="1"/>
  <c r="O587" i="1"/>
  <c r="M587" i="1"/>
  <c r="L587" i="1"/>
  <c r="K587" i="1"/>
  <c r="J587" i="1"/>
  <c r="I587" i="1"/>
  <c r="H587" i="1"/>
  <c r="G587" i="1"/>
  <c r="F587" i="1"/>
  <c r="E587" i="1"/>
  <c r="AI586" i="1"/>
  <c r="AH586" i="1"/>
  <c r="AD586" i="1"/>
  <c r="AC586" i="1"/>
  <c r="Y586" i="1"/>
  <c r="U586" i="1"/>
  <c r="T586" i="1"/>
  <c r="P586" i="1"/>
  <c r="O586" i="1"/>
  <c r="M586" i="1"/>
  <c r="L586" i="1"/>
  <c r="K586" i="1"/>
  <c r="J586" i="1"/>
  <c r="I586" i="1"/>
  <c r="H586" i="1"/>
  <c r="G586" i="1"/>
  <c r="F586" i="1"/>
  <c r="E586" i="1"/>
  <c r="AI585" i="1"/>
  <c r="AH585" i="1"/>
  <c r="AD585" i="1"/>
  <c r="AC585" i="1"/>
  <c r="Y585" i="1"/>
  <c r="T585" i="1"/>
  <c r="O585" i="1"/>
  <c r="O584" i="1" s="1"/>
  <c r="L585" i="1"/>
  <c r="J585" i="1"/>
  <c r="J584" i="1" s="1"/>
  <c r="I585" i="1"/>
  <c r="I584" i="1" s="1"/>
  <c r="H585" i="1"/>
  <c r="G585" i="1"/>
  <c r="G584" i="1" s="1"/>
  <c r="F585" i="1"/>
  <c r="F584" i="1" s="1"/>
  <c r="E585" i="1"/>
  <c r="AI584" i="1"/>
  <c r="AH584" i="1"/>
  <c r="AD584" i="1"/>
  <c r="AC584" i="1"/>
  <c r="Y584" i="1"/>
  <c r="H584" i="1"/>
  <c r="AI582" i="1"/>
  <c r="AH582" i="1"/>
  <c r="AD582" i="1"/>
  <c r="AD695" i="1" s="1"/>
  <c r="AC582" i="1"/>
  <c r="Y582" i="1"/>
  <c r="T582" i="1"/>
  <c r="O582" i="1"/>
  <c r="L582" i="1"/>
  <c r="J582" i="1"/>
  <c r="I582" i="1"/>
  <c r="H582" i="1"/>
  <c r="G582" i="1"/>
  <c r="F582" i="1"/>
  <c r="E582" i="1"/>
  <c r="AI581" i="1"/>
  <c r="AH581" i="1"/>
  <c r="AD581" i="1"/>
  <c r="AC581" i="1"/>
  <c r="Y581" i="1"/>
  <c r="U581" i="1"/>
  <c r="T581" i="1"/>
  <c r="P581" i="1"/>
  <c r="O581" i="1"/>
  <c r="M581" i="1"/>
  <c r="L581" i="1"/>
  <c r="K581" i="1"/>
  <c r="J581" i="1"/>
  <c r="I581" i="1"/>
  <c r="H581" i="1"/>
  <c r="G581" i="1"/>
  <c r="F581" i="1"/>
  <c r="E581" i="1"/>
  <c r="AI580" i="1"/>
  <c r="AH580" i="1"/>
  <c r="AD580" i="1"/>
  <c r="AC580" i="1"/>
  <c r="Y580" i="1"/>
  <c r="T580" i="1"/>
  <c r="O580" i="1"/>
  <c r="L580" i="1"/>
  <c r="J580" i="1"/>
  <c r="I580" i="1"/>
  <c r="H580" i="1"/>
  <c r="G580" i="1"/>
  <c r="F580" i="1"/>
  <c r="E580" i="1"/>
  <c r="AI578" i="1"/>
  <c r="AI577" i="1" s="1"/>
  <c r="AH578" i="1"/>
  <c r="AD578" i="1"/>
  <c r="AC578" i="1"/>
  <c r="Y578" i="1"/>
  <c r="U578" i="1"/>
  <c r="T578" i="1"/>
  <c r="P578" i="1"/>
  <c r="O578" i="1"/>
  <c r="O577" i="1" s="1"/>
  <c r="M578" i="1"/>
  <c r="L578" i="1"/>
  <c r="K578" i="1"/>
  <c r="J578" i="1"/>
  <c r="J577" i="1" s="1"/>
  <c r="I578" i="1"/>
  <c r="H578" i="1"/>
  <c r="H577" i="1" s="1"/>
  <c r="G578" i="1"/>
  <c r="G577" i="1" s="1"/>
  <c r="F578" i="1"/>
  <c r="F577" i="1" s="1"/>
  <c r="E578" i="1"/>
  <c r="AH577" i="1"/>
  <c r="AD577" i="1"/>
  <c r="AC577" i="1"/>
  <c r="Y577" i="1"/>
  <c r="I577" i="1"/>
  <c r="AI576" i="1"/>
  <c r="AH576" i="1"/>
  <c r="AD576" i="1"/>
  <c r="AC576" i="1"/>
  <c r="Y576" i="1"/>
  <c r="U576" i="1"/>
  <c r="T576" i="1"/>
  <c r="P576" i="1"/>
  <c r="O576" i="1"/>
  <c r="M576" i="1"/>
  <c r="L576" i="1"/>
  <c r="K576" i="1"/>
  <c r="J576" i="1"/>
  <c r="I576" i="1"/>
  <c r="H576" i="1"/>
  <c r="G576" i="1"/>
  <c r="F576" i="1"/>
  <c r="E576" i="1"/>
  <c r="AI575" i="1"/>
  <c r="AH575" i="1"/>
  <c r="AD575" i="1"/>
  <c r="AD694" i="1" s="1"/>
  <c r="AC575" i="1"/>
  <c r="Y575" i="1"/>
  <c r="Y574" i="1" s="1"/>
  <c r="U575" i="1"/>
  <c r="T575" i="1"/>
  <c r="T574" i="1" s="1"/>
  <c r="P575" i="1"/>
  <c r="O575" i="1"/>
  <c r="O574" i="1" s="1"/>
  <c r="M575" i="1"/>
  <c r="L575" i="1"/>
  <c r="L574" i="1" s="1"/>
  <c r="K575" i="1"/>
  <c r="J575" i="1"/>
  <c r="J574" i="1" s="1"/>
  <c r="I575" i="1"/>
  <c r="H575" i="1"/>
  <c r="H574" i="1" s="1"/>
  <c r="G575" i="1"/>
  <c r="F575" i="1"/>
  <c r="F574" i="1" s="1"/>
  <c r="E575" i="1"/>
  <c r="AI574" i="1"/>
  <c r="AH574" i="1"/>
  <c r="AC574" i="1"/>
  <c r="I574" i="1"/>
  <c r="G574" i="1"/>
  <c r="AI571" i="1"/>
  <c r="AH571" i="1"/>
  <c r="AD571" i="1"/>
  <c r="AC571" i="1"/>
  <c r="Y571" i="1"/>
  <c r="T571" i="1"/>
  <c r="O571" i="1"/>
  <c r="L571" i="1"/>
  <c r="J571" i="1"/>
  <c r="I571" i="1"/>
  <c r="H571" i="1"/>
  <c r="G571" i="1"/>
  <c r="F571" i="1"/>
  <c r="E571" i="1"/>
  <c r="AI569" i="1"/>
  <c r="AH569" i="1"/>
  <c r="AD569" i="1"/>
  <c r="AC569" i="1"/>
  <c r="Y569" i="1"/>
  <c r="T569" i="1"/>
  <c r="O569" i="1"/>
  <c r="L569" i="1"/>
  <c r="J569" i="1"/>
  <c r="I569" i="1"/>
  <c r="H569" i="1"/>
  <c r="G569" i="1"/>
  <c r="F569" i="1"/>
  <c r="AI568" i="1"/>
  <c r="AH568" i="1"/>
  <c r="AD568" i="1"/>
  <c r="AD693" i="1" s="1"/>
  <c r="AC568" i="1"/>
  <c r="Y568" i="1"/>
  <c r="U568" i="1"/>
  <c r="T568" i="1"/>
  <c r="P568" i="1"/>
  <c r="O568" i="1"/>
  <c r="M568" i="1"/>
  <c r="L568" i="1"/>
  <c r="K568" i="1"/>
  <c r="J568" i="1"/>
  <c r="I568" i="1"/>
  <c r="H568" i="1"/>
  <c r="G568" i="1"/>
  <c r="F568" i="1"/>
  <c r="E568" i="1"/>
  <c r="AI564" i="1"/>
  <c r="AH564" i="1"/>
  <c r="AD564" i="1"/>
  <c r="AD563" i="1" s="1"/>
  <c r="AC564" i="1"/>
  <c r="AC563" i="1" s="1"/>
  <c r="Y564" i="1"/>
  <c r="U564" i="1"/>
  <c r="T564" i="1"/>
  <c r="T563" i="1" s="1"/>
  <c r="P564" i="1"/>
  <c r="O564" i="1"/>
  <c r="M564" i="1"/>
  <c r="L564" i="1"/>
  <c r="L563" i="1" s="1"/>
  <c r="K564" i="1"/>
  <c r="J564" i="1"/>
  <c r="I564" i="1"/>
  <c r="I563" i="1" s="1"/>
  <c r="H564" i="1"/>
  <c r="H563" i="1" s="1"/>
  <c r="G564" i="1"/>
  <c r="G563" i="1" s="1"/>
  <c r="F564" i="1"/>
  <c r="F563" i="1" s="1"/>
  <c r="E564" i="1"/>
  <c r="AI563" i="1"/>
  <c r="AH563" i="1"/>
  <c r="Y563" i="1"/>
  <c r="O563" i="1"/>
  <c r="J563" i="1"/>
  <c r="AI562" i="1"/>
  <c r="AH562" i="1"/>
  <c r="AD562" i="1"/>
  <c r="AD692" i="1" s="1"/>
  <c r="AC562" i="1"/>
  <c r="Y562" i="1"/>
  <c r="T562" i="1"/>
  <c r="O562" i="1"/>
  <c r="L562" i="1"/>
  <c r="J562" i="1"/>
  <c r="I562" i="1"/>
  <c r="H562" i="1"/>
  <c r="G562" i="1"/>
  <c r="F562" i="1"/>
  <c r="E562" i="1"/>
  <c r="AI561" i="1"/>
  <c r="AH561" i="1"/>
  <c r="AD561" i="1"/>
  <c r="AC561" i="1"/>
  <c r="Y561" i="1"/>
  <c r="U561" i="1"/>
  <c r="T561" i="1"/>
  <c r="P561" i="1"/>
  <c r="O561" i="1"/>
  <c r="M561" i="1"/>
  <c r="L561" i="1"/>
  <c r="K561" i="1"/>
  <c r="J561" i="1"/>
  <c r="I561" i="1"/>
  <c r="H561" i="1"/>
  <c r="G561" i="1"/>
  <c r="F561" i="1"/>
  <c r="E561" i="1"/>
  <c r="AI560" i="1"/>
  <c r="AH560" i="1"/>
  <c r="AD560" i="1"/>
  <c r="AC560" i="1"/>
  <c r="Y560" i="1"/>
  <c r="T560" i="1"/>
  <c r="O560" i="1"/>
  <c r="L560" i="1"/>
  <c r="J560" i="1"/>
  <c r="I560" i="1"/>
  <c r="H560" i="1"/>
  <c r="G560" i="1"/>
  <c r="F560" i="1"/>
  <c r="E560" i="1"/>
  <c r="AI558" i="1"/>
  <c r="AH558" i="1"/>
  <c r="AD558" i="1"/>
  <c r="AC558" i="1"/>
  <c r="Y558" i="1"/>
  <c r="Y557" i="1" s="1"/>
  <c r="T558" i="1"/>
  <c r="O558" i="1"/>
  <c r="L558" i="1"/>
  <c r="J558" i="1"/>
  <c r="J557" i="1" s="1"/>
  <c r="I558" i="1"/>
  <c r="H558" i="1"/>
  <c r="H557" i="1" s="1"/>
  <c r="G558" i="1"/>
  <c r="F558" i="1"/>
  <c r="F557" i="1" s="1"/>
  <c r="E558" i="1"/>
  <c r="AI557" i="1"/>
  <c r="AH557" i="1"/>
  <c r="AD557" i="1"/>
  <c r="O557" i="1"/>
  <c r="I557" i="1"/>
  <c r="G557" i="1"/>
  <c r="AI556" i="1"/>
  <c r="AH556" i="1"/>
  <c r="AD556" i="1"/>
  <c r="AD691" i="1" s="1"/>
  <c r="AC556" i="1"/>
  <c r="Y556" i="1"/>
  <c r="T556" i="1"/>
  <c r="O556" i="1"/>
  <c r="L556" i="1"/>
  <c r="J556" i="1"/>
  <c r="I556" i="1"/>
  <c r="H556" i="1"/>
  <c r="G556" i="1"/>
  <c r="F556" i="1"/>
  <c r="E556" i="1"/>
  <c r="AI555" i="1"/>
  <c r="AH555" i="1"/>
  <c r="AD555" i="1"/>
  <c r="AC555" i="1"/>
  <c r="Y555" i="1"/>
  <c r="U555" i="1"/>
  <c r="T555" i="1"/>
  <c r="P555" i="1"/>
  <c r="O555" i="1"/>
  <c r="M555" i="1"/>
  <c r="L555" i="1"/>
  <c r="K555" i="1"/>
  <c r="J555" i="1"/>
  <c r="I555" i="1"/>
  <c r="H555" i="1"/>
  <c r="G555" i="1"/>
  <c r="F555" i="1"/>
  <c r="E555" i="1"/>
  <c r="AI554" i="1"/>
  <c r="AH554" i="1"/>
  <c r="AD554" i="1"/>
  <c r="AC554" i="1"/>
  <c r="Y554" i="1"/>
  <c r="T554" i="1"/>
  <c r="O554" i="1"/>
  <c r="L554" i="1"/>
  <c r="J554" i="1"/>
  <c r="I554" i="1"/>
  <c r="H554" i="1"/>
  <c r="G554" i="1"/>
  <c r="F554" i="1"/>
  <c r="E554" i="1"/>
  <c r="AI552" i="1"/>
  <c r="AH552" i="1"/>
  <c r="AD552" i="1"/>
  <c r="AC552" i="1"/>
  <c r="Y552" i="1"/>
  <c r="T552" i="1"/>
  <c r="O552" i="1"/>
  <c r="O551" i="1" s="1"/>
  <c r="L552" i="1"/>
  <c r="J552" i="1"/>
  <c r="J551" i="1" s="1"/>
  <c r="I552" i="1"/>
  <c r="H552" i="1"/>
  <c r="G552" i="1"/>
  <c r="F552" i="1"/>
  <c r="E552" i="1"/>
  <c r="AI551" i="1"/>
  <c r="AH551" i="1"/>
  <c r="AD551" i="1"/>
  <c r="AC551" i="1"/>
  <c r="Y551" i="1"/>
  <c r="I551" i="1"/>
  <c r="H551" i="1"/>
  <c r="G551" i="1"/>
  <c r="F551" i="1"/>
  <c r="AI550" i="1"/>
  <c r="AH550" i="1"/>
  <c r="AD550" i="1"/>
  <c r="AD690" i="1" s="1"/>
  <c r="AC550" i="1"/>
  <c r="Y550" i="1"/>
  <c r="U550" i="1"/>
  <c r="T550" i="1"/>
  <c r="P550" i="1"/>
  <c r="O550" i="1"/>
  <c r="M550" i="1"/>
  <c r="L550" i="1"/>
  <c r="K550" i="1"/>
  <c r="J550" i="1"/>
  <c r="I550" i="1"/>
  <c r="H550" i="1"/>
  <c r="G550" i="1"/>
  <c r="F550" i="1"/>
  <c r="E550" i="1"/>
  <c r="AI549" i="1"/>
  <c r="AH549" i="1"/>
  <c r="AD549" i="1"/>
  <c r="AC549" i="1"/>
  <c r="Y549" i="1"/>
  <c r="U549" i="1"/>
  <c r="T549" i="1"/>
  <c r="P549" i="1"/>
  <c r="O549" i="1"/>
  <c r="M549" i="1"/>
  <c r="L549" i="1"/>
  <c r="K549" i="1"/>
  <c r="J549" i="1"/>
  <c r="I549" i="1"/>
  <c r="H549" i="1"/>
  <c r="G549" i="1"/>
  <c r="F549" i="1"/>
  <c r="E549" i="1"/>
  <c r="AI548" i="1"/>
  <c r="AH548" i="1"/>
  <c r="AD548" i="1"/>
  <c r="AC548" i="1"/>
  <c r="Y548" i="1"/>
  <c r="T548" i="1"/>
  <c r="O548" i="1"/>
  <c r="L548" i="1"/>
  <c r="J548" i="1"/>
  <c r="I548" i="1"/>
  <c r="H548" i="1"/>
  <c r="G548" i="1"/>
  <c r="F548" i="1"/>
  <c r="E548" i="1"/>
  <c r="AI546" i="1"/>
  <c r="AH546" i="1"/>
  <c r="AD546" i="1"/>
  <c r="AD545" i="1" s="1"/>
  <c r="AC546" i="1"/>
  <c r="AC545" i="1" s="1"/>
  <c r="Y546" i="1"/>
  <c r="U546" i="1"/>
  <c r="T546" i="1"/>
  <c r="P546" i="1"/>
  <c r="O546" i="1"/>
  <c r="M546" i="1"/>
  <c r="L546" i="1"/>
  <c r="K546" i="1"/>
  <c r="J546" i="1"/>
  <c r="I546" i="1"/>
  <c r="I545" i="1" s="1"/>
  <c r="I544" i="1" s="1"/>
  <c r="H546" i="1"/>
  <c r="G546" i="1"/>
  <c r="G545" i="1" s="1"/>
  <c r="G544" i="1" s="1"/>
  <c r="F546" i="1"/>
  <c r="E546" i="1"/>
  <c r="AI545" i="1"/>
  <c r="AH545" i="1"/>
  <c r="AH544" i="1" s="1"/>
  <c r="Y545" i="1"/>
  <c r="O545" i="1"/>
  <c r="J545" i="1"/>
  <c r="H545" i="1"/>
  <c r="F545" i="1"/>
  <c r="AI543" i="1"/>
  <c r="AH543" i="1"/>
  <c r="AD543" i="1"/>
  <c r="AD689" i="1" s="1"/>
  <c r="AC543" i="1"/>
  <c r="Y543" i="1"/>
  <c r="T543" i="1"/>
  <c r="O543" i="1"/>
  <c r="L543" i="1"/>
  <c r="J543" i="1"/>
  <c r="I543" i="1"/>
  <c r="H543" i="1"/>
  <c r="G543" i="1"/>
  <c r="F543" i="1"/>
  <c r="E543" i="1"/>
  <c r="AI542" i="1"/>
  <c r="AH542" i="1"/>
  <c r="AD542" i="1"/>
  <c r="AC542" i="1"/>
  <c r="Y542" i="1"/>
  <c r="T542" i="1"/>
  <c r="P542" i="1"/>
  <c r="O542" i="1"/>
  <c r="M542" i="1"/>
  <c r="L542" i="1"/>
  <c r="K542" i="1"/>
  <c r="J542" i="1"/>
  <c r="I542" i="1"/>
  <c r="H542" i="1"/>
  <c r="G542" i="1"/>
  <c r="F542" i="1"/>
  <c r="E542" i="1"/>
  <c r="P541" i="1"/>
  <c r="M541" i="1"/>
  <c r="K541" i="1"/>
  <c r="E541" i="1"/>
  <c r="AI540" i="1"/>
  <c r="AH540" i="1"/>
  <c r="AD540" i="1"/>
  <c r="AC540" i="1"/>
  <c r="Y540" i="1"/>
  <c r="T540" i="1"/>
  <c r="O540" i="1"/>
  <c r="L540" i="1"/>
  <c r="J540" i="1"/>
  <c r="I540" i="1"/>
  <c r="H540" i="1"/>
  <c r="G540" i="1"/>
  <c r="F540" i="1"/>
  <c r="E540" i="1"/>
  <c r="AI539" i="1"/>
  <c r="AH539" i="1"/>
  <c r="AH538" i="1" s="1"/>
  <c r="AD539" i="1"/>
  <c r="AC539" i="1"/>
  <c r="AC538" i="1" s="1"/>
  <c r="Y539" i="1"/>
  <c r="T539" i="1"/>
  <c r="T538" i="1" s="1"/>
  <c r="O539" i="1"/>
  <c r="L539" i="1"/>
  <c r="L538" i="1" s="1"/>
  <c r="J539" i="1"/>
  <c r="I539" i="1"/>
  <c r="I538" i="1" s="1"/>
  <c r="H539" i="1"/>
  <c r="G539" i="1"/>
  <c r="G538" i="1" s="1"/>
  <c r="F539" i="1"/>
  <c r="E539" i="1"/>
  <c r="AI536" i="1"/>
  <c r="AH536" i="1"/>
  <c r="AD536" i="1"/>
  <c r="AC536" i="1"/>
  <c r="Y536" i="1"/>
  <c r="T536" i="1"/>
  <c r="O536" i="1"/>
  <c r="L536" i="1"/>
  <c r="J536" i="1"/>
  <c r="I536" i="1"/>
  <c r="H536" i="1"/>
  <c r="G536" i="1"/>
  <c r="F536" i="1"/>
  <c r="E536" i="1"/>
  <c r="AI535" i="1"/>
  <c r="AH535" i="1"/>
  <c r="AD535" i="1"/>
  <c r="AC535" i="1"/>
  <c r="AC534" i="1" s="1"/>
  <c r="Y535" i="1"/>
  <c r="Y534" i="1" s="1"/>
  <c r="T535" i="1"/>
  <c r="T534" i="1" s="1"/>
  <c r="O535" i="1"/>
  <c r="O534" i="1" s="1"/>
  <c r="L535" i="1"/>
  <c r="L534" i="1" s="1"/>
  <c r="J535" i="1"/>
  <c r="J534" i="1" s="1"/>
  <c r="I535" i="1"/>
  <c r="I534" i="1" s="1"/>
  <c r="H535" i="1"/>
  <c r="H534" i="1" s="1"/>
  <c r="G535" i="1"/>
  <c r="G534" i="1" s="1"/>
  <c r="F535" i="1"/>
  <c r="F534" i="1" s="1"/>
  <c r="E535" i="1"/>
  <c r="AI534" i="1"/>
  <c r="AH534" i="1"/>
  <c r="AD534" i="1"/>
  <c r="AI533" i="1"/>
  <c r="AH533" i="1"/>
  <c r="AD533" i="1"/>
  <c r="AC533" i="1"/>
  <c r="Y533" i="1"/>
  <c r="T533" i="1"/>
  <c r="O533" i="1"/>
  <c r="L533" i="1"/>
  <c r="J533" i="1"/>
  <c r="I533" i="1"/>
  <c r="H533" i="1"/>
  <c r="G533" i="1"/>
  <c r="F533" i="1"/>
  <c r="E533" i="1"/>
  <c r="AI532" i="1"/>
  <c r="AH532" i="1"/>
  <c r="AD532" i="1"/>
  <c r="AC532" i="1"/>
  <c r="Y532" i="1"/>
  <c r="AE532" i="1" s="1"/>
  <c r="T532" i="1"/>
  <c r="O532" i="1"/>
  <c r="L532" i="1"/>
  <c r="J532" i="1"/>
  <c r="I532" i="1"/>
  <c r="H532" i="1"/>
  <c r="G532" i="1"/>
  <c r="F532" i="1"/>
  <c r="E532" i="1"/>
  <c r="AH531" i="1"/>
  <c r="AI530" i="1"/>
  <c r="AH530" i="1"/>
  <c r="AD530" i="1"/>
  <c r="AC530" i="1"/>
  <c r="Y530" i="1"/>
  <c r="T530" i="1"/>
  <c r="O530" i="1"/>
  <c r="L530" i="1"/>
  <c r="J530" i="1"/>
  <c r="I530" i="1"/>
  <c r="H530" i="1"/>
  <c r="G530" i="1"/>
  <c r="F530" i="1"/>
  <c r="E530" i="1"/>
  <c r="AI527" i="1"/>
  <c r="AH527" i="1"/>
  <c r="AD527" i="1"/>
  <c r="AC527" i="1"/>
  <c r="Y527" i="1"/>
  <c r="T527" i="1"/>
  <c r="P527" i="1"/>
  <c r="O527" i="1"/>
  <c r="M527" i="1"/>
  <c r="L527" i="1"/>
  <c r="K527" i="1"/>
  <c r="J527" i="1"/>
  <c r="I527" i="1"/>
  <c r="H527" i="1"/>
  <c r="G527" i="1"/>
  <c r="F527" i="1"/>
  <c r="E527" i="1"/>
  <c r="AI526" i="1"/>
  <c r="AH526" i="1"/>
  <c r="AD526" i="1"/>
  <c r="AC526" i="1"/>
  <c r="Y526" i="1"/>
  <c r="T526" i="1"/>
  <c r="O526" i="1"/>
  <c r="L526" i="1"/>
  <c r="J526" i="1"/>
  <c r="I526" i="1"/>
  <c r="H526" i="1"/>
  <c r="G526" i="1"/>
  <c r="F526" i="1"/>
  <c r="E526" i="1"/>
  <c r="AI525" i="1"/>
  <c r="AH525" i="1"/>
  <c r="AD525" i="1"/>
  <c r="AC525" i="1"/>
  <c r="Y525" i="1"/>
  <c r="T525" i="1"/>
  <c r="O525" i="1"/>
  <c r="L525" i="1"/>
  <c r="J525" i="1"/>
  <c r="I525" i="1"/>
  <c r="H525" i="1"/>
  <c r="G525" i="1"/>
  <c r="F525" i="1"/>
  <c r="E525" i="1"/>
  <c r="E524" i="1"/>
  <c r="E523" i="1"/>
  <c r="AI522" i="1"/>
  <c r="AH522" i="1"/>
  <c r="AD522" i="1"/>
  <c r="AD521" i="1" s="1"/>
  <c r="AC522" i="1"/>
  <c r="AC521" i="1" s="1"/>
  <c r="Y522" i="1"/>
  <c r="T522" i="1"/>
  <c r="T521" i="1" s="1"/>
  <c r="T520" i="1" s="1"/>
  <c r="O522" i="1"/>
  <c r="L522" i="1"/>
  <c r="L521" i="1" s="1"/>
  <c r="L520" i="1" s="1"/>
  <c r="J522" i="1"/>
  <c r="I522" i="1"/>
  <c r="I521" i="1" s="1"/>
  <c r="I520" i="1" s="1"/>
  <c r="H522" i="1"/>
  <c r="G522" i="1"/>
  <c r="G521" i="1" s="1"/>
  <c r="G520" i="1" s="1"/>
  <c r="F522" i="1"/>
  <c r="E522" i="1"/>
  <c r="AI521" i="1"/>
  <c r="AH521" i="1"/>
  <c r="AH520" i="1" s="1"/>
  <c r="Y521" i="1"/>
  <c r="Y520" i="1" s="1"/>
  <c r="U521" i="1"/>
  <c r="P521" i="1"/>
  <c r="O521" i="1"/>
  <c r="O520" i="1" s="1"/>
  <c r="M521" i="1"/>
  <c r="K521" i="1"/>
  <c r="J521" i="1"/>
  <c r="J520" i="1" s="1"/>
  <c r="H521" i="1"/>
  <c r="F521" i="1"/>
  <c r="F520" i="1" s="1"/>
  <c r="AI519" i="1"/>
  <c r="AH519" i="1"/>
  <c r="AD519" i="1"/>
  <c r="AC519" i="1"/>
  <c r="Y519" i="1"/>
  <c r="U519" i="1"/>
  <c r="T519" i="1"/>
  <c r="P519" i="1"/>
  <c r="O519" i="1"/>
  <c r="M519" i="1"/>
  <c r="L519" i="1"/>
  <c r="K519" i="1"/>
  <c r="J519" i="1"/>
  <c r="I519" i="1"/>
  <c r="H519" i="1"/>
  <c r="G519" i="1"/>
  <c r="F519" i="1"/>
  <c r="E519" i="1"/>
  <c r="AI518" i="1"/>
  <c r="AH518" i="1"/>
  <c r="AD518" i="1"/>
  <c r="AC518" i="1"/>
  <c r="Y518" i="1"/>
  <c r="U518" i="1"/>
  <c r="T518" i="1"/>
  <c r="T517" i="1" s="1"/>
  <c r="P518" i="1"/>
  <c r="O518" i="1"/>
  <c r="O517" i="1" s="1"/>
  <c r="M518" i="1"/>
  <c r="L518" i="1"/>
  <c r="L517" i="1" s="1"/>
  <c r="K518" i="1"/>
  <c r="J518" i="1"/>
  <c r="I518" i="1"/>
  <c r="H518" i="1"/>
  <c r="G518" i="1"/>
  <c r="F518" i="1"/>
  <c r="E518" i="1"/>
  <c r="AI517" i="1"/>
  <c r="AI516" i="1"/>
  <c r="AH516" i="1"/>
  <c r="AD516" i="1"/>
  <c r="AC516" i="1"/>
  <c r="Y516" i="1"/>
  <c r="T516" i="1"/>
  <c r="O516" i="1"/>
  <c r="L516" i="1"/>
  <c r="J516" i="1"/>
  <c r="I516" i="1"/>
  <c r="H516" i="1"/>
  <c r="G516" i="1"/>
  <c r="F516" i="1"/>
  <c r="E516" i="1"/>
  <c r="AI515" i="1"/>
  <c r="AH515" i="1"/>
  <c r="AD515" i="1"/>
  <c r="AC515" i="1"/>
  <c r="Y515" i="1"/>
  <c r="T515" i="1"/>
  <c r="O515" i="1"/>
  <c r="M515" i="1"/>
  <c r="L515" i="1"/>
  <c r="L514" i="1" s="1"/>
  <c r="K515" i="1"/>
  <c r="J515" i="1"/>
  <c r="I515" i="1"/>
  <c r="H515" i="1"/>
  <c r="G515" i="1"/>
  <c r="F515" i="1"/>
  <c r="E515" i="1"/>
  <c r="AI514" i="1"/>
  <c r="AH514" i="1"/>
  <c r="AD514" i="1"/>
  <c r="AC514" i="1"/>
  <c r="Y514" i="1"/>
  <c r="T514" i="1"/>
  <c r="O514" i="1"/>
  <c r="J514" i="1"/>
  <c r="I514" i="1"/>
  <c r="H514" i="1"/>
  <c r="G514" i="1"/>
  <c r="F514" i="1"/>
  <c r="AI513" i="1"/>
  <c r="AH513" i="1"/>
  <c r="AD513" i="1"/>
  <c r="AC513" i="1"/>
  <c r="Y513" i="1"/>
  <c r="T513" i="1"/>
  <c r="U513" i="1" s="1"/>
  <c r="O513" i="1"/>
  <c r="P513" i="1" s="1"/>
  <c r="L513" i="1"/>
  <c r="M513" i="1" s="1"/>
  <c r="J513" i="1"/>
  <c r="K513" i="1" s="1"/>
  <c r="I513" i="1"/>
  <c r="H513" i="1"/>
  <c r="G513" i="1"/>
  <c r="F513" i="1"/>
  <c r="AI511" i="1"/>
  <c r="AH511" i="1"/>
  <c r="AD511" i="1"/>
  <c r="AC511" i="1"/>
  <c r="Y511" i="1"/>
  <c r="U511" i="1"/>
  <c r="T511" i="1"/>
  <c r="O511" i="1"/>
  <c r="M511" i="1"/>
  <c r="L511" i="1"/>
  <c r="K511" i="1"/>
  <c r="J511" i="1"/>
  <c r="I511" i="1"/>
  <c r="H511" i="1"/>
  <c r="G511" i="1"/>
  <c r="F511" i="1"/>
  <c r="E511" i="1"/>
  <c r="AI510" i="1"/>
  <c r="AI509" i="1" s="1"/>
  <c r="AH510" i="1"/>
  <c r="AD510" i="1"/>
  <c r="AC510" i="1"/>
  <c r="AC509" i="1" s="1"/>
  <c r="Y510" i="1"/>
  <c r="T510" i="1"/>
  <c r="T509" i="1" s="1"/>
  <c r="O510" i="1"/>
  <c r="L510" i="1"/>
  <c r="L509" i="1" s="1"/>
  <c r="J510" i="1"/>
  <c r="J509" i="1" s="1"/>
  <c r="I510" i="1"/>
  <c r="I509" i="1" s="1"/>
  <c r="H510" i="1"/>
  <c r="H509" i="1" s="1"/>
  <c r="G510" i="1"/>
  <c r="G509" i="1" s="1"/>
  <c r="F510" i="1"/>
  <c r="E510" i="1"/>
  <c r="O509" i="1"/>
  <c r="F509" i="1"/>
  <c r="AH508" i="1"/>
  <c r="AC508" i="1"/>
  <c r="Y508" i="1"/>
  <c r="U508" i="1"/>
  <c r="T508" i="1"/>
  <c r="P508" i="1"/>
  <c r="O508" i="1"/>
  <c r="M508" i="1"/>
  <c r="L508" i="1"/>
  <c r="K508" i="1"/>
  <c r="J508" i="1"/>
  <c r="I508" i="1"/>
  <c r="H508" i="1"/>
  <c r="G508" i="1"/>
  <c r="F508" i="1"/>
  <c r="E508" i="1"/>
  <c r="AI507" i="1"/>
  <c r="AH507" i="1"/>
  <c r="AD507" i="1"/>
  <c r="AC507" i="1"/>
  <c r="Y507" i="1"/>
  <c r="U507" i="1"/>
  <c r="T507" i="1"/>
  <c r="P507" i="1"/>
  <c r="O507" i="1"/>
  <c r="M507" i="1"/>
  <c r="L507" i="1"/>
  <c r="K507" i="1"/>
  <c r="J507" i="1"/>
  <c r="I507" i="1"/>
  <c r="H507" i="1"/>
  <c r="G507" i="1"/>
  <c r="F507" i="1"/>
  <c r="E507" i="1"/>
  <c r="AI506" i="1"/>
  <c r="AH506" i="1"/>
  <c r="AD506" i="1"/>
  <c r="AC506" i="1"/>
  <c r="Y506" i="1"/>
  <c r="U506" i="1"/>
  <c r="T506" i="1"/>
  <c r="O506" i="1"/>
  <c r="M506" i="1"/>
  <c r="L506" i="1"/>
  <c r="K506" i="1"/>
  <c r="J506" i="1"/>
  <c r="I506" i="1"/>
  <c r="H506" i="1"/>
  <c r="G506" i="1"/>
  <c r="F506" i="1"/>
  <c r="E506" i="1"/>
  <c r="AI505" i="1"/>
  <c r="AH505" i="1"/>
  <c r="AD505" i="1"/>
  <c r="AC505" i="1"/>
  <c r="Y505" i="1"/>
  <c r="T505" i="1"/>
  <c r="T504" i="1" s="1"/>
  <c r="O505" i="1"/>
  <c r="L505" i="1"/>
  <c r="J505" i="1"/>
  <c r="I505" i="1"/>
  <c r="H505" i="1"/>
  <c r="G505" i="1"/>
  <c r="F505" i="1"/>
  <c r="E505" i="1"/>
  <c r="AI503" i="1"/>
  <c r="AH503" i="1"/>
  <c r="AD503" i="1"/>
  <c r="AC503" i="1"/>
  <c r="Y503" i="1"/>
  <c r="T503" i="1"/>
  <c r="O503" i="1"/>
  <c r="L503" i="1"/>
  <c r="J503" i="1"/>
  <c r="I503" i="1"/>
  <c r="H503" i="1"/>
  <c r="G503" i="1"/>
  <c r="F503" i="1"/>
  <c r="E503" i="1"/>
  <c r="AI500" i="1"/>
  <c r="AH500" i="1"/>
  <c r="AD500" i="1"/>
  <c r="AD746" i="1" s="1"/>
  <c r="AC500" i="1"/>
  <c r="Y500" i="1"/>
  <c r="T500" i="1"/>
  <c r="O500" i="1"/>
  <c r="L500" i="1"/>
  <c r="J500" i="1"/>
  <c r="I500" i="1"/>
  <c r="H500" i="1"/>
  <c r="G500" i="1"/>
  <c r="F500" i="1"/>
  <c r="E500" i="1"/>
  <c r="AC499" i="1"/>
  <c r="E499" i="1"/>
  <c r="AI498" i="1"/>
  <c r="AH498" i="1"/>
  <c r="AD498" i="1"/>
  <c r="AD744" i="1" s="1"/>
  <c r="AC498" i="1"/>
  <c r="AC497" i="1" s="1"/>
  <c r="AC496" i="1" s="1"/>
  <c r="AC495" i="1" s="1"/>
  <c r="Y498" i="1"/>
  <c r="T498" i="1"/>
  <c r="O498" i="1"/>
  <c r="L498" i="1"/>
  <c r="J498" i="1"/>
  <c r="I498" i="1"/>
  <c r="H498" i="1"/>
  <c r="G498" i="1"/>
  <c r="F498" i="1"/>
  <c r="E498" i="1"/>
  <c r="AI493" i="1"/>
  <c r="AI492" i="1" s="1"/>
  <c r="AH493" i="1"/>
  <c r="AH492" i="1" s="1"/>
  <c r="AD493" i="1"/>
  <c r="AC493" i="1"/>
  <c r="AC492" i="1" s="1"/>
  <c r="Y493" i="1"/>
  <c r="Y492" i="1" s="1"/>
  <c r="T493" i="1"/>
  <c r="O493" i="1"/>
  <c r="O492" i="1" s="1"/>
  <c r="L493" i="1"/>
  <c r="L492" i="1" s="1"/>
  <c r="J493" i="1"/>
  <c r="J492" i="1" s="1"/>
  <c r="I493" i="1"/>
  <c r="I492" i="1" s="1"/>
  <c r="H493" i="1"/>
  <c r="H492" i="1" s="1"/>
  <c r="G493" i="1"/>
  <c r="F493" i="1"/>
  <c r="F492" i="1" s="1"/>
  <c r="E493" i="1"/>
  <c r="AD492" i="1"/>
  <c r="G492" i="1"/>
  <c r="AI491" i="1"/>
  <c r="AH491" i="1"/>
  <c r="AD491" i="1"/>
  <c r="AC491" i="1"/>
  <c r="Y491" i="1"/>
  <c r="T491" i="1"/>
  <c r="O491" i="1"/>
  <c r="L491" i="1"/>
  <c r="J491" i="1"/>
  <c r="I491" i="1"/>
  <c r="H491" i="1"/>
  <c r="G491" i="1"/>
  <c r="F491" i="1"/>
  <c r="E491" i="1"/>
  <c r="AI490" i="1"/>
  <c r="AH490" i="1"/>
  <c r="AH489" i="1" s="1"/>
  <c r="AD490" i="1"/>
  <c r="AC490" i="1"/>
  <c r="AC489" i="1" s="1"/>
  <c r="Y490" i="1"/>
  <c r="U490" i="1"/>
  <c r="T490" i="1"/>
  <c r="P490" i="1"/>
  <c r="O490" i="1"/>
  <c r="M490" i="1"/>
  <c r="L490" i="1"/>
  <c r="K490" i="1"/>
  <c r="J490" i="1"/>
  <c r="I490" i="1"/>
  <c r="I489" i="1" s="1"/>
  <c r="H490" i="1"/>
  <c r="G490" i="1"/>
  <c r="G489" i="1" s="1"/>
  <c r="F490" i="1"/>
  <c r="E490" i="1"/>
  <c r="AI489" i="1"/>
  <c r="AI488" i="1"/>
  <c r="AH488" i="1"/>
  <c r="AD488" i="1"/>
  <c r="AC488" i="1"/>
  <c r="Y488" i="1"/>
  <c r="U488" i="1"/>
  <c r="T488" i="1"/>
  <c r="P488" i="1"/>
  <c r="O488" i="1"/>
  <c r="M488" i="1"/>
  <c r="L488" i="1"/>
  <c r="K488" i="1"/>
  <c r="J488" i="1"/>
  <c r="I488" i="1"/>
  <c r="H488" i="1"/>
  <c r="G488" i="1"/>
  <c r="F488" i="1"/>
  <c r="E488" i="1"/>
  <c r="AI487" i="1"/>
  <c r="AH487" i="1"/>
  <c r="AH486" i="1" s="1"/>
  <c r="AD487" i="1"/>
  <c r="AC487" i="1"/>
  <c r="Y487" i="1"/>
  <c r="T487" i="1"/>
  <c r="O487" i="1"/>
  <c r="L487" i="1"/>
  <c r="J487" i="1"/>
  <c r="I487" i="1"/>
  <c r="I486" i="1" s="1"/>
  <c r="H487" i="1"/>
  <c r="G487" i="1"/>
  <c r="G486" i="1" s="1"/>
  <c r="F487" i="1"/>
  <c r="E487" i="1"/>
  <c r="AD486" i="1"/>
  <c r="Y486" i="1"/>
  <c r="O486" i="1"/>
  <c r="J486" i="1"/>
  <c r="H486" i="1"/>
  <c r="F486" i="1"/>
  <c r="AI485" i="1"/>
  <c r="AH485" i="1"/>
  <c r="AD485" i="1"/>
  <c r="AC485" i="1"/>
  <c r="Y485" i="1"/>
  <c r="T485" i="1"/>
  <c r="O485" i="1"/>
  <c r="L485" i="1"/>
  <c r="J485" i="1"/>
  <c r="I485" i="1"/>
  <c r="H485" i="1"/>
  <c r="G485" i="1"/>
  <c r="F485" i="1"/>
  <c r="E485" i="1"/>
  <c r="AI484" i="1"/>
  <c r="AH484" i="1"/>
  <c r="AD484" i="1"/>
  <c r="AC484" i="1"/>
  <c r="Y484" i="1"/>
  <c r="T484" i="1"/>
  <c r="O484" i="1"/>
  <c r="L484" i="1"/>
  <c r="J484" i="1"/>
  <c r="I484" i="1"/>
  <c r="H484" i="1"/>
  <c r="G484" i="1"/>
  <c r="F484" i="1"/>
  <c r="AI483" i="1"/>
  <c r="AH483" i="1"/>
  <c r="AD483" i="1"/>
  <c r="AC483" i="1"/>
  <c r="Y483" i="1"/>
  <c r="T483" i="1"/>
  <c r="O483" i="1"/>
  <c r="L483" i="1"/>
  <c r="J483" i="1"/>
  <c r="I483" i="1"/>
  <c r="H483" i="1"/>
  <c r="G483" i="1"/>
  <c r="F483" i="1"/>
  <c r="E483" i="1"/>
  <c r="AI482" i="1"/>
  <c r="AI481" i="1" s="1"/>
  <c r="AH482" i="1"/>
  <c r="AH481" i="1" s="1"/>
  <c r="AD482" i="1"/>
  <c r="AC482" i="1"/>
  <c r="AC481" i="1" s="1"/>
  <c r="Y482" i="1"/>
  <c r="U482" i="1"/>
  <c r="T482" i="1"/>
  <c r="P482" i="1"/>
  <c r="O482" i="1"/>
  <c r="M482" i="1"/>
  <c r="L482" i="1"/>
  <c r="K482" i="1"/>
  <c r="J482" i="1"/>
  <c r="J481" i="1" s="1"/>
  <c r="I482" i="1"/>
  <c r="H482" i="1"/>
  <c r="H481" i="1" s="1"/>
  <c r="G482" i="1"/>
  <c r="F482" i="1"/>
  <c r="F481" i="1" s="1"/>
  <c r="E482" i="1"/>
  <c r="Y481" i="1"/>
  <c r="I481" i="1"/>
  <c r="G481" i="1"/>
  <c r="AI480" i="1"/>
  <c r="AH480" i="1"/>
  <c r="AD480" i="1"/>
  <c r="AC480" i="1"/>
  <c r="Y480" i="1"/>
  <c r="T480" i="1"/>
  <c r="O480" i="1"/>
  <c r="L480" i="1"/>
  <c r="J480" i="1"/>
  <c r="I480" i="1"/>
  <c r="H480" i="1"/>
  <c r="G480" i="1"/>
  <c r="F480" i="1"/>
  <c r="E480" i="1"/>
  <c r="AI478" i="1"/>
  <c r="AH478" i="1"/>
  <c r="AD478" i="1"/>
  <c r="AC478" i="1"/>
  <c r="Y478" i="1"/>
  <c r="U478" i="1"/>
  <c r="T478" i="1"/>
  <c r="P478" i="1"/>
  <c r="O478" i="1"/>
  <c r="M478" i="1"/>
  <c r="L478" i="1"/>
  <c r="K478" i="1"/>
  <c r="J478" i="1"/>
  <c r="I478" i="1"/>
  <c r="H478" i="1"/>
  <c r="G478" i="1"/>
  <c r="F478" i="1"/>
  <c r="E478" i="1"/>
  <c r="AI477" i="1"/>
  <c r="AH477" i="1"/>
  <c r="AD477" i="1"/>
  <c r="AC477" i="1"/>
  <c r="Y477" i="1"/>
  <c r="U477" i="1"/>
  <c r="T477" i="1"/>
  <c r="P477" i="1"/>
  <c r="O477" i="1"/>
  <c r="M477" i="1"/>
  <c r="L477" i="1"/>
  <c r="K477" i="1"/>
  <c r="J477" i="1"/>
  <c r="I477" i="1"/>
  <c r="H477" i="1"/>
  <c r="G477" i="1"/>
  <c r="F477" i="1"/>
  <c r="E477" i="1"/>
  <c r="AI476" i="1"/>
  <c r="AH476" i="1"/>
  <c r="AD476" i="1"/>
  <c r="AC476" i="1"/>
  <c r="Y476" i="1"/>
  <c r="U476" i="1"/>
  <c r="T476" i="1"/>
  <c r="P476" i="1"/>
  <c r="O476" i="1"/>
  <c r="M476" i="1"/>
  <c r="L476" i="1"/>
  <c r="K476" i="1"/>
  <c r="J476" i="1"/>
  <c r="I476" i="1"/>
  <c r="H476" i="1"/>
  <c r="G476" i="1"/>
  <c r="F476" i="1"/>
  <c r="E476" i="1"/>
  <c r="AI475" i="1"/>
  <c r="AH475" i="1"/>
  <c r="AD475" i="1"/>
  <c r="AC475" i="1"/>
  <c r="Y475" i="1"/>
  <c r="U475" i="1"/>
  <c r="T475" i="1"/>
  <c r="P475" i="1"/>
  <c r="O475" i="1"/>
  <c r="M475" i="1"/>
  <c r="L475" i="1"/>
  <c r="K475" i="1"/>
  <c r="J475" i="1"/>
  <c r="I475" i="1"/>
  <c r="H475" i="1"/>
  <c r="G475" i="1"/>
  <c r="F475" i="1"/>
  <c r="E475" i="1"/>
  <c r="AI474" i="1"/>
  <c r="AH474" i="1"/>
  <c r="AD474" i="1"/>
  <c r="AD473" i="1" s="1"/>
  <c r="AC474" i="1"/>
  <c r="AC473" i="1" s="1"/>
  <c r="Y474" i="1"/>
  <c r="T474" i="1"/>
  <c r="O474" i="1"/>
  <c r="O473" i="1" s="1"/>
  <c r="L474" i="1"/>
  <c r="J474" i="1"/>
  <c r="I474" i="1"/>
  <c r="H474" i="1"/>
  <c r="H473" i="1" s="1"/>
  <c r="G474" i="1"/>
  <c r="F474" i="1"/>
  <c r="F473" i="1" s="1"/>
  <c r="E474" i="1"/>
  <c r="AI473" i="1"/>
  <c r="Y473" i="1"/>
  <c r="J473" i="1"/>
  <c r="AI471" i="1"/>
  <c r="AI470" i="1" s="1"/>
  <c r="AI469" i="1" s="1"/>
  <c r="AH471" i="1"/>
  <c r="AH470" i="1" s="1"/>
  <c r="AH469" i="1" s="1"/>
  <c r="AD471" i="1"/>
  <c r="AD470" i="1" s="1"/>
  <c r="AD469" i="1" s="1"/>
  <c r="AC471" i="1"/>
  <c r="AC470" i="1" s="1"/>
  <c r="AC469" i="1" s="1"/>
  <c r="Y471" i="1"/>
  <c r="Y470" i="1" s="1"/>
  <c r="Y469" i="1" s="1"/>
  <c r="T471" i="1"/>
  <c r="T470" i="1" s="1"/>
  <c r="O471" i="1"/>
  <c r="O470" i="1" s="1"/>
  <c r="O469" i="1" s="1"/>
  <c r="L471" i="1"/>
  <c r="L470" i="1" s="1"/>
  <c r="L469" i="1" s="1"/>
  <c r="J471" i="1"/>
  <c r="J470" i="1" s="1"/>
  <c r="J469" i="1" s="1"/>
  <c r="I471" i="1"/>
  <c r="I470" i="1" s="1"/>
  <c r="H471" i="1"/>
  <c r="H470" i="1" s="1"/>
  <c r="H469" i="1" s="1"/>
  <c r="G471" i="1"/>
  <c r="G470" i="1" s="1"/>
  <c r="G469" i="1" s="1"/>
  <c r="F471" i="1"/>
  <c r="F470" i="1" s="1"/>
  <c r="F469" i="1" s="1"/>
  <c r="E470" i="1"/>
  <c r="T469" i="1"/>
  <c r="I469" i="1"/>
  <c r="AI468" i="1"/>
  <c r="AH468" i="1"/>
  <c r="AD468" i="1"/>
  <c r="AC468" i="1"/>
  <c r="Y468" i="1"/>
  <c r="T468" i="1"/>
  <c r="O468" i="1"/>
  <c r="L468" i="1"/>
  <c r="J468" i="1"/>
  <c r="I468" i="1"/>
  <c r="H468" i="1"/>
  <c r="G468" i="1"/>
  <c r="F468" i="1"/>
  <c r="E468" i="1"/>
  <c r="AI467" i="1"/>
  <c r="AH467" i="1"/>
  <c r="AD467" i="1"/>
  <c r="AC467" i="1"/>
  <c r="Y467" i="1"/>
  <c r="T467" i="1"/>
  <c r="O467" i="1"/>
  <c r="L467" i="1"/>
  <c r="J467" i="1"/>
  <c r="I467" i="1"/>
  <c r="H467" i="1"/>
  <c r="G467" i="1"/>
  <c r="F467" i="1"/>
  <c r="E467" i="1"/>
  <c r="AI466" i="1"/>
  <c r="AH466" i="1"/>
  <c r="AD466" i="1"/>
  <c r="AC466" i="1"/>
  <c r="Y466" i="1"/>
  <c r="T466" i="1"/>
  <c r="O466" i="1"/>
  <c r="L466" i="1"/>
  <c r="J466" i="1"/>
  <c r="I466" i="1"/>
  <c r="H466" i="1"/>
  <c r="G466" i="1"/>
  <c r="F466" i="1"/>
  <c r="E466" i="1"/>
  <c r="AI462" i="1"/>
  <c r="AH462" i="1"/>
  <c r="AD462" i="1"/>
  <c r="AC462" i="1"/>
  <c r="Y462" i="1"/>
  <c r="T462" i="1"/>
  <c r="O462" i="1"/>
  <c r="L462" i="1"/>
  <c r="J462" i="1"/>
  <c r="I462" i="1"/>
  <c r="H462" i="1"/>
  <c r="G462" i="1"/>
  <c r="F462" i="1"/>
  <c r="E462" i="1"/>
  <c r="AI461" i="1"/>
  <c r="AH461" i="1"/>
  <c r="AD461" i="1"/>
  <c r="AC461" i="1"/>
  <c r="Y461" i="1"/>
  <c r="T461" i="1"/>
  <c r="O461" i="1"/>
  <c r="L461" i="1"/>
  <c r="J461" i="1"/>
  <c r="I461" i="1"/>
  <c r="H461" i="1"/>
  <c r="G461" i="1"/>
  <c r="F461" i="1"/>
  <c r="AI460" i="1"/>
  <c r="AH460" i="1"/>
  <c r="AD460" i="1"/>
  <c r="AC460" i="1"/>
  <c r="Y460" i="1"/>
  <c r="U460" i="1"/>
  <c r="T460" i="1"/>
  <c r="P460" i="1"/>
  <c r="O460" i="1"/>
  <c r="M460" i="1"/>
  <c r="L460" i="1"/>
  <c r="K460" i="1"/>
  <c r="J460" i="1"/>
  <c r="I460" i="1"/>
  <c r="H460" i="1"/>
  <c r="G460" i="1"/>
  <c r="F460" i="1"/>
  <c r="E460" i="1"/>
  <c r="T459" i="1"/>
  <c r="AI458" i="1"/>
  <c r="AH458" i="1"/>
  <c r="AD458" i="1"/>
  <c r="AC458" i="1"/>
  <c r="Y458" i="1"/>
  <c r="U458" i="1"/>
  <c r="T458" i="1"/>
  <c r="P458" i="1"/>
  <c r="O458" i="1"/>
  <c r="M458" i="1"/>
  <c r="L458" i="1"/>
  <c r="K458" i="1"/>
  <c r="J458" i="1"/>
  <c r="I458" i="1"/>
  <c r="H458" i="1"/>
  <c r="G458" i="1"/>
  <c r="F458" i="1"/>
  <c r="E458" i="1"/>
  <c r="AI457" i="1"/>
  <c r="AH457" i="1"/>
  <c r="AD457" i="1"/>
  <c r="AC457" i="1"/>
  <c r="Y457" i="1"/>
  <c r="Y456" i="1" s="1"/>
  <c r="U457" i="1"/>
  <c r="T457" i="1"/>
  <c r="T456" i="1" s="1"/>
  <c r="P457" i="1"/>
  <c r="O457" i="1"/>
  <c r="O456" i="1" s="1"/>
  <c r="M457" i="1"/>
  <c r="L457" i="1"/>
  <c r="L456" i="1" s="1"/>
  <c r="K457" i="1"/>
  <c r="J457" i="1"/>
  <c r="J456" i="1" s="1"/>
  <c r="I457" i="1"/>
  <c r="I456" i="1" s="1"/>
  <c r="H457" i="1"/>
  <c r="H456" i="1" s="1"/>
  <c r="G457" i="1"/>
  <c r="G456" i="1" s="1"/>
  <c r="F457" i="1"/>
  <c r="F456" i="1" s="1"/>
  <c r="E457" i="1"/>
  <c r="AI456" i="1"/>
  <c r="AH456" i="1"/>
  <c r="AD456" i="1"/>
  <c r="AC456" i="1"/>
  <c r="U456" i="1"/>
  <c r="P456" i="1"/>
  <c r="M456" i="1"/>
  <c r="K456" i="1"/>
  <c r="E456" i="1"/>
  <c r="AI455" i="1"/>
  <c r="AH455" i="1"/>
  <c r="AD455" i="1"/>
  <c r="AC455" i="1"/>
  <c r="Y455" i="1"/>
  <c r="T455" i="1"/>
  <c r="O455" i="1"/>
  <c r="L455" i="1"/>
  <c r="J455" i="1"/>
  <c r="I455" i="1"/>
  <c r="H455" i="1"/>
  <c r="G455" i="1"/>
  <c r="F455" i="1"/>
  <c r="E455" i="1"/>
  <c r="AI454" i="1"/>
  <c r="AH454" i="1"/>
  <c r="AD454" i="1"/>
  <c r="AC454" i="1"/>
  <c r="Y454" i="1"/>
  <c r="T454" i="1"/>
  <c r="O454" i="1"/>
  <c r="L454" i="1"/>
  <c r="J454" i="1"/>
  <c r="I454" i="1"/>
  <c r="H454" i="1"/>
  <c r="G454" i="1"/>
  <c r="F454" i="1"/>
  <c r="E454" i="1"/>
  <c r="E452" i="1"/>
  <c r="E449" i="1"/>
  <c r="AI447" i="1"/>
  <c r="AH447" i="1"/>
  <c r="AD447" i="1"/>
  <c r="AC447" i="1"/>
  <c r="Y447" i="1"/>
  <c r="T447" i="1"/>
  <c r="O447" i="1"/>
  <c r="L447" i="1"/>
  <c r="J447" i="1"/>
  <c r="I447" i="1"/>
  <c r="H447" i="1"/>
  <c r="G447" i="1"/>
  <c r="F447" i="1"/>
  <c r="E447" i="1"/>
  <c r="AI446" i="1"/>
  <c r="AH446" i="1"/>
  <c r="AD446" i="1"/>
  <c r="AC446" i="1"/>
  <c r="Y446" i="1"/>
  <c r="T446" i="1"/>
  <c r="O446" i="1"/>
  <c r="L446" i="1"/>
  <c r="J446" i="1"/>
  <c r="I446" i="1"/>
  <c r="H446" i="1"/>
  <c r="G446" i="1"/>
  <c r="F446" i="1"/>
  <c r="E446" i="1"/>
  <c r="AI445" i="1"/>
  <c r="AH445" i="1"/>
  <c r="AD445" i="1"/>
  <c r="AC445" i="1"/>
  <c r="AC443" i="1" s="1"/>
  <c r="Y445" i="1"/>
  <c r="Y443" i="1" s="1"/>
  <c r="T445" i="1"/>
  <c r="T443" i="1" s="1"/>
  <c r="O445" i="1"/>
  <c r="L445" i="1"/>
  <c r="L443" i="1" s="1"/>
  <c r="J445" i="1"/>
  <c r="J443" i="1" s="1"/>
  <c r="I445" i="1"/>
  <c r="I443" i="1" s="1"/>
  <c r="H445" i="1"/>
  <c r="G445" i="1"/>
  <c r="G443" i="1" s="1"/>
  <c r="F445" i="1"/>
  <c r="F443" i="1" s="1"/>
  <c r="E445" i="1"/>
  <c r="AI443" i="1"/>
  <c r="AH443" i="1"/>
  <c r="AD443" i="1"/>
  <c r="O443" i="1"/>
  <c r="H443" i="1"/>
  <c r="AI442" i="1"/>
  <c r="AH442" i="1"/>
  <c r="AD442" i="1"/>
  <c r="AD659" i="1" s="1"/>
  <c r="AC442" i="1"/>
  <c r="Y442" i="1"/>
  <c r="T442" i="1"/>
  <c r="O442" i="1"/>
  <c r="L442" i="1"/>
  <c r="J442" i="1"/>
  <c r="I442" i="1"/>
  <c r="H442" i="1"/>
  <c r="G442" i="1"/>
  <c r="F442" i="1"/>
  <c r="E442" i="1"/>
  <c r="AI441" i="1"/>
  <c r="AH441" i="1"/>
  <c r="AD441" i="1"/>
  <c r="AC441" i="1"/>
  <c r="Y441" i="1"/>
  <c r="T441" i="1"/>
  <c r="O441" i="1"/>
  <c r="L441" i="1"/>
  <c r="J441" i="1"/>
  <c r="I441" i="1"/>
  <c r="H441" i="1"/>
  <c r="G441" i="1"/>
  <c r="F441" i="1"/>
  <c r="E441" i="1"/>
  <c r="AI440" i="1"/>
  <c r="AI439" i="1" s="1"/>
  <c r="AH440" i="1"/>
  <c r="AD440" i="1"/>
  <c r="AC440" i="1"/>
  <c r="Y440" i="1"/>
  <c r="T440" i="1"/>
  <c r="O440" i="1"/>
  <c r="L440" i="1"/>
  <c r="J440" i="1"/>
  <c r="J439" i="1" s="1"/>
  <c r="I440" i="1"/>
  <c r="H440" i="1"/>
  <c r="G440" i="1"/>
  <c r="F440" i="1"/>
  <c r="F439" i="1" s="1"/>
  <c r="E440" i="1"/>
  <c r="AI437" i="1"/>
  <c r="AH437" i="1"/>
  <c r="AD437" i="1"/>
  <c r="AD755" i="1" s="1"/>
  <c r="AC437" i="1"/>
  <c r="Y437" i="1"/>
  <c r="T437" i="1"/>
  <c r="O437" i="1"/>
  <c r="L437" i="1"/>
  <c r="J437" i="1"/>
  <c r="I437" i="1"/>
  <c r="H437" i="1"/>
  <c r="G437" i="1"/>
  <c r="F437" i="1"/>
  <c r="E437" i="1"/>
  <c r="AI436" i="1"/>
  <c r="AH436" i="1"/>
  <c r="AD436" i="1"/>
  <c r="AC436" i="1"/>
  <c r="Y436" i="1"/>
  <c r="T436" i="1"/>
  <c r="O436" i="1"/>
  <c r="L436" i="1"/>
  <c r="J436" i="1"/>
  <c r="I436" i="1"/>
  <c r="H436" i="1"/>
  <c r="G436" i="1"/>
  <c r="F436" i="1"/>
  <c r="E436" i="1"/>
  <c r="AI435" i="1"/>
  <c r="AH435" i="1"/>
  <c r="AD435" i="1"/>
  <c r="AC435" i="1"/>
  <c r="Y435" i="1"/>
  <c r="U435" i="1"/>
  <c r="T435" i="1"/>
  <c r="P435" i="1"/>
  <c r="O435" i="1"/>
  <c r="M435" i="1"/>
  <c r="L435" i="1"/>
  <c r="K435" i="1"/>
  <c r="J435" i="1"/>
  <c r="I435" i="1"/>
  <c r="H435" i="1"/>
  <c r="G435" i="1"/>
  <c r="F435" i="1"/>
  <c r="E435" i="1"/>
  <c r="AI434" i="1"/>
  <c r="AH434" i="1"/>
  <c r="AD434" i="1"/>
  <c r="AD741" i="1" s="1"/>
  <c r="AC434" i="1"/>
  <c r="Y434" i="1"/>
  <c r="Y433" i="1" s="1"/>
  <c r="T434" i="1"/>
  <c r="O434" i="1"/>
  <c r="O433" i="1" s="1"/>
  <c r="O432" i="1" s="1"/>
  <c r="L434" i="1"/>
  <c r="J434" i="1"/>
  <c r="J433" i="1" s="1"/>
  <c r="I434" i="1"/>
  <c r="I433" i="1" s="1"/>
  <c r="I432" i="1" s="1"/>
  <c r="H434" i="1"/>
  <c r="G434" i="1"/>
  <c r="G433" i="1" s="1"/>
  <c r="F434" i="1"/>
  <c r="F433" i="1" s="1"/>
  <c r="E434" i="1"/>
  <c r="AI433" i="1"/>
  <c r="AH433" i="1"/>
  <c r="AH432" i="1" s="1"/>
  <c r="AD433" i="1"/>
  <c r="H433" i="1"/>
  <c r="AI431" i="1"/>
  <c r="AI426" i="1" s="1"/>
  <c r="AH431" i="1"/>
  <c r="AH426" i="1" s="1"/>
  <c r="AD431" i="1"/>
  <c r="AC431" i="1"/>
  <c r="AC426" i="1" s="1"/>
  <c r="Y431" i="1"/>
  <c r="U431" i="1"/>
  <c r="T431" i="1"/>
  <c r="P431" i="1"/>
  <c r="O431" i="1"/>
  <c r="M431" i="1"/>
  <c r="L431" i="1"/>
  <c r="K431" i="1"/>
  <c r="J431" i="1"/>
  <c r="I431" i="1"/>
  <c r="I426" i="1" s="1"/>
  <c r="H431" i="1"/>
  <c r="G431" i="1"/>
  <c r="G426" i="1" s="1"/>
  <c r="F431" i="1"/>
  <c r="E431" i="1"/>
  <c r="AD426" i="1"/>
  <c r="Y426" i="1"/>
  <c r="T426" i="1"/>
  <c r="O426" i="1"/>
  <c r="L426" i="1"/>
  <c r="J426" i="1"/>
  <c r="H426" i="1"/>
  <c r="F426" i="1"/>
  <c r="AI425" i="1"/>
  <c r="AH425" i="1"/>
  <c r="AD425" i="1"/>
  <c r="AC425" i="1"/>
  <c r="Y425" i="1"/>
  <c r="T425" i="1"/>
  <c r="O425" i="1"/>
  <c r="L425" i="1"/>
  <c r="J425" i="1"/>
  <c r="I425" i="1"/>
  <c r="H425" i="1"/>
  <c r="G425" i="1"/>
  <c r="F425" i="1"/>
  <c r="E425" i="1"/>
  <c r="AI424" i="1"/>
  <c r="AH424" i="1"/>
  <c r="AD424" i="1"/>
  <c r="AC424" i="1"/>
  <c r="Y424" i="1"/>
  <c r="T424" i="1"/>
  <c r="O424" i="1"/>
  <c r="L424" i="1"/>
  <c r="J424" i="1"/>
  <c r="I424" i="1"/>
  <c r="H424" i="1"/>
  <c r="G424" i="1"/>
  <c r="F424" i="1"/>
  <c r="E424" i="1"/>
  <c r="H423" i="1"/>
  <c r="H422" i="1" s="1"/>
  <c r="AI421" i="1"/>
  <c r="AH421" i="1"/>
  <c r="AD421" i="1"/>
  <c r="AC421" i="1"/>
  <c r="Y421" i="1"/>
  <c r="T421" i="1"/>
  <c r="O421" i="1"/>
  <c r="L421" i="1"/>
  <c r="J421" i="1"/>
  <c r="I421" i="1"/>
  <c r="H421" i="1"/>
  <c r="G421" i="1"/>
  <c r="F421" i="1"/>
  <c r="E421" i="1"/>
  <c r="AI420" i="1"/>
  <c r="AH420" i="1"/>
  <c r="AD420" i="1"/>
  <c r="AC420" i="1"/>
  <c r="Y420" i="1"/>
  <c r="T420" i="1"/>
  <c r="O420" i="1"/>
  <c r="L420" i="1"/>
  <c r="J420" i="1"/>
  <c r="I420" i="1"/>
  <c r="H420" i="1"/>
  <c r="G420" i="1"/>
  <c r="F420" i="1"/>
  <c r="E420" i="1"/>
  <c r="AI418" i="1"/>
  <c r="AH418" i="1"/>
  <c r="AD418" i="1"/>
  <c r="AC418" i="1"/>
  <c r="Y418" i="1"/>
  <c r="T418" i="1"/>
  <c r="O418" i="1"/>
  <c r="L418" i="1"/>
  <c r="J418" i="1"/>
  <c r="I418" i="1"/>
  <c r="H418" i="1"/>
  <c r="G418" i="1"/>
  <c r="F418" i="1"/>
  <c r="E418" i="1"/>
  <c r="AI417" i="1"/>
  <c r="AH417" i="1"/>
  <c r="AD417" i="1"/>
  <c r="AD416" i="1" s="1"/>
  <c r="AC417" i="1"/>
  <c r="Y417" i="1"/>
  <c r="U417" i="1"/>
  <c r="T417" i="1"/>
  <c r="T416" i="1" s="1"/>
  <c r="P417" i="1"/>
  <c r="O417" i="1"/>
  <c r="O416" i="1" s="1"/>
  <c r="M417" i="1"/>
  <c r="L417" i="1"/>
  <c r="L416" i="1" s="1"/>
  <c r="K417" i="1"/>
  <c r="J417" i="1"/>
  <c r="J416" i="1" s="1"/>
  <c r="I417" i="1"/>
  <c r="H417" i="1"/>
  <c r="H416" i="1" s="1"/>
  <c r="G417" i="1"/>
  <c r="F417" i="1"/>
  <c r="F416" i="1" s="1"/>
  <c r="E417" i="1"/>
  <c r="G416" i="1"/>
  <c r="AI415" i="1"/>
  <c r="AH415" i="1"/>
  <c r="AD415" i="1"/>
  <c r="AC415" i="1"/>
  <c r="Y415" i="1"/>
  <c r="T415" i="1"/>
  <c r="O415" i="1"/>
  <c r="L415" i="1"/>
  <c r="J415" i="1"/>
  <c r="I415" i="1"/>
  <c r="H415" i="1"/>
  <c r="G415" i="1"/>
  <c r="F415" i="1"/>
  <c r="E415" i="1"/>
  <c r="AI414" i="1"/>
  <c r="AH414" i="1"/>
  <c r="AD414" i="1"/>
  <c r="AC414" i="1"/>
  <c r="Y414" i="1"/>
  <c r="T414" i="1"/>
  <c r="O414" i="1"/>
  <c r="L414" i="1"/>
  <c r="J414" i="1"/>
  <c r="I414" i="1"/>
  <c r="H414" i="1"/>
  <c r="G414" i="1"/>
  <c r="F414" i="1"/>
  <c r="E414" i="1"/>
  <c r="AI413" i="1"/>
  <c r="AH413" i="1"/>
  <c r="AD413" i="1"/>
  <c r="AC413" i="1"/>
  <c r="Y413" i="1"/>
  <c r="T413" i="1"/>
  <c r="O413" i="1"/>
  <c r="L413" i="1"/>
  <c r="J413" i="1"/>
  <c r="I413" i="1"/>
  <c r="H413" i="1"/>
  <c r="G413" i="1"/>
  <c r="F413" i="1"/>
  <c r="E413" i="1"/>
  <c r="AI412" i="1"/>
  <c r="AH412" i="1"/>
  <c r="AH411" i="1" s="1"/>
  <c r="AD412" i="1"/>
  <c r="AC412" i="1"/>
  <c r="Y412" i="1"/>
  <c r="T412" i="1"/>
  <c r="T411" i="1" s="1"/>
  <c r="O412" i="1"/>
  <c r="L412" i="1"/>
  <c r="J412" i="1"/>
  <c r="I412" i="1"/>
  <c r="H412" i="1"/>
  <c r="G412" i="1"/>
  <c r="F412" i="1"/>
  <c r="E412" i="1"/>
  <c r="E410" i="1"/>
  <c r="AI409" i="1"/>
  <c r="AH409" i="1"/>
  <c r="AD409" i="1"/>
  <c r="AC409" i="1"/>
  <c r="Y409" i="1"/>
  <c r="T409" i="1"/>
  <c r="L409" i="1"/>
  <c r="J409" i="1"/>
  <c r="I409" i="1"/>
  <c r="H409" i="1"/>
  <c r="G409" i="1"/>
  <c r="F409" i="1"/>
  <c r="E409" i="1"/>
  <c r="AI408" i="1"/>
  <c r="AH408" i="1"/>
  <c r="AD408" i="1"/>
  <c r="AC408" i="1"/>
  <c r="Y408" i="1"/>
  <c r="T408" i="1"/>
  <c r="O408" i="1"/>
  <c r="L408" i="1"/>
  <c r="L407" i="1" s="1"/>
  <c r="J408" i="1"/>
  <c r="I408" i="1"/>
  <c r="I407" i="1" s="1"/>
  <c r="H408" i="1"/>
  <c r="G408" i="1"/>
  <c r="G407" i="1" s="1"/>
  <c r="F408" i="1"/>
  <c r="E408" i="1"/>
  <c r="AI407" i="1"/>
  <c r="Y407" i="1"/>
  <c r="AI406" i="1"/>
  <c r="AH406" i="1"/>
  <c r="AD406" i="1"/>
  <c r="AD658" i="1" s="1"/>
  <c r="AC406" i="1"/>
  <c r="Y406" i="1"/>
  <c r="AE406" i="1" s="1"/>
  <c r="T406" i="1"/>
  <c r="O406" i="1"/>
  <c r="L406" i="1"/>
  <c r="J406" i="1"/>
  <c r="I406" i="1"/>
  <c r="H406" i="1"/>
  <c r="G406" i="1"/>
  <c r="F406" i="1"/>
  <c r="E406" i="1"/>
  <c r="AI405" i="1"/>
  <c r="AH405" i="1"/>
  <c r="AD405" i="1"/>
  <c r="AC405" i="1"/>
  <c r="Y405" i="1"/>
  <c r="U405" i="1"/>
  <c r="T405" i="1"/>
  <c r="P405" i="1"/>
  <c r="O405" i="1"/>
  <c r="M405" i="1"/>
  <c r="L405" i="1"/>
  <c r="K405" i="1"/>
  <c r="J405" i="1"/>
  <c r="I405" i="1"/>
  <c r="H405" i="1"/>
  <c r="G405" i="1"/>
  <c r="F405" i="1"/>
  <c r="E405" i="1"/>
  <c r="AI404" i="1"/>
  <c r="AH404" i="1"/>
  <c r="AD404" i="1"/>
  <c r="AC404" i="1"/>
  <c r="AC403" i="1" s="1"/>
  <c r="Y404" i="1"/>
  <c r="Y403" i="1" s="1"/>
  <c r="T404" i="1"/>
  <c r="O404" i="1"/>
  <c r="O403" i="1" s="1"/>
  <c r="L404" i="1"/>
  <c r="J404" i="1"/>
  <c r="J403" i="1" s="1"/>
  <c r="I404" i="1"/>
  <c r="I403" i="1" s="1"/>
  <c r="H404" i="1"/>
  <c r="H403" i="1" s="1"/>
  <c r="G404" i="1"/>
  <c r="G403" i="1" s="1"/>
  <c r="F404" i="1"/>
  <c r="F403" i="1" s="1"/>
  <c r="E404" i="1"/>
  <c r="AI403" i="1"/>
  <c r="AH403" i="1"/>
  <c r="AD403" i="1"/>
  <c r="AI401" i="1"/>
  <c r="AI400" i="1" s="1"/>
  <c r="AH401" i="1"/>
  <c r="AH400" i="1" s="1"/>
  <c r="AD401" i="1"/>
  <c r="AC401" i="1"/>
  <c r="AC400" i="1" s="1"/>
  <c r="Y401" i="1"/>
  <c r="T401" i="1"/>
  <c r="T400" i="1" s="1"/>
  <c r="O401" i="1"/>
  <c r="O400" i="1" s="1"/>
  <c r="L401" i="1"/>
  <c r="L400" i="1" s="1"/>
  <c r="J401" i="1"/>
  <c r="I401" i="1"/>
  <c r="I400" i="1" s="1"/>
  <c r="H401" i="1"/>
  <c r="G401" i="1"/>
  <c r="G400" i="1" s="1"/>
  <c r="F401" i="1"/>
  <c r="E401" i="1"/>
  <c r="AD400" i="1"/>
  <c r="Y400" i="1"/>
  <c r="J400" i="1"/>
  <c r="H400" i="1"/>
  <c r="F400" i="1"/>
  <c r="AI399" i="1"/>
  <c r="AI398" i="1" s="1"/>
  <c r="AH399" i="1"/>
  <c r="AH398" i="1" s="1"/>
  <c r="AD399" i="1"/>
  <c r="AC399" i="1"/>
  <c r="AC398" i="1" s="1"/>
  <c r="Y399" i="1"/>
  <c r="Y398" i="1" s="1"/>
  <c r="T399" i="1"/>
  <c r="T398" i="1" s="1"/>
  <c r="O399" i="1"/>
  <c r="L399" i="1"/>
  <c r="L398" i="1" s="1"/>
  <c r="J399" i="1"/>
  <c r="J398" i="1" s="1"/>
  <c r="I399" i="1"/>
  <c r="I398" i="1" s="1"/>
  <c r="H399" i="1"/>
  <c r="G399" i="1"/>
  <c r="G398" i="1" s="1"/>
  <c r="F399" i="1"/>
  <c r="F398" i="1" s="1"/>
  <c r="E399" i="1"/>
  <c r="AD398" i="1"/>
  <c r="O398" i="1"/>
  <c r="H398" i="1"/>
  <c r="AH395" i="1"/>
  <c r="AC395" i="1"/>
  <c r="AI393" i="1"/>
  <c r="AH393" i="1"/>
  <c r="AD393" i="1"/>
  <c r="AC393" i="1"/>
  <c r="Y393" i="1"/>
  <c r="T393" i="1"/>
  <c r="O393" i="1"/>
  <c r="L393" i="1"/>
  <c r="J393" i="1"/>
  <c r="I393" i="1"/>
  <c r="H393" i="1"/>
  <c r="G393" i="1"/>
  <c r="F393" i="1"/>
  <c r="AI392" i="1"/>
  <c r="AH392" i="1"/>
  <c r="AD392" i="1"/>
  <c r="AD754" i="1" s="1"/>
  <c r="AC392" i="1"/>
  <c r="Y392" i="1"/>
  <c r="U392" i="1"/>
  <c r="T392" i="1"/>
  <c r="P392" i="1"/>
  <c r="O392" i="1"/>
  <c r="M392" i="1"/>
  <c r="L392" i="1"/>
  <c r="K392" i="1"/>
  <c r="J392" i="1"/>
  <c r="I392" i="1"/>
  <c r="H392" i="1"/>
  <c r="G392" i="1"/>
  <c r="F392" i="1"/>
  <c r="E392" i="1"/>
  <c r="AI391" i="1"/>
  <c r="AH391" i="1"/>
  <c r="AD391" i="1"/>
  <c r="AD753" i="1" s="1"/>
  <c r="AD752" i="1" s="1"/>
  <c r="AC391" i="1"/>
  <c r="AC390" i="1" s="1"/>
  <c r="Y391" i="1"/>
  <c r="Y390" i="1" s="1"/>
  <c r="U391" i="1"/>
  <c r="T391" i="1"/>
  <c r="T390" i="1" s="1"/>
  <c r="P391" i="1"/>
  <c r="O391" i="1"/>
  <c r="O390" i="1" s="1"/>
  <c r="M391" i="1"/>
  <c r="L391" i="1"/>
  <c r="L390" i="1" s="1"/>
  <c r="K391" i="1"/>
  <c r="J391" i="1"/>
  <c r="J390" i="1" s="1"/>
  <c r="I391" i="1"/>
  <c r="I390" i="1" s="1"/>
  <c r="H391" i="1"/>
  <c r="H390" i="1" s="1"/>
  <c r="G391" i="1"/>
  <c r="G390" i="1" s="1"/>
  <c r="F391" i="1"/>
  <c r="F390" i="1" s="1"/>
  <c r="E391" i="1"/>
  <c r="AI390" i="1"/>
  <c r="AH390" i="1"/>
  <c r="AD390" i="1"/>
  <c r="AI389" i="1"/>
  <c r="AH389" i="1"/>
  <c r="AD389" i="1"/>
  <c r="AD732" i="1" s="1"/>
  <c r="AC389" i="1"/>
  <c r="Y389" i="1"/>
  <c r="AE389" i="1" s="1"/>
  <c r="T389" i="1"/>
  <c r="O389" i="1"/>
  <c r="L389" i="1"/>
  <c r="J389" i="1"/>
  <c r="I389" i="1"/>
  <c r="H389" i="1"/>
  <c r="G389" i="1"/>
  <c r="F389" i="1"/>
  <c r="E389" i="1"/>
  <c r="AI387" i="1"/>
  <c r="AH387" i="1"/>
  <c r="AD387" i="1"/>
  <c r="AD657" i="1" s="1"/>
  <c r="AC387" i="1"/>
  <c r="Y387" i="1"/>
  <c r="T387" i="1"/>
  <c r="O387" i="1"/>
  <c r="L387" i="1"/>
  <c r="J387" i="1"/>
  <c r="I387" i="1"/>
  <c r="H387" i="1"/>
  <c r="G387" i="1"/>
  <c r="F387" i="1"/>
  <c r="E387" i="1"/>
  <c r="AI384" i="1"/>
  <c r="AH384" i="1"/>
  <c r="AD384" i="1"/>
  <c r="AC384" i="1"/>
  <c r="Y384" i="1"/>
  <c r="U384" i="1"/>
  <c r="T384" i="1"/>
  <c r="P384" i="1"/>
  <c r="O384" i="1"/>
  <c r="M384" i="1"/>
  <c r="L384" i="1"/>
  <c r="K384" i="1"/>
  <c r="J384" i="1"/>
  <c r="I384" i="1"/>
  <c r="H384" i="1"/>
  <c r="G384" i="1"/>
  <c r="F384" i="1"/>
  <c r="E384" i="1"/>
  <c r="AI381" i="1"/>
  <c r="AH381" i="1"/>
  <c r="AD381" i="1"/>
  <c r="AC381" i="1"/>
  <c r="Y381" i="1"/>
  <c r="U381" i="1"/>
  <c r="T381" i="1"/>
  <c r="O381" i="1"/>
  <c r="M381" i="1"/>
  <c r="L381" i="1"/>
  <c r="K381" i="1"/>
  <c r="J381" i="1"/>
  <c r="I381" i="1"/>
  <c r="H381" i="1"/>
  <c r="G381" i="1"/>
  <c r="F381" i="1"/>
  <c r="E381" i="1"/>
  <c r="AI379" i="1"/>
  <c r="AI377" i="1" s="1"/>
  <c r="AH379" i="1"/>
  <c r="AD379" i="1"/>
  <c r="AD686" i="1" s="1"/>
  <c r="AC379" i="1"/>
  <c r="Y379" i="1"/>
  <c r="T379" i="1"/>
  <c r="O379" i="1"/>
  <c r="O377" i="1" s="1"/>
  <c r="L379" i="1"/>
  <c r="J379" i="1"/>
  <c r="J377" i="1" s="1"/>
  <c r="I379" i="1"/>
  <c r="H379" i="1"/>
  <c r="H377" i="1" s="1"/>
  <c r="G379" i="1"/>
  <c r="F379" i="1"/>
  <c r="F377" i="1" s="1"/>
  <c r="E379" i="1"/>
  <c r="AH374" i="1"/>
  <c r="AD374" i="1"/>
  <c r="AD685" i="1" s="1"/>
  <c r="AC374" i="1"/>
  <c r="Y374" i="1"/>
  <c r="T374" i="1"/>
  <c r="O374" i="1"/>
  <c r="L374" i="1"/>
  <c r="J374" i="1"/>
  <c r="I374" i="1"/>
  <c r="H374" i="1"/>
  <c r="G374" i="1"/>
  <c r="F374" i="1"/>
  <c r="E374" i="1"/>
  <c r="AI373" i="1"/>
  <c r="AH373" i="1"/>
  <c r="AH371" i="1" s="1"/>
  <c r="AD373" i="1"/>
  <c r="AC373" i="1"/>
  <c r="AC371" i="1" s="1"/>
  <c r="Y373" i="1"/>
  <c r="Y371" i="1" s="1"/>
  <c r="T373" i="1"/>
  <c r="T371" i="1" s="1"/>
  <c r="L373" i="1"/>
  <c r="J373" i="1"/>
  <c r="I373" i="1"/>
  <c r="H373" i="1"/>
  <c r="G373" i="1"/>
  <c r="F373" i="1"/>
  <c r="E373" i="1"/>
  <c r="AI371" i="1"/>
  <c r="AD371" i="1"/>
  <c r="AI370" i="1"/>
  <c r="AH370" i="1"/>
  <c r="AD370" i="1"/>
  <c r="AC370" i="1"/>
  <c r="Y370" i="1"/>
  <c r="T370" i="1"/>
  <c r="O370" i="1"/>
  <c r="L370" i="1"/>
  <c r="J370" i="1"/>
  <c r="I370" i="1"/>
  <c r="H370" i="1"/>
  <c r="G370" i="1"/>
  <c r="F370" i="1"/>
  <c r="E370" i="1"/>
  <c r="AI369" i="1"/>
  <c r="AI368" i="1" s="1"/>
  <c r="AH369" i="1"/>
  <c r="AH368" i="1" s="1"/>
  <c r="AD369" i="1"/>
  <c r="AD368" i="1" s="1"/>
  <c r="AC369" i="1"/>
  <c r="AC368" i="1" s="1"/>
  <c r="Y369" i="1"/>
  <c r="Y368" i="1" s="1"/>
  <c r="T369" i="1"/>
  <c r="T368" i="1" s="1"/>
  <c r="O369" i="1"/>
  <c r="L369" i="1"/>
  <c r="L368" i="1" s="1"/>
  <c r="J369" i="1"/>
  <c r="J368" i="1" s="1"/>
  <c r="I369" i="1"/>
  <c r="I368" i="1" s="1"/>
  <c r="H369" i="1"/>
  <c r="H368" i="1" s="1"/>
  <c r="G369" i="1"/>
  <c r="G368" i="1" s="1"/>
  <c r="F369" i="1"/>
  <c r="F368" i="1" s="1"/>
  <c r="E369" i="1"/>
  <c r="AI367" i="1"/>
  <c r="AH367" i="1"/>
  <c r="AD367" i="1"/>
  <c r="AC367" i="1"/>
  <c r="Y367" i="1"/>
  <c r="T367" i="1"/>
  <c r="O367" i="1"/>
  <c r="L367" i="1"/>
  <c r="J367" i="1"/>
  <c r="I367" i="1"/>
  <c r="H367" i="1"/>
  <c r="G367" i="1"/>
  <c r="F367" i="1"/>
  <c r="E367" i="1"/>
  <c r="E366" i="1"/>
  <c r="AI365" i="1"/>
  <c r="AH365" i="1"/>
  <c r="AD365" i="1"/>
  <c r="AC365" i="1"/>
  <c r="Y365" i="1"/>
  <c r="T365" i="1"/>
  <c r="O365" i="1"/>
  <c r="L365" i="1"/>
  <c r="J365" i="1"/>
  <c r="I365" i="1"/>
  <c r="H365" i="1"/>
  <c r="G365" i="1"/>
  <c r="F365" i="1"/>
  <c r="E365" i="1"/>
  <c r="AI363" i="1"/>
  <c r="AH363" i="1"/>
  <c r="AD363" i="1"/>
  <c r="AC363" i="1"/>
  <c r="Y363" i="1"/>
  <c r="T363" i="1"/>
  <c r="O363" i="1"/>
  <c r="L363" i="1"/>
  <c r="J363" i="1"/>
  <c r="I363" i="1"/>
  <c r="H363" i="1"/>
  <c r="G363" i="1"/>
  <c r="F363" i="1"/>
  <c r="AD356" i="1"/>
  <c r="Y356" i="1"/>
  <c r="Z356" i="1" s="1"/>
  <c r="T356" i="1"/>
  <c r="U356" i="1" s="1"/>
  <c r="O356" i="1"/>
  <c r="P356" i="1" s="1"/>
  <c r="L356" i="1"/>
  <c r="M356" i="1" s="1"/>
  <c r="J356" i="1"/>
  <c r="K356" i="1" s="1"/>
  <c r="I356" i="1"/>
  <c r="H356" i="1"/>
  <c r="G356" i="1"/>
  <c r="F356" i="1"/>
  <c r="E356" i="1"/>
  <c r="A356" i="1"/>
  <c r="AD355" i="1"/>
  <c r="Y355" i="1"/>
  <c r="T355" i="1"/>
  <c r="O355" i="1"/>
  <c r="P355" i="1" s="1"/>
  <c r="L355" i="1"/>
  <c r="J355" i="1"/>
  <c r="I355" i="1"/>
  <c r="H355" i="1"/>
  <c r="G355" i="1"/>
  <c r="F355" i="1"/>
  <c r="E355" i="1"/>
  <c r="A355" i="1"/>
  <c r="AD354" i="1"/>
  <c r="Y354" i="1"/>
  <c r="Z354" i="1" s="1"/>
  <c r="T354" i="1"/>
  <c r="U354" i="1" s="1"/>
  <c r="O354" i="1"/>
  <c r="P354" i="1" s="1"/>
  <c r="L354" i="1"/>
  <c r="M354" i="1" s="1"/>
  <c r="J354" i="1"/>
  <c r="K354" i="1" s="1"/>
  <c r="I354" i="1"/>
  <c r="H354" i="1"/>
  <c r="G354" i="1"/>
  <c r="F354" i="1"/>
  <c r="E354" i="1"/>
  <c r="A354" i="1"/>
  <c r="AD353" i="1"/>
  <c r="Y353" i="1"/>
  <c r="Z353" i="1" s="1"/>
  <c r="T353" i="1"/>
  <c r="U353" i="1" s="1"/>
  <c r="O353" i="1"/>
  <c r="P353" i="1" s="1"/>
  <c r="L353" i="1"/>
  <c r="M353" i="1" s="1"/>
  <c r="J353" i="1"/>
  <c r="K353" i="1" s="1"/>
  <c r="I353" i="1"/>
  <c r="H353" i="1"/>
  <c r="G353" i="1"/>
  <c r="F353" i="1"/>
  <c r="E353" i="1"/>
  <c r="A353" i="1"/>
  <c r="AD351" i="1"/>
  <c r="Y351" i="1"/>
  <c r="Z351" i="1" s="1"/>
  <c r="T351" i="1"/>
  <c r="U351" i="1" s="1"/>
  <c r="O351" i="1"/>
  <c r="P351" i="1" s="1"/>
  <c r="L351" i="1"/>
  <c r="M351" i="1" s="1"/>
  <c r="J351" i="1"/>
  <c r="K351" i="1" s="1"/>
  <c r="I351" i="1"/>
  <c r="H351" i="1"/>
  <c r="G351" i="1"/>
  <c r="F351" i="1"/>
  <c r="E351" i="1"/>
  <c r="A351" i="1"/>
  <c r="E350" i="1"/>
  <c r="A350" i="1"/>
  <c r="AD349" i="1"/>
  <c r="Y349" i="1"/>
  <c r="Z349" i="1" s="1"/>
  <c r="T349" i="1"/>
  <c r="U349" i="1" s="1"/>
  <c r="O349" i="1"/>
  <c r="P349" i="1" s="1"/>
  <c r="L349" i="1"/>
  <c r="M349" i="1" s="1"/>
  <c r="J349" i="1"/>
  <c r="K349" i="1" s="1"/>
  <c r="I349" i="1"/>
  <c r="H349" i="1"/>
  <c r="G349" i="1"/>
  <c r="F349" i="1"/>
  <c r="E349" i="1"/>
  <c r="A349" i="1"/>
  <c r="Y348" i="1"/>
  <c r="Z348" i="1" s="1"/>
  <c r="T348" i="1"/>
  <c r="U348" i="1" s="1"/>
  <c r="O348" i="1"/>
  <c r="P348" i="1" s="1"/>
  <c r="L348" i="1"/>
  <c r="M348" i="1" s="1"/>
  <c r="J348" i="1"/>
  <c r="K348" i="1" s="1"/>
  <c r="I348" i="1"/>
  <c r="H348" i="1"/>
  <c r="G348" i="1"/>
  <c r="F348" i="1"/>
  <c r="E348" i="1"/>
  <c r="A348" i="1"/>
  <c r="AD347" i="1"/>
  <c r="Y347" i="1"/>
  <c r="E577" i="1" s="1"/>
  <c r="T347" i="1"/>
  <c r="U347" i="1" s="1"/>
  <c r="O347" i="1"/>
  <c r="P347" i="1" s="1"/>
  <c r="L347" i="1"/>
  <c r="M347" i="1" s="1"/>
  <c r="J347" i="1"/>
  <c r="K347" i="1" s="1"/>
  <c r="I347" i="1"/>
  <c r="H347" i="1"/>
  <c r="G347" i="1"/>
  <c r="F347" i="1"/>
  <c r="E347" i="1"/>
  <c r="A347" i="1"/>
  <c r="AD346" i="1"/>
  <c r="Y346" i="1"/>
  <c r="Z346" i="1" s="1"/>
  <c r="T346" i="1"/>
  <c r="U346" i="1" s="1"/>
  <c r="O346" i="1"/>
  <c r="P346" i="1" s="1"/>
  <c r="L346" i="1"/>
  <c r="M346" i="1" s="1"/>
  <c r="J346" i="1"/>
  <c r="K346" i="1" s="1"/>
  <c r="I346" i="1"/>
  <c r="H346" i="1"/>
  <c r="G346" i="1"/>
  <c r="F346" i="1"/>
  <c r="E346" i="1"/>
  <c r="A346" i="1"/>
  <c r="AD345" i="1"/>
  <c r="Y345" i="1"/>
  <c r="Z345" i="1" s="1"/>
  <c r="T345" i="1"/>
  <c r="U345" i="1" s="1"/>
  <c r="O345" i="1"/>
  <c r="P345" i="1" s="1"/>
  <c r="L345" i="1"/>
  <c r="M345" i="1" s="1"/>
  <c r="J345" i="1"/>
  <c r="K345" i="1" s="1"/>
  <c r="I345" i="1"/>
  <c r="H345" i="1"/>
  <c r="G345" i="1"/>
  <c r="F345" i="1"/>
  <c r="E345" i="1"/>
  <c r="A345" i="1"/>
  <c r="AD344" i="1"/>
  <c r="Y344" i="1"/>
  <c r="Z344" i="1" s="1"/>
  <c r="T344" i="1"/>
  <c r="U344" i="1" s="1"/>
  <c r="O344" i="1"/>
  <c r="P344" i="1" s="1"/>
  <c r="L344" i="1"/>
  <c r="M344" i="1" s="1"/>
  <c r="J344" i="1"/>
  <c r="K344" i="1" s="1"/>
  <c r="I344" i="1"/>
  <c r="H344" i="1"/>
  <c r="G344" i="1"/>
  <c r="F344" i="1"/>
  <c r="E344" i="1"/>
  <c r="A344" i="1"/>
  <c r="AD343" i="1"/>
  <c r="Y343" i="1"/>
  <c r="Z343" i="1" s="1"/>
  <c r="T343" i="1"/>
  <c r="U343" i="1" s="1"/>
  <c r="O343" i="1"/>
  <c r="P343" i="1" s="1"/>
  <c r="L343" i="1"/>
  <c r="M343" i="1" s="1"/>
  <c r="J343" i="1"/>
  <c r="K343" i="1" s="1"/>
  <c r="I343" i="1"/>
  <c r="H343" i="1"/>
  <c r="G343" i="1"/>
  <c r="F343" i="1"/>
  <c r="E343" i="1"/>
  <c r="A343" i="1"/>
  <c r="E342" i="1"/>
  <c r="A342" i="1"/>
  <c r="AD341" i="1"/>
  <c r="Y341" i="1"/>
  <c r="Z341" i="1" s="1"/>
  <c r="T341" i="1"/>
  <c r="U341" i="1" s="1"/>
  <c r="O341" i="1"/>
  <c r="P341" i="1" s="1"/>
  <c r="L341" i="1"/>
  <c r="M341" i="1" s="1"/>
  <c r="J341" i="1"/>
  <c r="K341" i="1" s="1"/>
  <c r="I341" i="1"/>
  <c r="H341" i="1"/>
  <c r="G341" i="1"/>
  <c r="F341" i="1"/>
  <c r="E341" i="1"/>
  <c r="A341" i="1"/>
  <c r="AD340" i="1"/>
  <c r="Y340" i="1"/>
  <c r="Z340" i="1" s="1"/>
  <c r="T340" i="1"/>
  <c r="U514" i="1" s="1"/>
  <c r="O340" i="1"/>
  <c r="P514" i="1" s="1"/>
  <c r="L340" i="1"/>
  <c r="J340" i="1"/>
  <c r="K514" i="1" s="1"/>
  <c r="I340" i="1"/>
  <c r="H340" i="1"/>
  <c r="G340" i="1"/>
  <c r="F340" i="1"/>
  <c r="E340" i="1"/>
  <c r="A340" i="1"/>
  <c r="E339" i="1"/>
  <c r="A339" i="1"/>
  <c r="AD338" i="1"/>
  <c r="Y338" i="1"/>
  <c r="Z338" i="1" s="1"/>
  <c r="T338" i="1"/>
  <c r="U338" i="1" s="1"/>
  <c r="O338" i="1"/>
  <c r="P509" i="1" s="1"/>
  <c r="L338" i="1"/>
  <c r="M509" i="1" s="1"/>
  <c r="J338" i="1"/>
  <c r="I338" i="1"/>
  <c r="H338" i="1"/>
  <c r="G338" i="1"/>
  <c r="F338" i="1"/>
  <c r="E338" i="1"/>
  <c r="A338" i="1"/>
  <c r="AD337" i="1"/>
  <c r="Y337" i="1"/>
  <c r="Z337" i="1" s="1"/>
  <c r="T337" i="1"/>
  <c r="U337" i="1" s="1"/>
  <c r="O337" i="1"/>
  <c r="P337" i="1" s="1"/>
  <c r="L337" i="1"/>
  <c r="M337" i="1" s="1"/>
  <c r="J337" i="1"/>
  <c r="K337" i="1" s="1"/>
  <c r="I337" i="1"/>
  <c r="H337" i="1"/>
  <c r="G337" i="1"/>
  <c r="F337" i="1"/>
  <c r="E337" i="1"/>
  <c r="A337" i="1"/>
  <c r="AD336" i="1"/>
  <c r="Y336" i="1"/>
  <c r="Z336" i="1" s="1"/>
  <c r="T336" i="1"/>
  <c r="U336" i="1" s="1"/>
  <c r="O336" i="1"/>
  <c r="P503" i="1" s="1"/>
  <c r="L336" i="1"/>
  <c r="M503" i="1" s="1"/>
  <c r="J336" i="1"/>
  <c r="K503" i="1" s="1"/>
  <c r="I336" i="1"/>
  <c r="H336" i="1"/>
  <c r="G336" i="1"/>
  <c r="F336" i="1"/>
  <c r="E336" i="1"/>
  <c r="A336" i="1"/>
  <c r="AD335" i="1"/>
  <c r="Y335" i="1"/>
  <c r="Z335" i="1" s="1"/>
  <c r="T335" i="1"/>
  <c r="U335" i="1" s="1"/>
  <c r="O335" i="1"/>
  <c r="P335" i="1" s="1"/>
  <c r="L335" i="1"/>
  <c r="M335" i="1" s="1"/>
  <c r="J335" i="1"/>
  <c r="K335" i="1" s="1"/>
  <c r="I335" i="1"/>
  <c r="H335" i="1"/>
  <c r="G335" i="1"/>
  <c r="F335" i="1"/>
  <c r="E335" i="1"/>
  <c r="A335" i="1"/>
  <c r="AD334" i="1"/>
  <c r="Y334" i="1"/>
  <c r="Z334" i="1" s="1"/>
  <c r="T334" i="1"/>
  <c r="U334" i="1" s="1"/>
  <c r="O334" i="1"/>
  <c r="P334" i="1" s="1"/>
  <c r="L334" i="1"/>
  <c r="M334" i="1" s="1"/>
  <c r="J334" i="1"/>
  <c r="K334" i="1" s="1"/>
  <c r="I334" i="1"/>
  <c r="H334" i="1"/>
  <c r="G334" i="1"/>
  <c r="F334" i="1"/>
  <c r="E334" i="1"/>
  <c r="A334" i="1"/>
  <c r="E333" i="1"/>
  <c r="A333" i="1"/>
  <c r="E332" i="1"/>
  <c r="A332" i="1"/>
  <c r="AD331" i="1"/>
  <c r="Y331" i="1"/>
  <c r="Z331" i="1" s="1"/>
  <c r="T331" i="1"/>
  <c r="U331" i="1" s="1"/>
  <c r="O331" i="1"/>
  <c r="P331" i="1" s="1"/>
  <c r="L331" i="1"/>
  <c r="M331" i="1" s="1"/>
  <c r="J331" i="1"/>
  <c r="K331" i="1" s="1"/>
  <c r="I331" i="1"/>
  <c r="H331" i="1"/>
  <c r="G331" i="1"/>
  <c r="F331" i="1"/>
  <c r="E331" i="1"/>
  <c r="A331" i="1"/>
  <c r="AD330" i="1"/>
  <c r="Y330" i="1"/>
  <c r="Z330" i="1" s="1"/>
  <c r="T330" i="1"/>
  <c r="U330" i="1" s="1"/>
  <c r="O330" i="1"/>
  <c r="P330" i="1" s="1"/>
  <c r="L330" i="1"/>
  <c r="M330" i="1" s="1"/>
  <c r="J330" i="1"/>
  <c r="K330" i="1" s="1"/>
  <c r="I330" i="1"/>
  <c r="H330" i="1"/>
  <c r="G330" i="1"/>
  <c r="F330" i="1"/>
  <c r="E330" i="1"/>
  <c r="A330" i="1"/>
  <c r="AD329" i="1"/>
  <c r="Y329" i="1"/>
  <c r="E395" i="1" s="1"/>
  <c r="T329" i="1"/>
  <c r="U329" i="1" s="1"/>
  <c r="O329" i="1"/>
  <c r="P329" i="1" s="1"/>
  <c r="L329" i="1"/>
  <c r="M329" i="1" s="1"/>
  <c r="J329" i="1"/>
  <c r="K329" i="1" s="1"/>
  <c r="I329" i="1"/>
  <c r="H329" i="1"/>
  <c r="G329" i="1"/>
  <c r="F329" i="1"/>
  <c r="E329" i="1"/>
  <c r="A329" i="1"/>
  <c r="AD328" i="1"/>
  <c r="Y328" i="1"/>
  <c r="Z328" i="1" s="1"/>
  <c r="T328" i="1"/>
  <c r="U328" i="1" s="1"/>
  <c r="L328" i="1"/>
  <c r="M328" i="1" s="1"/>
  <c r="J328" i="1"/>
  <c r="K328" i="1" s="1"/>
  <c r="I328" i="1"/>
  <c r="H328" i="1"/>
  <c r="G328" i="1"/>
  <c r="F328" i="1"/>
  <c r="E328" i="1"/>
  <c r="A328" i="1"/>
  <c r="AD327" i="1"/>
  <c r="Y327" i="1"/>
  <c r="Z327" i="1" s="1"/>
  <c r="T327" i="1"/>
  <c r="U327" i="1" s="1"/>
  <c r="O327" i="1"/>
  <c r="P327" i="1" s="1"/>
  <c r="L327" i="1"/>
  <c r="M327" i="1" s="1"/>
  <c r="J327" i="1"/>
  <c r="K327" i="1" s="1"/>
  <c r="I327" i="1"/>
  <c r="H327" i="1"/>
  <c r="G327" i="1"/>
  <c r="F327" i="1"/>
  <c r="E327" i="1"/>
  <c r="A327" i="1"/>
  <c r="E326" i="1"/>
  <c r="A326" i="1"/>
  <c r="AD325" i="1"/>
  <c r="Y325" i="1"/>
  <c r="Z325" i="1" s="1"/>
  <c r="T325" i="1"/>
  <c r="U325" i="1" s="1"/>
  <c r="O325" i="1"/>
  <c r="P325" i="1" s="1"/>
  <c r="L325" i="1"/>
  <c r="M325" i="1" s="1"/>
  <c r="J325" i="1"/>
  <c r="K325" i="1" s="1"/>
  <c r="I325" i="1"/>
  <c r="H325" i="1"/>
  <c r="G325" i="1"/>
  <c r="F325" i="1"/>
  <c r="E325" i="1"/>
  <c r="A325" i="1"/>
  <c r="E324" i="1"/>
  <c r="A324" i="1"/>
  <c r="AD323" i="1"/>
  <c r="Y323" i="1"/>
  <c r="T323" i="1"/>
  <c r="O323" i="1"/>
  <c r="L323" i="1"/>
  <c r="J323" i="1"/>
  <c r="I323" i="1"/>
  <c r="H323" i="1"/>
  <c r="G323" i="1"/>
  <c r="F323" i="1"/>
  <c r="E323" i="1"/>
  <c r="A323" i="1"/>
  <c r="AN315" i="1"/>
  <c r="AM315" i="1"/>
  <c r="AI315" i="1"/>
  <c r="AH315" i="1"/>
  <c r="AD315" i="1"/>
  <c r="AC315" i="1"/>
  <c r="Y315" i="1"/>
  <c r="AE315" i="1" s="1"/>
  <c r="X315" i="1"/>
  <c r="T315" i="1"/>
  <c r="S315" i="1"/>
  <c r="O315" i="1"/>
  <c r="N315" i="1"/>
  <c r="L315" i="1"/>
  <c r="K315" i="1"/>
  <c r="J315" i="1"/>
  <c r="I315" i="1"/>
  <c r="H315" i="1"/>
  <c r="G315" i="1"/>
  <c r="F315" i="1"/>
  <c r="AM310" i="1"/>
  <c r="AI310" i="1"/>
  <c r="AH310" i="1"/>
  <c r="AD310" i="1"/>
  <c r="AC310" i="1"/>
  <c r="Y310" i="1"/>
  <c r="Y796" i="1" s="1"/>
  <c r="X310" i="1"/>
  <c r="T310" i="1"/>
  <c r="T796" i="1" s="1"/>
  <c r="S310" i="1"/>
  <c r="N310" i="1"/>
  <c r="L310" i="1"/>
  <c r="L796" i="1" s="1"/>
  <c r="K310" i="1"/>
  <c r="J310" i="1"/>
  <c r="J796" i="1" s="1"/>
  <c r="I310" i="1"/>
  <c r="I796" i="1" s="1"/>
  <c r="I786" i="1" s="1"/>
  <c r="H310" i="1"/>
  <c r="H796" i="1" s="1"/>
  <c r="H786" i="1" s="1"/>
  <c r="G310" i="1"/>
  <c r="G796" i="1" s="1"/>
  <c r="G786" i="1" s="1"/>
  <c r="F310" i="1"/>
  <c r="F796" i="1" s="1"/>
  <c r="F786" i="1" s="1"/>
  <c r="V309" i="1"/>
  <c r="Q309" i="1"/>
  <c r="E309" i="1"/>
  <c r="D309" i="1"/>
  <c r="A309" i="1"/>
  <c r="E308" i="1"/>
  <c r="D308" i="1"/>
  <c r="A308" i="1"/>
  <c r="E307" i="1"/>
  <c r="D307" i="1"/>
  <c r="A307" i="1"/>
  <c r="AP306" i="1"/>
  <c r="AK306" i="1"/>
  <c r="AF306" i="1"/>
  <c r="AE306" i="1"/>
  <c r="AA306" i="1"/>
  <c r="Z306" i="1"/>
  <c r="V306" i="1"/>
  <c r="U306" i="1"/>
  <c r="Q306" i="1"/>
  <c r="P306" i="1"/>
  <c r="E306" i="1"/>
  <c r="D306" i="1"/>
  <c r="A306" i="1"/>
  <c r="AP305" i="1"/>
  <c r="AK305" i="1"/>
  <c r="AF305" i="1"/>
  <c r="AE305" i="1"/>
  <c r="AA305" i="1"/>
  <c r="Z305" i="1"/>
  <c r="V305" i="1"/>
  <c r="Q305" i="1"/>
  <c r="P305" i="1"/>
  <c r="M305" i="1"/>
  <c r="E305" i="1"/>
  <c r="D305" i="1"/>
  <c r="A305" i="1"/>
  <c r="E304" i="1"/>
  <c r="D304" i="1"/>
  <c r="A304" i="1"/>
  <c r="O303" i="1"/>
  <c r="O409" i="1" s="1"/>
  <c r="O407" i="1" s="1"/>
  <c r="E303" i="1"/>
  <c r="D303" i="1"/>
  <c r="A303" i="1"/>
  <c r="AE302" i="1"/>
  <c r="Z302" i="1"/>
  <c r="V302" i="1"/>
  <c r="Q302" i="1"/>
  <c r="D302" i="1"/>
  <c r="A302" i="1"/>
  <c r="AP301" i="1"/>
  <c r="AK301" i="1"/>
  <c r="AF301" i="1"/>
  <c r="AE301" i="1"/>
  <c r="AA301" i="1"/>
  <c r="Z301" i="1"/>
  <c r="V301" i="1"/>
  <c r="U301" i="1"/>
  <c r="Q301" i="1"/>
  <c r="P301" i="1"/>
  <c r="E301" i="1"/>
  <c r="D301" i="1"/>
  <c r="A301" i="1"/>
  <c r="AP300" i="1"/>
  <c r="AK300" i="1"/>
  <c r="AF300" i="1"/>
  <c r="AE300" i="1"/>
  <c r="AA300" i="1"/>
  <c r="Z300" i="1"/>
  <c r="V300" i="1"/>
  <c r="O300" i="1"/>
  <c r="O373" i="1" s="1"/>
  <c r="O371" i="1" s="1"/>
  <c r="E300" i="1"/>
  <c r="D300" i="1"/>
  <c r="A300" i="1"/>
  <c r="AP299" i="1"/>
  <c r="AK299" i="1"/>
  <c r="AF299" i="1"/>
  <c r="AE299" i="1"/>
  <c r="AA299" i="1"/>
  <c r="Z299" i="1"/>
  <c r="V299" i="1"/>
  <c r="U299" i="1"/>
  <c r="Q299" i="1"/>
  <c r="P299" i="1"/>
  <c r="M299" i="1"/>
  <c r="E299" i="1"/>
  <c r="D299" i="1"/>
  <c r="A299" i="1"/>
  <c r="E298" i="1"/>
  <c r="D298" i="1"/>
  <c r="A298" i="1"/>
  <c r="AP297" i="1"/>
  <c r="AK297" i="1"/>
  <c r="AF297" i="1"/>
  <c r="AE297" i="1"/>
  <c r="AA297" i="1"/>
  <c r="Z297" i="1"/>
  <c r="V297" i="1"/>
  <c r="U297" i="1"/>
  <c r="Q297" i="1"/>
  <c r="P297" i="1"/>
  <c r="M297" i="1"/>
  <c r="E297" i="1"/>
  <c r="D297" i="1"/>
  <c r="A297" i="1"/>
  <c r="AN293" i="1"/>
  <c r="AM293" i="1"/>
  <c r="AI293" i="1"/>
  <c r="AD293" i="1"/>
  <c r="AD612" i="1" s="1"/>
  <c r="AD610" i="1" s="1"/>
  <c r="Y293" i="1"/>
  <c r="Y612" i="1" s="1"/>
  <c r="Y610" i="1" s="1"/>
  <c r="T293" i="1"/>
  <c r="T612" i="1" s="1"/>
  <c r="T610" i="1" s="1"/>
  <c r="O293" i="1"/>
  <c r="O612" i="1" s="1"/>
  <c r="O610" i="1" s="1"/>
  <c r="L293" i="1"/>
  <c r="L612" i="1" s="1"/>
  <c r="L610" i="1" s="1"/>
  <c r="J293" i="1"/>
  <c r="J612" i="1" s="1"/>
  <c r="J610" i="1" s="1"/>
  <c r="I293" i="1"/>
  <c r="I612" i="1" s="1"/>
  <c r="I610" i="1" s="1"/>
  <c r="H293" i="1"/>
  <c r="H612" i="1" s="1"/>
  <c r="H610" i="1" s="1"/>
  <c r="G293" i="1"/>
  <c r="G612" i="1" s="1"/>
  <c r="G610" i="1" s="1"/>
  <c r="F293" i="1"/>
  <c r="F612" i="1" s="1"/>
  <c r="F610" i="1" s="1"/>
  <c r="E293" i="1"/>
  <c r="D293" i="1"/>
  <c r="A293" i="1"/>
  <c r="AN291" i="1"/>
  <c r="AM291" i="1"/>
  <c r="AI291" i="1"/>
  <c r="AI612" i="1" s="1"/>
  <c r="AD291" i="1"/>
  <c r="AC291" i="1"/>
  <c r="Y291" i="1"/>
  <c r="Y342" i="1" s="1"/>
  <c r="Z342" i="1" s="1"/>
  <c r="T291" i="1"/>
  <c r="T342" i="1" s="1"/>
  <c r="U342" i="1" s="1"/>
  <c r="O291" i="1"/>
  <c r="O342" i="1" s="1"/>
  <c r="P342" i="1" s="1"/>
  <c r="L291" i="1"/>
  <c r="L342" i="1" s="1"/>
  <c r="M342" i="1" s="1"/>
  <c r="J291" i="1"/>
  <c r="J342" i="1" s="1"/>
  <c r="K342" i="1" s="1"/>
  <c r="I291" i="1"/>
  <c r="I342" i="1" s="1"/>
  <c r="H291" i="1"/>
  <c r="H342" i="1" s="1"/>
  <c r="G291" i="1"/>
  <c r="G342" i="1" s="1"/>
  <c r="F291" i="1"/>
  <c r="F342" i="1" s="1"/>
  <c r="E291" i="1"/>
  <c r="D291" i="1"/>
  <c r="A291" i="1"/>
  <c r="AN290" i="1"/>
  <c r="AM290" i="1"/>
  <c r="AH290" i="1"/>
  <c r="AH452" i="1" s="1"/>
  <c r="AD290" i="1"/>
  <c r="AC290" i="1"/>
  <c r="AC452" i="1" s="1"/>
  <c r="Y290" i="1"/>
  <c r="Y452" i="1" s="1"/>
  <c r="X290" i="1"/>
  <c r="T290" i="1"/>
  <c r="T452" i="1" s="1"/>
  <c r="S290" i="1"/>
  <c r="O290" i="1"/>
  <c r="O452" i="1" s="1"/>
  <c r="N290" i="1"/>
  <c r="L290" i="1"/>
  <c r="L452" i="1" s="1"/>
  <c r="K290" i="1"/>
  <c r="J290" i="1"/>
  <c r="J452" i="1" s="1"/>
  <c r="I290" i="1"/>
  <c r="I452" i="1" s="1"/>
  <c r="H290" i="1"/>
  <c r="H452" i="1" s="1"/>
  <c r="G290" i="1"/>
  <c r="G452" i="1" s="1"/>
  <c r="F290" i="1"/>
  <c r="F452" i="1" s="1"/>
  <c r="E290" i="1"/>
  <c r="D290" i="1"/>
  <c r="A290" i="1"/>
  <c r="AN289" i="1"/>
  <c r="AN449" i="1" s="1"/>
  <c r="AM289" i="1"/>
  <c r="AI289" i="1"/>
  <c r="AI449" i="1" s="1"/>
  <c r="AH289" i="1"/>
  <c r="AH449" i="1" s="1"/>
  <c r="AH448" i="1" s="1"/>
  <c r="AD289" i="1"/>
  <c r="AD449" i="1" s="1"/>
  <c r="AC289" i="1"/>
  <c r="AC449" i="1" s="1"/>
  <c r="AC448" i="1" s="1"/>
  <c r="Y289" i="1"/>
  <c r="Y449" i="1" s="1"/>
  <c r="X289" i="1"/>
  <c r="T289" i="1"/>
  <c r="T449" i="1" s="1"/>
  <c r="S289" i="1"/>
  <c r="O289" i="1"/>
  <c r="O449" i="1" s="1"/>
  <c r="N289" i="1"/>
  <c r="L289" i="1"/>
  <c r="L449" i="1" s="1"/>
  <c r="L448" i="1" s="1"/>
  <c r="K289" i="1"/>
  <c r="J289" i="1"/>
  <c r="J449" i="1" s="1"/>
  <c r="J448" i="1" s="1"/>
  <c r="I289" i="1"/>
  <c r="I449" i="1" s="1"/>
  <c r="I448" i="1" s="1"/>
  <c r="H289" i="1"/>
  <c r="H449" i="1" s="1"/>
  <c r="H448" i="1" s="1"/>
  <c r="G289" i="1"/>
  <c r="G449" i="1" s="1"/>
  <c r="G448" i="1" s="1"/>
  <c r="F289" i="1"/>
  <c r="F449" i="1" s="1"/>
  <c r="F448" i="1" s="1"/>
  <c r="E289" i="1"/>
  <c r="D289" i="1"/>
  <c r="A289" i="1"/>
  <c r="AN288" i="1"/>
  <c r="AN410" i="1" s="1"/>
  <c r="AN402" i="1" s="1"/>
  <c r="AM288" i="1"/>
  <c r="AI288" i="1"/>
  <c r="AH288" i="1"/>
  <c r="AH410" i="1" s="1"/>
  <c r="AD288" i="1"/>
  <c r="AD410" i="1" s="1"/>
  <c r="AC288" i="1"/>
  <c r="AC410" i="1" s="1"/>
  <c r="Y288" i="1"/>
  <c r="Y410" i="1" s="1"/>
  <c r="X288" i="1"/>
  <c r="T288" i="1"/>
  <c r="T410" i="1" s="1"/>
  <c r="S288" i="1"/>
  <c r="O288" i="1"/>
  <c r="O410" i="1" s="1"/>
  <c r="N288" i="1"/>
  <c r="L288" i="1"/>
  <c r="L410" i="1" s="1"/>
  <c r="K288" i="1"/>
  <c r="J288" i="1"/>
  <c r="J410" i="1" s="1"/>
  <c r="I288" i="1"/>
  <c r="I410" i="1" s="1"/>
  <c r="H288" i="1"/>
  <c r="H410" i="1" s="1"/>
  <c r="G288" i="1"/>
  <c r="G410" i="1" s="1"/>
  <c r="F288" i="1"/>
  <c r="F410" i="1" s="1"/>
  <c r="E288" i="1"/>
  <c r="D288" i="1"/>
  <c r="A288" i="1"/>
  <c r="AN287" i="1"/>
  <c r="AM287" i="1"/>
  <c r="AI287" i="1"/>
  <c r="AH287" i="1"/>
  <c r="AH499" i="1" s="1"/>
  <c r="AH497" i="1" s="1"/>
  <c r="AH496" i="1" s="1"/>
  <c r="AH495" i="1" s="1"/>
  <c r="AD287" i="1"/>
  <c r="AD499" i="1" s="1"/>
  <c r="Y287" i="1"/>
  <c r="Y499" i="1" s="1"/>
  <c r="Y497" i="1" s="1"/>
  <c r="Y496" i="1" s="1"/>
  <c r="Y495" i="1" s="1"/>
  <c r="X287" i="1"/>
  <c r="T287" i="1"/>
  <c r="T499" i="1" s="1"/>
  <c r="T497" i="1" s="1"/>
  <c r="T496" i="1" s="1"/>
  <c r="T495" i="1" s="1"/>
  <c r="S287" i="1"/>
  <c r="O287" i="1"/>
  <c r="O499" i="1" s="1"/>
  <c r="O497" i="1" s="1"/>
  <c r="O496" i="1" s="1"/>
  <c r="O495" i="1" s="1"/>
  <c r="N287" i="1"/>
  <c r="L287" i="1"/>
  <c r="L499" i="1" s="1"/>
  <c r="L497" i="1" s="1"/>
  <c r="L496" i="1" s="1"/>
  <c r="L495" i="1" s="1"/>
  <c r="K287" i="1"/>
  <c r="J287" i="1"/>
  <c r="J499" i="1" s="1"/>
  <c r="J497" i="1" s="1"/>
  <c r="J496" i="1" s="1"/>
  <c r="J495" i="1" s="1"/>
  <c r="I287" i="1"/>
  <c r="I499" i="1" s="1"/>
  <c r="I497" i="1" s="1"/>
  <c r="I496" i="1" s="1"/>
  <c r="I495" i="1" s="1"/>
  <c r="H287" i="1"/>
  <c r="H499" i="1" s="1"/>
  <c r="H497" i="1" s="1"/>
  <c r="H496" i="1" s="1"/>
  <c r="H495" i="1" s="1"/>
  <c r="G287" i="1"/>
  <c r="G499" i="1" s="1"/>
  <c r="G497" i="1" s="1"/>
  <c r="G496" i="1" s="1"/>
  <c r="G495" i="1" s="1"/>
  <c r="F287" i="1"/>
  <c r="F499" i="1" s="1"/>
  <c r="F497" i="1" s="1"/>
  <c r="F496" i="1" s="1"/>
  <c r="F495" i="1" s="1"/>
  <c r="D287" i="1"/>
  <c r="A287" i="1"/>
  <c r="AN286" i="1"/>
  <c r="AM286" i="1"/>
  <c r="AM5" i="1" s="1"/>
  <c r="AI286" i="1"/>
  <c r="AH286" i="1"/>
  <c r="AH366" i="1" s="1"/>
  <c r="AH364" i="1" s="1"/>
  <c r="AD286" i="1"/>
  <c r="AD366" i="1" s="1"/>
  <c r="AC286" i="1"/>
  <c r="AC366" i="1" s="1"/>
  <c r="AC364" i="1" s="1"/>
  <c r="Y286" i="1"/>
  <c r="Y366" i="1" s="1"/>
  <c r="Y364" i="1" s="1"/>
  <c r="X286" i="1"/>
  <c r="T286" i="1"/>
  <c r="T366" i="1" s="1"/>
  <c r="T364" i="1" s="1"/>
  <c r="S286" i="1"/>
  <c r="O286" i="1"/>
  <c r="O366" i="1" s="1"/>
  <c r="O364" i="1" s="1"/>
  <c r="N286" i="1"/>
  <c r="L286" i="1"/>
  <c r="L366" i="1" s="1"/>
  <c r="L364" i="1" s="1"/>
  <c r="K286" i="1"/>
  <c r="J286" i="1"/>
  <c r="J366" i="1" s="1"/>
  <c r="J364" i="1" s="1"/>
  <c r="I286" i="1"/>
  <c r="I366" i="1" s="1"/>
  <c r="I364" i="1" s="1"/>
  <c r="H286" i="1"/>
  <c r="H366" i="1" s="1"/>
  <c r="H364" i="1" s="1"/>
  <c r="G286" i="1"/>
  <c r="G366" i="1" s="1"/>
  <c r="G364" i="1" s="1"/>
  <c r="F286" i="1"/>
  <c r="F366" i="1" s="1"/>
  <c r="F364" i="1" s="1"/>
  <c r="E286" i="1"/>
  <c r="D286" i="1"/>
  <c r="A286" i="1"/>
  <c r="AN282" i="1"/>
  <c r="AM282" i="1"/>
  <c r="AI282" i="1"/>
  <c r="AH282" i="1"/>
  <c r="AD282" i="1"/>
  <c r="AC282" i="1"/>
  <c r="Y282" i="1"/>
  <c r="X282" i="1"/>
  <c r="T282" i="1"/>
  <c r="S282" i="1"/>
  <c r="O282" i="1"/>
  <c r="N282" i="1"/>
  <c r="L282" i="1"/>
  <c r="K282" i="1"/>
  <c r="J282" i="1"/>
  <c r="I282" i="1"/>
  <c r="H282" i="1"/>
  <c r="G282" i="1"/>
  <c r="F282" i="1"/>
  <c r="D281" i="1"/>
  <c r="A281" i="1"/>
  <c r="D279" i="1"/>
  <c r="A279" i="1"/>
  <c r="AP278" i="1"/>
  <c r="AK278" i="1"/>
  <c r="AF278" i="1"/>
  <c r="AE278" i="1"/>
  <c r="AA278" i="1"/>
  <c r="Z278" i="1"/>
  <c r="V278" i="1"/>
  <c r="Q278" i="1"/>
  <c r="D278" i="1"/>
  <c r="A278" i="1"/>
  <c r="V277" i="1"/>
  <c r="Q277" i="1"/>
  <c r="D277" i="1"/>
  <c r="A277" i="1"/>
  <c r="AP276" i="1"/>
  <c r="AK276" i="1"/>
  <c r="AF276" i="1"/>
  <c r="AE276" i="1"/>
  <c r="AA276" i="1"/>
  <c r="Z276" i="1"/>
  <c r="V276" i="1"/>
  <c r="U276" i="1"/>
  <c r="Q276" i="1"/>
  <c r="P276" i="1"/>
  <c r="M276" i="1"/>
  <c r="D276" i="1"/>
  <c r="A276" i="1"/>
  <c r="V275" i="1"/>
  <c r="Q275" i="1"/>
  <c r="D275" i="1"/>
  <c r="A275" i="1"/>
  <c r="AE274" i="1"/>
  <c r="Z274" i="1"/>
  <c r="U274" i="1"/>
  <c r="P274" i="1"/>
  <c r="M274" i="1"/>
  <c r="D274" i="1"/>
  <c r="A274" i="1"/>
  <c r="AN271" i="1"/>
  <c r="AM271" i="1"/>
  <c r="AI271" i="1"/>
  <c r="AH271" i="1"/>
  <c r="AD271" i="1"/>
  <c r="AD795" i="1" s="1"/>
  <c r="AC271" i="1"/>
  <c r="Y271" i="1"/>
  <c r="Y795" i="1" s="1"/>
  <c r="X271" i="1"/>
  <c r="T271" i="1"/>
  <c r="T795" i="1" s="1"/>
  <c r="S271" i="1"/>
  <c r="O271" i="1"/>
  <c r="O795" i="1" s="1"/>
  <c r="N271" i="1"/>
  <c r="L271" i="1"/>
  <c r="L795" i="1" s="1"/>
  <c r="K271" i="1"/>
  <c r="J271" i="1"/>
  <c r="J795" i="1" s="1"/>
  <c r="I271" i="1"/>
  <c r="H271" i="1"/>
  <c r="H795" i="1" s="1"/>
  <c r="H785" i="1" s="1"/>
  <c r="G271" i="1"/>
  <c r="G795" i="1" s="1"/>
  <c r="G785" i="1" s="1"/>
  <c r="F271" i="1"/>
  <c r="F795" i="1" s="1"/>
  <c r="F785" i="1" s="1"/>
  <c r="D270" i="1"/>
  <c r="A270" i="1"/>
  <c r="D268" i="1"/>
  <c r="A268" i="1"/>
  <c r="AP267" i="1"/>
  <c r="AK267" i="1"/>
  <c r="AF267" i="1"/>
  <c r="AA267" i="1"/>
  <c r="Z267" i="1"/>
  <c r="V267" i="1"/>
  <c r="Q267" i="1"/>
  <c r="D267" i="1"/>
  <c r="A267" i="1"/>
  <c r="A266" i="1"/>
  <c r="V265" i="1"/>
  <c r="Q265" i="1"/>
  <c r="D265" i="1"/>
  <c r="A265" i="1"/>
  <c r="AP264" i="1"/>
  <c r="AK264" i="1"/>
  <c r="AF264" i="1"/>
  <c r="AE264" i="1"/>
  <c r="AA264" i="1"/>
  <c r="Z264" i="1"/>
  <c r="V264" i="1"/>
  <c r="U264" i="1"/>
  <c r="Q264" i="1"/>
  <c r="P264" i="1"/>
  <c r="M264" i="1"/>
  <c r="D264" i="1"/>
  <c r="A264" i="1"/>
  <c r="AP263" i="1"/>
  <c r="AK263" i="1"/>
  <c r="AF263" i="1"/>
  <c r="AE263" i="1"/>
  <c r="AA263" i="1"/>
  <c r="Z263" i="1"/>
  <c r="V263" i="1"/>
  <c r="U263" i="1"/>
  <c r="Q263" i="1"/>
  <c r="P263" i="1"/>
  <c r="M263" i="1"/>
  <c r="D263" i="1"/>
  <c r="A263" i="1"/>
  <c r="AE262" i="1"/>
  <c r="Z262" i="1"/>
  <c r="U262" i="1"/>
  <c r="P262" i="1"/>
  <c r="M262" i="1"/>
  <c r="D262" i="1"/>
  <c r="A262" i="1"/>
  <c r="AT259" i="1"/>
  <c r="AM259" i="1"/>
  <c r="AI259" i="1"/>
  <c r="AH259" i="1"/>
  <c r="AD259" i="1"/>
  <c r="AC259" i="1"/>
  <c r="Y259" i="1"/>
  <c r="X259" i="1"/>
  <c r="T259" i="1"/>
  <c r="S259" i="1"/>
  <c r="O259" i="1"/>
  <c r="N259" i="1"/>
  <c r="L259" i="1"/>
  <c r="K259" i="1"/>
  <c r="J259" i="1"/>
  <c r="I259" i="1"/>
  <c r="H259" i="1"/>
  <c r="G259" i="1"/>
  <c r="F259" i="1"/>
  <c r="D258" i="1"/>
  <c r="A258" i="1"/>
  <c r="D256" i="1"/>
  <c r="A256" i="1"/>
  <c r="AP255" i="1"/>
  <c r="AK255" i="1"/>
  <c r="AF255" i="1"/>
  <c r="AE255" i="1"/>
  <c r="AA255" i="1"/>
  <c r="Z255" i="1"/>
  <c r="V255" i="1"/>
  <c r="Q255" i="1"/>
  <c r="D255" i="1"/>
  <c r="A255" i="1"/>
  <c r="V254" i="1"/>
  <c r="Q254" i="1"/>
  <c r="D254" i="1"/>
  <c r="A254" i="1"/>
  <c r="AP253" i="1"/>
  <c r="AK253" i="1"/>
  <c r="AF253" i="1"/>
  <c r="AE253" i="1"/>
  <c r="AA253" i="1"/>
  <c r="Z253" i="1"/>
  <c r="V253" i="1"/>
  <c r="U253" i="1"/>
  <c r="Q253" i="1"/>
  <c r="P253" i="1"/>
  <c r="M253" i="1"/>
  <c r="D253" i="1"/>
  <c r="A253" i="1"/>
  <c r="AP252" i="1"/>
  <c r="AK252" i="1"/>
  <c r="AF252" i="1"/>
  <c r="AE252" i="1"/>
  <c r="AA252" i="1"/>
  <c r="Z252" i="1"/>
  <c r="V252" i="1"/>
  <c r="U252" i="1"/>
  <c r="Q252" i="1"/>
  <c r="P252" i="1"/>
  <c r="M252" i="1"/>
  <c r="D252" i="1"/>
  <c r="A252" i="1"/>
  <c r="AE251" i="1"/>
  <c r="Z251" i="1"/>
  <c r="U251" i="1"/>
  <c r="P251" i="1"/>
  <c r="M251" i="1"/>
  <c r="D251" i="1"/>
  <c r="A251" i="1"/>
  <c r="AN247" i="1"/>
  <c r="AT247" i="1" s="1"/>
  <c r="AM247" i="1"/>
  <c r="AI247" i="1"/>
  <c r="AH247" i="1"/>
  <c r="AD247" i="1"/>
  <c r="AC247" i="1"/>
  <c r="Y247" i="1"/>
  <c r="X247" i="1"/>
  <c r="T247" i="1"/>
  <c r="S247" i="1"/>
  <c r="O247" i="1"/>
  <c r="U248" i="1" s="1"/>
  <c r="N247" i="1"/>
  <c r="L247" i="1"/>
  <c r="K247" i="1"/>
  <c r="J247" i="1"/>
  <c r="I247" i="1"/>
  <c r="H247" i="1"/>
  <c r="G247" i="1"/>
  <c r="F247" i="1"/>
  <c r="D246" i="1"/>
  <c r="A246" i="1"/>
  <c r="D244" i="1"/>
  <c r="A244" i="1"/>
  <c r="AP243" i="1"/>
  <c r="AK243" i="1"/>
  <c r="AF243" i="1"/>
  <c r="AE243" i="1"/>
  <c r="AA243" i="1"/>
  <c r="Z243" i="1"/>
  <c r="V243" i="1"/>
  <c r="Q243" i="1"/>
  <c r="M243" i="1"/>
  <c r="D243" i="1"/>
  <c r="A243" i="1"/>
  <c r="V242" i="1"/>
  <c r="Q242" i="1"/>
  <c r="D242" i="1"/>
  <c r="A242" i="1"/>
  <c r="AP241" i="1"/>
  <c r="AK241" i="1"/>
  <c r="AF241" i="1"/>
  <c r="AE241" i="1"/>
  <c r="AA241" i="1"/>
  <c r="Z241" i="1"/>
  <c r="V241" i="1"/>
  <c r="U241" i="1"/>
  <c r="Q241" i="1"/>
  <c r="P241" i="1"/>
  <c r="M241" i="1"/>
  <c r="D241" i="1"/>
  <c r="A241" i="1"/>
  <c r="AP240" i="1"/>
  <c r="AK240" i="1"/>
  <c r="AF240" i="1"/>
  <c r="AE240" i="1"/>
  <c r="AA240" i="1"/>
  <c r="Z240" i="1"/>
  <c r="V240" i="1"/>
  <c r="U240" i="1"/>
  <c r="Q240" i="1"/>
  <c r="P240" i="1"/>
  <c r="M240" i="1"/>
  <c r="D240" i="1"/>
  <c r="A240" i="1"/>
  <c r="AP239" i="1"/>
  <c r="AK239" i="1"/>
  <c r="AF239" i="1"/>
  <c r="AE239" i="1"/>
  <c r="AA239" i="1"/>
  <c r="Z239" i="1"/>
  <c r="V239" i="1"/>
  <c r="U239" i="1"/>
  <c r="Q239" i="1"/>
  <c r="P239" i="1"/>
  <c r="M239" i="1"/>
  <c r="D239" i="1"/>
  <c r="A239" i="1"/>
  <c r="AT236" i="1"/>
  <c r="AM236" i="1"/>
  <c r="AI236" i="1"/>
  <c r="AH236" i="1"/>
  <c r="AD236" i="1"/>
  <c r="AC236" i="1"/>
  <c r="Y236" i="1"/>
  <c r="X236" i="1"/>
  <c r="T236" i="1"/>
  <c r="S236" i="1"/>
  <c r="O236" i="1"/>
  <c r="N236" i="1"/>
  <c r="L236" i="1"/>
  <c r="K236" i="1"/>
  <c r="J236" i="1"/>
  <c r="I236" i="1"/>
  <c r="H236" i="1"/>
  <c r="G236" i="1"/>
  <c r="F236" i="1"/>
  <c r="D235" i="1"/>
  <c r="A235" i="1"/>
  <c r="D233" i="1"/>
  <c r="A233" i="1"/>
  <c r="AP232" i="1"/>
  <c r="AK232" i="1"/>
  <c r="AF232" i="1"/>
  <c r="AE232" i="1"/>
  <c r="AA232" i="1"/>
  <c r="Z232" i="1"/>
  <c r="V232" i="1"/>
  <c r="Q232" i="1"/>
  <c r="M232" i="1"/>
  <c r="D232" i="1"/>
  <c r="A232" i="1"/>
  <c r="V231" i="1"/>
  <c r="Q231" i="1"/>
  <c r="D231" i="1"/>
  <c r="A231" i="1"/>
  <c r="AP230" i="1"/>
  <c r="AK230" i="1"/>
  <c r="AF230" i="1"/>
  <c r="AE230" i="1"/>
  <c r="AA230" i="1"/>
  <c r="Z230" i="1"/>
  <c r="V230" i="1"/>
  <c r="U230" i="1"/>
  <c r="Q230" i="1"/>
  <c r="P230" i="1"/>
  <c r="M230" i="1"/>
  <c r="D230" i="1"/>
  <c r="A230" i="1"/>
  <c r="AP229" i="1"/>
  <c r="AK229" i="1"/>
  <c r="AF229" i="1"/>
  <c r="AE229" i="1"/>
  <c r="AA229" i="1"/>
  <c r="Z229" i="1"/>
  <c r="V229" i="1"/>
  <c r="U229" i="1"/>
  <c r="Q229" i="1"/>
  <c r="P229" i="1"/>
  <c r="M229" i="1"/>
  <c r="D229" i="1"/>
  <c r="A229" i="1"/>
  <c r="AP228" i="1"/>
  <c r="AK228" i="1"/>
  <c r="AF228" i="1"/>
  <c r="AE228" i="1"/>
  <c r="AA228" i="1"/>
  <c r="Z228" i="1"/>
  <c r="V228" i="1"/>
  <c r="U228" i="1"/>
  <c r="Q228" i="1"/>
  <c r="P228" i="1"/>
  <c r="M228" i="1"/>
  <c r="D228" i="1"/>
  <c r="A228" i="1"/>
  <c r="AN224" i="1"/>
  <c r="AM224" i="1"/>
  <c r="AI224" i="1"/>
  <c r="AH224" i="1"/>
  <c r="AD224" i="1"/>
  <c r="AC224" i="1"/>
  <c r="Y224" i="1"/>
  <c r="X224" i="1"/>
  <c r="T224" i="1"/>
  <c r="S224" i="1"/>
  <c r="Q224" i="1"/>
  <c r="O224" i="1"/>
  <c r="N224" i="1"/>
  <c r="L224" i="1"/>
  <c r="K224" i="1"/>
  <c r="J224" i="1"/>
  <c r="I224" i="1"/>
  <c r="H224" i="1"/>
  <c r="G224" i="1"/>
  <c r="F224" i="1"/>
  <c r="D223" i="1"/>
  <c r="A223" i="1"/>
  <c r="AM219" i="1"/>
  <c r="AH219" i="1"/>
  <c r="AC219" i="1"/>
  <c r="Y219" i="1"/>
  <c r="Y794" i="1" s="1"/>
  <c r="X219" i="1"/>
  <c r="T219" i="1"/>
  <c r="T794" i="1" s="1"/>
  <c r="S219" i="1"/>
  <c r="O219" i="1"/>
  <c r="O794" i="1" s="1"/>
  <c r="N219" i="1"/>
  <c r="L219" i="1"/>
  <c r="L794" i="1" s="1"/>
  <c r="K219" i="1"/>
  <c r="J219" i="1"/>
  <c r="J794" i="1" s="1"/>
  <c r="I219" i="1"/>
  <c r="I794" i="1" s="1"/>
  <c r="H219" i="1"/>
  <c r="H794" i="1" s="1"/>
  <c r="G219" i="1"/>
  <c r="G794" i="1" s="1"/>
  <c r="F219" i="1"/>
  <c r="F794" i="1" s="1"/>
  <c r="W218" i="1"/>
  <c r="R218" i="1"/>
  <c r="AQ217" i="1"/>
  <c r="AL217" i="1"/>
  <c r="AE217" i="1"/>
  <c r="AB217" i="1"/>
  <c r="AE620" i="1" s="1"/>
  <c r="Z217" i="1"/>
  <c r="W217" i="1"/>
  <c r="Z620" i="1" s="1"/>
  <c r="V217" i="1"/>
  <c r="U217" i="1"/>
  <c r="Q217" i="1"/>
  <c r="P217" i="1"/>
  <c r="U620" i="1" s="1"/>
  <c r="E217" i="1"/>
  <c r="D217" i="1"/>
  <c r="C217" i="1"/>
  <c r="A217" i="1"/>
  <c r="E216" i="1"/>
  <c r="D216" i="1"/>
  <c r="C216" i="1"/>
  <c r="A216" i="1"/>
  <c r="E215" i="1"/>
  <c r="D215" i="1"/>
  <c r="C215" i="1"/>
  <c r="A215" i="1"/>
  <c r="AG214" i="1"/>
  <c r="AE214" i="1"/>
  <c r="AB214" i="1"/>
  <c r="AE630" i="1" s="1"/>
  <c r="Z214" i="1"/>
  <c r="W214" i="1"/>
  <c r="Z630" i="1" s="1"/>
  <c r="V214" i="1"/>
  <c r="U214" i="1"/>
  <c r="R214" i="1"/>
  <c r="Q214" i="1"/>
  <c r="P214" i="1"/>
  <c r="U630" i="1" s="1"/>
  <c r="E214" i="1"/>
  <c r="D214" i="1"/>
  <c r="C214" i="1"/>
  <c r="A214" i="1"/>
  <c r="AQ213" i="1"/>
  <c r="AL213" i="1"/>
  <c r="AG213" i="1"/>
  <c r="AB213" i="1"/>
  <c r="AE638" i="1" s="1"/>
  <c r="W213" i="1"/>
  <c r="Z638" i="1" s="1"/>
  <c r="V213" i="1"/>
  <c r="R213" i="1"/>
  <c r="Q213" i="1"/>
  <c r="E213" i="1"/>
  <c r="D213" i="1"/>
  <c r="C213" i="1"/>
  <c r="A213" i="1"/>
  <c r="AQ212" i="1"/>
  <c r="AL212" i="1"/>
  <c r="AG212" i="1"/>
  <c r="AB212" i="1"/>
  <c r="AE628" i="1" s="1"/>
  <c r="W212" i="1"/>
  <c r="Z628" i="1" s="1"/>
  <c r="R212" i="1"/>
  <c r="E212" i="1"/>
  <c r="D212" i="1"/>
  <c r="C212" i="1"/>
  <c r="A212" i="1"/>
  <c r="AQ211" i="1"/>
  <c r="AL211" i="1"/>
  <c r="AG211" i="1"/>
  <c r="AE211" i="1"/>
  <c r="AB211" i="1"/>
  <c r="AE624" i="1" s="1"/>
  <c r="Z211" i="1"/>
  <c r="W211" i="1"/>
  <c r="Z624" i="1" s="1"/>
  <c r="V211" i="1"/>
  <c r="U211" i="1"/>
  <c r="R211" i="1"/>
  <c r="Q211" i="1"/>
  <c r="P211" i="1"/>
  <c r="U624" i="1" s="1"/>
  <c r="E211" i="1"/>
  <c r="D211" i="1"/>
  <c r="C211" i="1"/>
  <c r="A211" i="1"/>
  <c r="AP210" i="1"/>
  <c r="AK210" i="1"/>
  <c r="AF210" i="1"/>
  <c r="AE210" i="1"/>
  <c r="AA210" i="1"/>
  <c r="Z210" i="1"/>
  <c r="V210" i="1"/>
  <c r="U210" i="1"/>
  <c r="Q210" i="1"/>
  <c r="P210" i="1"/>
  <c r="M210" i="1"/>
  <c r="E210" i="1"/>
  <c r="D210" i="1"/>
  <c r="C210" i="1"/>
  <c r="A210" i="1"/>
  <c r="AB209" i="1"/>
  <c r="Z209" i="1"/>
  <c r="V209" i="1"/>
  <c r="U209" i="1"/>
  <c r="Q209" i="1"/>
  <c r="P209" i="1"/>
  <c r="E209" i="1"/>
  <c r="D209" i="1"/>
  <c r="C209" i="1"/>
  <c r="A209" i="1"/>
  <c r="AP208" i="1"/>
  <c r="AK208" i="1"/>
  <c r="AG208" i="1"/>
  <c r="AF208" i="1"/>
  <c r="AE208" i="1"/>
  <c r="AA208" i="1"/>
  <c r="Z208" i="1"/>
  <c r="V208" i="1"/>
  <c r="U208" i="1"/>
  <c r="R208" i="1"/>
  <c r="Q208" i="1"/>
  <c r="P208" i="1"/>
  <c r="M208" i="1"/>
  <c r="E208" i="1"/>
  <c r="D208" i="1"/>
  <c r="C208" i="1"/>
  <c r="A208" i="1"/>
  <c r="AQ207" i="1"/>
  <c r="AL207" i="1"/>
  <c r="AG207" i="1"/>
  <c r="AB207" i="1"/>
  <c r="AE392" i="1" s="1"/>
  <c r="W207" i="1"/>
  <c r="Z392" i="1" s="1"/>
  <c r="R207" i="1"/>
  <c r="E207" i="1"/>
  <c r="D207" i="1"/>
  <c r="C207" i="1"/>
  <c r="A207" i="1"/>
  <c r="AQ206" i="1"/>
  <c r="AP206" i="1"/>
  <c r="AL206" i="1"/>
  <c r="AK206" i="1"/>
  <c r="AG206" i="1"/>
  <c r="AF206" i="1"/>
  <c r="AB206" i="1"/>
  <c r="AE391" i="1" s="1"/>
  <c r="AA206" i="1"/>
  <c r="W206" i="1"/>
  <c r="Z391" i="1" s="1"/>
  <c r="V206" i="1"/>
  <c r="R206" i="1"/>
  <c r="Q206" i="1"/>
  <c r="E206" i="1"/>
  <c r="D206" i="1"/>
  <c r="C206" i="1"/>
  <c r="A206" i="1"/>
  <c r="AP205" i="1"/>
  <c r="AK205" i="1"/>
  <c r="AF205" i="1"/>
  <c r="AE205" i="1"/>
  <c r="AB205" i="1"/>
  <c r="AA205" i="1"/>
  <c r="Z205" i="1"/>
  <c r="V205" i="1"/>
  <c r="U205" i="1"/>
  <c r="Q205" i="1"/>
  <c r="P205" i="1"/>
  <c r="M205" i="1"/>
  <c r="E205" i="1"/>
  <c r="D205" i="1"/>
  <c r="C205" i="1"/>
  <c r="A205" i="1"/>
  <c r="AQ204" i="1"/>
  <c r="AP204" i="1"/>
  <c r="AL204" i="1"/>
  <c r="AK204" i="1"/>
  <c r="AG204" i="1"/>
  <c r="AF204" i="1"/>
  <c r="AB204" i="1"/>
  <c r="AE490" i="1" s="1"/>
  <c r="W204" i="1"/>
  <c r="Z490" i="1" s="1"/>
  <c r="V204" i="1"/>
  <c r="R204" i="1"/>
  <c r="Q204" i="1"/>
  <c r="E204" i="1"/>
  <c r="D204" i="1"/>
  <c r="C204" i="1"/>
  <c r="A204" i="1"/>
  <c r="AP203" i="1"/>
  <c r="AK203" i="1"/>
  <c r="AF203" i="1"/>
  <c r="AE203" i="1"/>
  <c r="AA203" i="1"/>
  <c r="Z203" i="1"/>
  <c r="V203" i="1"/>
  <c r="U203" i="1"/>
  <c r="R203" i="1"/>
  <c r="Q203" i="1"/>
  <c r="P203" i="1"/>
  <c r="M203" i="1"/>
  <c r="E203" i="1"/>
  <c r="D203" i="1"/>
  <c r="C203" i="1"/>
  <c r="A203" i="1"/>
  <c r="AQ202" i="1"/>
  <c r="AL202" i="1"/>
  <c r="AG202" i="1"/>
  <c r="W202" i="1"/>
  <c r="R202" i="1"/>
  <c r="E202" i="1"/>
  <c r="D202" i="1"/>
  <c r="C202" i="1"/>
  <c r="A202" i="1"/>
  <c r="AP201" i="1"/>
  <c r="AL201" i="1"/>
  <c r="AK201" i="1"/>
  <c r="AG201" i="1"/>
  <c r="AF201" i="1"/>
  <c r="AE201" i="1"/>
  <c r="AA201" i="1"/>
  <c r="Z201" i="1"/>
  <c r="W201" i="1"/>
  <c r="V201" i="1"/>
  <c r="U201" i="1"/>
  <c r="Q201" i="1"/>
  <c r="P201" i="1"/>
  <c r="M201" i="1"/>
  <c r="E201" i="1"/>
  <c r="D201" i="1"/>
  <c r="C201" i="1"/>
  <c r="A201" i="1"/>
  <c r="AL200" i="1"/>
  <c r="AG200" i="1"/>
  <c r="AE200" i="1"/>
  <c r="Z200" i="1"/>
  <c r="V200" i="1"/>
  <c r="R200" i="1"/>
  <c r="Q200" i="1"/>
  <c r="E200" i="1"/>
  <c r="D200" i="1"/>
  <c r="C200" i="1"/>
  <c r="A200" i="1"/>
  <c r="AP199" i="1"/>
  <c r="AK199" i="1"/>
  <c r="AF199" i="1"/>
  <c r="AE199" i="1"/>
  <c r="AA199" i="1"/>
  <c r="Z199" i="1"/>
  <c r="V199" i="1"/>
  <c r="U199" i="1"/>
  <c r="Q199" i="1"/>
  <c r="P199" i="1"/>
  <c r="M199" i="1"/>
  <c r="E199" i="1"/>
  <c r="D199" i="1"/>
  <c r="C199" i="1"/>
  <c r="A199" i="1"/>
  <c r="AP198" i="1"/>
  <c r="AK198" i="1"/>
  <c r="AF198" i="1"/>
  <c r="AE198" i="1"/>
  <c r="AA198" i="1"/>
  <c r="Z198" i="1"/>
  <c r="V198" i="1"/>
  <c r="U198" i="1"/>
  <c r="Q198" i="1"/>
  <c r="P198" i="1"/>
  <c r="M198" i="1"/>
  <c r="E198" i="1"/>
  <c r="D198" i="1"/>
  <c r="C198" i="1"/>
  <c r="A198" i="1"/>
  <c r="AQ197" i="1"/>
  <c r="AP197" i="1"/>
  <c r="AL197" i="1"/>
  <c r="AK197" i="1"/>
  <c r="AG197" i="1"/>
  <c r="AF197" i="1"/>
  <c r="AE197" i="1"/>
  <c r="AB197" i="1"/>
  <c r="AA197" i="1"/>
  <c r="Z197" i="1"/>
  <c r="V197" i="1"/>
  <c r="U197" i="1"/>
  <c r="Q197" i="1"/>
  <c r="P197" i="1"/>
  <c r="E197" i="1"/>
  <c r="D197" i="1"/>
  <c r="C197" i="1"/>
  <c r="A197" i="1"/>
  <c r="AQ196" i="1"/>
  <c r="AP196" i="1"/>
  <c r="AL196" i="1"/>
  <c r="AK196" i="1"/>
  <c r="AG196" i="1"/>
  <c r="AF196" i="1"/>
  <c r="AE196" i="1"/>
  <c r="AA196" i="1"/>
  <c r="Z196" i="1"/>
  <c r="V196" i="1"/>
  <c r="U196" i="1"/>
  <c r="R196" i="1"/>
  <c r="Q196" i="1"/>
  <c r="M196" i="1"/>
  <c r="D196" i="1"/>
  <c r="C196" i="1"/>
  <c r="A196" i="1"/>
  <c r="AQ193" i="1"/>
  <c r="AP193" i="1"/>
  <c r="AK193" i="1"/>
  <c r="AG193" i="1"/>
  <c r="AF193" i="1"/>
  <c r="AE193" i="1"/>
  <c r="AB193" i="1"/>
  <c r="AA193" i="1"/>
  <c r="Z193" i="1"/>
  <c r="V193" i="1"/>
  <c r="U193" i="1"/>
  <c r="Q193" i="1"/>
  <c r="P193" i="1"/>
  <c r="M193" i="1"/>
  <c r="D193" i="1"/>
  <c r="C193" i="1"/>
  <c r="A193" i="1"/>
  <c r="AP192" i="1"/>
  <c r="AL192" i="1"/>
  <c r="AK192" i="1"/>
  <c r="AG192" i="1"/>
  <c r="AF192" i="1"/>
  <c r="AB192" i="1"/>
  <c r="AA192" i="1"/>
  <c r="Z192" i="1"/>
  <c r="V192" i="1"/>
  <c r="R192" i="1"/>
  <c r="Q192" i="1"/>
  <c r="E192" i="1"/>
  <c r="D192" i="1"/>
  <c r="C192" i="1"/>
  <c r="A192" i="1"/>
  <c r="AP191" i="1"/>
  <c r="AK191" i="1"/>
  <c r="AF191" i="1"/>
  <c r="AE191" i="1"/>
  <c r="AB191" i="1"/>
  <c r="AA191" i="1"/>
  <c r="Z191" i="1"/>
  <c r="V191" i="1"/>
  <c r="U191" i="1"/>
  <c r="Q191" i="1"/>
  <c r="P191" i="1"/>
  <c r="M191" i="1"/>
  <c r="E191" i="1"/>
  <c r="D191" i="1"/>
  <c r="C191" i="1"/>
  <c r="A191" i="1"/>
  <c r="AP190" i="1"/>
  <c r="AK190" i="1"/>
  <c r="AF190" i="1"/>
  <c r="AE190" i="1"/>
  <c r="AA190" i="1"/>
  <c r="Z190" i="1"/>
  <c r="W190" i="1"/>
  <c r="V190" i="1"/>
  <c r="U190" i="1"/>
  <c r="Q190" i="1"/>
  <c r="P190" i="1"/>
  <c r="M190" i="1"/>
  <c r="E190" i="1"/>
  <c r="D190" i="1"/>
  <c r="C190" i="1"/>
  <c r="A190" i="1"/>
  <c r="E189" i="1"/>
  <c r="D189" i="1"/>
  <c r="C189" i="1"/>
  <c r="A189" i="1"/>
  <c r="AQ188" i="1"/>
  <c r="AP188" i="1"/>
  <c r="AL188" i="1"/>
  <c r="AK188" i="1"/>
  <c r="AG188" i="1"/>
  <c r="AF188" i="1"/>
  <c r="AB188" i="1"/>
  <c r="AE384" i="1" s="1"/>
  <c r="AA188" i="1"/>
  <c r="W188" i="1"/>
  <c r="Z384" i="1" s="1"/>
  <c r="V188" i="1"/>
  <c r="R188" i="1"/>
  <c r="Q188" i="1"/>
  <c r="E188" i="1"/>
  <c r="D188" i="1"/>
  <c r="C188" i="1"/>
  <c r="A188" i="1"/>
  <c r="AQ187" i="1"/>
  <c r="AL187" i="1"/>
  <c r="AB187" i="1"/>
  <c r="Z187" i="1"/>
  <c r="V187" i="1"/>
  <c r="U187" i="1"/>
  <c r="R187" i="1"/>
  <c r="Q187" i="1"/>
  <c r="E187" i="1"/>
  <c r="D187" i="1"/>
  <c r="C187" i="1"/>
  <c r="A187" i="1"/>
  <c r="AQ186" i="1"/>
  <c r="AL186" i="1"/>
  <c r="AB186" i="1"/>
  <c r="AE482" i="1" s="1"/>
  <c r="W186" i="1"/>
  <c r="Z482" i="1" s="1"/>
  <c r="R186" i="1"/>
  <c r="E186" i="1"/>
  <c r="D186" i="1"/>
  <c r="C186" i="1"/>
  <c r="A186" i="1"/>
  <c r="AQ185" i="1"/>
  <c r="AP185" i="1"/>
  <c r="AL185" i="1"/>
  <c r="AK185" i="1"/>
  <c r="AG185" i="1"/>
  <c r="AF185" i="1"/>
  <c r="AB185" i="1"/>
  <c r="AE488" i="1" s="1"/>
  <c r="AA185" i="1"/>
  <c r="W185" i="1"/>
  <c r="Z488" i="1" s="1"/>
  <c r="V185" i="1"/>
  <c r="R185" i="1"/>
  <c r="Q185" i="1"/>
  <c r="E185" i="1"/>
  <c r="D185" i="1"/>
  <c r="C185" i="1"/>
  <c r="A185" i="1"/>
  <c r="E184" i="1"/>
  <c r="D184" i="1"/>
  <c r="C184" i="1"/>
  <c r="A184" i="1"/>
  <c r="E183" i="1"/>
  <c r="D183" i="1"/>
  <c r="C183" i="1"/>
  <c r="A183" i="1"/>
  <c r="AP182" i="1"/>
  <c r="AK182" i="1"/>
  <c r="AG182" i="1"/>
  <c r="AF182" i="1"/>
  <c r="AB182" i="1"/>
  <c r="AE460" i="1" s="1"/>
  <c r="AA182" i="1"/>
  <c r="W182" i="1"/>
  <c r="Z460" i="1" s="1"/>
  <c r="V182" i="1"/>
  <c r="R182" i="1"/>
  <c r="Q182" i="1"/>
  <c r="E182" i="1"/>
  <c r="D182" i="1"/>
  <c r="C182" i="1"/>
  <c r="A182" i="1"/>
  <c r="AQ181" i="1"/>
  <c r="AP181" i="1"/>
  <c r="AL181" i="1"/>
  <c r="AK181" i="1"/>
  <c r="AG181" i="1"/>
  <c r="AF181" i="1"/>
  <c r="AB181" i="1"/>
  <c r="AE417" i="1" s="1"/>
  <c r="AA181" i="1"/>
  <c r="W181" i="1"/>
  <c r="Z417" i="1" s="1"/>
  <c r="V181" i="1"/>
  <c r="R181" i="1"/>
  <c r="Q181" i="1"/>
  <c r="E181" i="1"/>
  <c r="D181" i="1"/>
  <c r="C181" i="1"/>
  <c r="A181" i="1"/>
  <c r="AQ180" i="1"/>
  <c r="AL180" i="1"/>
  <c r="AB180" i="1"/>
  <c r="AE478" i="1" s="1"/>
  <c r="W180" i="1"/>
  <c r="Z478" i="1" s="1"/>
  <c r="R180" i="1"/>
  <c r="E180" i="1"/>
  <c r="D180" i="1"/>
  <c r="C180" i="1"/>
  <c r="A180" i="1"/>
  <c r="AG179" i="1"/>
  <c r="W179" i="1"/>
  <c r="Z431" i="1" s="1"/>
  <c r="R179" i="1"/>
  <c r="E179" i="1"/>
  <c r="D179" i="1"/>
  <c r="C179" i="1"/>
  <c r="A179" i="1"/>
  <c r="AQ178" i="1"/>
  <c r="AL178" i="1"/>
  <c r="AG178" i="1"/>
  <c r="AB178" i="1"/>
  <c r="Z178" i="1"/>
  <c r="V178" i="1"/>
  <c r="R178" i="1"/>
  <c r="Q178" i="1"/>
  <c r="E178" i="1"/>
  <c r="D178" i="1"/>
  <c r="C178" i="1"/>
  <c r="A178" i="1"/>
  <c r="AP177" i="1"/>
  <c r="AL177" i="1"/>
  <c r="AK177" i="1"/>
  <c r="AG177" i="1"/>
  <c r="AF177" i="1"/>
  <c r="AA177" i="1"/>
  <c r="W177" i="1"/>
  <c r="Z435" i="1" s="1"/>
  <c r="V177" i="1"/>
  <c r="Q177" i="1"/>
  <c r="E177" i="1"/>
  <c r="D177" i="1"/>
  <c r="C177" i="1"/>
  <c r="A177" i="1"/>
  <c r="AP176" i="1"/>
  <c r="AK176" i="1"/>
  <c r="AF176" i="1"/>
  <c r="AE176" i="1"/>
  <c r="AB176" i="1"/>
  <c r="AA176" i="1"/>
  <c r="Z176" i="1"/>
  <c r="V176" i="1"/>
  <c r="U176" i="1"/>
  <c r="Q176" i="1"/>
  <c r="P176" i="1"/>
  <c r="M176" i="1"/>
  <c r="E176" i="1"/>
  <c r="D176" i="1"/>
  <c r="C176" i="1"/>
  <c r="A176" i="1"/>
  <c r="AP175" i="1"/>
  <c r="AK175" i="1"/>
  <c r="AF175" i="1"/>
  <c r="AE175" i="1"/>
  <c r="AA175" i="1"/>
  <c r="Z175" i="1"/>
  <c r="W175" i="1"/>
  <c r="V175" i="1"/>
  <c r="U175" i="1"/>
  <c r="Q175" i="1"/>
  <c r="P175" i="1"/>
  <c r="M175" i="1"/>
  <c r="E175" i="1"/>
  <c r="D175" i="1"/>
  <c r="C175" i="1"/>
  <c r="A175" i="1"/>
  <c r="E174" i="1"/>
  <c r="D174" i="1"/>
  <c r="C174" i="1"/>
  <c r="A174" i="1"/>
  <c r="AP173" i="1"/>
  <c r="AK173" i="1"/>
  <c r="AF173" i="1"/>
  <c r="AE173" i="1"/>
  <c r="AA173" i="1"/>
  <c r="Z173" i="1"/>
  <c r="V173" i="1"/>
  <c r="U173" i="1"/>
  <c r="R173" i="1"/>
  <c r="Q173" i="1"/>
  <c r="P173" i="1"/>
  <c r="M173" i="1"/>
  <c r="E173" i="1"/>
  <c r="D173" i="1"/>
  <c r="C173" i="1"/>
  <c r="A173" i="1"/>
  <c r="AQ172" i="1"/>
  <c r="AL172" i="1"/>
  <c r="AG172" i="1"/>
  <c r="AB172" i="1"/>
  <c r="AE618" i="1" s="1"/>
  <c r="W172" i="1"/>
  <c r="Z618" i="1" s="1"/>
  <c r="V172" i="1"/>
  <c r="R172" i="1"/>
  <c r="Q172" i="1"/>
  <c r="M172" i="1"/>
  <c r="P618" i="1" s="1"/>
  <c r="E172" i="1"/>
  <c r="D172" i="1"/>
  <c r="C172" i="1"/>
  <c r="A172" i="1"/>
  <c r="AQ171" i="1"/>
  <c r="AL171" i="1"/>
  <c r="AE171" i="1"/>
  <c r="AB171" i="1"/>
  <c r="Z171" i="1"/>
  <c r="W171" i="1"/>
  <c r="V171" i="1"/>
  <c r="U171" i="1"/>
  <c r="Q171" i="1"/>
  <c r="M171" i="1"/>
  <c r="E171" i="1"/>
  <c r="D171" i="1"/>
  <c r="C171" i="1"/>
  <c r="A171" i="1"/>
  <c r="AP169" i="1"/>
  <c r="AK169" i="1"/>
  <c r="AF169" i="1"/>
  <c r="AE169" i="1"/>
  <c r="AA169" i="1"/>
  <c r="Z169" i="1"/>
  <c r="W169" i="1"/>
  <c r="V169" i="1"/>
  <c r="U169" i="1"/>
  <c r="Q169" i="1"/>
  <c r="P169" i="1"/>
  <c r="M169" i="1"/>
  <c r="E169" i="1"/>
  <c r="D169" i="1"/>
  <c r="C169" i="1"/>
  <c r="A169" i="1"/>
  <c r="AI168" i="1"/>
  <c r="AD168" i="1"/>
  <c r="AD508" i="1" s="1"/>
  <c r="AD504" i="1" s="1"/>
  <c r="AB168" i="1"/>
  <c r="AA168" i="1"/>
  <c r="W168" i="1"/>
  <c r="V168" i="1"/>
  <c r="R168" i="1"/>
  <c r="Q168" i="1"/>
  <c r="E168" i="1"/>
  <c r="D168" i="1"/>
  <c r="C168" i="1"/>
  <c r="A168" i="1"/>
  <c r="AQ167" i="1"/>
  <c r="AP167" i="1"/>
  <c r="AL167" i="1"/>
  <c r="AK167" i="1"/>
  <c r="AF167" i="1"/>
  <c r="AE167" i="1"/>
  <c r="AA167" i="1"/>
  <c r="Z167" i="1"/>
  <c r="W167" i="1"/>
  <c r="V167" i="1"/>
  <c r="U167" i="1"/>
  <c r="Q167" i="1"/>
  <c r="P167" i="1"/>
  <c r="M167" i="1"/>
  <c r="E167" i="1"/>
  <c r="D167" i="1"/>
  <c r="C167" i="1"/>
  <c r="A167" i="1"/>
  <c r="AQ166" i="1"/>
  <c r="AL166" i="1"/>
  <c r="AG166" i="1"/>
  <c r="AB166" i="1"/>
  <c r="Z166" i="1"/>
  <c r="W166" i="1"/>
  <c r="V166" i="1"/>
  <c r="R166" i="1"/>
  <c r="Q166" i="1"/>
  <c r="E166" i="1"/>
  <c r="D166" i="1"/>
  <c r="C166" i="1"/>
  <c r="A166" i="1"/>
  <c r="AQ165" i="1"/>
  <c r="AL165" i="1"/>
  <c r="AG165" i="1"/>
  <c r="AB165" i="1"/>
  <c r="Z165" i="1"/>
  <c r="V165" i="1"/>
  <c r="U165" i="1"/>
  <c r="R165" i="1"/>
  <c r="Q165" i="1"/>
  <c r="E165" i="1"/>
  <c r="D165" i="1"/>
  <c r="C165" i="1"/>
  <c r="A165" i="1"/>
  <c r="AQ164" i="1"/>
  <c r="AL164" i="1"/>
  <c r="AG164" i="1"/>
  <c r="AB164" i="1"/>
  <c r="AE519" i="1" s="1"/>
  <c r="W164" i="1"/>
  <c r="Z519" i="1" s="1"/>
  <c r="V164" i="1"/>
  <c r="R164" i="1"/>
  <c r="Q164" i="1"/>
  <c r="E164" i="1"/>
  <c r="D164" i="1"/>
  <c r="C164" i="1"/>
  <c r="A164" i="1"/>
  <c r="AQ163" i="1"/>
  <c r="AL163" i="1"/>
  <c r="AG163" i="1"/>
  <c r="W163" i="1"/>
  <c r="Z518" i="1" s="1"/>
  <c r="R163" i="1"/>
  <c r="E163" i="1"/>
  <c r="D163" i="1"/>
  <c r="C163" i="1"/>
  <c r="A163" i="1"/>
  <c r="AP162" i="1"/>
  <c r="AK162" i="1"/>
  <c r="AF162" i="1"/>
  <c r="AA162" i="1"/>
  <c r="W162" i="1"/>
  <c r="V162" i="1"/>
  <c r="R162" i="1"/>
  <c r="Q162" i="1"/>
  <c r="P162" i="1"/>
  <c r="U515" i="1" s="1"/>
  <c r="M162" i="1"/>
  <c r="P515" i="1" s="1"/>
  <c r="E162" i="1"/>
  <c r="D162" i="1"/>
  <c r="C162" i="1"/>
  <c r="A162" i="1"/>
  <c r="AP161" i="1"/>
  <c r="AK161" i="1"/>
  <c r="AF161" i="1"/>
  <c r="AE161" i="1"/>
  <c r="AA161" i="1"/>
  <c r="Z161" i="1"/>
  <c r="W161" i="1"/>
  <c r="V161" i="1"/>
  <c r="U161" i="1"/>
  <c r="Q161" i="1"/>
  <c r="P161" i="1"/>
  <c r="M161" i="1"/>
  <c r="E161" i="1"/>
  <c r="D161" i="1"/>
  <c r="C161" i="1"/>
  <c r="A161" i="1"/>
  <c r="AQ160" i="1"/>
  <c r="AL160" i="1"/>
  <c r="AG160" i="1"/>
  <c r="AB160" i="1"/>
  <c r="AE581" i="1" s="1"/>
  <c r="W160" i="1"/>
  <c r="Z581" i="1" s="1"/>
  <c r="V160" i="1"/>
  <c r="Q160" i="1"/>
  <c r="E160" i="1"/>
  <c r="D160" i="1"/>
  <c r="C160" i="1"/>
  <c r="A160" i="1"/>
  <c r="AQ159" i="1"/>
  <c r="AL159" i="1"/>
  <c r="AG159" i="1"/>
  <c r="AB159" i="1"/>
  <c r="AE586" i="1" s="1"/>
  <c r="W159" i="1"/>
  <c r="Z586" i="1" s="1"/>
  <c r="R159" i="1"/>
  <c r="E159" i="1"/>
  <c r="D159" i="1"/>
  <c r="C159" i="1"/>
  <c r="A159" i="1"/>
  <c r="AQ158" i="1"/>
  <c r="AL158" i="1"/>
  <c r="AG158" i="1"/>
  <c r="AB158" i="1"/>
  <c r="AE549" i="1" s="1"/>
  <c r="W158" i="1"/>
  <c r="Z549" i="1" s="1"/>
  <c r="R158" i="1"/>
  <c r="E158" i="1"/>
  <c r="D158" i="1"/>
  <c r="C158" i="1"/>
  <c r="A158" i="1"/>
  <c r="AQ157" i="1"/>
  <c r="AL157" i="1"/>
  <c r="AG157" i="1"/>
  <c r="AB157" i="1"/>
  <c r="AE561" i="1" s="1"/>
  <c r="W157" i="1"/>
  <c r="Z561" i="1" s="1"/>
  <c r="R157" i="1"/>
  <c r="E157" i="1"/>
  <c r="D157" i="1"/>
  <c r="C157" i="1"/>
  <c r="A157" i="1"/>
  <c r="AQ156" i="1"/>
  <c r="AL156" i="1"/>
  <c r="AG156" i="1"/>
  <c r="AB156" i="1"/>
  <c r="AE555" i="1" s="1"/>
  <c r="W156" i="1"/>
  <c r="Z555" i="1" s="1"/>
  <c r="R156" i="1"/>
  <c r="E156" i="1"/>
  <c r="D156" i="1"/>
  <c r="C156" i="1"/>
  <c r="A156" i="1"/>
  <c r="AQ155" i="1"/>
  <c r="AL155" i="1"/>
  <c r="AG155" i="1"/>
  <c r="AB155" i="1"/>
  <c r="W155" i="1"/>
  <c r="R155" i="1"/>
  <c r="E155" i="1"/>
  <c r="D155" i="1"/>
  <c r="C155" i="1"/>
  <c r="A155" i="1"/>
  <c r="AP154" i="1"/>
  <c r="AK154" i="1"/>
  <c r="AF154" i="1"/>
  <c r="AE154" i="1"/>
  <c r="AB154" i="1"/>
  <c r="AA154" i="1"/>
  <c r="Z154" i="1"/>
  <c r="V154" i="1"/>
  <c r="U154" i="1"/>
  <c r="R154" i="1"/>
  <c r="Q154" i="1"/>
  <c r="P154" i="1"/>
  <c r="E154" i="1"/>
  <c r="D154" i="1"/>
  <c r="C154" i="1"/>
  <c r="A154" i="1"/>
  <c r="AP153" i="1"/>
  <c r="AK153" i="1"/>
  <c r="AF153" i="1"/>
  <c r="W153" i="1"/>
  <c r="V153" i="1"/>
  <c r="U153" i="1"/>
  <c r="Q153" i="1"/>
  <c r="P153" i="1"/>
  <c r="E153" i="1"/>
  <c r="D153" i="1"/>
  <c r="C153" i="1"/>
  <c r="A153" i="1"/>
  <c r="AP152" i="1"/>
  <c r="AK152" i="1"/>
  <c r="AF152" i="1"/>
  <c r="AE152" i="1"/>
  <c r="AA152" i="1"/>
  <c r="Z152" i="1"/>
  <c r="W152" i="1"/>
  <c r="V152" i="1"/>
  <c r="U152" i="1"/>
  <c r="Q152" i="1"/>
  <c r="P152" i="1"/>
  <c r="E152" i="1"/>
  <c r="D152" i="1"/>
  <c r="C152" i="1"/>
  <c r="A152" i="1"/>
  <c r="AQ151" i="1"/>
  <c r="AL151" i="1"/>
  <c r="AG151" i="1"/>
  <c r="W151" i="1"/>
  <c r="R151" i="1"/>
  <c r="E151" i="1"/>
  <c r="D151" i="1"/>
  <c r="C151" i="1"/>
  <c r="A151" i="1"/>
  <c r="AP149" i="1"/>
  <c r="AK149" i="1"/>
  <c r="AF149" i="1"/>
  <c r="AB149" i="1"/>
  <c r="AE527" i="1" s="1"/>
  <c r="AA149" i="1"/>
  <c r="Z149" i="1"/>
  <c r="W149" i="1"/>
  <c r="Z527" i="1" s="1"/>
  <c r="V149" i="1"/>
  <c r="U149" i="1"/>
  <c r="R149" i="1"/>
  <c r="Q149" i="1"/>
  <c r="P149" i="1"/>
  <c r="U527" i="1" s="1"/>
  <c r="D149" i="1"/>
  <c r="C149" i="1"/>
  <c r="A149" i="1"/>
  <c r="AP148" i="1"/>
  <c r="AL148" i="1"/>
  <c r="AK148" i="1"/>
  <c r="AF148" i="1"/>
  <c r="AE148" i="1"/>
  <c r="AA148" i="1"/>
  <c r="Z148" i="1"/>
  <c r="W148" i="1"/>
  <c r="V148" i="1"/>
  <c r="R148" i="1"/>
  <c r="Q148" i="1"/>
  <c r="M148" i="1"/>
  <c r="E148" i="1"/>
  <c r="D148" i="1"/>
  <c r="C148" i="1"/>
  <c r="A148" i="1"/>
  <c r="AE147" i="1"/>
  <c r="AB147" i="1"/>
  <c r="Z147" i="1"/>
  <c r="W147" i="1"/>
  <c r="V147" i="1"/>
  <c r="U147" i="1"/>
  <c r="Q147" i="1"/>
  <c r="E147" i="1"/>
  <c r="D147" i="1"/>
  <c r="C147" i="1"/>
  <c r="A147" i="1"/>
  <c r="AE146" i="1"/>
  <c r="Z146" i="1"/>
  <c r="V146" i="1"/>
  <c r="U146" i="1"/>
  <c r="R146" i="1"/>
  <c r="Q146" i="1"/>
  <c r="P146" i="1"/>
  <c r="E146" i="1"/>
  <c r="D146" i="1"/>
  <c r="C146" i="1"/>
  <c r="A146" i="1"/>
  <c r="AQ145" i="1"/>
  <c r="AL145" i="1"/>
  <c r="AG145" i="1"/>
  <c r="AB145" i="1"/>
  <c r="AE587" i="1" s="1"/>
  <c r="W145" i="1"/>
  <c r="Z587" i="1" s="1"/>
  <c r="R145" i="1"/>
  <c r="E145" i="1"/>
  <c r="D145" i="1"/>
  <c r="C145" i="1"/>
  <c r="A145" i="1"/>
  <c r="AQ144" i="1"/>
  <c r="AP144" i="1"/>
  <c r="AK144" i="1"/>
  <c r="AG144" i="1"/>
  <c r="AF144" i="1"/>
  <c r="AB144" i="1"/>
  <c r="AA144" i="1"/>
  <c r="W144" i="1"/>
  <c r="V144" i="1"/>
  <c r="R144" i="1"/>
  <c r="Q144" i="1"/>
  <c r="E144" i="1"/>
  <c r="D144" i="1"/>
  <c r="C144" i="1"/>
  <c r="A144" i="1"/>
  <c r="AP143" i="1"/>
  <c r="AK143" i="1"/>
  <c r="AF143" i="1"/>
  <c r="AB143" i="1"/>
  <c r="V143" i="1"/>
  <c r="U143" i="1"/>
  <c r="R143" i="1"/>
  <c r="Q143" i="1"/>
  <c r="P143" i="1"/>
  <c r="E143" i="1"/>
  <c r="D143" i="1"/>
  <c r="C143" i="1"/>
  <c r="A143" i="1"/>
  <c r="AP142" i="1"/>
  <c r="AK142" i="1"/>
  <c r="AF142" i="1"/>
  <c r="AE142" i="1"/>
  <c r="AB142" i="1"/>
  <c r="AA142" i="1"/>
  <c r="Z142" i="1"/>
  <c r="V142" i="1"/>
  <c r="U142" i="1"/>
  <c r="R142" i="1"/>
  <c r="Q142" i="1"/>
  <c r="P142" i="1"/>
  <c r="M142" i="1"/>
  <c r="E142" i="1"/>
  <c r="D142" i="1"/>
  <c r="C142" i="1"/>
  <c r="A142" i="1"/>
  <c r="AG141" i="1"/>
  <c r="AB141" i="1"/>
  <c r="AE601" i="1" s="1"/>
  <c r="W141" i="1"/>
  <c r="Z601" i="1" s="1"/>
  <c r="V141" i="1"/>
  <c r="Q141" i="1"/>
  <c r="E141" i="1"/>
  <c r="D141" i="1"/>
  <c r="C141" i="1"/>
  <c r="A141" i="1"/>
  <c r="AG140" i="1"/>
  <c r="AB140" i="1"/>
  <c r="AE611" i="1" s="1"/>
  <c r="W140" i="1"/>
  <c r="Z611" i="1" s="1"/>
  <c r="R140" i="1"/>
  <c r="E140" i="1"/>
  <c r="D140" i="1"/>
  <c r="C140" i="1"/>
  <c r="A140" i="1"/>
  <c r="AP139" i="1"/>
  <c r="AL139" i="1"/>
  <c r="AK139" i="1"/>
  <c r="AF139" i="1"/>
  <c r="AE139" i="1"/>
  <c r="AB139" i="1"/>
  <c r="AA139" i="1"/>
  <c r="Z139" i="1"/>
  <c r="V139" i="1"/>
  <c r="R139" i="1"/>
  <c r="Q139" i="1"/>
  <c r="M139" i="1"/>
  <c r="E139" i="1"/>
  <c r="D139" i="1"/>
  <c r="C139" i="1"/>
  <c r="A139" i="1"/>
  <c r="AL138" i="1"/>
  <c r="AB138" i="1"/>
  <c r="AE521" i="1" s="1"/>
  <c r="W138" i="1"/>
  <c r="Z521" i="1" s="1"/>
  <c r="V138" i="1"/>
  <c r="Q138" i="1"/>
  <c r="E138" i="1"/>
  <c r="D138" i="1"/>
  <c r="C138" i="1"/>
  <c r="A138" i="1"/>
  <c r="AP137" i="1"/>
  <c r="AK137" i="1"/>
  <c r="AF137" i="1"/>
  <c r="AA137" i="1"/>
  <c r="W137" i="1"/>
  <c r="Z605" i="1" s="1"/>
  <c r="V137" i="1"/>
  <c r="Q137" i="1"/>
  <c r="P137" i="1"/>
  <c r="U605" i="1" s="1"/>
  <c r="M137" i="1"/>
  <c r="P605" i="1" s="1"/>
  <c r="E137" i="1"/>
  <c r="D137" i="1"/>
  <c r="C137" i="1"/>
  <c r="A137" i="1"/>
  <c r="AL136" i="1"/>
  <c r="AG136" i="1"/>
  <c r="AB136" i="1"/>
  <c r="W136" i="1"/>
  <c r="R136" i="1"/>
  <c r="M136" i="1"/>
  <c r="P506" i="1" s="1"/>
  <c r="E136" i="1"/>
  <c r="D136" i="1"/>
  <c r="C136" i="1"/>
  <c r="A136" i="1"/>
  <c r="AQ135" i="1"/>
  <c r="AL135" i="1"/>
  <c r="AG135" i="1"/>
  <c r="AB135" i="1"/>
  <c r="AE511" i="1" s="1"/>
  <c r="W135" i="1"/>
  <c r="Z511" i="1" s="1"/>
  <c r="R135" i="1"/>
  <c r="M135" i="1"/>
  <c r="P511" i="1" s="1"/>
  <c r="E135" i="1"/>
  <c r="D135" i="1"/>
  <c r="C135" i="1"/>
  <c r="A135" i="1"/>
  <c r="AP134" i="1"/>
  <c r="AK134" i="1"/>
  <c r="AF134" i="1"/>
  <c r="AE134" i="1"/>
  <c r="AA134" i="1"/>
  <c r="Z134" i="1"/>
  <c r="W134" i="1"/>
  <c r="V134" i="1"/>
  <c r="U134" i="1"/>
  <c r="Q134" i="1"/>
  <c r="P134" i="1"/>
  <c r="M134" i="1"/>
  <c r="E134" i="1"/>
  <c r="D134" i="1"/>
  <c r="C134" i="1"/>
  <c r="A134" i="1"/>
  <c r="AE133" i="1"/>
  <c r="Z133" i="1"/>
  <c r="V133" i="1"/>
  <c r="R133" i="1"/>
  <c r="Q133" i="1"/>
  <c r="E133" i="1"/>
  <c r="D133" i="1"/>
  <c r="C133" i="1"/>
  <c r="A133" i="1"/>
  <c r="AQ132" i="1"/>
  <c r="AL132" i="1"/>
  <c r="AG132" i="1"/>
  <c r="AE132" i="1"/>
  <c r="AB132" i="1"/>
  <c r="AE597" i="1" s="1"/>
  <c r="Z132" i="1"/>
  <c r="W132" i="1"/>
  <c r="Z597" i="1" s="1"/>
  <c r="V132" i="1"/>
  <c r="U132" i="1"/>
  <c r="R132" i="1"/>
  <c r="Q132" i="1"/>
  <c r="P132" i="1"/>
  <c r="U597" i="1" s="1"/>
  <c r="E132" i="1"/>
  <c r="D132" i="1"/>
  <c r="C132" i="1"/>
  <c r="A132" i="1"/>
  <c r="AD131" i="1"/>
  <c r="A131" i="1"/>
  <c r="AQ130" i="1"/>
  <c r="AL130" i="1"/>
  <c r="AD130" i="1"/>
  <c r="AD591" i="1" s="1"/>
  <c r="AB130" i="1"/>
  <c r="Z130" i="1"/>
  <c r="W130" i="1"/>
  <c r="V130" i="1"/>
  <c r="U130" i="1"/>
  <c r="Q130" i="1"/>
  <c r="P130" i="1"/>
  <c r="E130" i="1"/>
  <c r="D130" i="1"/>
  <c r="C130" i="1"/>
  <c r="A130" i="1"/>
  <c r="AP129" i="1"/>
  <c r="AK129" i="1"/>
  <c r="AF129" i="1"/>
  <c r="AB129" i="1"/>
  <c r="AE575" i="1" s="1"/>
  <c r="AA129" i="1"/>
  <c r="W129" i="1"/>
  <c r="Z575" i="1" s="1"/>
  <c r="V129" i="1"/>
  <c r="R129" i="1"/>
  <c r="Q129" i="1"/>
  <c r="E129" i="1"/>
  <c r="D129" i="1"/>
  <c r="C129" i="1"/>
  <c r="A129" i="1"/>
  <c r="AP128" i="1"/>
  <c r="AK128" i="1"/>
  <c r="AF128" i="1"/>
  <c r="AE128" i="1"/>
  <c r="AB128" i="1"/>
  <c r="AA128" i="1"/>
  <c r="Z128" i="1"/>
  <c r="V128" i="1"/>
  <c r="U128" i="1"/>
  <c r="R128" i="1"/>
  <c r="Q128" i="1"/>
  <c r="P128" i="1"/>
  <c r="M128" i="1"/>
  <c r="E128" i="1"/>
  <c r="D128" i="1"/>
  <c r="C128" i="1"/>
  <c r="A128" i="1"/>
  <c r="AP127" i="1"/>
  <c r="AK127" i="1"/>
  <c r="AF127" i="1"/>
  <c r="AE127" i="1"/>
  <c r="AA127" i="1"/>
  <c r="Z127" i="1"/>
  <c r="W127" i="1"/>
  <c r="V127" i="1"/>
  <c r="U127" i="1"/>
  <c r="Q127" i="1"/>
  <c r="P127" i="1"/>
  <c r="M127" i="1"/>
  <c r="E127" i="1"/>
  <c r="D127" i="1"/>
  <c r="C127" i="1"/>
  <c r="A127" i="1"/>
  <c r="AQ126" i="1"/>
  <c r="AL126" i="1"/>
  <c r="AG126" i="1"/>
  <c r="AB126" i="1"/>
  <c r="AE550" i="1" s="1"/>
  <c r="W126" i="1"/>
  <c r="Z550" i="1" s="1"/>
  <c r="V126" i="1"/>
  <c r="R126" i="1"/>
  <c r="Q126" i="1"/>
  <c r="E126" i="1"/>
  <c r="D126" i="1"/>
  <c r="C126" i="1"/>
  <c r="A126" i="1"/>
  <c r="AP125" i="1"/>
  <c r="AK125" i="1"/>
  <c r="AF125" i="1"/>
  <c r="AE125" i="1"/>
  <c r="AB125" i="1"/>
  <c r="AA125" i="1"/>
  <c r="Z125" i="1"/>
  <c r="V125" i="1"/>
  <c r="U125" i="1"/>
  <c r="R125" i="1"/>
  <c r="Q125" i="1"/>
  <c r="P125" i="1"/>
  <c r="E125" i="1"/>
  <c r="D125" i="1"/>
  <c r="C125" i="1"/>
  <c r="A125" i="1"/>
  <c r="AQ124" i="1"/>
  <c r="AP124" i="1"/>
  <c r="AL124" i="1"/>
  <c r="AK124" i="1"/>
  <c r="AG124" i="1"/>
  <c r="AF124" i="1"/>
  <c r="AB124" i="1"/>
  <c r="AE568" i="1" s="1"/>
  <c r="AA124" i="1"/>
  <c r="W124" i="1"/>
  <c r="Z568" i="1" s="1"/>
  <c r="V124" i="1"/>
  <c r="R124" i="1"/>
  <c r="Q124" i="1"/>
  <c r="E124" i="1"/>
  <c r="D124" i="1"/>
  <c r="C124" i="1"/>
  <c r="A124" i="1"/>
  <c r="AP123" i="1"/>
  <c r="AK123" i="1"/>
  <c r="AF123" i="1"/>
  <c r="W123" i="1"/>
  <c r="V123" i="1"/>
  <c r="U123" i="1"/>
  <c r="Q123" i="1"/>
  <c r="P123" i="1"/>
  <c r="M123" i="1"/>
  <c r="E123" i="1"/>
  <c r="D123" i="1"/>
  <c r="C123" i="1"/>
  <c r="A123" i="1"/>
  <c r="AQ122" i="1"/>
  <c r="AP122" i="1"/>
  <c r="AL122" i="1"/>
  <c r="AK122" i="1"/>
  <c r="AF122" i="1"/>
  <c r="AE122" i="1"/>
  <c r="AA122" i="1"/>
  <c r="Z122" i="1"/>
  <c r="W122" i="1"/>
  <c r="V122" i="1"/>
  <c r="U122" i="1"/>
  <c r="Q122" i="1"/>
  <c r="P122" i="1"/>
  <c r="M122" i="1"/>
  <c r="E122" i="1"/>
  <c r="D122" i="1"/>
  <c r="C122" i="1"/>
  <c r="A122" i="1"/>
  <c r="AP121" i="1"/>
  <c r="AK121" i="1"/>
  <c r="AF121" i="1"/>
  <c r="AE121" i="1"/>
  <c r="AB121" i="1"/>
  <c r="AA121" i="1"/>
  <c r="Z121" i="1"/>
  <c r="V121" i="1"/>
  <c r="U121" i="1"/>
  <c r="R121" i="1"/>
  <c r="Q121" i="1"/>
  <c r="P121" i="1"/>
  <c r="M121" i="1"/>
  <c r="E121" i="1"/>
  <c r="D121" i="1"/>
  <c r="C121" i="1"/>
  <c r="A121" i="1"/>
  <c r="AQ120" i="1"/>
  <c r="AP120" i="1"/>
  <c r="AL120" i="1"/>
  <c r="AK120" i="1"/>
  <c r="AG120" i="1"/>
  <c r="AF120" i="1"/>
  <c r="AB120" i="1"/>
  <c r="AE546" i="1" s="1"/>
  <c r="AA120" i="1"/>
  <c r="W120" i="1"/>
  <c r="Z546" i="1" s="1"/>
  <c r="V120" i="1"/>
  <c r="R120" i="1"/>
  <c r="Q120" i="1"/>
  <c r="E120" i="1"/>
  <c r="D120" i="1"/>
  <c r="C120" i="1"/>
  <c r="A120" i="1"/>
  <c r="AQ119" i="1"/>
  <c r="AP119" i="1"/>
  <c r="AL119" i="1"/>
  <c r="AK119" i="1"/>
  <c r="AG119" i="1"/>
  <c r="AF119" i="1"/>
  <c r="AB119" i="1"/>
  <c r="AE578" i="1" s="1"/>
  <c r="AA119" i="1"/>
  <c r="W119" i="1"/>
  <c r="Z578" i="1" s="1"/>
  <c r="V119" i="1"/>
  <c r="R119" i="1"/>
  <c r="Q119" i="1"/>
  <c r="E119" i="1"/>
  <c r="D119" i="1"/>
  <c r="C119" i="1"/>
  <c r="A119" i="1"/>
  <c r="AP118" i="1"/>
  <c r="AK118" i="1"/>
  <c r="AF118" i="1"/>
  <c r="AB118" i="1"/>
  <c r="AE594" i="1" s="1"/>
  <c r="AA118" i="1"/>
  <c r="W118" i="1"/>
  <c r="Z594" i="1" s="1"/>
  <c r="V118" i="1"/>
  <c r="R118" i="1"/>
  <c r="Q118" i="1"/>
  <c r="E118" i="1"/>
  <c r="D118" i="1"/>
  <c r="C118" i="1"/>
  <c r="A118" i="1"/>
  <c r="AQ117" i="1"/>
  <c r="AL117" i="1"/>
  <c r="AG117" i="1"/>
  <c r="AB117" i="1"/>
  <c r="AE576" i="1" s="1"/>
  <c r="W117" i="1"/>
  <c r="Z576" i="1" s="1"/>
  <c r="R117" i="1"/>
  <c r="E117" i="1"/>
  <c r="D117" i="1"/>
  <c r="C117" i="1"/>
  <c r="A117" i="1"/>
  <c r="AL116" i="1"/>
  <c r="AG116" i="1"/>
  <c r="AE116" i="1"/>
  <c r="AB116" i="1"/>
  <c r="AE596" i="1" s="1"/>
  <c r="Z116" i="1"/>
  <c r="W116" i="1"/>
  <c r="Z596" i="1" s="1"/>
  <c r="V116" i="1"/>
  <c r="R116" i="1"/>
  <c r="Q116" i="1"/>
  <c r="E116" i="1"/>
  <c r="D116" i="1"/>
  <c r="C116" i="1"/>
  <c r="A116" i="1"/>
  <c r="AB115" i="1"/>
  <c r="R115" i="1"/>
  <c r="E115" i="1"/>
  <c r="D115" i="1"/>
  <c r="C115" i="1"/>
  <c r="A115" i="1"/>
  <c r="AQ114" i="1"/>
  <c r="AP114" i="1"/>
  <c r="AL114" i="1"/>
  <c r="AK114" i="1"/>
  <c r="AG114" i="1"/>
  <c r="AF114" i="1"/>
  <c r="AB114" i="1"/>
  <c r="AE564" i="1" s="1"/>
  <c r="AA114" i="1"/>
  <c r="W114" i="1"/>
  <c r="Z564" i="1" s="1"/>
  <c r="V114" i="1"/>
  <c r="R114" i="1"/>
  <c r="Q114" i="1"/>
  <c r="E114" i="1"/>
  <c r="D114" i="1"/>
  <c r="C114" i="1"/>
  <c r="A114" i="1"/>
  <c r="E113" i="1"/>
  <c r="D113" i="1"/>
  <c r="C113" i="1"/>
  <c r="A113" i="1"/>
  <c r="E112" i="1"/>
  <c r="D112" i="1"/>
  <c r="C112" i="1"/>
  <c r="A112" i="1"/>
  <c r="AG111" i="1"/>
  <c r="E111" i="1"/>
  <c r="D111" i="1"/>
  <c r="C111" i="1"/>
  <c r="A111" i="1"/>
  <c r="AP110" i="1"/>
  <c r="AK110" i="1"/>
  <c r="AF110" i="1"/>
  <c r="AE110" i="1"/>
  <c r="AA110" i="1"/>
  <c r="Z110" i="1"/>
  <c r="W110" i="1"/>
  <c r="V110" i="1"/>
  <c r="U110" i="1"/>
  <c r="Q110" i="1"/>
  <c r="P110" i="1"/>
  <c r="M110" i="1"/>
  <c r="E110" i="1"/>
  <c r="D110" i="1"/>
  <c r="C110" i="1"/>
  <c r="A110" i="1"/>
  <c r="AP109" i="1"/>
  <c r="AK109" i="1"/>
  <c r="AF109" i="1"/>
  <c r="AE109" i="1"/>
  <c r="AB109" i="1"/>
  <c r="AA109" i="1"/>
  <c r="Z109" i="1"/>
  <c r="V109" i="1"/>
  <c r="U109" i="1"/>
  <c r="R109" i="1"/>
  <c r="Q109" i="1"/>
  <c r="P109" i="1"/>
  <c r="M109" i="1"/>
  <c r="E109" i="1"/>
  <c r="D109" i="1"/>
  <c r="C109" i="1"/>
  <c r="A109" i="1"/>
  <c r="AP108" i="1"/>
  <c r="AK108" i="1"/>
  <c r="AF108" i="1"/>
  <c r="AE108" i="1"/>
  <c r="AA108" i="1"/>
  <c r="Z108" i="1"/>
  <c r="W108" i="1"/>
  <c r="V108" i="1"/>
  <c r="U108" i="1"/>
  <c r="Q108" i="1"/>
  <c r="P108" i="1"/>
  <c r="M108" i="1"/>
  <c r="E108" i="1"/>
  <c r="D108" i="1"/>
  <c r="C108" i="1"/>
  <c r="A108" i="1"/>
  <c r="AQ107" i="1"/>
  <c r="AL107" i="1"/>
  <c r="AG107" i="1"/>
  <c r="AB107" i="1"/>
  <c r="Z107" i="1"/>
  <c r="W107" i="1"/>
  <c r="V107" i="1"/>
  <c r="R107" i="1"/>
  <c r="Q107" i="1"/>
  <c r="E107" i="1"/>
  <c r="D107" i="1"/>
  <c r="C107" i="1"/>
  <c r="A107" i="1"/>
  <c r="AQ106" i="1"/>
  <c r="AL106" i="1"/>
  <c r="AG106" i="1"/>
  <c r="AE106" i="1"/>
  <c r="AB106" i="1"/>
  <c r="Z106" i="1"/>
  <c r="W106" i="1"/>
  <c r="V106" i="1"/>
  <c r="U106" i="1"/>
  <c r="Q106" i="1"/>
  <c r="P106" i="1"/>
  <c r="E106" i="1"/>
  <c r="D106" i="1"/>
  <c r="C106" i="1"/>
  <c r="A106" i="1"/>
  <c r="AQ105" i="1"/>
  <c r="AL105" i="1"/>
  <c r="AG105" i="1"/>
  <c r="AB105" i="1"/>
  <c r="AE405" i="1" s="1"/>
  <c r="W105" i="1"/>
  <c r="Z405" i="1" s="1"/>
  <c r="R105" i="1"/>
  <c r="E105" i="1"/>
  <c r="D105" i="1"/>
  <c r="C105" i="1"/>
  <c r="A105" i="1"/>
  <c r="AP104" i="1"/>
  <c r="AK104" i="1"/>
  <c r="AF104" i="1"/>
  <c r="AE104" i="1"/>
  <c r="Z104" i="1"/>
  <c r="V104" i="1"/>
  <c r="U104" i="1"/>
  <c r="R104" i="1"/>
  <c r="Q104" i="1"/>
  <c r="P104" i="1"/>
  <c r="M104" i="1"/>
  <c r="E104" i="1"/>
  <c r="D104" i="1"/>
  <c r="C104" i="1"/>
  <c r="A104" i="1"/>
  <c r="AQ103" i="1"/>
  <c r="AE103" i="1"/>
  <c r="Z103" i="1"/>
  <c r="V103" i="1"/>
  <c r="U103" i="1"/>
  <c r="R103" i="1"/>
  <c r="Q103" i="1"/>
  <c r="E103" i="1"/>
  <c r="D103" i="1"/>
  <c r="C103" i="1"/>
  <c r="A103" i="1"/>
  <c r="AQ102" i="1"/>
  <c r="AL102" i="1"/>
  <c r="AG102" i="1"/>
  <c r="W102" i="1"/>
  <c r="Z476" i="1" s="1"/>
  <c r="R102" i="1"/>
  <c r="E102" i="1"/>
  <c r="D102" i="1"/>
  <c r="C102" i="1"/>
  <c r="A102" i="1"/>
  <c r="AQ101" i="1"/>
  <c r="AL101" i="1"/>
  <c r="AG101" i="1"/>
  <c r="AB101" i="1"/>
  <c r="AE381" i="1" s="1"/>
  <c r="W101" i="1"/>
  <c r="Z381" i="1" s="1"/>
  <c r="R101" i="1"/>
  <c r="M101" i="1"/>
  <c r="P381" i="1" s="1"/>
  <c r="E101" i="1"/>
  <c r="D101" i="1"/>
  <c r="C101" i="1"/>
  <c r="A101" i="1"/>
  <c r="AP100" i="1"/>
  <c r="AK100" i="1"/>
  <c r="AF100" i="1"/>
  <c r="AE100" i="1"/>
  <c r="AB100" i="1"/>
  <c r="AA100" i="1"/>
  <c r="Z100" i="1"/>
  <c r="V100" i="1"/>
  <c r="U100" i="1"/>
  <c r="R100" i="1"/>
  <c r="Q100" i="1"/>
  <c r="P100" i="1"/>
  <c r="M100" i="1"/>
  <c r="E100" i="1"/>
  <c r="D100" i="1"/>
  <c r="C100" i="1"/>
  <c r="A100" i="1"/>
  <c r="AG98" i="1"/>
  <c r="AE98" i="1"/>
  <c r="Z98" i="1"/>
  <c r="V98" i="1"/>
  <c r="R98" i="1"/>
  <c r="Q98" i="1"/>
  <c r="E98" i="1"/>
  <c r="D98" i="1"/>
  <c r="C98" i="1"/>
  <c r="A98" i="1"/>
  <c r="AB97" i="1"/>
  <c r="AE458" i="1" s="1"/>
  <c r="W97" i="1"/>
  <c r="Z458" i="1" s="1"/>
  <c r="R97" i="1"/>
  <c r="E97" i="1"/>
  <c r="D97" i="1"/>
  <c r="C97" i="1"/>
  <c r="A97" i="1"/>
  <c r="AQ96" i="1"/>
  <c r="AL96" i="1"/>
  <c r="AG96" i="1"/>
  <c r="AB96" i="1"/>
  <c r="W96" i="1"/>
  <c r="R96" i="1"/>
  <c r="E96" i="1"/>
  <c r="D96" i="1"/>
  <c r="C96" i="1"/>
  <c r="A96" i="1"/>
  <c r="AQ95" i="1"/>
  <c r="AL95" i="1"/>
  <c r="AB95" i="1"/>
  <c r="Z95" i="1"/>
  <c r="V95" i="1"/>
  <c r="R95" i="1"/>
  <c r="Q95" i="1"/>
  <c r="E95" i="1"/>
  <c r="D95" i="1"/>
  <c r="C95" i="1"/>
  <c r="A95" i="1"/>
  <c r="AQ94" i="1"/>
  <c r="AP94" i="1"/>
  <c r="AL94" i="1"/>
  <c r="AK94" i="1"/>
  <c r="AG94" i="1"/>
  <c r="AF94" i="1"/>
  <c r="AB94" i="1"/>
  <c r="AA94" i="1"/>
  <c r="Z94" i="1"/>
  <c r="W94" i="1"/>
  <c r="V94" i="1"/>
  <c r="U94" i="1"/>
  <c r="Q94" i="1"/>
  <c r="P94" i="1"/>
  <c r="M94" i="1"/>
  <c r="E94" i="1"/>
  <c r="D94" i="1"/>
  <c r="C94" i="1"/>
  <c r="A94" i="1"/>
  <c r="AQ93" i="1"/>
  <c r="AP93" i="1"/>
  <c r="AL93" i="1"/>
  <c r="AK93" i="1"/>
  <c r="AG93" i="1"/>
  <c r="AF93" i="1"/>
  <c r="AE93" i="1"/>
  <c r="AB93" i="1"/>
  <c r="AA93" i="1"/>
  <c r="Z93" i="1"/>
  <c r="V93" i="1"/>
  <c r="U93" i="1"/>
  <c r="R93" i="1"/>
  <c r="Q93" i="1"/>
  <c r="P93" i="1"/>
  <c r="M93" i="1"/>
  <c r="E93" i="1"/>
  <c r="D93" i="1"/>
  <c r="C93" i="1"/>
  <c r="A93" i="1"/>
  <c r="AG92" i="1"/>
  <c r="AE92" i="1"/>
  <c r="AB92" i="1"/>
  <c r="Z92" i="1"/>
  <c r="W92" i="1"/>
  <c r="V92" i="1"/>
  <c r="U92" i="1"/>
  <c r="Q92" i="1"/>
  <c r="P92" i="1"/>
  <c r="E92" i="1"/>
  <c r="D92" i="1"/>
  <c r="C92" i="1"/>
  <c r="A92" i="1"/>
  <c r="AP91" i="1"/>
  <c r="AK91" i="1"/>
  <c r="AF91" i="1"/>
  <c r="AE91" i="1"/>
  <c r="AA91" i="1"/>
  <c r="Z91" i="1"/>
  <c r="W91" i="1"/>
  <c r="V91" i="1"/>
  <c r="U91" i="1"/>
  <c r="Q91" i="1"/>
  <c r="E91" i="1"/>
  <c r="D91" i="1"/>
  <c r="C91" i="1"/>
  <c r="A91" i="1"/>
  <c r="AQ90" i="1"/>
  <c r="AG90" i="1"/>
  <c r="AG465" i="1" s="1"/>
  <c r="AB90" i="1"/>
  <c r="W90" i="1"/>
  <c r="V90" i="1"/>
  <c r="V465" i="1" s="1"/>
  <c r="R90" i="1"/>
  <c r="R465" i="1" s="1"/>
  <c r="Q90" i="1"/>
  <c r="Q465" i="1" s="1"/>
  <c r="E90" i="1"/>
  <c r="D90" i="1"/>
  <c r="C90" i="1"/>
  <c r="A90" i="1"/>
  <c r="AL88" i="1"/>
  <c r="AG88" i="1"/>
  <c r="AB88" i="1"/>
  <c r="AE477" i="1" s="1"/>
  <c r="W88" i="1"/>
  <c r="Z477" i="1" s="1"/>
  <c r="R88" i="1"/>
  <c r="E88" i="1"/>
  <c r="D88" i="1"/>
  <c r="C88" i="1"/>
  <c r="A88" i="1"/>
  <c r="AB87" i="1"/>
  <c r="Z87" i="1"/>
  <c r="W87" i="1"/>
  <c r="V87" i="1"/>
  <c r="R87" i="1"/>
  <c r="Q87" i="1"/>
  <c r="M87" i="1"/>
  <c r="E87" i="1"/>
  <c r="D87" i="1"/>
  <c r="C87" i="1"/>
  <c r="A87" i="1"/>
  <c r="AP86" i="1"/>
  <c r="AK86" i="1"/>
  <c r="AF86" i="1"/>
  <c r="AE86" i="1"/>
  <c r="AB86" i="1"/>
  <c r="AA86" i="1"/>
  <c r="Z86" i="1"/>
  <c r="W86" i="1"/>
  <c r="V86" i="1"/>
  <c r="U86" i="1"/>
  <c r="R86" i="1"/>
  <c r="Q86" i="1"/>
  <c r="E86" i="1"/>
  <c r="D86" i="1"/>
  <c r="C86" i="1"/>
  <c r="A86" i="1"/>
  <c r="AQ85" i="1"/>
  <c r="AP85" i="1"/>
  <c r="AK85" i="1"/>
  <c r="AG85" i="1"/>
  <c r="AF85" i="1"/>
  <c r="AE85" i="1"/>
  <c r="AB85" i="1"/>
  <c r="AA85" i="1"/>
  <c r="Z85" i="1"/>
  <c r="W85" i="1"/>
  <c r="V85" i="1"/>
  <c r="R85" i="1"/>
  <c r="Q85" i="1"/>
  <c r="E85" i="1"/>
  <c r="D85" i="1"/>
  <c r="C85" i="1"/>
  <c r="A85" i="1"/>
  <c r="AP84" i="1"/>
  <c r="AK84" i="1"/>
  <c r="AF84" i="1"/>
  <c r="AE84" i="1"/>
  <c r="AB84" i="1"/>
  <c r="AA84" i="1"/>
  <c r="Z84" i="1"/>
  <c r="W84" i="1"/>
  <c r="V84" i="1"/>
  <c r="U84" i="1"/>
  <c r="R84" i="1"/>
  <c r="Q84" i="1"/>
  <c r="P84" i="1"/>
  <c r="M84" i="1"/>
  <c r="E84" i="1"/>
  <c r="D84" i="1"/>
  <c r="C84" i="1"/>
  <c r="A84" i="1"/>
  <c r="AP83" i="1"/>
  <c r="AL83" i="1"/>
  <c r="AK83" i="1"/>
  <c r="AG83" i="1"/>
  <c r="AF83" i="1"/>
  <c r="AB83" i="1"/>
  <c r="AA83" i="1"/>
  <c r="W83" i="1"/>
  <c r="V83" i="1"/>
  <c r="R83" i="1"/>
  <c r="Q83" i="1"/>
  <c r="E83" i="1"/>
  <c r="D83" i="1"/>
  <c r="C83" i="1"/>
  <c r="A83" i="1"/>
  <c r="E82" i="1"/>
  <c r="D82" i="1"/>
  <c r="C82" i="1"/>
  <c r="A82" i="1"/>
  <c r="AN75" i="1"/>
  <c r="AM75" i="1"/>
  <c r="AI75" i="1"/>
  <c r="AH75" i="1"/>
  <c r="AD75" i="1"/>
  <c r="AC75" i="1"/>
  <c r="Y75" i="1"/>
  <c r="X75" i="1"/>
  <c r="T75" i="1"/>
  <c r="S75" i="1"/>
  <c r="O75" i="1"/>
  <c r="N75" i="1"/>
  <c r="L75" i="1"/>
  <c r="K75" i="1"/>
  <c r="J75" i="1"/>
  <c r="I75" i="1"/>
  <c r="H75" i="1"/>
  <c r="G75" i="1"/>
  <c r="F75" i="1"/>
  <c r="AP74" i="1"/>
  <c r="AK74" i="1"/>
  <c r="AF74" i="1"/>
  <c r="AA74" i="1"/>
  <c r="V74" i="1"/>
  <c r="Q74" i="1"/>
  <c r="AP73" i="1"/>
  <c r="AK73" i="1"/>
  <c r="AF73" i="1"/>
  <c r="AA73" i="1"/>
  <c r="V73" i="1"/>
  <c r="Q73" i="1"/>
  <c r="A73" i="1"/>
  <c r="AP72" i="1"/>
  <c r="AK72" i="1"/>
  <c r="AF72" i="1"/>
  <c r="AA72" i="1"/>
  <c r="V72" i="1"/>
  <c r="Q72" i="1"/>
  <c r="A72" i="1"/>
  <c r="AP68" i="1"/>
  <c r="AK68" i="1"/>
  <c r="AF68" i="1"/>
  <c r="AA68" i="1"/>
  <c r="V68" i="1"/>
  <c r="Q68" i="1"/>
  <c r="A68" i="1"/>
  <c r="AN64" i="1"/>
  <c r="AM64" i="1"/>
  <c r="AI64" i="1"/>
  <c r="AI65" i="1" s="1"/>
  <c r="AH64" i="1"/>
  <c r="AD64" i="1"/>
  <c r="AC64" i="1"/>
  <c r="Y64" i="1"/>
  <c r="X64" i="1"/>
  <c r="T64" i="1"/>
  <c r="U64" i="1" s="1"/>
  <c r="S64" i="1"/>
  <c r="K64" i="1"/>
  <c r="J64" i="1"/>
  <c r="I64" i="1"/>
  <c r="H64" i="1"/>
  <c r="G64" i="1"/>
  <c r="F64" i="1"/>
  <c r="AP61" i="1"/>
  <c r="AK61" i="1"/>
  <c r="AF61" i="1"/>
  <c r="AA61" i="1"/>
  <c r="AP50" i="1"/>
  <c r="AK50" i="1"/>
  <c r="AF50" i="1"/>
  <c r="AA50" i="1"/>
  <c r="V50" i="1"/>
  <c r="Q50" i="1"/>
  <c r="A50" i="1"/>
  <c r="AN45" i="1"/>
  <c r="AT45" i="1" s="1"/>
  <c r="AM45" i="1"/>
  <c r="AI45" i="1"/>
  <c r="AH45" i="1"/>
  <c r="AC45" i="1"/>
  <c r="Y45" i="1"/>
  <c r="X45" i="1"/>
  <c r="T45" i="1"/>
  <c r="S45" i="1"/>
  <c r="O45" i="1"/>
  <c r="N45" i="1"/>
  <c r="L45" i="1"/>
  <c r="K45" i="1"/>
  <c r="J45" i="1"/>
  <c r="I45" i="1"/>
  <c r="H45" i="1"/>
  <c r="G45" i="1"/>
  <c r="F45" i="1"/>
  <c r="AD43" i="1"/>
  <c r="A43" i="1"/>
  <c r="AD42" i="1"/>
  <c r="A42" i="1"/>
  <c r="AD41" i="1"/>
  <c r="A41" i="1"/>
  <c r="AD40" i="1"/>
  <c r="AE354" i="1" s="1"/>
  <c r="Z40" i="1"/>
  <c r="U40" i="1"/>
  <c r="P40" i="1"/>
  <c r="M40" i="1"/>
  <c r="A40" i="1"/>
  <c r="AD39" i="1"/>
  <c r="AE353" i="1" s="1"/>
  <c r="Z39" i="1"/>
  <c r="U39" i="1"/>
  <c r="P39" i="1"/>
  <c r="M39" i="1"/>
  <c r="A39" i="1"/>
  <c r="AP38" i="1"/>
  <c r="AO38" i="1"/>
  <c r="AK38" i="1"/>
  <c r="AJ38" i="1"/>
  <c r="AF38" i="1"/>
  <c r="AE38" i="1"/>
  <c r="AA38" i="1"/>
  <c r="Z38" i="1"/>
  <c r="U38" i="1"/>
  <c r="P38" i="1"/>
  <c r="M38" i="1"/>
  <c r="A38" i="1"/>
  <c r="AH34" i="1"/>
  <c r="AL16" i="1" s="1"/>
  <c r="AC34" i="1"/>
  <c r="Y34" i="1"/>
  <c r="AB20" i="1" s="1"/>
  <c r="X34" i="1"/>
  <c r="T34" i="1"/>
  <c r="W21" i="1" s="1"/>
  <c r="S34" i="1"/>
  <c r="O34" i="1"/>
  <c r="R12" i="1" s="1"/>
  <c r="N34" i="1"/>
  <c r="L34" i="1"/>
  <c r="L35" i="1" s="1"/>
  <c r="K34" i="1"/>
  <c r="J34" i="1"/>
  <c r="J35" i="1" s="1"/>
  <c r="I34" i="1"/>
  <c r="G34" i="1"/>
  <c r="F34" i="1"/>
  <c r="AM33" i="1"/>
  <c r="AI33" i="1"/>
  <c r="AJ351" i="1" s="1"/>
  <c r="AD33" i="1"/>
  <c r="AE351" i="1" s="1"/>
  <c r="M33" i="1"/>
  <c r="A33" i="1"/>
  <c r="AM32" i="1"/>
  <c r="AI32" i="1"/>
  <c r="AD32" i="1"/>
  <c r="A32" i="1"/>
  <c r="AM31" i="1"/>
  <c r="AI31" i="1"/>
  <c r="AD31" i="1"/>
  <c r="AA31" i="1"/>
  <c r="V31" i="1"/>
  <c r="U31" i="1"/>
  <c r="Q31" i="1"/>
  <c r="P31" i="1"/>
  <c r="M31" i="1"/>
  <c r="A31" i="1"/>
  <c r="AM30" i="1"/>
  <c r="AI30" i="1"/>
  <c r="AA30" i="1"/>
  <c r="Z30" i="1"/>
  <c r="V30" i="1"/>
  <c r="U30" i="1"/>
  <c r="Q30" i="1"/>
  <c r="P30" i="1"/>
  <c r="M30" i="1"/>
  <c r="A30" i="1"/>
  <c r="AM29" i="1"/>
  <c r="AI29" i="1"/>
  <c r="AD29" i="1"/>
  <c r="AE347" i="1" s="1"/>
  <c r="AA29" i="1"/>
  <c r="Z29" i="1"/>
  <c r="V29" i="1"/>
  <c r="U29" i="1"/>
  <c r="Q29" i="1"/>
  <c r="P29" i="1"/>
  <c r="M29" i="1"/>
  <c r="A29" i="1"/>
  <c r="AM28" i="1"/>
  <c r="AI28" i="1"/>
  <c r="AD28" i="1"/>
  <c r="AE346" i="1" s="1"/>
  <c r="AA28" i="1"/>
  <c r="Z28" i="1"/>
  <c r="V28" i="1"/>
  <c r="U28" i="1"/>
  <c r="Q28" i="1"/>
  <c r="P28" i="1"/>
  <c r="M28" i="1"/>
  <c r="A28" i="1"/>
  <c r="AM27" i="1"/>
  <c r="AI27" i="1"/>
  <c r="AD27" i="1"/>
  <c r="AE345" i="1" s="1"/>
  <c r="AA27" i="1"/>
  <c r="Z27" i="1"/>
  <c r="V27" i="1"/>
  <c r="U27" i="1"/>
  <c r="Q27" i="1"/>
  <c r="P27" i="1"/>
  <c r="M27" i="1"/>
  <c r="A27" i="1"/>
  <c r="AM26" i="1"/>
  <c r="AI26" i="1"/>
  <c r="AD26" i="1"/>
  <c r="AF26" i="1" s="1"/>
  <c r="AA26" i="1"/>
  <c r="Z26" i="1"/>
  <c r="V26" i="1"/>
  <c r="U26" i="1"/>
  <c r="Q26" i="1"/>
  <c r="P26" i="1"/>
  <c r="M26" i="1"/>
  <c r="A26" i="1"/>
  <c r="AM25" i="1"/>
  <c r="AI25" i="1"/>
  <c r="AD25" i="1"/>
  <c r="AF25" i="1" s="1"/>
  <c r="AA25" i="1"/>
  <c r="Z25" i="1"/>
  <c r="V25" i="1"/>
  <c r="U25" i="1"/>
  <c r="Q25" i="1"/>
  <c r="P25" i="1"/>
  <c r="M25" i="1"/>
  <c r="A25" i="1"/>
  <c r="AM24" i="1"/>
  <c r="AI24" i="1"/>
  <c r="AD24" i="1"/>
  <c r="AA24" i="1"/>
  <c r="Z24" i="1"/>
  <c r="V24" i="1"/>
  <c r="U24" i="1"/>
  <c r="Q24" i="1"/>
  <c r="P24" i="1"/>
  <c r="M24" i="1"/>
  <c r="A24" i="1"/>
  <c r="AM23" i="1"/>
  <c r="AI23" i="1"/>
  <c r="AD23" i="1"/>
  <c r="AE343" i="1" s="1"/>
  <c r="AA23" i="1"/>
  <c r="Z23" i="1"/>
  <c r="V23" i="1"/>
  <c r="U23" i="1"/>
  <c r="Q23" i="1"/>
  <c r="P23" i="1"/>
  <c r="M23" i="1"/>
  <c r="A23" i="1"/>
  <c r="AM22" i="1"/>
  <c r="AA22" i="1"/>
  <c r="Z22" i="1"/>
  <c r="V22" i="1"/>
  <c r="U22" i="1"/>
  <c r="Q22" i="1"/>
  <c r="P22" i="1"/>
  <c r="M22" i="1"/>
  <c r="A22" i="1"/>
  <c r="AM21" i="1"/>
  <c r="AI21" i="1"/>
  <c r="AJ341" i="1" s="1"/>
  <c r="AD21" i="1"/>
  <c r="AE341" i="1" s="1"/>
  <c r="A21" i="1"/>
  <c r="AM20" i="1"/>
  <c r="AI20" i="1"/>
  <c r="AD20" i="1"/>
  <c r="AE340" i="1" s="1"/>
  <c r="AA20" i="1"/>
  <c r="Z20" i="1"/>
  <c r="V20" i="1"/>
  <c r="U20" i="1"/>
  <c r="Q20" i="1"/>
  <c r="P20" i="1"/>
  <c r="M20" i="1"/>
  <c r="A20" i="1"/>
  <c r="AM19" i="1"/>
  <c r="AI19" i="1"/>
  <c r="AD19" i="1"/>
  <c r="AF19" i="1" s="1"/>
  <c r="AA19" i="1"/>
  <c r="Z19" i="1"/>
  <c r="V19" i="1"/>
  <c r="U19" i="1"/>
  <c r="Q19" i="1"/>
  <c r="P19" i="1"/>
  <c r="M19" i="1"/>
  <c r="A19" i="1"/>
  <c r="AM18" i="1"/>
  <c r="AI18" i="1"/>
  <c r="AJ337" i="1" s="1"/>
  <c r="AD18" i="1"/>
  <c r="Z18" i="1"/>
  <c r="P18" i="1"/>
  <c r="M18" i="1"/>
  <c r="A18" i="1"/>
  <c r="AM17" i="1"/>
  <c r="AI17" i="1"/>
  <c r="AD17" i="1"/>
  <c r="AF17" i="1" s="1"/>
  <c r="AA17" i="1"/>
  <c r="Z17" i="1"/>
  <c r="V17" i="1"/>
  <c r="U17" i="1"/>
  <c r="Q17" i="1"/>
  <c r="P17" i="1"/>
  <c r="M17" i="1"/>
  <c r="A17" i="1"/>
  <c r="AM16" i="1"/>
  <c r="AI16" i="1"/>
  <c r="AJ335" i="1" s="1"/>
  <c r="AD16" i="1"/>
  <c r="A16" i="1"/>
  <c r="AM15" i="1"/>
  <c r="AI15" i="1"/>
  <c r="AD15" i="1"/>
  <c r="AF15" i="1" s="1"/>
  <c r="AA15" i="1"/>
  <c r="Z15" i="1"/>
  <c r="V15" i="1"/>
  <c r="U15" i="1"/>
  <c r="Q15" i="1"/>
  <c r="P15" i="1"/>
  <c r="M15" i="1"/>
  <c r="A15" i="1"/>
  <c r="AM14" i="1"/>
  <c r="AD14" i="1"/>
  <c r="AF14" i="1" s="1"/>
  <c r="AA14" i="1"/>
  <c r="Z14" i="1"/>
  <c r="V14" i="1"/>
  <c r="U14" i="1"/>
  <c r="Q14" i="1"/>
  <c r="P14" i="1"/>
  <c r="M14" i="1"/>
  <c r="A14" i="1"/>
  <c r="AM13" i="1"/>
  <c r="AD13" i="1"/>
  <c r="AF13" i="1" s="1"/>
  <c r="AA13" i="1"/>
  <c r="Z13" i="1"/>
  <c r="V13" i="1"/>
  <c r="U13" i="1"/>
  <c r="Q13" i="1"/>
  <c r="P13" i="1"/>
  <c r="M13" i="1"/>
  <c r="A13" i="1"/>
  <c r="AM12" i="1"/>
  <c r="AI12" i="1"/>
  <c r="AD12" i="1"/>
  <c r="AF12" i="1" s="1"/>
  <c r="AA12" i="1"/>
  <c r="Z12" i="1"/>
  <c r="V12" i="1"/>
  <c r="U12" i="1"/>
  <c r="Q12" i="1"/>
  <c r="P12" i="1"/>
  <c r="M12" i="1"/>
  <c r="A12" i="1"/>
  <c r="AM11" i="1"/>
  <c r="AI11" i="1"/>
  <c r="AD11" i="1"/>
  <c r="AF11" i="1" s="1"/>
  <c r="AA11" i="1"/>
  <c r="Z11" i="1"/>
  <c r="V11" i="1"/>
  <c r="U11" i="1"/>
  <c r="Q11" i="1"/>
  <c r="P11" i="1"/>
  <c r="M11" i="1"/>
  <c r="A11" i="1"/>
  <c r="AM10" i="1"/>
  <c r="AL10" i="1"/>
  <c r="AI10" i="1"/>
  <c r="AJ329" i="1" s="1"/>
  <c r="AD10" i="1"/>
  <c r="A10" i="1"/>
  <c r="AM9" i="1"/>
  <c r="AK9" i="1"/>
  <c r="AD9" i="1"/>
  <c r="AB9" i="1"/>
  <c r="AA9" i="1"/>
  <c r="Z9" i="1"/>
  <c r="V9" i="1"/>
  <c r="U9" i="1"/>
  <c r="Q9" i="1"/>
  <c r="P9" i="1"/>
  <c r="M9" i="1"/>
  <c r="A9" i="1"/>
  <c r="AM8" i="1"/>
  <c r="AK8" i="1"/>
  <c r="AD8" i="1"/>
  <c r="AA8" i="1"/>
  <c r="Z8" i="1"/>
  <c r="V8" i="1"/>
  <c r="U8" i="1"/>
  <c r="Q8" i="1"/>
  <c r="P8" i="1"/>
  <c r="M8" i="1"/>
  <c r="A8" i="1"/>
  <c r="AM7" i="1"/>
  <c r="AD7" i="1"/>
  <c r="A7" i="1"/>
  <c r="AM6" i="1"/>
  <c r="AI6" i="1"/>
  <c r="AD6" i="1"/>
  <c r="AF6" i="1" s="1"/>
  <c r="AA6" i="1"/>
  <c r="Z6" i="1"/>
  <c r="V6" i="1"/>
  <c r="U6" i="1"/>
  <c r="Q6" i="1"/>
  <c r="P6" i="1"/>
  <c r="M6" i="1"/>
  <c r="A6" i="1"/>
  <c r="AD5" i="1"/>
  <c r="AF5" i="1" s="1"/>
  <c r="AA5" i="1"/>
  <c r="Z5" i="1"/>
  <c r="V5" i="1"/>
  <c r="U5" i="1"/>
  <c r="Q5" i="1"/>
  <c r="P5" i="1"/>
  <c r="M5" i="1"/>
  <c r="A5" i="1"/>
  <c r="AM4" i="1"/>
  <c r="AI4" i="1"/>
  <c r="AD4" i="1"/>
  <c r="AA4" i="1"/>
  <c r="Z4" i="1"/>
  <c r="V4" i="1"/>
  <c r="U4" i="1"/>
  <c r="Q4" i="1"/>
  <c r="P4" i="1"/>
  <c r="M4" i="1"/>
  <c r="A4" i="1"/>
  <c r="AN294" i="1" l="1"/>
  <c r="U259" i="1"/>
  <c r="AD407" i="1"/>
  <c r="AL7" i="1"/>
  <c r="AL9" i="1"/>
  <c r="AE344" i="1"/>
  <c r="R31" i="1"/>
  <c r="AC520" i="1"/>
  <c r="AJ323" i="1"/>
  <c r="AO4" i="1"/>
  <c r="AJ4" i="1"/>
  <c r="AF8" i="1"/>
  <c r="AJ8" i="1"/>
  <c r="AF9" i="1"/>
  <c r="AJ9" i="1"/>
  <c r="AO12" i="1"/>
  <c r="AJ12" i="1"/>
  <c r="AO17" i="1"/>
  <c r="AJ17" i="1"/>
  <c r="AJ19" i="1"/>
  <c r="AO24" i="1"/>
  <c r="AJ24" i="1"/>
  <c r="AK26" i="1"/>
  <c r="AO26" i="1"/>
  <c r="AJ26" i="1"/>
  <c r="AL33" i="1"/>
  <c r="AD592" i="1"/>
  <c r="AD697" i="1" s="1"/>
  <c r="AJ131" i="1"/>
  <c r="AO168" i="1"/>
  <c r="AJ168" i="1"/>
  <c r="AI219" i="1"/>
  <c r="AA259" i="1"/>
  <c r="K294" i="1"/>
  <c r="M286" i="1"/>
  <c r="AF366" i="1"/>
  <c r="AN452" i="1"/>
  <c r="AT14" i="1"/>
  <c r="AJ363" i="1"/>
  <c r="AO363" i="1"/>
  <c r="G371" i="1"/>
  <c r="AI385" i="1"/>
  <c r="T407" i="1"/>
  <c r="AC407" i="1"/>
  <c r="AH407" i="1"/>
  <c r="AH504" i="1"/>
  <c r="AJ532" i="1"/>
  <c r="AO532" i="1"/>
  <c r="AO533" i="1"/>
  <c r="AJ533" i="1"/>
  <c r="Y538" i="1"/>
  <c r="AD538" i="1"/>
  <c r="AI538" i="1"/>
  <c r="AJ11" i="1"/>
  <c r="AO11" i="1"/>
  <c r="AJ15" i="1"/>
  <c r="AO15" i="1"/>
  <c r="AJ343" i="1"/>
  <c r="AJ23" i="1"/>
  <c r="AK25" i="1"/>
  <c r="AO25" i="1"/>
  <c r="AJ25" i="1"/>
  <c r="AJ224" i="1"/>
  <c r="AO224" i="1"/>
  <c r="AT224" i="1"/>
  <c r="AI410" i="1"/>
  <c r="AJ288" i="1"/>
  <c r="AN448" i="1"/>
  <c r="AN438" i="1" s="1"/>
  <c r="AT438" i="1" s="1"/>
  <c r="AD452" i="1"/>
  <c r="AJ290" i="1"/>
  <c r="AN342" i="1"/>
  <c r="AN612" i="1"/>
  <c r="AN610" i="1" s="1"/>
  <c r="AN22" i="1"/>
  <c r="AO342" i="1" s="1"/>
  <c r="AN350" i="1"/>
  <c r="AN32" i="1"/>
  <c r="AJ315" i="1"/>
  <c r="AO315" i="1"/>
  <c r="AT315" i="1"/>
  <c r="F407" i="1"/>
  <c r="AJ530" i="1"/>
  <c r="AO530" i="1"/>
  <c r="T626" i="1"/>
  <c r="AN499" i="1"/>
  <c r="AN497" i="1" s="1"/>
  <c r="AN496" i="1" s="1"/>
  <c r="AN495" i="1" s="1"/>
  <c r="AT495" i="1" s="1"/>
  <c r="AT13" i="1"/>
  <c r="AN332" i="1"/>
  <c r="AT402" i="1"/>
  <c r="AN5" i="1"/>
  <c r="AT5" i="1" s="1"/>
  <c r="AN324" i="1"/>
  <c r="AN366" i="1"/>
  <c r="AN364" i="1" s="1"/>
  <c r="K509" i="1"/>
  <c r="H520" i="1"/>
  <c r="AO398" i="1"/>
  <c r="AJ398" i="1"/>
  <c r="AJ400" i="1"/>
  <c r="AO400" i="1"/>
  <c r="AO492" i="1"/>
  <c r="AJ492" i="1"/>
  <c r="AO534" i="1"/>
  <c r="AJ534" i="1"/>
  <c r="AI544" i="1"/>
  <c r="AO544" i="1" s="1"/>
  <c r="AO623" i="1"/>
  <c r="AJ623" i="1"/>
  <c r="AO634" i="1"/>
  <c r="AJ634" i="1"/>
  <c r="AO637" i="1"/>
  <c r="AJ637" i="1"/>
  <c r="AN796" i="1"/>
  <c r="AO796" i="1" s="1"/>
  <c r="AT310" i="1"/>
  <c r="AS283" i="1"/>
  <c r="AT282" i="1"/>
  <c r="AN795" i="1"/>
  <c r="AO795" i="1" s="1"/>
  <c r="AT271" i="1"/>
  <c r="AT287" i="1"/>
  <c r="AT288" i="1"/>
  <c r="AO288" i="1"/>
  <c r="AT290" i="1"/>
  <c r="AO290" i="1"/>
  <c r="AT286" i="1"/>
  <c r="AO6" i="1"/>
  <c r="AJ6" i="1"/>
  <c r="AO368" i="1"/>
  <c r="AJ368" i="1"/>
  <c r="AI796" i="1"/>
  <c r="AI786" i="1" s="1"/>
  <c r="AO310" i="1"/>
  <c r="AJ310" i="1"/>
  <c r="AO282" i="1"/>
  <c r="AJ282" i="1"/>
  <c r="AI795" i="1"/>
  <c r="AO271" i="1"/>
  <c r="AJ271" i="1"/>
  <c r="AO259" i="1"/>
  <c r="AJ259" i="1"/>
  <c r="AO247" i="1"/>
  <c r="AJ247" i="1"/>
  <c r="AO287" i="1"/>
  <c r="AJ287" i="1"/>
  <c r="AO236" i="1"/>
  <c r="AJ236" i="1"/>
  <c r="AO286" i="1"/>
  <c r="AJ286" i="1"/>
  <c r="AO45" i="1"/>
  <c r="AJ340" i="1"/>
  <c r="AJ20" i="1"/>
  <c r="AJ349" i="1"/>
  <c r="AO31" i="1"/>
  <c r="AJ31" i="1"/>
  <c r="AO604" i="1"/>
  <c r="AJ604" i="1"/>
  <c r="AJ348" i="1"/>
  <c r="AO30" i="1"/>
  <c r="AJ347" i="1"/>
  <c r="AO29" i="1"/>
  <c r="AJ29" i="1"/>
  <c r="AJ577" i="1"/>
  <c r="AO577" i="1"/>
  <c r="AJ346" i="1"/>
  <c r="AO28" i="1"/>
  <c r="AJ28" i="1"/>
  <c r="AJ345" i="1"/>
  <c r="AJ27" i="1"/>
  <c r="AO27" i="1"/>
  <c r="AJ538" i="1"/>
  <c r="AO538" i="1"/>
  <c r="AI416" i="1"/>
  <c r="AJ371" i="1"/>
  <c r="AO371" i="1"/>
  <c r="AO377" i="1"/>
  <c r="AO385" i="1"/>
  <c r="AO602" i="1"/>
  <c r="AJ602" i="1"/>
  <c r="Z475" i="1"/>
  <c r="W465" i="1"/>
  <c r="AE475" i="1"/>
  <c r="AB465" i="1"/>
  <c r="M290" i="1"/>
  <c r="R199" i="1"/>
  <c r="W209" i="1"/>
  <c r="L489" i="1"/>
  <c r="Y517" i="1"/>
  <c r="H407" i="1"/>
  <c r="J407" i="1"/>
  <c r="AE473" i="1"/>
  <c r="M514" i="1"/>
  <c r="F411" i="1"/>
  <c r="L423" i="1"/>
  <c r="L422" i="1" s="1"/>
  <c r="H432" i="1"/>
  <c r="F432" i="1"/>
  <c r="J432" i="1"/>
  <c r="Y432" i="1"/>
  <c r="I459" i="1"/>
  <c r="L473" i="1"/>
  <c r="T473" i="1"/>
  <c r="G504" i="1"/>
  <c r="G502" i="1" s="1"/>
  <c r="I504" i="1"/>
  <c r="L504" i="1"/>
  <c r="AC504" i="1"/>
  <c r="Y512" i="1"/>
  <c r="AI512" i="1"/>
  <c r="O385" i="1"/>
  <c r="AB6" i="1"/>
  <c r="AL6" i="1"/>
  <c r="AD22" i="1"/>
  <c r="AF22" i="1" s="1"/>
  <c r="R91" i="1"/>
  <c r="AB91" i="1"/>
  <c r="R92" i="1"/>
  <c r="W93" i="1"/>
  <c r="R94" i="1"/>
  <c r="W95" i="1"/>
  <c r="W98" i="1"/>
  <c r="AB98" i="1"/>
  <c r="W100" i="1"/>
  <c r="AB102" i="1"/>
  <c r="AE476" i="1" s="1"/>
  <c r="W103" i="1"/>
  <c r="AB103" i="1"/>
  <c r="W104" i="1"/>
  <c r="AB104" i="1"/>
  <c r="R106" i="1"/>
  <c r="R108" i="1"/>
  <c r="AB108" i="1"/>
  <c r="W109" i="1"/>
  <c r="R110" i="1"/>
  <c r="AB110" i="1"/>
  <c r="W115" i="1"/>
  <c r="W121" i="1"/>
  <c r="R122" i="1"/>
  <c r="AB122" i="1"/>
  <c r="R123" i="1"/>
  <c r="AB123" i="1"/>
  <c r="W125" i="1"/>
  <c r="R127" i="1"/>
  <c r="AB127" i="1"/>
  <c r="W128" i="1"/>
  <c r="R130" i="1"/>
  <c r="W133" i="1"/>
  <c r="AB133" i="1"/>
  <c r="R134" i="1"/>
  <c r="AB134" i="1"/>
  <c r="R137" i="1"/>
  <c r="AB137" i="1"/>
  <c r="AE605" i="1" s="1"/>
  <c r="R138" i="1"/>
  <c r="W139" i="1"/>
  <c r="R141" i="1"/>
  <c r="W142" i="1"/>
  <c r="W143" i="1"/>
  <c r="W146" i="1"/>
  <c r="AB146" i="1"/>
  <c r="R147" i="1"/>
  <c r="AB148" i="1"/>
  <c r="AB151" i="1"/>
  <c r="R152" i="1"/>
  <c r="AB152" i="1"/>
  <c r="R153" i="1"/>
  <c r="AB153" i="1"/>
  <c r="W154" i="1"/>
  <c r="R160" i="1"/>
  <c r="R161" i="1"/>
  <c r="AB161" i="1"/>
  <c r="AB162" i="1"/>
  <c r="AB163" i="1"/>
  <c r="AE518" i="1" s="1"/>
  <c r="W165" i="1"/>
  <c r="R167" i="1"/>
  <c r="AB167" i="1"/>
  <c r="AB173" i="1"/>
  <c r="R176" i="1"/>
  <c r="R191" i="1"/>
  <c r="R193" i="1"/>
  <c r="AB196" i="1"/>
  <c r="R197" i="1"/>
  <c r="W198" i="1"/>
  <c r="AB199" i="1"/>
  <c r="AB203" i="1"/>
  <c r="R205" i="1"/>
  <c r="AB208" i="1"/>
  <c r="W210" i="1"/>
  <c r="AD517" i="1"/>
  <c r="Y385" i="1"/>
  <c r="T439" i="1"/>
  <c r="AI598" i="1"/>
  <c r="AK11" i="1"/>
  <c r="AJ330" i="1"/>
  <c r="AK19" i="1"/>
  <c r="AJ338" i="1"/>
  <c r="AI366" i="1"/>
  <c r="AI324" i="1"/>
  <c r="AI333" i="1"/>
  <c r="AI14" i="1"/>
  <c r="L577" i="1"/>
  <c r="T577" i="1"/>
  <c r="AH590" i="1"/>
  <c r="AC590" i="1"/>
  <c r="F598" i="1"/>
  <c r="F583" i="1" s="1"/>
  <c r="H598" i="1"/>
  <c r="AH610" i="1"/>
  <c r="AK6" i="1"/>
  <c r="AJ325" i="1"/>
  <c r="AK12" i="1"/>
  <c r="AJ331" i="1"/>
  <c r="AK15" i="1"/>
  <c r="AJ334" i="1"/>
  <c r="AK17" i="1"/>
  <c r="AJ336" i="1"/>
  <c r="AK24" i="1"/>
  <c r="AJ344" i="1"/>
  <c r="AI508" i="1"/>
  <c r="AI342" i="1"/>
  <c r="AI22" i="1"/>
  <c r="AI499" i="1"/>
  <c r="AI497" i="1" s="1"/>
  <c r="AI496" i="1" s="1"/>
  <c r="AI495" i="1" s="1"/>
  <c r="AI332" i="1"/>
  <c r="AI610" i="1"/>
  <c r="AI350" i="1"/>
  <c r="AJ350" i="1" s="1"/>
  <c r="T423" i="1"/>
  <c r="T422" i="1" s="1"/>
  <c r="AC423" i="1"/>
  <c r="AC422" i="1" s="1"/>
  <c r="AH423" i="1"/>
  <c r="AH422" i="1" s="1"/>
  <c r="G432" i="1"/>
  <c r="G439" i="1"/>
  <c r="I439" i="1"/>
  <c r="L439" i="1"/>
  <c r="AC439" i="1"/>
  <c r="AH439" i="1"/>
  <c r="H583" i="1"/>
  <c r="AD653" i="1"/>
  <c r="AD622" i="1"/>
  <c r="AI364" i="1"/>
  <c r="AI13" i="1"/>
  <c r="R4" i="1"/>
  <c r="W5" i="1"/>
  <c r="W18" i="1"/>
  <c r="AB18" i="1"/>
  <c r="W22" i="1"/>
  <c r="R23" i="1"/>
  <c r="W24" i="1"/>
  <c r="R25" i="1"/>
  <c r="W26" i="1"/>
  <c r="R27" i="1"/>
  <c r="W28" i="1"/>
  <c r="R29" i="1"/>
  <c r="W30" i="1"/>
  <c r="I35" i="1"/>
  <c r="K46" i="1"/>
  <c r="M45" i="1"/>
  <c r="R169" i="1"/>
  <c r="AB169" i="1"/>
  <c r="R171" i="1"/>
  <c r="W173" i="1"/>
  <c r="R175" i="1"/>
  <c r="AB175" i="1"/>
  <c r="W176" i="1"/>
  <c r="R177" i="1"/>
  <c r="AB177" i="1"/>
  <c r="AE435" i="1" s="1"/>
  <c r="W178" i="1"/>
  <c r="AB179" i="1"/>
  <c r="AE431" i="1" s="1"/>
  <c r="W187" i="1"/>
  <c r="R190" i="1"/>
  <c r="AB190" i="1"/>
  <c r="W191" i="1"/>
  <c r="W192" i="1"/>
  <c r="W193" i="1"/>
  <c r="W196" i="1"/>
  <c r="W197" i="1"/>
  <c r="R198" i="1"/>
  <c r="AB198" i="1"/>
  <c r="W199" i="1"/>
  <c r="W200" i="1"/>
  <c r="AB200" i="1"/>
  <c r="R201" i="1"/>
  <c r="AB201" i="1"/>
  <c r="AB202" i="1"/>
  <c r="W203" i="1"/>
  <c r="W205" i="1"/>
  <c r="W208" i="1"/>
  <c r="R209" i="1"/>
  <c r="R210" i="1"/>
  <c r="AB210" i="1"/>
  <c r="M315" i="1"/>
  <c r="AC453" i="1"/>
  <c r="AH453" i="1"/>
  <c r="AB4" i="1"/>
  <c r="AL4" i="1"/>
  <c r="R6" i="1"/>
  <c r="W8" i="1"/>
  <c r="R9" i="1"/>
  <c r="W11" i="1"/>
  <c r="AB13" i="1"/>
  <c r="AL13" i="1"/>
  <c r="AB15" i="1"/>
  <c r="AL15" i="1"/>
  <c r="AB19" i="1"/>
  <c r="AE20" i="1"/>
  <c r="AP25" i="1"/>
  <c r="AD30" i="1"/>
  <c r="AF30" i="1" s="1"/>
  <c r="F35" i="1"/>
  <c r="N46" i="1"/>
  <c r="S46" i="1"/>
  <c r="X46" i="1"/>
  <c r="X47" i="1" s="1"/>
  <c r="AC46" i="1"/>
  <c r="AC47" i="1" s="1"/>
  <c r="AE40" i="1"/>
  <c r="AA45" i="1"/>
  <c r="I371" i="1"/>
  <c r="L371" i="1"/>
  <c r="AP6" i="1"/>
  <c r="AP9" i="1"/>
  <c r="G35" i="1"/>
  <c r="M46" i="1"/>
  <c r="F65" i="1"/>
  <c r="H65" i="1"/>
  <c r="J65" i="1"/>
  <c r="AK259" i="1"/>
  <c r="AP259" i="1"/>
  <c r="O316" i="1"/>
  <c r="I416" i="1"/>
  <c r="AH416" i="1"/>
  <c r="AC459" i="1"/>
  <c r="AH509" i="1"/>
  <c r="I583" i="1"/>
  <c r="I537" i="1" s="1"/>
  <c r="E623" i="1"/>
  <c r="P363" i="1"/>
  <c r="M371" i="1"/>
  <c r="L403" i="1"/>
  <c r="T403" i="1"/>
  <c r="I411" i="1"/>
  <c r="O423" i="1"/>
  <c r="O422" i="1" s="1"/>
  <c r="Y423" i="1"/>
  <c r="Y422" i="1" s="1"/>
  <c r="AD423" i="1"/>
  <c r="AF423" i="1" s="1"/>
  <c r="J517" i="1"/>
  <c r="J598" i="1"/>
  <c r="J583" i="1" s="1"/>
  <c r="O598" i="1"/>
  <c r="Y598" i="1"/>
  <c r="Y583" i="1" s="1"/>
  <c r="AC610" i="1"/>
  <c r="AC607" i="1" s="1"/>
  <c r="AH622" i="1"/>
  <c r="K317" i="1"/>
  <c r="F385" i="1"/>
  <c r="H385" i="1"/>
  <c r="J385" i="1"/>
  <c r="G423" i="1"/>
  <c r="G422" i="1" s="1"/>
  <c r="I423" i="1"/>
  <c r="I422" i="1" s="1"/>
  <c r="I402" i="1" s="1"/>
  <c r="F423" i="1"/>
  <c r="F422" i="1" s="1"/>
  <c r="F402" i="1" s="1"/>
  <c r="J423" i="1"/>
  <c r="J422" i="1" s="1"/>
  <c r="F517" i="1"/>
  <c r="F512" i="1" s="1"/>
  <c r="H517" i="1"/>
  <c r="H512" i="1" s="1"/>
  <c r="AI5" i="1"/>
  <c r="AI583" i="1"/>
  <c r="G453" i="1"/>
  <c r="I453" i="1"/>
  <c r="M236" i="1"/>
  <c r="K368" i="1"/>
  <c r="U369" i="1"/>
  <c r="F371" i="1"/>
  <c r="H371" i="1"/>
  <c r="J371" i="1"/>
  <c r="AD377" i="1"/>
  <c r="AJ377" i="1" s="1"/>
  <c r="K530" i="1"/>
  <c r="U532" i="1"/>
  <c r="Z533" i="1"/>
  <c r="U247" i="1"/>
  <c r="P395" i="1"/>
  <c r="H411" i="1"/>
  <c r="H402" i="1" s="1"/>
  <c r="J411" i="1"/>
  <c r="O411" i="1"/>
  <c r="AD411" i="1"/>
  <c r="AI411" i="1"/>
  <c r="G411" i="1"/>
  <c r="L411" i="1"/>
  <c r="AI453" i="1"/>
  <c r="Y509" i="1"/>
  <c r="AD509" i="1"/>
  <c r="O512" i="1"/>
  <c r="G517" i="1"/>
  <c r="G512" i="1" s="1"/>
  <c r="I517" i="1"/>
  <c r="I512" i="1" s="1"/>
  <c r="AC517" i="1"/>
  <c r="AE533" i="1"/>
  <c r="M577" i="1"/>
  <c r="O583" i="1"/>
  <c r="AP15" i="1"/>
  <c r="AE19" i="1"/>
  <c r="AF64" i="1"/>
  <c r="AP64" i="1"/>
  <c r="R217" i="1"/>
  <c r="P237" i="1"/>
  <c r="V236" i="1"/>
  <c r="AA236" i="1"/>
  <c r="AF236" i="1"/>
  <c r="AK236" i="1"/>
  <c r="AP236" i="1"/>
  <c r="AA247" i="1"/>
  <c r="AK247" i="1"/>
  <c r="AP247" i="1"/>
  <c r="U271" i="1"/>
  <c r="AC65" i="1"/>
  <c r="M282" i="1"/>
  <c r="Q300" i="1"/>
  <c r="AD687" i="1"/>
  <c r="AE395" i="1"/>
  <c r="L626" i="1"/>
  <c r="M626" i="1" s="1"/>
  <c r="AE363" i="1"/>
  <c r="Z371" i="1"/>
  <c r="G385" i="1"/>
  <c r="I385" i="1"/>
  <c r="K395" i="1"/>
  <c r="K398" i="1"/>
  <c r="AC411" i="1"/>
  <c r="F453" i="1"/>
  <c r="H453" i="1"/>
  <c r="J453" i="1"/>
  <c r="O453" i="1"/>
  <c r="AE503" i="1"/>
  <c r="AC502" i="1"/>
  <c r="AD512" i="1"/>
  <c r="J512" i="1"/>
  <c r="P512" i="1" s="1"/>
  <c r="L512" i="1"/>
  <c r="T512" i="1"/>
  <c r="U512" i="1" s="1"/>
  <c r="AC512" i="1"/>
  <c r="AH517" i="1"/>
  <c r="AH512" i="1" s="1"/>
  <c r="M533" i="1"/>
  <c r="O544" i="1"/>
  <c r="L545" i="1"/>
  <c r="T545" i="1"/>
  <c r="L551" i="1"/>
  <c r="T551" i="1"/>
  <c r="F544" i="1"/>
  <c r="H544" i="1"/>
  <c r="J544" i="1"/>
  <c r="K544" i="1" s="1"/>
  <c r="Y544" i="1"/>
  <c r="L557" i="1"/>
  <c r="U604" i="1"/>
  <c r="G615" i="1"/>
  <c r="G607" i="1" s="1"/>
  <c r="I615" i="1"/>
  <c r="I607" i="1" s="1"/>
  <c r="L616" i="1"/>
  <c r="L615" i="1" s="1"/>
  <c r="AH616" i="1"/>
  <c r="AH615" i="1" s="1"/>
  <c r="Y616" i="1"/>
  <c r="Y615" i="1" s="1"/>
  <c r="AD616" i="1"/>
  <c r="AD615" i="1" s="1"/>
  <c r="AI616" i="1"/>
  <c r="AI615" i="1" s="1"/>
  <c r="F615" i="1"/>
  <c r="F607" i="1" s="1"/>
  <c r="H615" i="1"/>
  <c r="H607" i="1" s="1"/>
  <c r="J615" i="1"/>
  <c r="K615" i="1" s="1"/>
  <c r="O615" i="1"/>
  <c r="M623" i="1"/>
  <c r="AF365" i="1"/>
  <c r="AF367" i="1"/>
  <c r="AE371" i="1"/>
  <c r="G377" i="1"/>
  <c r="I377" i="1"/>
  <c r="L377" i="1"/>
  <c r="M377" i="1" s="1"/>
  <c r="AH377" i="1"/>
  <c r="Y377" i="1"/>
  <c r="Z395" i="1"/>
  <c r="AE400" i="1"/>
  <c r="P400" i="1"/>
  <c r="AF407" i="1"/>
  <c r="AI423" i="1"/>
  <c r="AI422" i="1" s="1"/>
  <c r="H439" i="1"/>
  <c r="O439" i="1"/>
  <c r="Y439" i="1"/>
  <c r="AE443" i="1"/>
  <c r="AE469" i="1"/>
  <c r="U533" i="1"/>
  <c r="P534" i="1"/>
  <c r="F538" i="1"/>
  <c r="H538" i="1"/>
  <c r="H537" i="1" s="1"/>
  <c r="J538" i="1"/>
  <c r="O538" i="1"/>
  <c r="P577" i="1"/>
  <c r="L584" i="1"/>
  <c r="T584" i="1"/>
  <c r="T583" i="1" s="1"/>
  <c r="G598" i="1"/>
  <c r="G583" i="1" s="1"/>
  <c r="G537" i="1" s="1"/>
  <c r="L598" i="1"/>
  <c r="AC598" i="1"/>
  <c r="AC583" i="1" s="1"/>
  <c r="AH598" i="1"/>
  <c r="AH583" i="1" s="1"/>
  <c r="AH537" i="1" s="1"/>
  <c r="P623" i="1"/>
  <c r="I626" i="1"/>
  <c r="I622" i="1" s="1"/>
  <c r="M34" i="1"/>
  <c r="P34" i="1"/>
  <c r="R30" i="1"/>
  <c r="R28" i="1"/>
  <c r="R26" i="1"/>
  <c r="R24" i="1"/>
  <c r="R22" i="1"/>
  <c r="R21" i="1"/>
  <c r="R18" i="1"/>
  <c r="R17" i="1"/>
  <c r="R14" i="1"/>
  <c r="Y46" i="1"/>
  <c r="AB31" i="1"/>
  <c r="AB30" i="1"/>
  <c r="AB28" i="1"/>
  <c r="AB26" i="1"/>
  <c r="AB24" i="1"/>
  <c r="AB22" i="1"/>
  <c r="AB21" i="1"/>
  <c r="AB17" i="1"/>
  <c r="AB14" i="1"/>
  <c r="AB12" i="1"/>
  <c r="AE349" i="1"/>
  <c r="AF31" i="1"/>
  <c r="T46" i="1"/>
  <c r="V46" i="1" s="1"/>
  <c r="W33" i="1"/>
  <c r="W31" i="1"/>
  <c r="W29" i="1"/>
  <c r="W27" i="1"/>
  <c r="W25" i="1"/>
  <c r="W23" i="1"/>
  <c r="W20" i="1"/>
  <c r="W19" i="1"/>
  <c r="W15" i="1"/>
  <c r="W13" i="1"/>
  <c r="AH46" i="1"/>
  <c r="AH47" i="1" s="1"/>
  <c r="AL30" i="1"/>
  <c r="AL28" i="1"/>
  <c r="AL26" i="1"/>
  <c r="AL24" i="1"/>
  <c r="AL22" i="1"/>
  <c r="AL20" i="1"/>
  <c r="AL19" i="1"/>
  <c r="AL18" i="1"/>
  <c r="AL17" i="1"/>
  <c r="AL14" i="1"/>
  <c r="AL12" i="1"/>
  <c r="L65" i="1"/>
  <c r="M64" i="1"/>
  <c r="W4" i="1"/>
  <c r="AD34" i="1"/>
  <c r="AM34" i="1"/>
  <c r="AM46" i="1" s="1"/>
  <c r="AM47" i="1" s="1"/>
  <c r="R5" i="1"/>
  <c r="AB5" i="1"/>
  <c r="AL5" i="1"/>
  <c r="W6" i="1"/>
  <c r="R8" i="1"/>
  <c r="AB8" i="1"/>
  <c r="AL8" i="1"/>
  <c r="AP8" i="1"/>
  <c r="W9" i="1"/>
  <c r="R11" i="1"/>
  <c r="AB11" i="1"/>
  <c r="AL11" i="1"/>
  <c r="AP11" i="1"/>
  <c r="W12" i="1"/>
  <c r="R13" i="1"/>
  <c r="W14" i="1"/>
  <c r="R15" i="1"/>
  <c r="W17" i="1"/>
  <c r="R19" i="1"/>
  <c r="R20" i="1"/>
  <c r="AL21" i="1"/>
  <c r="AB23" i="1"/>
  <c r="AL23" i="1"/>
  <c r="AB25" i="1"/>
  <c r="AL25" i="1"/>
  <c r="AB27" i="1"/>
  <c r="AL27" i="1"/>
  <c r="AB29" i="1"/>
  <c r="AL29" i="1"/>
  <c r="AL31" i="1"/>
  <c r="AL32" i="1"/>
  <c r="AQ168" i="1"/>
  <c r="AE247" i="1"/>
  <c r="M260" i="1"/>
  <c r="P260" i="1"/>
  <c r="V259" i="1"/>
  <c r="Z259" i="1"/>
  <c r="AF259" i="1"/>
  <c r="U260" i="1"/>
  <c r="Z271" i="1"/>
  <c r="U272" i="1"/>
  <c r="P283" i="1"/>
  <c r="V282" i="1"/>
  <c r="Y283" i="1"/>
  <c r="AF282" i="1"/>
  <c r="AI283" i="1"/>
  <c r="AP282" i="1"/>
  <c r="N294" i="1"/>
  <c r="N317" i="1" s="1"/>
  <c r="S294" i="1"/>
  <c r="S317" i="1" s="1"/>
  <c r="X294" i="1"/>
  <c r="X317" i="1" s="1"/>
  <c r="AM294" i="1"/>
  <c r="AM317" i="1" s="1"/>
  <c r="U287" i="1"/>
  <c r="AP288" i="1"/>
  <c r="O448" i="1"/>
  <c r="T448" i="1"/>
  <c r="Y448" i="1"/>
  <c r="AD448" i="1"/>
  <c r="AI448" i="1"/>
  <c r="M310" i="1"/>
  <c r="M311" i="1"/>
  <c r="M368" i="1"/>
  <c r="K371" i="1"/>
  <c r="K377" i="1"/>
  <c r="T377" i="1"/>
  <c r="AC385" i="1"/>
  <c r="U398" i="1"/>
  <c r="AC416" i="1"/>
  <c r="AP12" i="1"/>
  <c r="AP17" i="1"/>
  <c r="AP19" i="1"/>
  <c r="AP24" i="1"/>
  <c r="AP26" i="1"/>
  <c r="N47" i="1"/>
  <c r="S47" i="1"/>
  <c r="AK45" i="1"/>
  <c r="AP45" i="1"/>
  <c r="G76" i="1"/>
  <c r="I65" i="1"/>
  <c r="K65" i="1"/>
  <c r="Q64" i="1"/>
  <c r="V75" i="1"/>
  <c r="AF75" i="1"/>
  <c r="AP75" i="1"/>
  <c r="AE130" i="1"/>
  <c r="AL168" i="1"/>
  <c r="M237" i="1"/>
  <c r="M248" i="1"/>
  <c r="V247" i="1"/>
  <c r="Z247" i="1"/>
  <c r="AF247" i="1"/>
  <c r="AE259" i="1"/>
  <c r="AE271" i="1"/>
  <c r="M283" i="1"/>
  <c r="Z287" i="1"/>
  <c r="AH402" i="1"/>
  <c r="L316" i="1"/>
  <c r="P340" i="1"/>
  <c r="U340" i="1"/>
  <c r="Z347" i="1"/>
  <c r="U363" i="1"/>
  <c r="O368" i="1"/>
  <c r="U368" i="1" s="1"/>
  <c r="U370" i="1"/>
  <c r="AC377" i="1"/>
  <c r="AH385" i="1"/>
  <c r="AH362" i="1" s="1"/>
  <c r="L385" i="1"/>
  <c r="T385" i="1"/>
  <c r="Z385" i="1" s="1"/>
  <c r="M398" i="1"/>
  <c r="K400" i="1"/>
  <c r="Z400" i="1"/>
  <c r="M400" i="1"/>
  <c r="AE403" i="1"/>
  <c r="AE426" i="1"/>
  <c r="AH502" i="1"/>
  <c r="K538" i="1"/>
  <c r="P538" i="1"/>
  <c r="AE538" i="1"/>
  <c r="AD432" i="1"/>
  <c r="AI432" i="1"/>
  <c r="AI402" i="1" s="1"/>
  <c r="L433" i="1"/>
  <c r="L432" i="1" s="1"/>
  <c r="T433" i="1"/>
  <c r="T432" i="1" s="1"/>
  <c r="AE442" i="1"/>
  <c r="AD453" i="1"/>
  <c r="AD459" i="1"/>
  <c r="AH473" i="1"/>
  <c r="AC486" i="1"/>
  <c r="AC479" i="1" s="1"/>
  <c r="M492" i="1"/>
  <c r="I502" i="1"/>
  <c r="Z509" i="1"/>
  <c r="K520" i="1"/>
  <c r="M520" i="1"/>
  <c r="P530" i="1"/>
  <c r="M532" i="1"/>
  <c r="AE534" i="1"/>
  <c r="M538" i="1"/>
  <c r="Z538" i="1"/>
  <c r="L544" i="1"/>
  <c r="M544" i="1" s="1"/>
  <c r="AE577" i="1"/>
  <c r="Z577" i="1"/>
  <c r="U583" i="1"/>
  <c r="P602" i="1"/>
  <c r="M604" i="1"/>
  <c r="G602" i="1"/>
  <c r="M602" i="1" s="1"/>
  <c r="K604" i="1"/>
  <c r="I602" i="1"/>
  <c r="K602" i="1" s="1"/>
  <c r="Z615" i="1"/>
  <c r="AE615" i="1"/>
  <c r="G622" i="1"/>
  <c r="K623" i="1"/>
  <c r="AE623" i="1"/>
  <c r="M637" i="1"/>
  <c r="U637" i="1"/>
  <c r="AC433" i="1"/>
  <c r="AC432" i="1" s="1"/>
  <c r="AF443" i="1"/>
  <c r="L453" i="1"/>
  <c r="T453" i="1"/>
  <c r="AI459" i="1"/>
  <c r="G459" i="1"/>
  <c r="L459" i="1"/>
  <c r="AH459" i="1"/>
  <c r="AF467" i="1"/>
  <c r="G479" i="1"/>
  <c r="I479" i="1"/>
  <c r="AH479" i="1"/>
  <c r="L481" i="1"/>
  <c r="T481" i="1"/>
  <c r="O481" i="1"/>
  <c r="AD481" i="1"/>
  <c r="L486" i="1"/>
  <c r="T486" i="1"/>
  <c r="AI486" i="1"/>
  <c r="AI479" i="1" s="1"/>
  <c r="T489" i="1"/>
  <c r="AD489" i="1"/>
  <c r="K492" i="1"/>
  <c r="Z503" i="1"/>
  <c r="F504" i="1"/>
  <c r="F502" i="1" s="1"/>
  <c r="H504" i="1"/>
  <c r="H502" i="1" s="1"/>
  <c r="J504" i="1"/>
  <c r="J502" i="1" s="1"/>
  <c r="O504" i="1"/>
  <c r="Y504" i="1"/>
  <c r="Y502" i="1" s="1"/>
  <c r="AI520" i="1"/>
  <c r="AD520" i="1"/>
  <c r="AE520" i="1" s="1"/>
  <c r="M530" i="1"/>
  <c r="U530" i="1"/>
  <c r="P532" i="1"/>
  <c r="AI531" i="1"/>
  <c r="F531" i="1"/>
  <c r="H531" i="1"/>
  <c r="P533" i="1"/>
  <c r="G531" i="1"/>
  <c r="I531" i="1"/>
  <c r="AC531" i="1"/>
  <c r="AC557" i="1"/>
  <c r="AC544" i="1" s="1"/>
  <c r="K577" i="1"/>
  <c r="T602" i="1"/>
  <c r="U602" i="1" s="1"/>
  <c r="P604" i="1"/>
  <c r="Z604" i="1"/>
  <c r="Y602" i="1"/>
  <c r="AE602" i="1" s="1"/>
  <c r="U623" i="1"/>
  <c r="T557" i="1"/>
  <c r="T544" i="1" s="1"/>
  <c r="AE604" i="1"/>
  <c r="F626" i="1"/>
  <c r="F622" i="1" s="1"/>
  <c r="H626" i="1"/>
  <c r="H622" i="1" s="1"/>
  <c r="J626" i="1"/>
  <c r="K634" i="1"/>
  <c r="AC622" i="1"/>
  <c r="AI787" i="1"/>
  <c r="M6" i="2"/>
  <c r="N6" i="2"/>
  <c r="AG18" i="1"/>
  <c r="K47" i="1"/>
  <c r="T47" i="1"/>
  <c r="AF34" i="1"/>
  <c r="AG20" i="1"/>
  <c r="AG19" i="1"/>
  <c r="AE34" i="1"/>
  <c r="AK4" i="1"/>
  <c r="AE4" i="1"/>
  <c r="AG4" i="1"/>
  <c r="AP4" i="1"/>
  <c r="AE5" i="1"/>
  <c r="AG5" i="1"/>
  <c r="AE6" i="1"/>
  <c r="AG6" i="1"/>
  <c r="AE8" i="1"/>
  <c r="AG8" i="1"/>
  <c r="AE9" i="1"/>
  <c r="AG9" i="1"/>
  <c r="AE11" i="1"/>
  <c r="AG11" i="1"/>
  <c r="AE12" i="1"/>
  <c r="AG12" i="1"/>
  <c r="AE13" i="1"/>
  <c r="AG13" i="1"/>
  <c r="AE14" i="1"/>
  <c r="AG14" i="1"/>
  <c r="AE15" i="1"/>
  <c r="AG15" i="1"/>
  <c r="AE17" i="1"/>
  <c r="AG17" i="1"/>
  <c r="AE18" i="1"/>
  <c r="AF20" i="1"/>
  <c r="AK20" i="1"/>
  <c r="AG21" i="1"/>
  <c r="AE22" i="1"/>
  <c r="AG22" i="1"/>
  <c r="AE23" i="1"/>
  <c r="AG23" i="1"/>
  <c r="AP23" i="1"/>
  <c r="AE24" i="1"/>
  <c r="AG24" i="1"/>
  <c r="AE25" i="1"/>
  <c r="AG25" i="1"/>
  <c r="AE26" i="1"/>
  <c r="AG26" i="1"/>
  <c r="AE27" i="1"/>
  <c r="AG27" i="1"/>
  <c r="AP27" i="1"/>
  <c r="AE28" i="1"/>
  <c r="AG28" i="1"/>
  <c r="AP28" i="1"/>
  <c r="AE29" i="1"/>
  <c r="AG29" i="1"/>
  <c r="AP29" i="1"/>
  <c r="AE30" i="1"/>
  <c r="AG30" i="1"/>
  <c r="AP30" i="1"/>
  <c r="AG31" i="1"/>
  <c r="AP31" i="1"/>
  <c r="R33" i="1"/>
  <c r="AB33" i="1"/>
  <c r="AG33" i="1"/>
  <c r="U34" i="1"/>
  <c r="Z34" i="1"/>
  <c r="K35" i="1"/>
  <c r="K36" i="1" s="1"/>
  <c r="N35" i="1"/>
  <c r="N36" i="1" s="1"/>
  <c r="S35" i="1"/>
  <c r="S36" i="1" s="1"/>
  <c r="X35" i="1"/>
  <c r="X36" i="1" s="1"/>
  <c r="AC35" i="1"/>
  <c r="AC36" i="1" s="1"/>
  <c r="AH35" i="1"/>
  <c r="AH36" i="1" s="1"/>
  <c r="F36" i="1"/>
  <c r="J36" i="1"/>
  <c r="L36" i="1"/>
  <c r="AE39" i="1"/>
  <c r="P45" i="1"/>
  <c r="U45" i="1"/>
  <c r="Z45" i="1"/>
  <c r="F46" i="1"/>
  <c r="F47" i="1" s="1"/>
  <c r="J46" i="1"/>
  <c r="J47" i="1" s="1"/>
  <c r="L46" i="1"/>
  <c r="L47" i="1" s="1"/>
  <c r="Y47" i="1"/>
  <c r="F66" i="1"/>
  <c r="F76" i="1"/>
  <c r="F77" i="1" s="1"/>
  <c r="H66" i="1"/>
  <c r="H76" i="1"/>
  <c r="H77" i="1" s="1"/>
  <c r="J66" i="1"/>
  <c r="J76" i="1"/>
  <c r="J77" i="1" s="1"/>
  <c r="L66" i="1"/>
  <c r="L76" i="1"/>
  <c r="L77" i="1" s="1"/>
  <c r="N76" i="1"/>
  <c r="T76" i="1"/>
  <c r="T77" i="1" s="1"/>
  <c r="V64" i="1"/>
  <c r="Y76" i="1"/>
  <c r="Y77" i="1" s="1"/>
  <c r="AC66" i="1"/>
  <c r="AC76" i="1"/>
  <c r="AC77" i="1" s="1"/>
  <c r="AI66" i="1"/>
  <c r="AI76" i="1"/>
  <c r="AI77" i="1" s="1"/>
  <c r="AM76" i="1"/>
  <c r="G65" i="1"/>
  <c r="G66" i="1" s="1"/>
  <c r="N65" i="1"/>
  <c r="N66" i="1" s="1"/>
  <c r="T65" i="1"/>
  <c r="Y65" i="1"/>
  <c r="Y66" i="1" s="1"/>
  <c r="AM65" i="1"/>
  <c r="AM66" i="1" s="1"/>
  <c r="P364" i="1"/>
  <c r="U364" i="1"/>
  <c r="Z364" i="1"/>
  <c r="Y362" i="1"/>
  <c r="AE325" i="1"/>
  <c r="AE327" i="1"/>
  <c r="AF4" i="1"/>
  <c r="AP20" i="1"/>
  <c r="AF23" i="1"/>
  <c r="AK23" i="1"/>
  <c r="AF24" i="1"/>
  <c r="AF27" i="1"/>
  <c r="AK27" i="1"/>
  <c r="AF28" i="1"/>
  <c r="AK28" i="1"/>
  <c r="AF29" i="1"/>
  <c r="AK29" i="1"/>
  <c r="AK30" i="1"/>
  <c r="AK31" i="1"/>
  <c r="Q34" i="1"/>
  <c r="V34" i="1"/>
  <c r="AA34" i="1"/>
  <c r="O35" i="1"/>
  <c r="O36" i="1" s="1"/>
  <c r="T35" i="1"/>
  <c r="T36" i="1" s="1"/>
  <c r="Y35" i="1"/>
  <c r="Y36" i="1" s="1"/>
  <c r="G36" i="1"/>
  <c r="I36" i="1"/>
  <c r="Q45" i="1"/>
  <c r="V45" i="1"/>
  <c r="AD45" i="1"/>
  <c r="AJ45" i="1" s="1"/>
  <c r="G46" i="1"/>
  <c r="G47" i="1" s="1"/>
  <c r="I46" i="1"/>
  <c r="I47" i="1" s="1"/>
  <c r="O46" i="1"/>
  <c r="Q46" i="1" s="1"/>
  <c r="U46" i="1"/>
  <c r="I76" i="1"/>
  <c r="I66" i="1"/>
  <c r="K76" i="1"/>
  <c r="K77" i="1" s="1"/>
  <c r="K66" i="1"/>
  <c r="O76" i="1"/>
  <c r="S76" i="1"/>
  <c r="S77" i="1" s="1"/>
  <c r="X76" i="1"/>
  <c r="X65" i="1"/>
  <c r="X66" i="1" s="1"/>
  <c r="AA64" i="1"/>
  <c r="AD76" i="1"/>
  <c r="AD65" i="1"/>
  <c r="AF65" i="1" s="1"/>
  <c r="AH76" i="1"/>
  <c r="AH77" i="1" s="1"/>
  <c r="AH65" i="1"/>
  <c r="AH66" i="1" s="1"/>
  <c r="AK64" i="1"/>
  <c r="AN76" i="1"/>
  <c r="AP76" i="1" s="1"/>
  <c r="AN65" i="1"/>
  <c r="AP65" i="1" s="1"/>
  <c r="O65" i="1"/>
  <c r="S65" i="1"/>
  <c r="S66" i="1" s="1"/>
  <c r="AK65" i="1"/>
  <c r="G77" i="1"/>
  <c r="I77" i="1"/>
  <c r="N77" i="1"/>
  <c r="X77" i="1"/>
  <c r="AM77" i="1"/>
  <c r="K364" i="1"/>
  <c r="M364" i="1"/>
  <c r="L362" i="1"/>
  <c r="AE328" i="1"/>
  <c r="AE329" i="1"/>
  <c r="AE330" i="1"/>
  <c r="AE331" i="1"/>
  <c r="AE334" i="1"/>
  <c r="AE335" i="1"/>
  <c r="AE336" i="1"/>
  <c r="AE337" i="1"/>
  <c r="AE338" i="1"/>
  <c r="AE356" i="1"/>
  <c r="Q75" i="1"/>
  <c r="AA75" i="1"/>
  <c r="AK75" i="1"/>
  <c r="Z457" i="1"/>
  <c r="Z456" i="1"/>
  <c r="AE542" i="1"/>
  <c r="AE541" i="1"/>
  <c r="AF168" i="1"/>
  <c r="AK168" i="1"/>
  <c r="AP168" i="1"/>
  <c r="G799" i="1"/>
  <c r="G784" i="1"/>
  <c r="I784" i="1"/>
  <c r="M219" i="1"/>
  <c r="P794" i="1"/>
  <c r="O784" i="1"/>
  <c r="Q219" i="1"/>
  <c r="T784" i="1"/>
  <c r="T799" i="1"/>
  <c r="U794" i="1"/>
  <c r="V219" i="1"/>
  <c r="Y799" i="1"/>
  <c r="Z794" i="1"/>
  <c r="Y784" i="1"/>
  <c r="AA219" i="1"/>
  <c r="AD219" i="1"/>
  <c r="AG130" i="1" s="1"/>
  <c r="P236" i="1"/>
  <c r="U236" i="1"/>
  <c r="Z236" i="1"/>
  <c r="AE236" i="1"/>
  <c r="U237" i="1"/>
  <c r="M247" i="1"/>
  <c r="Q247" i="1"/>
  <c r="P248" i="1"/>
  <c r="M259" i="1"/>
  <c r="Q259" i="1"/>
  <c r="M271" i="1"/>
  <c r="O785" i="1"/>
  <c r="P795" i="1"/>
  <c r="Q271" i="1"/>
  <c r="U795" i="1"/>
  <c r="T785" i="1"/>
  <c r="V271" i="1"/>
  <c r="Y785" i="1"/>
  <c r="Z795" i="1"/>
  <c r="AA271" i="1"/>
  <c r="AE795" i="1"/>
  <c r="AD785" i="1"/>
  <c r="AF271" i="1"/>
  <c r="AI785" i="1"/>
  <c r="AJ795" i="1"/>
  <c r="AK271" i="1"/>
  <c r="AP271" i="1"/>
  <c r="P272" i="1"/>
  <c r="P282" i="1"/>
  <c r="U282" i="1"/>
  <c r="Z282" i="1"/>
  <c r="AE282" i="1"/>
  <c r="U283" i="1"/>
  <c r="AD283" i="1"/>
  <c r="AN283" i="1"/>
  <c r="P286" i="1"/>
  <c r="Z286" i="1"/>
  <c r="AE286" i="1"/>
  <c r="M287" i="1"/>
  <c r="Q287" i="1"/>
  <c r="V287" i="1"/>
  <c r="AA287" i="1"/>
  <c r="AE287" i="1"/>
  <c r="M288" i="1"/>
  <c r="Q288" i="1"/>
  <c r="V288" i="1"/>
  <c r="AE288" i="1"/>
  <c r="P289" i="1"/>
  <c r="V289" i="1"/>
  <c r="AE448" i="1"/>
  <c r="P290" i="1"/>
  <c r="U290" i="1"/>
  <c r="Z290" i="1"/>
  <c r="AF290" i="1"/>
  <c r="AK290" i="1"/>
  <c r="AP290" i="1"/>
  <c r="L607" i="1"/>
  <c r="M610" i="1"/>
  <c r="U610" i="1"/>
  <c r="T607" i="1"/>
  <c r="AE610" i="1"/>
  <c r="AD607" i="1"/>
  <c r="F294" i="1"/>
  <c r="F317" i="1" s="1"/>
  <c r="F319" i="1" s="1"/>
  <c r="H294" i="1"/>
  <c r="H317" i="1" s="1"/>
  <c r="J294" i="1"/>
  <c r="J317" i="1" s="1"/>
  <c r="J319" i="1" s="1"/>
  <c r="L294" i="1"/>
  <c r="L317" i="1" s="1"/>
  <c r="AC294" i="1"/>
  <c r="AC317" i="1" s="1"/>
  <c r="AI294" i="1"/>
  <c r="P371" i="1"/>
  <c r="U300" i="1"/>
  <c r="J786" i="1"/>
  <c r="K796" i="1"/>
  <c r="M796" i="1"/>
  <c r="L786" i="1"/>
  <c r="Z310" i="1"/>
  <c r="AE310" i="1"/>
  <c r="AK310" i="1"/>
  <c r="AP310" i="1"/>
  <c r="P315" i="1"/>
  <c r="Z315" i="1"/>
  <c r="K323" i="1"/>
  <c r="M323" i="1"/>
  <c r="P323" i="1"/>
  <c r="U323" i="1"/>
  <c r="Z323" i="1"/>
  <c r="AE323" i="1"/>
  <c r="G324" i="1"/>
  <c r="I324" i="1"/>
  <c r="Z329" i="1"/>
  <c r="G332" i="1"/>
  <c r="I332" i="1"/>
  <c r="G333" i="1"/>
  <c r="I333" i="1"/>
  <c r="K336" i="1"/>
  <c r="M336" i="1"/>
  <c r="P336" i="1"/>
  <c r="K338" i="1"/>
  <c r="M338" i="1"/>
  <c r="P338" i="1"/>
  <c r="K340" i="1"/>
  <c r="M340" i="1"/>
  <c r="G350" i="1"/>
  <c r="I350" i="1"/>
  <c r="K363" i="1"/>
  <c r="M363" i="1"/>
  <c r="Z363" i="1"/>
  <c r="AD364" i="1"/>
  <c r="U377" i="1"/>
  <c r="M395" i="1"/>
  <c r="L402" i="1"/>
  <c r="AC402" i="1"/>
  <c r="AD756" i="1"/>
  <c r="P492" i="1"/>
  <c r="K504" i="1"/>
  <c r="P504" i="1"/>
  <c r="O502" i="1"/>
  <c r="Z504" i="1"/>
  <c r="AI504" i="1"/>
  <c r="AE456" i="1"/>
  <c r="AE457" i="1"/>
  <c r="Z541" i="1"/>
  <c r="Z542" i="1"/>
  <c r="AE504" i="1"/>
  <c r="AD502" i="1"/>
  <c r="AG168" i="1"/>
  <c r="F799" i="1"/>
  <c r="F784" i="1"/>
  <c r="H799" i="1"/>
  <c r="H784" i="1"/>
  <c r="J799" i="1"/>
  <c r="K794" i="1"/>
  <c r="J784" i="1"/>
  <c r="L784" i="1"/>
  <c r="L799" i="1"/>
  <c r="M794" i="1"/>
  <c r="P219" i="1"/>
  <c r="U219" i="1"/>
  <c r="Z219" i="1"/>
  <c r="AL205" i="1"/>
  <c r="AN219" i="1"/>
  <c r="Q236" i="1"/>
  <c r="P247" i="1"/>
  <c r="P259" i="1"/>
  <c r="J785" i="1"/>
  <c r="K795" i="1"/>
  <c r="M795" i="1"/>
  <c r="L785" i="1"/>
  <c r="P271" i="1"/>
  <c r="M272" i="1"/>
  <c r="Q282" i="1"/>
  <c r="AA282" i="1"/>
  <c r="AK282" i="1"/>
  <c r="U286" i="1"/>
  <c r="AA286" i="1"/>
  <c r="AF286" i="1"/>
  <c r="AK286" i="1"/>
  <c r="AP286" i="1"/>
  <c r="P287" i="1"/>
  <c r="AD745" i="1"/>
  <c r="AD497" i="1"/>
  <c r="AF287" i="1"/>
  <c r="AK287" i="1"/>
  <c r="AP287" i="1"/>
  <c r="P288" i="1"/>
  <c r="U288" i="1"/>
  <c r="Z288" i="1"/>
  <c r="AE410" i="1"/>
  <c r="AF288" i="1"/>
  <c r="AK288" i="1"/>
  <c r="Q289" i="1"/>
  <c r="Q290" i="1"/>
  <c r="V290" i="1"/>
  <c r="AE290" i="1"/>
  <c r="K610" i="1"/>
  <c r="O607" i="1"/>
  <c r="P610" i="1"/>
  <c r="Y607" i="1"/>
  <c r="Z610" i="1"/>
  <c r="G294" i="1"/>
  <c r="I294" i="1"/>
  <c r="I795" i="1" s="1"/>
  <c r="I785" i="1" s="1"/>
  <c r="O294" i="1"/>
  <c r="T294" i="1"/>
  <c r="Y294" i="1"/>
  <c r="AD294" i="1"/>
  <c r="AH294" i="1"/>
  <c r="O402" i="1"/>
  <c r="O310" i="1"/>
  <c r="U310" i="1" s="1"/>
  <c r="U796" i="1"/>
  <c r="T786" i="1"/>
  <c r="V310" i="1"/>
  <c r="Y786" i="1"/>
  <c r="Z796" i="1"/>
  <c r="AA310" i="1"/>
  <c r="AD796" i="1"/>
  <c r="AD661" i="1"/>
  <c r="AF310" i="1"/>
  <c r="U311" i="1"/>
  <c r="U315" i="1"/>
  <c r="G317" i="1"/>
  <c r="G319" i="1" s="1"/>
  <c r="I317" i="1"/>
  <c r="I319" i="1" s="1"/>
  <c r="O317" i="1"/>
  <c r="O319" i="1" s="1"/>
  <c r="T317" i="1"/>
  <c r="Y317" i="1"/>
  <c r="Y319" i="1" s="1"/>
  <c r="F324" i="1"/>
  <c r="H324" i="1"/>
  <c r="J324" i="1"/>
  <c r="K324" i="1" s="1"/>
  <c r="L324" i="1"/>
  <c r="M324" i="1" s="1"/>
  <c r="O324" i="1"/>
  <c r="P324" i="1" s="1"/>
  <c r="T324" i="1"/>
  <c r="U324" i="1" s="1"/>
  <c r="Y324" i="1"/>
  <c r="Z324" i="1" s="1"/>
  <c r="AD324" i="1"/>
  <c r="AE324" i="1" s="1"/>
  <c r="O328" i="1"/>
  <c r="P328" i="1" s="1"/>
  <c r="F332" i="1"/>
  <c r="H332" i="1"/>
  <c r="J332" i="1"/>
  <c r="K332" i="1" s="1"/>
  <c r="L332" i="1"/>
  <c r="M332" i="1" s="1"/>
  <c r="O332" i="1"/>
  <c r="P332" i="1" s="1"/>
  <c r="T332" i="1"/>
  <c r="U332" i="1" s="1"/>
  <c r="Y332" i="1"/>
  <c r="Z332" i="1" s="1"/>
  <c r="AD332" i="1"/>
  <c r="AE332" i="1" s="1"/>
  <c r="F333" i="1"/>
  <c r="H333" i="1"/>
  <c r="J333" i="1"/>
  <c r="K333" i="1" s="1"/>
  <c r="L333" i="1"/>
  <c r="M333" i="1" s="1"/>
  <c r="O333" i="1"/>
  <c r="P333" i="1" s="1"/>
  <c r="T333" i="1"/>
  <c r="U333" i="1" s="1"/>
  <c r="Y333" i="1"/>
  <c r="Z333" i="1" s="1"/>
  <c r="AD333" i="1"/>
  <c r="AE333" i="1" s="1"/>
  <c r="AD342" i="1"/>
  <c r="AE342" i="1" s="1"/>
  <c r="AD348" i="1"/>
  <c r="AE348" i="1" s="1"/>
  <c r="E604" i="1"/>
  <c r="E602" i="1"/>
  <c r="F350" i="1"/>
  <c r="H350" i="1"/>
  <c r="J350" i="1"/>
  <c r="K350" i="1" s="1"/>
  <c r="L350" i="1"/>
  <c r="M350" i="1" s="1"/>
  <c r="O350" i="1"/>
  <c r="P350" i="1" s="1"/>
  <c r="T350" i="1"/>
  <c r="U350" i="1" s="1"/>
  <c r="Y350" i="1"/>
  <c r="Z350" i="1" s="1"/>
  <c r="AD350" i="1"/>
  <c r="AE350" i="1" s="1"/>
  <c r="U385" i="1"/>
  <c r="AE432" i="1"/>
  <c r="P368" i="1"/>
  <c r="Z368" i="1"/>
  <c r="AE368" i="1"/>
  <c r="U371" i="1"/>
  <c r="P377" i="1"/>
  <c r="AE377" i="1"/>
  <c r="AD385" i="1"/>
  <c r="AJ385" i="1" s="1"/>
  <c r="AE387" i="1"/>
  <c r="AD749" i="1"/>
  <c r="U395" i="1"/>
  <c r="P398" i="1"/>
  <c r="Z398" i="1"/>
  <c r="AE398" i="1"/>
  <c r="U400" i="1"/>
  <c r="AE407" i="1"/>
  <c r="Y411" i="1"/>
  <c r="AE411" i="1" s="1"/>
  <c r="Y416" i="1"/>
  <c r="AE416" i="1" s="1"/>
  <c r="AD439" i="1"/>
  <c r="Y453" i="1"/>
  <c r="AE453" i="1" s="1"/>
  <c r="F459" i="1"/>
  <c r="H459" i="1"/>
  <c r="J459" i="1"/>
  <c r="O459" i="1"/>
  <c r="Y459" i="1"/>
  <c r="G473" i="1"/>
  <c r="I473" i="1"/>
  <c r="F489" i="1"/>
  <c r="F479" i="1" s="1"/>
  <c r="H489" i="1"/>
  <c r="H479" i="1" s="1"/>
  <c r="J489" i="1"/>
  <c r="J479" i="1" s="1"/>
  <c r="O489" i="1"/>
  <c r="Y489" i="1"/>
  <c r="T492" i="1"/>
  <c r="AD743" i="1"/>
  <c r="T502" i="1"/>
  <c r="U509" i="1"/>
  <c r="AE512" i="1"/>
  <c r="AF387" i="1"/>
  <c r="Z492" i="1"/>
  <c r="E492" i="1"/>
  <c r="AE492" i="1"/>
  <c r="U503" i="1"/>
  <c r="M504" i="1"/>
  <c r="L502" i="1"/>
  <c r="U504" i="1"/>
  <c r="M517" i="1"/>
  <c r="U517" i="1"/>
  <c r="M534" i="1"/>
  <c r="Z534" i="1"/>
  <c r="U534" i="1"/>
  <c r="T531" i="1"/>
  <c r="K517" i="1"/>
  <c r="P517" i="1"/>
  <c r="P520" i="1"/>
  <c r="U520" i="1"/>
  <c r="Z520" i="1"/>
  <c r="U544" i="1"/>
  <c r="Z530" i="1"/>
  <c r="AE530" i="1"/>
  <c r="J531" i="1"/>
  <c r="K531" i="1" s="1"/>
  <c r="L531" i="1"/>
  <c r="M531" i="1" s="1"/>
  <c r="O531" i="1"/>
  <c r="Y531" i="1"/>
  <c r="AD531" i="1"/>
  <c r="Z532" i="1"/>
  <c r="U538" i="1"/>
  <c r="AD688" i="1"/>
  <c r="AD574" i="1"/>
  <c r="AD544" i="1" s="1"/>
  <c r="AJ544" i="1" s="1"/>
  <c r="U577" i="1"/>
  <c r="Z602" i="1"/>
  <c r="M615" i="1"/>
  <c r="AD598" i="1"/>
  <c r="O626" i="1"/>
  <c r="Y626" i="1"/>
  <c r="AE626" i="1" s="1"/>
  <c r="AI626" i="1"/>
  <c r="M634" i="1"/>
  <c r="Z634" i="1"/>
  <c r="U634" i="1"/>
  <c r="T622" i="1"/>
  <c r="U615" i="1"/>
  <c r="Z623" i="1"/>
  <c r="AD739" i="1"/>
  <c r="G787" i="1"/>
  <c r="I787" i="1"/>
  <c r="L787" i="1"/>
  <c r="T787" i="1"/>
  <c r="AD787" i="1"/>
  <c r="AN787" i="1"/>
  <c r="AD788" i="1"/>
  <c r="F787" i="1"/>
  <c r="H787" i="1"/>
  <c r="J787" i="1"/>
  <c r="O787" i="1"/>
  <c r="Y787" i="1"/>
  <c r="AQ214" i="1" l="1"/>
  <c r="AQ150" i="1"/>
  <c r="AN317" i="1"/>
  <c r="AN786" i="1"/>
  <c r="AP22" i="1"/>
  <c r="AN785" i="1"/>
  <c r="AP5" i="1"/>
  <c r="V47" i="1"/>
  <c r="AC362" i="1"/>
  <c r="F362" i="1"/>
  <c r="AQ201" i="1"/>
  <c r="AQ205" i="1"/>
  <c r="AQ192" i="1"/>
  <c r="AQ200" i="1"/>
  <c r="AP13" i="1"/>
  <c r="AO332" i="1"/>
  <c r="AN394" i="1"/>
  <c r="AT394" i="1" s="1"/>
  <c r="AQ170" i="1"/>
  <c r="AQ177" i="1"/>
  <c r="AP14" i="1"/>
  <c r="AN34" i="1"/>
  <c r="Z800" i="1"/>
  <c r="Z377" i="1"/>
  <c r="AJ30" i="1"/>
  <c r="AO350" i="1"/>
  <c r="AN607" i="1"/>
  <c r="AT607" i="1" s="1"/>
  <c r="AT610" i="1"/>
  <c r="AT22" i="1"/>
  <c r="I362" i="1"/>
  <c r="AO333" i="1"/>
  <c r="AD590" i="1"/>
  <c r="AD583" i="1" s="1"/>
  <c r="AO324" i="1"/>
  <c r="AN358" i="1"/>
  <c r="AN362" i="1"/>
  <c r="AT364" i="1"/>
  <c r="AQ139" i="1"/>
  <c r="AQ148" i="1"/>
  <c r="AQ136" i="1"/>
  <c r="AQ138" i="1"/>
  <c r="AQ92" i="1"/>
  <c r="AQ116" i="1"/>
  <c r="AQ83" i="1"/>
  <c r="AQ88" i="1"/>
  <c r="O362" i="1"/>
  <c r="G402" i="1"/>
  <c r="T402" i="1"/>
  <c r="AD422" i="1"/>
  <c r="AE422" i="1" s="1"/>
  <c r="AE509" i="1"/>
  <c r="K626" i="1"/>
  <c r="L622" i="1"/>
  <c r="M622" i="1" s="1"/>
  <c r="J622" i="1"/>
  <c r="K622" i="1" s="1"/>
  <c r="H362" i="1"/>
  <c r="T362" i="1"/>
  <c r="Z362" i="1" s="1"/>
  <c r="P385" i="1"/>
  <c r="AO520" i="1"/>
  <c r="AJ520" i="1"/>
  <c r="Z544" i="1"/>
  <c r="AK22" i="1"/>
  <c r="AO22" i="1"/>
  <c r="AJ22" i="1"/>
  <c r="AT294" i="1"/>
  <c r="AS295" i="1"/>
  <c r="AQ147" i="1"/>
  <c r="AQ162" i="1"/>
  <c r="AQ128" i="1"/>
  <c r="AQ134" i="1"/>
  <c r="AT219" i="1"/>
  <c r="AQ210" i="1"/>
  <c r="AQ209" i="1"/>
  <c r="AQ199" i="1"/>
  <c r="AQ198" i="1"/>
  <c r="AQ191" i="1"/>
  <c r="AQ175" i="1"/>
  <c r="AQ154" i="1"/>
  <c r="AQ152" i="1"/>
  <c r="AQ143" i="1"/>
  <c r="AQ142" i="1"/>
  <c r="AQ141" i="1"/>
  <c r="AQ140" i="1"/>
  <c r="AQ137" i="1"/>
  <c r="AQ125" i="1"/>
  <c r="AQ109" i="1"/>
  <c r="AQ108" i="1"/>
  <c r="AQ100" i="1"/>
  <c r="AQ98" i="1"/>
  <c r="AQ208" i="1"/>
  <c r="AQ203" i="1"/>
  <c r="AQ190" i="1"/>
  <c r="AQ182" i="1"/>
  <c r="AQ179" i="1"/>
  <c r="AQ176" i="1"/>
  <c r="AQ173" i="1"/>
  <c r="AQ169" i="1"/>
  <c r="AQ153" i="1"/>
  <c r="AQ149" i="1"/>
  <c r="AQ146" i="1"/>
  <c r="AQ133" i="1"/>
  <c r="AQ129" i="1"/>
  <c r="AQ127" i="1"/>
  <c r="AQ123" i="1"/>
  <c r="AQ121" i="1"/>
  <c r="AQ118" i="1"/>
  <c r="AQ115" i="1"/>
  <c r="AQ110" i="1"/>
  <c r="AQ104" i="1"/>
  <c r="AQ97" i="1"/>
  <c r="AQ91" i="1"/>
  <c r="AQ87" i="1"/>
  <c r="AQ86" i="1"/>
  <c r="AQ84" i="1"/>
  <c r="AQ23" i="1"/>
  <c r="AJ796" i="1"/>
  <c r="AO294" i="1"/>
  <c r="AJ294" i="1"/>
  <c r="AO610" i="1"/>
  <c r="AJ610" i="1"/>
  <c r="AJ615" i="1"/>
  <c r="AO615" i="1"/>
  <c r="AO626" i="1"/>
  <c r="AJ626" i="1"/>
  <c r="AL193" i="1"/>
  <c r="AL195" i="1"/>
  <c r="AK13" i="1"/>
  <c r="AO13" i="1"/>
  <c r="AJ13" i="1"/>
  <c r="AO495" i="1"/>
  <c r="AL147" i="1"/>
  <c r="AL162" i="1"/>
  <c r="AO512" i="1"/>
  <c r="AJ512" i="1"/>
  <c r="AL128" i="1"/>
  <c r="AL134" i="1"/>
  <c r="AI537" i="1"/>
  <c r="AO537" i="1" s="1"/>
  <c r="AO583" i="1"/>
  <c r="AK5" i="1"/>
  <c r="AJ5" i="1"/>
  <c r="AO5" i="1"/>
  <c r="AJ364" i="1"/>
  <c r="AO364" i="1"/>
  <c r="AO402" i="1"/>
  <c r="AL92" i="1"/>
  <c r="AL103" i="1"/>
  <c r="AO219" i="1"/>
  <c r="AJ219" i="1"/>
  <c r="AK14" i="1"/>
  <c r="AO14" i="1"/>
  <c r="AJ14" i="1"/>
  <c r="AO531" i="1"/>
  <c r="AJ531" i="1"/>
  <c r="AH607" i="1"/>
  <c r="J362" i="1"/>
  <c r="K362" i="1" s="1"/>
  <c r="K385" i="1"/>
  <c r="AD684" i="1"/>
  <c r="H501" i="1"/>
  <c r="AI607" i="1"/>
  <c r="I438" i="1"/>
  <c r="I394" i="1" s="1"/>
  <c r="AC438" i="1"/>
  <c r="AC394" i="1" s="1"/>
  <c r="AE459" i="1"/>
  <c r="AJ333" i="1"/>
  <c r="AI362" i="1"/>
  <c r="AJ342" i="1"/>
  <c r="F537" i="1"/>
  <c r="AJ332" i="1"/>
  <c r="AJ324" i="1"/>
  <c r="AI358" i="1"/>
  <c r="AH501" i="1"/>
  <c r="O537" i="1"/>
  <c r="T537" i="1"/>
  <c r="Y537" i="1"/>
  <c r="Z583" i="1"/>
  <c r="J537" i="1"/>
  <c r="P583" i="1"/>
  <c r="K583" i="1"/>
  <c r="I358" i="1"/>
  <c r="I359" i="1" s="1"/>
  <c r="G362" i="1"/>
  <c r="M362" i="1" s="1"/>
  <c r="M512" i="1"/>
  <c r="P615" i="1"/>
  <c r="G438" i="1"/>
  <c r="G394" i="1" s="1"/>
  <c r="J607" i="1"/>
  <c r="K607" i="1" s="1"/>
  <c r="AM35" i="1"/>
  <c r="AM36" i="1" s="1"/>
  <c r="F501" i="1"/>
  <c r="M385" i="1"/>
  <c r="J402" i="1"/>
  <c r="P402" i="1" s="1"/>
  <c r="AI34" i="1"/>
  <c r="AL210" i="1"/>
  <c r="AL214" i="1"/>
  <c r="AL208" i="1"/>
  <c r="AL209" i="1"/>
  <c r="AL199" i="1"/>
  <c r="AL203" i="1"/>
  <c r="AL191" i="1"/>
  <c r="AL198" i="1"/>
  <c r="AL182" i="1"/>
  <c r="AL190" i="1"/>
  <c r="AL176" i="1"/>
  <c r="AL179" i="1"/>
  <c r="AL173" i="1"/>
  <c r="AL175" i="1"/>
  <c r="AL154" i="1"/>
  <c r="AL169" i="1"/>
  <c r="AL152" i="1"/>
  <c r="AL153" i="1"/>
  <c r="AL146" i="1"/>
  <c r="AL149" i="1"/>
  <c r="AL143" i="1"/>
  <c r="AL144" i="1"/>
  <c r="AL141" i="1"/>
  <c r="AL142" i="1"/>
  <c r="AL137" i="1"/>
  <c r="AL140" i="1"/>
  <c r="AL127" i="1"/>
  <c r="AL133" i="1"/>
  <c r="AL123" i="1"/>
  <c r="AL125" i="1"/>
  <c r="AL121" i="1"/>
  <c r="AL129" i="1"/>
  <c r="AL115" i="1"/>
  <c r="AL118" i="1"/>
  <c r="AL109" i="1"/>
  <c r="AL110" i="1"/>
  <c r="AL104" i="1"/>
  <c r="AL108" i="1"/>
  <c r="AL99" i="1"/>
  <c r="AL100" i="1"/>
  <c r="M402" i="1"/>
  <c r="AL97" i="1"/>
  <c r="AL98" i="1"/>
  <c r="AL90" i="1"/>
  <c r="AL91" i="1"/>
  <c r="AL86" i="1"/>
  <c r="AL87" i="1"/>
  <c r="AL84" i="1"/>
  <c r="AL85" i="1"/>
  <c r="AF76" i="1"/>
  <c r="AD77" i="1"/>
  <c r="Q65" i="1"/>
  <c r="Q76" i="1"/>
  <c r="T479" i="1"/>
  <c r="T438" i="1" s="1"/>
  <c r="T394" i="1" s="1"/>
  <c r="AC501" i="1"/>
  <c r="H438" i="1"/>
  <c r="H394" i="1" s="1"/>
  <c r="M607" i="1"/>
  <c r="AN66" i="1"/>
  <c r="M36" i="1"/>
  <c r="AC537" i="1"/>
  <c r="AI438" i="1"/>
  <c r="L479" i="1"/>
  <c r="L438" i="1" s="1"/>
  <c r="L394" i="1" s="1"/>
  <c r="AH438" i="1"/>
  <c r="AH394" i="1" s="1"/>
  <c r="L583" i="1"/>
  <c r="P544" i="1"/>
  <c r="H358" i="1"/>
  <c r="H359" i="1" s="1"/>
  <c r="G501" i="1"/>
  <c r="F358" i="1"/>
  <c r="F359" i="1" s="1"/>
  <c r="M799" i="1"/>
  <c r="G358" i="1"/>
  <c r="G359" i="1" s="1"/>
  <c r="AN77" i="1"/>
  <c r="AP77" i="1" s="1"/>
  <c r="V77" i="1"/>
  <c r="AD479" i="1"/>
  <c r="I501" i="1"/>
  <c r="AE544" i="1"/>
  <c r="J438" i="1"/>
  <c r="F438" i="1"/>
  <c r="F394" i="1" s="1"/>
  <c r="M318" i="1"/>
  <c r="M317" i="1"/>
  <c r="L319" i="1"/>
  <c r="AI622" i="1"/>
  <c r="Z626" i="1"/>
  <c r="Y622" i="1"/>
  <c r="P626" i="1"/>
  <c r="O622" i="1"/>
  <c r="U626" i="1"/>
  <c r="Z531" i="1"/>
  <c r="U492" i="1"/>
  <c r="AE439" i="1"/>
  <c r="AD438" i="1"/>
  <c r="AF422" i="1"/>
  <c r="AE385" i="1"/>
  <c r="AF385" i="1"/>
  <c r="V317" i="1"/>
  <c r="U317" i="1"/>
  <c r="AE796" i="1"/>
  <c r="AD786" i="1"/>
  <c r="AD673" i="1"/>
  <c r="AD295" i="1"/>
  <c r="AF294" i="1"/>
  <c r="AE294" i="1"/>
  <c r="T295" i="1"/>
  <c r="V294" i="1"/>
  <c r="U294" i="1"/>
  <c r="AN794" i="1"/>
  <c r="AP219" i="1"/>
  <c r="AQ161" i="1"/>
  <c r="AE364" i="1"/>
  <c r="AD362" i="1"/>
  <c r="AN295" i="1"/>
  <c r="AP294" i="1"/>
  <c r="AD794" i="1"/>
  <c r="AE794" i="1" s="1"/>
  <c r="AD317" i="1"/>
  <c r="AG219" i="1" s="1"/>
  <c r="AE219" i="1"/>
  <c r="AG209" i="1"/>
  <c r="AG205" i="1"/>
  <c r="AG203" i="1"/>
  <c r="AG199" i="1"/>
  <c r="AG191" i="1"/>
  <c r="AG187" i="1"/>
  <c r="AG186" i="1"/>
  <c r="AG180" i="1"/>
  <c r="AG175" i="1"/>
  <c r="AG154" i="1"/>
  <c r="AG153" i="1"/>
  <c r="AG148" i="1"/>
  <c r="AG146" i="1"/>
  <c r="AG143" i="1"/>
  <c r="AG139" i="1"/>
  <c r="AG133" i="1"/>
  <c r="AG127" i="1"/>
  <c r="AG121" i="1"/>
  <c r="AG110" i="1"/>
  <c r="AG108" i="1"/>
  <c r="AG104" i="1"/>
  <c r="AG103" i="1"/>
  <c r="AG100" i="1"/>
  <c r="AG87" i="1"/>
  <c r="AG86" i="1"/>
  <c r="AF219" i="1"/>
  <c r="AG217" i="1"/>
  <c r="AG210" i="1"/>
  <c r="AG198" i="1"/>
  <c r="AG190" i="1"/>
  <c r="AG176" i="1"/>
  <c r="AG173" i="1"/>
  <c r="AG171" i="1"/>
  <c r="AG169" i="1"/>
  <c r="AG167" i="1"/>
  <c r="AG162" i="1"/>
  <c r="AG161" i="1"/>
  <c r="AG152" i="1"/>
  <c r="AG149" i="1"/>
  <c r="AG147" i="1"/>
  <c r="AG142" i="1"/>
  <c r="AG138" i="1"/>
  <c r="AG137" i="1"/>
  <c r="AG134" i="1"/>
  <c r="AG129" i="1"/>
  <c r="AG128" i="1"/>
  <c r="AG125" i="1"/>
  <c r="AG123" i="1"/>
  <c r="AG122" i="1"/>
  <c r="AG118" i="1"/>
  <c r="AG115" i="1"/>
  <c r="AG109" i="1"/>
  <c r="AG97" i="1"/>
  <c r="AG95" i="1"/>
  <c r="AG91" i="1"/>
  <c r="AG84" i="1"/>
  <c r="U799" i="1"/>
  <c r="AF77" i="1"/>
  <c r="O358" i="1"/>
  <c r="AD66" i="1"/>
  <c r="AF66" i="1" s="1"/>
  <c r="O66" i="1"/>
  <c r="Q66" i="1" s="1"/>
  <c r="AA36" i="1"/>
  <c r="Z36" i="1"/>
  <c r="Q36" i="1"/>
  <c r="P36" i="1"/>
  <c r="T319" i="1"/>
  <c r="T358" i="1"/>
  <c r="AH317" i="1"/>
  <c r="AA77" i="1"/>
  <c r="AA65" i="1"/>
  <c r="AK76" i="1"/>
  <c r="AA76" i="1"/>
  <c r="V76" i="1"/>
  <c r="AE531" i="1"/>
  <c r="P531" i="1"/>
  <c r="U531" i="1"/>
  <c r="L501" i="1"/>
  <c r="M502" i="1"/>
  <c r="U502" i="1"/>
  <c r="T501" i="1"/>
  <c r="Y479" i="1"/>
  <c r="Y438" i="1" s="1"/>
  <c r="AA317" i="1"/>
  <c r="Z317" i="1"/>
  <c r="Q317" i="1"/>
  <c r="P318" i="1"/>
  <c r="P317" i="1"/>
  <c r="O796" i="1"/>
  <c r="Q310" i="1"/>
  <c r="P311" i="1"/>
  <c r="P310" i="1"/>
  <c r="AA294" i="1"/>
  <c r="Y295" i="1"/>
  <c r="Z294" i="1"/>
  <c r="Q294" i="1"/>
  <c r="P295" i="1"/>
  <c r="P294" i="1"/>
  <c r="E610" i="1"/>
  <c r="Z607" i="1"/>
  <c r="E607" i="1"/>
  <c r="P607" i="1"/>
  <c r="AD761" i="1"/>
  <c r="AD496" i="1"/>
  <c r="AD495" i="1" s="1"/>
  <c r="AE495" i="1" s="1"/>
  <c r="AI794" i="1"/>
  <c r="AK219" i="1"/>
  <c r="AL161" i="1"/>
  <c r="AI317" i="1"/>
  <c r="K799" i="1"/>
  <c r="M800" i="1" s="1"/>
  <c r="AD501" i="1"/>
  <c r="AE502" i="1"/>
  <c r="AI502" i="1"/>
  <c r="Y501" i="1"/>
  <c r="Z502" i="1"/>
  <c r="P502" i="1"/>
  <c r="O501" i="1"/>
  <c r="K502" i="1"/>
  <c r="J501" i="1"/>
  <c r="K501" i="1" s="1"/>
  <c r="AE489" i="1"/>
  <c r="O479" i="1"/>
  <c r="U402" i="1"/>
  <c r="AI295" i="1"/>
  <c r="AK294" i="1"/>
  <c r="M295" i="1"/>
  <c r="M294" i="1"/>
  <c r="AE607" i="1"/>
  <c r="U607" i="1"/>
  <c r="Y402" i="1"/>
  <c r="Z799" i="1"/>
  <c r="I799" i="1"/>
  <c r="K800" i="1" s="1"/>
  <c r="Y358" i="1"/>
  <c r="J358" i="1"/>
  <c r="AP66" i="1"/>
  <c r="AF45" i="1"/>
  <c r="AE45" i="1"/>
  <c r="V36" i="1"/>
  <c r="U36" i="1"/>
  <c r="AD358" i="1"/>
  <c r="L358" i="1"/>
  <c r="P362" i="1"/>
  <c r="AK77" i="1"/>
  <c r="O77" i="1"/>
  <c r="Q77" i="1" s="1"/>
  <c r="V65" i="1"/>
  <c r="AK66" i="1"/>
  <c r="AA66" i="1"/>
  <c r="T66" i="1"/>
  <c r="V66" i="1" s="1"/>
  <c r="Z47" i="1"/>
  <c r="AA47" i="1"/>
  <c r="AD46" i="1"/>
  <c r="AD47" i="1" s="1"/>
  <c r="AD35" i="1"/>
  <c r="AD36" i="1" s="1"/>
  <c r="O47" i="1"/>
  <c r="AQ15" i="1" l="1"/>
  <c r="AO358" i="1"/>
  <c r="AN319" i="1"/>
  <c r="U362" i="1"/>
  <c r="AQ17" i="1"/>
  <c r="AQ29" i="1"/>
  <c r="AQ28" i="1"/>
  <c r="AQ6" i="1"/>
  <c r="AQ8" i="1"/>
  <c r="AQ20" i="1"/>
  <c r="AQ27" i="1"/>
  <c r="AQ33" i="1"/>
  <c r="AQ24" i="1"/>
  <c r="AQ12" i="1"/>
  <c r="AQ19" i="1"/>
  <c r="AQ21" i="1"/>
  <c r="AQ18" i="1"/>
  <c r="AT34" i="1"/>
  <c r="AP34" i="1"/>
  <c r="AQ30" i="1"/>
  <c r="AQ26" i="1"/>
  <c r="AQ22" i="1"/>
  <c r="AQ14" i="1"/>
  <c r="AQ9" i="1"/>
  <c r="AN46" i="1"/>
  <c r="AN47" i="1" s="1"/>
  <c r="AP47" i="1" s="1"/>
  <c r="AN35" i="1"/>
  <c r="AN36" i="1" s="1"/>
  <c r="AT36" i="1" s="1"/>
  <c r="AQ25" i="1"/>
  <c r="AQ13" i="1"/>
  <c r="AQ4" i="1"/>
  <c r="AQ31" i="1"/>
  <c r="AQ11" i="1"/>
  <c r="AQ5" i="1"/>
  <c r="AJ583" i="1"/>
  <c r="AD537" i="1"/>
  <c r="AE583" i="1"/>
  <c r="AN640" i="1"/>
  <c r="AE800" i="1"/>
  <c r="AE799" i="1"/>
  <c r="AT362" i="1"/>
  <c r="AT317" i="1"/>
  <c r="AD402" i="1"/>
  <c r="AJ402" i="1" s="1"/>
  <c r="F640" i="1"/>
  <c r="F641" i="1" s="1"/>
  <c r="Z537" i="1"/>
  <c r="AJ495" i="1"/>
  <c r="H640" i="1"/>
  <c r="H641" i="1" s="1"/>
  <c r="AO502" i="1"/>
  <c r="AJ502" i="1"/>
  <c r="AJ537" i="1"/>
  <c r="AO317" i="1"/>
  <c r="AJ317" i="1"/>
  <c r="AO438" i="1"/>
  <c r="AJ438" i="1"/>
  <c r="AO34" i="1"/>
  <c r="AJ34" i="1"/>
  <c r="AO362" i="1"/>
  <c r="AJ362" i="1"/>
  <c r="U537" i="1"/>
  <c r="AO607" i="1"/>
  <c r="AJ607" i="1"/>
  <c r="AO622" i="1"/>
  <c r="AJ622" i="1"/>
  <c r="AH640" i="1"/>
  <c r="AH641" i="1" s="1"/>
  <c r="I640" i="1"/>
  <c r="I641" i="1" s="1"/>
  <c r="AC640" i="1"/>
  <c r="AC641" i="1" s="1"/>
  <c r="K402" i="1"/>
  <c r="M438" i="1"/>
  <c r="AI394" i="1"/>
  <c r="T640" i="1"/>
  <c r="W531" i="1" s="1"/>
  <c r="AI35" i="1"/>
  <c r="AI36" i="1" s="1"/>
  <c r="AJ358" i="1"/>
  <c r="AK34" i="1"/>
  <c r="AI46" i="1"/>
  <c r="AI47" i="1" s="1"/>
  <c r="G640" i="1"/>
  <c r="G641" i="1" s="1"/>
  <c r="K537" i="1"/>
  <c r="P537" i="1"/>
  <c r="M501" i="1"/>
  <c r="M394" i="1"/>
  <c r="M583" i="1"/>
  <c r="L537" i="1"/>
  <c r="M537" i="1" s="1"/>
  <c r="AE47" i="1"/>
  <c r="AF47" i="1"/>
  <c r="Z438" i="1"/>
  <c r="AD359" i="1"/>
  <c r="AE358" i="1"/>
  <c r="L359" i="1"/>
  <c r="M358" i="1"/>
  <c r="K358" i="1"/>
  <c r="J359" i="1"/>
  <c r="Y394" i="1"/>
  <c r="Z402" i="1"/>
  <c r="P501" i="1"/>
  <c r="Z501" i="1"/>
  <c r="E501" i="1"/>
  <c r="AI501" i="1"/>
  <c r="AI799" i="1"/>
  <c r="AJ794" i="1"/>
  <c r="AJ799" i="1" s="1"/>
  <c r="AI784" i="1"/>
  <c r="U501" i="1"/>
  <c r="L640" i="1"/>
  <c r="AF317" i="1"/>
  <c r="AG317" i="1"/>
  <c r="AE317" i="1"/>
  <c r="AD319" i="1"/>
  <c r="AG310" i="1"/>
  <c r="AE362" i="1"/>
  <c r="AG294" i="1"/>
  <c r="AE622" i="1"/>
  <c r="Z622" i="1"/>
  <c r="E622" i="1"/>
  <c r="K438" i="1"/>
  <c r="J394" i="1"/>
  <c r="AE537" i="1"/>
  <c r="Q47" i="1"/>
  <c r="P47" i="1"/>
  <c r="AF36" i="1"/>
  <c r="AE36" i="1"/>
  <c r="Z358" i="1"/>
  <c r="Y359" i="1"/>
  <c r="AE501" i="1"/>
  <c r="AK317" i="1"/>
  <c r="AI319" i="1"/>
  <c r="AF402" i="1"/>
  <c r="AE402" i="1"/>
  <c r="O786" i="1"/>
  <c r="P796" i="1"/>
  <c r="P799" i="1" s="1"/>
  <c r="P800" i="1" s="1"/>
  <c r="O799" i="1"/>
  <c r="AE479" i="1"/>
  <c r="T359" i="1"/>
  <c r="U358" i="1"/>
  <c r="P358" i="1"/>
  <c r="O359" i="1"/>
  <c r="U800" i="1"/>
  <c r="AD784" i="1"/>
  <c r="AD799" i="1"/>
  <c r="AP317" i="1"/>
  <c r="AN784" i="1"/>
  <c r="AN799" i="1"/>
  <c r="AO794" i="1"/>
  <c r="AO799" i="1" s="1"/>
  <c r="AE438" i="1"/>
  <c r="P622" i="1"/>
  <c r="U622" i="1"/>
  <c r="O438" i="1"/>
  <c r="AQ394" i="1" l="1"/>
  <c r="AN641" i="1"/>
  <c r="AT47" i="1"/>
  <c r="AQ409" i="1"/>
  <c r="AQ368" i="1"/>
  <c r="AP36" i="1"/>
  <c r="AQ509" i="1"/>
  <c r="AQ436" i="1"/>
  <c r="AQ362" i="1"/>
  <c r="AQ364" i="1"/>
  <c r="AQ427" i="1"/>
  <c r="AQ583" i="1"/>
  <c r="AQ417" i="1"/>
  <c r="AQ520" i="1"/>
  <c r="AQ385" i="1"/>
  <c r="AQ416" i="1"/>
  <c r="AQ440" i="1"/>
  <c r="AQ531" i="1"/>
  <c r="AQ626" i="1"/>
  <c r="AQ398" i="1"/>
  <c r="AQ426" i="1"/>
  <c r="AQ493" i="1"/>
  <c r="AQ599" i="1"/>
  <c r="AQ410" i="1"/>
  <c r="AQ400" i="1"/>
  <c r="AQ413" i="1"/>
  <c r="AQ420" i="1"/>
  <c r="AQ431" i="1"/>
  <c r="AQ501" i="1"/>
  <c r="AQ519" i="1"/>
  <c r="AQ538" i="1"/>
  <c r="AQ615" i="1"/>
  <c r="AQ640" i="1"/>
  <c r="AQ389" i="1"/>
  <c r="AQ412" i="1"/>
  <c r="AQ421" i="1"/>
  <c r="AQ430" i="1"/>
  <c r="AQ479" i="1"/>
  <c r="AQ504" i="1"/>
  <c r="AQ543" i="1"/>
  <c r="AQ602" i="1"/>
  <c r="AQ402" i="1"/>
  <c r="AQ377" i="1"/>
  <c r="AQ393" i="1"/>
  <c r="AQ408" i="1"/>
  <c r="AQ411" i="1"/>
  <c r="AQ415" i="1"/>
  <c r="AQ418" i="1"/>
  <c r="AQ425" i="1"/>
  <c r="AQ429" i="1"/>
  <c r="AQ438" i="1"/>
  <c r="AQ492" i="1"/>
  <c r="AQ503" i="1"/>
  <c r="AQ512" i="1"/>
  <c r="AQ530" i="1"/>
  <c r="AQ537" i="1"/>
  <c r="AQ544" i="1"/>
  <c r="AQ600" i="1"/>
  <c r="AQ622" i="1"/>
  <c r="AQ629" i="1"/>
  <c r="AQ363" i="1"/>
  <c r="AQ371" i="1"/>
  <c r="AQ395" i="1"/>
  <c r="AQ407" i="1"/>
  <c r="AQ414" i="1"/>
  <c r="AQ419" i="1"/>
  <c r="AQ424" i="1"/>
  <c r="AQ428" i="1"/>
  <c r="AQ432" i="1"/>
  <c r="AQ439" i="1"/>
  <c r="AQ489" i="1"/>
  <c r="AQ502" i="1"/>
  <c r="AQ518" i="1"/>
  <c r="AQ540" i="1"/>
  <c r="AQ577" i="1"/>
  <c r="AQ601" i="1"/>
  <c r="AQ623" i="1"/>
  <c r="AQ607" i="1"/>
  <c r="AT640" i="1"/>
  <c r="W537" i="1"/>
  <c r="AD394" i="1"/>
  <c r="AF394" i="1" s="1"/>
  <c r="AK36" i="1"/>
  <c r="AO36" i="1"/>
  <c r="AJ36" i="1"/>
  <c r="AK47" i="1"/>
  <c r="AO47" i="1"/>
  <c r="AJ47" i="1"/>
  <c r="AO394" i="1"/>
  <c r="AJ394" i="1"/>
  <c r="AO501" i="1"/>
  <c r="AJ501" i="1"/>
  <c r="W394" i="1"/>
  <c r="W622" i="1"/>
  <c r="W623" i="1"/>
  <c r="W615" i="1"/>
  <c r="W371" i="1"/>
  <c r="W489" i="1"/>
  <c r="W544" i="1"/>
  <c r="W363" i="1"/>
  <c r="W438" i="1"/>
  <c r="W600" i="1"/>
  <c r="W602" i="1"/>
  <c r="W400" i="1"/>
  <c r="W385" i="1"/>
  <c r="W577" i="1"/>
  <c r="W493" i="1"/>
  <c r="W439" i="1"/>
  <c r="W543" i="1"/>
  <c r="T641" i="1"/>
  <c r="W626" i="1"/>
  <c r="W583" i="1"/>
  <c r="W601" i="1"/>
  <c r="W395" i="1"/>
  <c r="W503" i="1"/>
  <c r="W377" i="1"/>
  <c r="W364" i="1"/>
  <c r="W538" i="1"/>
  <c r="W540" i="1"/>
  <c r="W398" i="1"/>
  <c r="W479" i="1"/>
  <c r="W368" i="1"/>
  <c r="W440" i="1"/>
  <c r="W599" i="1"/>
  <c r="W629" i="1"/>
  <c r="W640" i="1"/>
  <c r="AI640" i="1"/>
  <c r="W402" i="1"/>
  <c r="W502" i="1"/>
  <c r="W492" i="1"/>
  <c r="W362" i="1"/>
  <c r="W501" i="1"/>
  <c r="W607" i="1"/>
  <c r="P438" i="1"/>
  <c r="U438" i="1"/>
  <c r="O394" i="1"/>
  <c r="Z394" i="1"/>
  <c r="Y640" i="1"/>
  <c r="K394" i="1"/>
  <c r="J640" i="1"/>
  <c r="M640" i="1"/>
  <c r="L641" i="1"/>
  <c r="AE394" i="1" l="1"/>
  <c r="AD640" i="1"/>
  <c r="AD641" i="1" s="1"/>
  <c r="AI641" i="1"/>
  <c r="AJ640" i="1"/>
  <c r="AO640" i="1"/>
  <c r="J641" i="1"/>
  <c r="K640" i="1"/>
  <c r="AL640" i="1"/>
  <c r="AL623" i="1"/>
  <c r="AL577" i="1"/>
  <c r="AL538" i="1"/>
  <c r="AL602" i="1"/>
  <c r="AL601" i="1"/>
  <c r="AL600" i="1"/>
  <c r="AL599" i="1"/>
  <c r="AL543" i="1"/>
  <c r="AL509" i="1"/>
  <c r="AL440" i="1"/>
  <c r="AL439" i="1"/>
  <c r="AL431" i="1"/>
  <c r="AL430" i="1"/>
  <c r="AL429" i="1"/>
  <c r="AL428" i="1"/>
  <c r="AL427" i="1"/>
  <c r="AL426" i="1"/>
  <c r="AL425" i="1"/>
  <c r="AL424" i="1"/>
  <c r="AL409" i="1"/>
  <c r="AL408" i="1"/>
  <c r="AL407" i="1"/>
  <c r="AL400" i="1"/>
  <c r="AL395" i="1"/>
  <c r="AL393" i="1"/>
  <c r="AL389" i="1"/>
  <c r="AL371" i="1"/>
  <c r="AL503" i="1"/>
  <c r="AL419" i="1"/>
  <c r="AL363" i="1"/>
  <c r="AL398" i="1"/>
  <c r="AL412" i="1"/>
  <c r="AL414" i="1"/>
  <c r="AL368" i="1"/>
  <c r="AL385" i="1"/>
  <c r="AL432" i="1"/>
  <c r="AL436" i="1"/>
  <c r="AL493" i="1"/>
  <c r="AL489" i="1"/>
  <c r="AL519" i="1"/>
  <c r="AL531" i="1"/>
  <c r="AL537" i="1"/>
  <c r="AL583" i="1"/>
  <c r="AL530" i="1"/>
  <c r="AL544" i="1"/>
  <c r="AL629" i="1"/>
  <c r="AL362" i="1"/>
  <c r="AL377" i="1"/>
  <c r="AL417" i="1"/>
  <c r="AL421" i="1"/>
  <c r="AL479" i="1"/>
  <c r="AL364" i="1"/>
  <c r="AL410" i="1"/>
  <c r="AL607" i="1"/>
  <c r="AL411" i="1"/>
  <c r="AL413" i="1"/>
  <c r="AL415" i="1"/>
  <c r="AL416" i="1"/>
  <c r="AL418" i="1"/>
  <c r="AL420" i="1"/>
  <c r="AL492" i="1"/>
  <c r="AL512" i="1"/>
  <c r="AL520" i="1"/>
  <c r="AL518" i="1"/>
  <c r="AL540" i="1"/>
  <c r="AL615" i="1"/>
  <c r="AL626" i="1"/>
  <c r="AL394" i="1"/>
  <c r="AL504" i="1"/>
  <c r="AL402" i="1"/>
  <c r="AL438" i="1"/>
  <c r="AL502" i="1"/>
  <c r="AL622" i="1"/>
  <c r="P394" i="1"/>
  <c r="O640" i="1"/>
  <c r="U394" i="1"/>
  <c r="AG540" i="1"/>
  <c r="AG419" i="1"/>
  <c r="AG413" i="1"/>
  <c r="AG429" i="1"/>
  <c r="AG371" i="1"/>
  <c r="AG417" i="1"/>
  <c r="AG416" i="1"/>
  <c r="AG492" i="1"/>
  <c r="AG503" i="1"/>
  <c r="AG479" i="1"/>
  <c r="AG368" i="1"/>
  <c r="AG512" i="1"/>
  <c r="AG577" i="1"/>
  <c r="AG600" i="1"/>
  <c r="AG543" i="1"/>
  <c r="AG544" i="1"/>
  <c r="AG364" i="1"/>
  <c r="AG362" i="1"/>
  <c r="AG402" i="1"/>
  <c r="Y641" i="1"/>
  <c r="Z640" i="1"/>
  <c r="AB640" i="1"/>
  <c r="AB600" i="1"/>
  <c r="AB599" i="1"/>
  <c r="AB543" i="1"/>
  <c r="AB440" i="1"/>
  <c r="AB430" i="1"/>
  <c r="AB429" i="1"/>
  <c r="AB428" i="1"/>
  <c r="AB427" i="1"/>
  <c r="AB425" i="1"/>
  <c r="AB424" i="1"/>
  <c r="AB409" i="1"/>
  <c r="AB408" i="1"/>
  <c r="AB407" i="1"/>
  <c r="AB393" i="1"/>
  <c r="AB419" i="1"/>
  <c r="AB364" i="1"/>
  <c r="AB398" i="1"/>
  <c r="AB421" i="1"/>
  <c r="AB492" i="1"/>
  <c r="AB368" i="1"/>
  <c r="AB413" i="1"/>
  <c r="AB415" i="1"/>
  <c r="AB418" i="1"/>
  <c r="AB420" i="1"/>
  <c r="AB426" i="1"/>
  <c r="AB503" i="1"/>
  <c r="AB509" i="1"/>
  <c r="AB512" i="1"/>
  <c r="AB519" i="1"/>
  <c r="AB577" i="1"/>
  <c r="AB601" i="1"/>
  <c r="AB530" i="1"/>
  <c r="AB540" i="1"/>
  <c r="AB583" i="1"/>
  <c r="AB602" i="1"/>
  <c r="AB538" i="1"/>
  <c r="AB623" i="1"/>
  <c r="AB629" i="1"/>
  <c r="AB363" i="1"/>
  <c r="AB410" i="1"/>
  <c r="AB371" i="1"/>
  <c r="AB385" i="1"/>
  <c r="AB400" i="1"/>
  <c r="AB412" i="1"/>
  <c r="AB414" i="1"/>
  <c r="AB417" i="1"/>
  <c r="AB504" i="1"/>
  <c r="AB377" i="1"/>
  <c r="AB395" i="1"/>
  <c r="AB431" i="1"/>
  <c r="AB432" i="1"/>
  <c r="AB436" i="1"/>
  <c r="AB439" i="1"/>
  <c r="AB389" i="1"/>
  <c r="AB493" i="1"/>
  <c r="AB537" i="1"/>
  <c r="AB518" i="1"/>
  <c r="AB520" i="1"/>
  <c r="AB544" i="1"/>
  <c r="AB615" i="1"/>
  <c r="AB626" i="1"/>
  <c r="AB531" i="1"/>
  <c r="AB411" i="1"/>
  <c r="AB502" i="1"/>
  <c r="AB416" i="1"/>
  <c r="AB362" i="1"/>
  <c r="AB489" i="1"/>
  <c r="AB607" i="1"/>
  <c r="AB402" i="1"/>
  <c r="AB501" i="1"/>
  <c r="AB622" i="1"/>
  <c r="AB479" i="1"/>
  <c r="AB438" i="1"/>
  <c r="AB394" i="1"/>
  <c r="AL501" i="1"/>
  <c r="AG438" i="1" l="1"/>
  <c r="AG502" i="1"/>
  <c r="AG385" i="1"/>
  <c r="AG626" i="1"/>
  <c r="AG622" i="1"/>
  <c r="AG601" i="1"/>
  <c r="AG520" i="1"/>
  <c r="AG432" i="1"/>
  <c r="AG504" i="1"/>
  <c r="AG398" i="1"/>
  <c r="AG395" i="1"/>
  <c r="AG431" i="1"/>
  <c r="AG408" i="1"/>
  <c r="AG393" i="1"/>
  <c r="AG427" i="1"/>
  <c r="AG493" i="1"/>
  <c r="AG415" i="1"/>
  <c r="AG421" i="1"/>
  <c r="AE640" i="1"/>
  <c r="AG394" i="1"/>
  <c r="AG537" i="1"/>
  <c r="AG501" i="1"/>
  <c r="AG607" i="1"/>
  <c r="AG531" i="1"/>
  <c r="AG439" i="1"/>
  <c r="AG583" i="1"/>
  <c r="AG615" i="1"/>
  <c r="AG629" i="1"/>
  <c r="AG623" i="1"/>
  <c r="AG602" i="1"/>
  <c r="AG530" i="1"/>
  <c r="AG599" i="1"/>
  <c r="AG538" i="1"/>
  <c r="AG519" i="1"/>
  <c r="AG509" i="1"/>
  <c r="AG409" i="1"/>
  <c r="AG410" i="1"/>
  <c r="AG489" i="1"/>
  <c r="AG426" i="1"/>
  <c r="AG518" i="1"/>
  <c r="AG407" i="1"/>
  <c r="AG389" i="1"/>
  <c r="AG440" i="1"/>
  <c r="AG424" i="1"/>
  <c r="AG411" i="1"/>
  <c r="AG425" i="1"/>
  <c r="AG400" i="1"/>
  <c r="AG377" i="1"/>
  <c r="AG363" i="1"/>
  <c r="AG428" i="1"/>
  <c r="AG430" i="1"/>
  <c r="AG412" i="1"/>
  <c r="AG414" i="1"/>
  <c r="AG418" i="1"/>
  <c r="AG420" i="1"/>
  <c r="AG436" i="1"/>
  <c r="AG640" i="1"/>
  <c r="O641" i="1"/>
  <c r="P640" i="1"/>
  <c r="R640" i="1"/>
  <c r="R540" i="1"/>
  <c r="R600" i="1"/>
  <c r="R599" i="1"/>
  <c r="R543" i="1"/>
  <c r="R440" i="1"/>
  <c r="R395" i="1"/>
  <c r="R492" i="1"/>
  <c r="R439" i="1"/>
  <c r="R368" i="1"/>
  <c r="R398" i="1"/>
  <c r="R493" i="1"/>
  <c r="R503" i="1"/>
  <c r="R601" i="1"/>
  <c r="R602" i="1"/>
  <c r="R577" i="1"/>
  <c r="R538" i="1"/>
  <c r="R544" i="1"/>
  <c r="R623" i="1"/>
  <c r="R629" i="1"/>
  <c r="R364" i="1"/>
  <c r="R363" i="1"/>
  <c r="R371" i="1"/>
  <c r="R377" i="1"/>
  <c r="R385" i="1"/>
  <c r="R400" i="1"/>
  <c r="R537" i="1"/>
  <c r="R583" i="1"/>
  <c r="R615" i="1"/>
  <c r="R626" i="1"/>
  <c r="R607" i="1"/>
  <c r="R489" i="1"/>
  <c r="R402" i="1"/>
  <c r="R531" i="1"/>
  <c r="R502" i="1"/>
  <c r="R362" i="1"/>
  <c r="U640" i="1"/>
  <c r="R622" i="1"/>
  <c r="R479" i="1"/>
  <c r="R501" i="1"/>
  <c r="R438" i="1"/>
  <c r="R394" i="1"/>
  <c r="H319" i="1" l="1"/>
  <c r="H35" i="1"/>
  <c r="H36" i="1" s="1"/>
  <c r="H46" i="1"/>
  <c r="H47" i="1" s="1"/>
  <c r="M613" i="4" l="1"/>
  <c r="I495" i="7" l="1"/>
</calcChain>
</file>

<file path=xl/sharedStrings.xml><?xml version="1.0" encoding="utf-8"?>
<sst xmlns="http://schemas.openxmlformats.org/spreadsheetml/2006/main" count="11526" uniqueCount="1471">
  <si>
    <t>2010</t>
  </si>
  <si>
    <t>2011</t>
  </si>
  <si>
    <t>2012</t>
  </si>
  <si>
    <t>2013</t>
  </si>
  <si>
    <t>2015</t>
  </si>
  <si>
    <t>2016</t>
  </si>
  <si>
    <t>2017</t>
  </si>
  <si>
    <t>2018</t>
  </si>
  <si>
    <t>2019</t>
  </si>
  <si>
    <t>2020</t>
  </si>
  <si>
    <t>2021</t>
  </si>
  <si>
    <t>Cptes</t>
  </si>
  <si>
    <t>Libellés</t>
  </si>
  <si>
    <t>Ordre</t>
  </si>
  <si>
    <t>Affect.</t>
  </si>
  <si>
    <t>Réalisé</t>
  </si>
  <si>
    <t>Prevision</t>
  </si>
  <si>
    <t>Var 14/15</t>
  </si>
  <si>
    <t>Var 15/16</t>
  </si>
  <si>
    <t>Ecart Prév-Réa 17</t>
  </si>
  <si>
    <t>Part / T</t>
  </si>
  <si>
    <t>Var 16/17</t>
  </si>
  <si>
    <t>Var 17/18</t>
  </si>
  <si>
    <t>Ecart Réa-Prév 18</t>
  </si>
  <si>
    <t>Var18 /19</t>
  </si>
  <si>
    <t>Ecart Réa-Prév 19</t>
  </si>
  <si>
    <t>Var 19/20</t>
  </si>
  <si>
    <t>Var 20/21</t>
  </si>
  <si>
    <r>
      <rPr>
        <b/>
        <sz val="10"/>
        <color rgb="FF000000"/>
        <rFont val="Perpetua"/>
        <family val="1"/>
      </rPr>
      <t>601</t>
    </r>
    <r>
      <rPr>
        <sz val="10"/>
        <color rgb="FF000000"/>
        <rFont val="Perpetua"/>
        <family val="1"/>
      </rPr>
      <t xml:space="preserve">   Eau</t>
    </r>
  </si>
  <si>
    <r>
      <rPr>
        <b/>
        <sz val="10"/>
        <color rgb="FF000000"/>
        <rFont val="Perpetua"/>
        <family val="1"/>
      </rPr>
      <t>602</t>
    </r>
    <r>
      <rPr>
        <sz val="10"/>
        <color rgb="FF000000"/>
        <rFont val="Perpetua"/>
        <family val="1"/>
      </rPr>
      <t xml:space="preserve">   Electricité</t>
    </r>
  </si>
  <si>
    <t>603   Energie Chauff.</t>
  </si>
  <si>
    <t>604   Produits Entretien</t>
  </si>
  <si>
    <t>605   Matériels</t>
  </si>
  <si>
    <t>606  Fournitures</t>
  </si>
  <si>
    <t>611   Nettoyages Locaux</t>
  </si>
  <si>
    <t>612   Loc.Immobilières</t>
  </si>
  <si>
    <t>613  Loc.Mobilières</t>
  </si>
  <si>
    <t>614   Maintenances</t>
  </si>
  <si>
    <t>615   Entretiens PtesRépar.</t>
  </si>
  <si>
    <t>616   Assurances</t>
  </si>
  <si>
    <t>6210   Salaires Gardiens</t>
  </si>
  <si>
    <t>6211   Rémun.Syndic</t>
  </si>
  <si>
    <t>6212   Débours</t>
  </si>
  <si>
    <t>6213   FraisPostaux</t>
  </si>
  <si>
    <t>6222  PrestationsParticulières</t>
  </si>
  <si>
    <t>6223   AutresHonorairesSyndic</t>
  </si>
  <si>
    <t>623    Rémunérations Tiers</t>
  </si>
  <si>
    <t>624  Frais ConseilSyndic</t>
  </si>
  <si>
    <t>632   Taxe Balayage</t>
  </si>
  <si>
    <t>633   TaxeFoncère</t>
  </si>
  <si>
    <t>634   AutresImpôts&amp;Taxes</t>
  </si>
  <si>
    <t>641   Salaires</t>
  </si>
  <si>
    <t>642   ChargeSoc.</t>
  </si>
  <si>
    <t>643   Taxes s/ Salaires</t>
  </si>
  <si>
    <t>644   Méd.Travail</t>
  </si>
  <si>
    <t>662   Aut. Charg.Fin.</t>
  </si>
  <si>
    <t>673  EtudesTechniques</t>
  </si>
  <si>
    <t>678  ChargesException.</t>
  </si>
  <si>
    <t>S/s Total 1 OpCour.</t>
  </si>
  <si>
    <t>Excdt S/ OpCour.</t>
  </si>
  <si>
    <t>Total 1 D</t>
  </si>
  <si>
    <t>701   Provisions</t>
  </si>
  <si>
    <t>7130   Indemnités Assurances</t>
  </si>
  <si>
    <t>7140   ProduitsDivers</t>
  </si>
  <si>
    <t xml:space="preserve">7141 Indemnités Art.700 </t>
  </si>
  <si>
    <t>7160 .</t>
  </si>
  <si>
    <t>7180   ProduitsExcept.</t>
  </si>
  <si>
    <t>Déficit S/ OpCour.</t>
  </si>
  <si>
    <t>Total 1 R</t>
  </si>
  <si>
    <t>671  Trvx</t>
  </si>
  <si>
    <t>S/s Total 1 Trvx</t>
  </si>
  <si>
    <t>Excdt S/ Trvx.</t>
  </si>
  <si>
    <t>Total 2 D</t>
  </si>
  <si>
    <t>700  Trvx.</t>
  </si>
  <si>
    <t>701  Trvx.</t>
  </si>
  <si>
    <t>S/s Total 1 Trvx.</t>
  </si>
  <si>
    <t>Déficit S/ Trvx.</t>
  </si>
  <si>
    <t>Total 2 R</t>
  </si>
  <si>
    <t>050 ChargesGénérales</t>
  </si>
  <si>
    <t>6780/0009  Régularisation Comptable  (0005)</t>
  </si>
  <si>
    <t>6150/01105  Pt Entr.Plomberie         (0010)</t>
  </si>
  <si>
    <t>6150/01106  TravxPlomberie          (0020)</t>
  </si>
  <si>
    <t>6150/01115  Pt Entr.Electricité      (0030)</t>
  </si>
  <si>
    <t>6150/01116  Travx.Electricité           (0040)</t>
  </si>
  <si>
    <t>6060/01117  Fournitures.Electricité        (0060)</t>
  </si>
  <si>
    <t xml:space="preserve"> </t>
  </si>
  <si>
    <t>6150/01126  Travx.Maçonnerie           (0070)</t>
  </si>
  <si>
    <t>6150/01136  Travx.Menuiserie           (0080)</t>
  </si>
  <si>
    <t>6150/01146  TravxPeintureRevêtt    (0090)</t>
  </si>
  <si>
    <t>6050/01158  Achat Mat.Hygiène     (0100)</t>
  </si>
  <si>
    <t>6140/00161  Ctrat Dératisation           (0110)</t>
  </si>
  <si>
    <t>6140/00162  Ctrat Désinsect.           (0120)</t>
  </si>
  <si>
    <t>6140/01165  Interv.Dératisation           (0130)</t>
  </si>
  <si>
    <t>6140/01163  Travx.Désinsect.               (0140)</t>
  </si>
  <si>
    <t>6150/01166  Interv.Désinsect.           (0150)</t>
  </si>
  <si>
    <t>6150/01175   EntretienNettoyage    (0160)</t>
  </si>
  <si>
    <t>6060/0177  Fourn.ProdEntretien   (0170)</t>
  </si>
  <si>
    <t>6060/00187  Remplt. Glaces           (0180)</t>
  </si>
  <si>
    <t>6150/01186  TravxVitrerrie           (0190)</t>
  </si>
  <si>
    <t>6150/01195  Ent. Serrurerie           (0200)</t>
  </si>
  <si>
    <t>6150/01196  Trav.Serrurerie           (0210)</t>
  </si>
  <si>
    <t>6150/01206  Entretien Curage           (0220)</t>
  </si>
  <si>
    <t>6150/01206  Trav.Curage           (0230)</t>
  </si>
  <si>
    <t>6150/01226  Travx Signalétique           (0240)</t>
  </si>
  <si>
    <t>6120/00241  Locations Salle           (0250)</t>
  </si>
  <si>
    <t>6020/00264 Consom.EDF           (0260)</t>
  </si>
  <si>
    <t>6010/00281 Consom.Eau           (0270)</t>
  </si>
  <si>
    <t>6410/00301  Salaires Concierges     (0280)</t>
  </si>
  <si>
    <t>6420/00302 Cotis.Urssaf Concierges (0290)</t>
  </si>
  <si>
    <t>6420/00303 Cotis.Retraite Concierges (0300)</t>
  </si>
  <si>
    <t>6420  Cotis. Chômage Concierges           (0310)</t>
  </si>
  <si>
    <t>6440/01305 Visite Med. Concierges   (0320)</t>
  </si>
  <si>
    <t>-68  (-26,2%)</t>
  </si>
  <si>
    <t>6410/01307 Indemn.SecSoc.           (0330)</t>
  </si>
  <si>
    <t>6420/00309 Salaires+Ch.Soc           (0340)</t>
  </si>
  <si>
    <t>6420/01312  Formation Prof.C       (0350)</t>
  </si>
  <si>
    <t>6430/01314  Taxes salaires C         (0360)</t>
  </si>
  <si>
    <t>6410/01315  CRI Prévoyance   C      (0370)</t>
  </si>
  <si>
    <t>6410/00321 Salaires Pers.Entretien    (0380)</t>
  </si>
  <si>
    <t>6420/00322 Urssaf Pers.Entretien      (0390)</t>
  </si>
  <si>
    <t>6420/00323 Cot.Retraites Pers.Ent.    (0400)</t>
  </si>
  <si>
    <t>6420/01326 Cot.C hômage Pers.Ent.   (0410)</t>
  </si>
  <si>
    <t>6440/00325 VisiteMed.Pers.Ent.        (0420)</t>
  </si>
  <si>
    <t>6420/00326 CRIP PrévoyancePers.Ent. (0430)</t>
  </si>
  <si>
    <t>6430/00327 Taxes Salaires PE        (0440)</t>
  </si>
  <si>
    <t>6440/00328 Form.Profess.P.E.          (0450)</t>
  </si>
  <si>
    <t>6420/01329  Charges Soc.Pers.Entretien  (0460)</t>
  </si>
  <si>
    <t>6440/01337 Cotis.Prev&amp;MutuelleGardiens     (0470)</t>
  </si>
  <si>
    <t>6440/01337 Cotis.Prev&amp;Mutuelle P.Entret. (0470)</t>
  </si>
  <si>
    <t>6410/01338 Avantages Nature           (0480)</t>
  </si>
  <si>
    <t>6150/01342  Interv.Supp.Gardien           (0490)</t>
  </si>
  <si>
    <t>6213/01351 Frais Postaux           (0510)</t>
  </si>
  <si>
    <t>6213/00352 FraisCorrespondances     (0520)</t>
  </si>
  <si>
    <t>6212/01353 Photocopies&amp;Tirages       (0522)</t>
  </si>
  <si>
    <t>6620/01356 Frais bancaires           (0524)</t>
  </si>
  <si>
    <t>6230/01361 Honoraires Experts           (0530)</t>
  </si>
  <si>
    <t>6230/01362 Honoraires Archi.           (0540)</t>
  </si>
  <si>
    <t>6140/01369 Diagnostics RisquesPro.   (0560)</t>
  </si>
  <si>
    <t>6140/01372 Etat Parasitaire           (0570)</t>
  </si>
  <si>
    <t>6420/01373 Cotis.Retraite Gard. 40% (0580)</t>
  </si>
  <si>
    <t>6420/01374 Cotis.Prévoy. Gard.40%   (0590)</t>
  </si>
  <si>
    <t>6440/01375 Visite Med. 40%           (0600)</t>
  </si>
  <si>
    <t>6430/01376 Taxe Salaires Gard. 40%     (0610)</t>
  </si>
  <si>
    <t>6420/01377 Cotis.AGEFOS Gard.           (0620)</t>
  </si>
  <si>
    <t>6230/01381 Honor. Huissiers          (0630)</t>
  </si>
  <si>
    <t>6230/01382 Honoraires Avocats           (0640)</t>
  </si>
  <si>
    <t>6230/01384 Frais Procédure           (0645)</t>
  </si>
  <si>
    <t>6410/01386 Salaires Gardiens           (0660)</t>
  </si>
  <si>
    <t>6420/01387  Cotis.Urssaf Gardien 40%  (0670)</t>
  </si>
  <si>
    <t>6440/01389 AutresFrais Pers.           (0680)</t>
  </si>
  <si>
    <t>6410/01391 Sal. Gardiens 0%           (0690)</t>
  </si>
  <si>
    <t>6420/01392 Cotis. URSAFF 0%           (0700)</t>
  </si>
  <si>
    <t>6420/01393 Cotis.Retrait. Gards 0%       (0710)</t>
  </si>
  <si>
    <t>6420/01394 Cotis. Prévoy.Gard 0%    (0720)</t>
  </si>
  <si>
    <t>6440/01395 Visites Med.Gardiens      (0730)</t>
  </si>
  <si>
    <t>6430/01396 Taxe Salares Gard. 0%       (0740)</t>
  </si>
  <si>
    <t>6211/00401 Honoraires Syndic          (0750)</t>
  </si>
  <si>
    <t>6222/00403 Vacations Syndic           (0753)</t>
  </si>
  <si>
    <t>6223/01406  Hon. Recouvrement        (0757)</t>
  </si>
  <si>
    <t>6223/01407  Hon. Procéd. Syndic       (0770)</t>
  </si>
  <si>
    <t>6222/01408 Vacations Sinistres          (0780)</t>
  </si>
  <si>
    <t>6212/01409 Frais Gestion Syndic       (0795)</t>
  </si>
  <si>
    <t>6240/00411 Frais Conseil Syndical    (0810)</t>
  </si>
  <si>
    <t>6230/01412 Frais Administratifs Ext.      (0820)</t>
  </si>
  <si>
    <t>6160/00441 Assurances MultiRisques (0830)</t>
  </si>
  <si>
    <t>6780/01461 SinistresDégatsEau         (0840)</t>
  </si>
  <si>
    <t>6780/01462 Sinistres Bris Glaces           (0850)</t>
  </si>
  <si>
    <t>6330/01481 TaxesFoncières          (0860)</t>
  </si>
  <si>
    <t>6330/01482 TaxesHabitation          (0865)</t>
  </si>
  <si>
    <t>6340/01483 TaxesOrduresMénag.      (0870)</t>
  </si>
  <si>
    <t>6320/00484 TaxesBalayage          (0880)</t>
  </si>
  <si>
    <t>6150/01525  Entr.AntenneParabole    (0890)</t>
  </si>
  <si>
    <t>6150/01526 Trav.AntenneParabole     (0900)</t>
  </si>
  <si>
    <t>6140/01561 Contrat Toiture           (0910)</t>
  </si>
  <si>
    <t>6150/01566 Travx Toitures Terrs         (0920)</t>
  </si>
  <si>
    <t>6150/01605 Entr.Interphone        (0925)</t>
  </si>
  <si>
    <t>6060/01606   Trav.Interphone           (0926)</t>
  </si>
  <si>
    <t>6140/01621  ContratEntretienTeleSurv  (0930)</t>
  </si>
  <si>
    <t>6150/01625  Entretien Mat.TeleSurv       (0940)</t>
  </si>
  <si>
    <t>6150/01626   EntretienMat.GTC           (0950)</t>
  </si>
  <si>
    <t>6150/01645 Entretien Engins           (0960)</t>
  </si>
  <si>
    <t>6150/01646 Trav.EnginsVéhicules           (0970)</t>
  </si>
  <si>
    <t>6050/01667 Achat Matériels           (0980)</t>
  </si>
  <si>
    <t>6150/01686 Travaux Mobiliers           (0985)</t>
  </si>
  <si>
    <t>6140/00701 Cont.Mat.Incendie         (0990)</t>
  </si>
  <si>
    <t>6140/00702 Cont.Entretien Extinct.   (1000)</t>
  </si>
  <si>
    <t>6150/00705 Entretien Mat.Incendie   (1006)</t>
  </si>
  <si>
    <t>6140/00761 Consommation Tel.         (1030)</t>
  </si>
  <si>
    <t>6140</t>
  </si>
  <si>
    <t>6140/00763 Consommation Tel.         (1032)</t>
  </si>
  <si>
    <t>6140/(1032)</t>
  </si>
  <si>
    <t>(1032)  00763/050 Ch.Gén.</t>
  </si>
  <si>
    <t>6140/00764 Abonnement Tel.         (1034)</t>
  </si>
  <si>
    <t>6140/(1034)</t>
  </si>
  <si>
    <t>(1034)  00764/050 Ch.Gén.</t>
  </si>
  <si>
    <t>6150/01782 Ent.ContrôleAccès           (1040)</t>
  </si>
  <si>
    <t>6150/01783 Trav.ContrôleAccès         (1050)</t>
  </si>
  <si>
    <t>6050/00787 Achat Badges Bip           (1060)</t>
  </si>
  <si>
    <t>6140/01791 ContratEntr.PortesAuto  (1070)</t>
  </si>
  <si>
    <t>6150/01792 Entretien PortesAuto     (1080)</t>
  </si>
  <si>
    <t>6150/01793 Travx PortesAuto           (1090)</t>
  </si>
  <si>
    <t>6150/01826 Travx Chauffage           (1100)</t>
  </si>
  <si>
    <t>6150/01845 Entretien Jardins           (1120)</t>
  </si>
  <si>
    <t>6150/01846 Travaux Jardins           (1130)</t>
  </si>
  <si>
    <t>6050/01847 Achat Plantes           (1140)</t>
  </si>
  <si>
    <t>6060/01848  Decor.Florale           (1150)</t>
  </si>
  <si>
    <t>6140/00861 ContratEntrtVideOrdure (1160)</t>
  </si>
  <si>
    <t>6150/01866 Travaux VideOrdure           (1170)</t>
  </si>
  <si>
    <t>6130/01881 Contrat Loc.Compteurs  (1180)</t>
  </si>
  <si>
    <t>7130/00952 Indemnités Assur.           (1190)</t>
  </si>
  <si>
    <t>7140/01953 Indemnités Art.700         (1200)</t>
  </si>
  <si>
    <t>7180/01954 RecettesDommagesIntérets (1220)</t>
  </si>
  <si>
    <t>7140/01959 Recettes Diverses           (1230)</t>
  </si>
  <si>
    <t>7140/01960 RecettesDiv.NonDeclarées  (1235)</t>
  </si>
  <si>
    <t>7160/02000 Recettes Diverses       (1237)</t>
  </si>
  <si>
    <t>6780/00988 Rompus Arrondis         (1250)</t>
  </si>
  <si>
    <t>101 Escalier A</t>
  </si>
  <si>
    <r>
      <t>6150/09116/101</t>
    </r>
    <r>
      <rPr>
        <b/>
        <sz val="10"/>
        <color theme="1"/>
        <rFont val="Perpetua"/>
        <family val="1"/>
      </rPr>
      <t xml:space="preserve"> </t>
    </r>
    <r>
      <rPr>
        <sz val="10"/>
        <color theme="1"/>
        <rFont val="Perpetua"/>
        <family val="1"/>
      </rPr>
      <t>Travaux Electricité</t>
    </r>
  </si>
  <si>
    <t>601 Ascenseurs A</t>
  </si>
  <si>
    <r>
      <t>6020/40264/601</t>
    </r>
    <r>
      <rPr>
        <b/>
        <sz val="10"/>
        <color theme="1"/>
        <rFont val="Perpetua"/>
        <family val="1"/>
      </rPr>
      <t xml:space="preserve"> </t>
    </r>
    <r>
      <rPr>
        <sz val="10"/>
        <color theme="1"/>
        <rFont val="Perpetua"/>
        <family val="1"/>
      </rPr>
      <t>Electricité</t>
    </r>
  </si>
  <si>
    <r>
      <t>6140/40761/601</t>
    </r>
    <r>
      <rPr>
        <b/>
        <sz val="10"/>
        <color theme="1"/>
        <rFont val="Perpetua"/>
        <family val="1"/>
      </rPr>
      <t xml:space="preserve"> </t>
    </r>
    <r>
      <rPr>
        <sz val="10"/>
        <color theme="1"/>
        <rFont val="Perpetua"/>
        <family val="1"/>
      </rPr>
      <t xml:space="preserve"> Frais Téléph.</t>
    </r>
  </si>
  <si>
    <r>
      <t>6140/40802/601</t>
    </r>
    <r>
      <rPr>
        <b/>
        <sz val="10"/>
        <color theme="1"/>
        <rFont val="Perpetua"/>
        <family val="1"/>
      </rPr>
      <t xml:space="preserve">  </t>
    </r>
    <r>
      <rPr>
        <sz val="10"/>
        <color theme="1"/>
        <rFont val="Perpetua"/>
        <family val="1"/>
      </rPr>
      <t>Cont.Entretien</t>
    </r>
  </si>
  <si>
    <r>
      <t>6140/40802/601</t>
    </r>
    <r>
      <rPr>
        <b/>
        <sz val="10"/>
        <color theme="1"/>
        <rFont val="Perpetua"/>
        <family val="1"/>
      </rPr>
      <t xml:space="preserve">  </t>
    </r>
    <r>
      <rPr>
        <sz val="10"/>
        <color theme="1"/>
        <rFont val="Perpetua"/>
        <family val="1"/>
      </rPr>
      <t>Entretien</t>
    </r>
  </si>
  <si>
    <r>
      <t>6150/40806/601</t>
    </r>
    <r>
      <rPr>
        <b/>
        <sz val="10"/>
        <color theme="1"/>
        <rFont val="Perpetua"/>
        <family val="1"/>
      </rPr>
      <t xml:space="preserve"> </t>
    </r>
    <r>
      <rPr>
        <sz val="10"/>
        <color theme="1"/>
        <rFont val="Perpetua"/>
        <family val="1"/>
      </rPr>
      <t>Travaux</t>
    </r>
  </si>
  <si>
    <r>
      <t>6230/65367/601</t>
    </r>
    <r>
      <rPr>
        <b/>
        <sz val="10"/>
        <color theme="1"/>
        <rFont val="Perpetua"/>
        <family val="1"/>
      </rPr>
      <t xml:space="preserve"> </t>
    </r>
    <r>
      <rPr>
        <sz val="10"/>
        <color theme="1"/>
        <rFont val="Perpetua"/>
        <family val="1"/>
      </rPr>
      <t>Etudes Ascenseurs</t>
    </r>
  </si>
  <si>
    <r>
      <t>6730/40368/601</t>
    </r>
    <r>
      <rPr>
        <b/>
        <sz val="10"/>
        <color theme="1"/>
        <rFont val="Perpetua"/>
        <family val="1"/>
      </rPr>
      <t xml:space="preserve"> </t>
    </r>
    <r>
      <rPr>
        <sz val="10"/>
        <color theme="1"/>
        <rFont val="Perpetua"/>
        <family val="1"/>
      </rPr>
      <t>Etudes</t>
    </r>
  </si>
  <si>
    <t>602 Ascenseurs B</t>
  </si>
  <si>
    <r>
      <t>6020/40264/602</t>
    </r>
    <r>
      <rPr>
        <b/>
        <sz val="10"/>
        <color theme="1"/>
        <rFont val="Perpetua"/>
        <family val="1"/>
      </rPr>
      <t xml:space="preserve"> </t>
    </r>
    <r>
      <rPr>
        <sz val="10"/>
        <color theme="1"/>
        <rFont val="Perpetua"/>
        <family val="1"/>
      </rPr>
      <t>Electricité</t>
    </r>
  </si>
  <si>
    <r>
      <t>6140/40761/602</t>
    </r>
    <r>
      <rPr>
        <b/>
        <sz val="10"/>
        <color theme="1"/>
        <rFont val="Perpetua"/>
        <family val="1"/>
      </rPr>
      <t xml:space="preserve"> </t>
    </r>
    <r>
      <rPr>
        <sz val="10"/>
        <color theme="1"/>
        <rFont val="Perpetua"/>
        <family val="1"/>
      </rPr>
      <t xml:space="preserve"> Frais Téléph.</t>
    </r>
  </si>
  <si>
    <r>
      <t>6140/40802/602</t>
    </r>
    <r>
      <rPr>
        <b/>
        <sz val="10"/>
        <color theme="1"/>
        <rFont val="Perpetua"/>
        <family val="1"/>
      </rPr>
      <t xml:space="preserve">  </t>
    </r>
    <r>
      <rPr>
        <sz val="10"/>
        <color theme="1"/>
        <rFont val="Perpetua"/>
        <family val="1"/>
      </rPr>
      <t>Cont.Entretien</t>
    </r>
  </si>
  <si>
    <r>
      <t>6140/40802/602</t>
    </r>
    <r>
      <rPr>
        <b/>
        <sz val="10"/>
        <color theme="1"/>
        <rFont val="Perpetua"/>
        <family val="1"/>
      </rPr>
      <t xml:space="preserve">  </t>
    </r>
    <r>
      <rPr>
        <sz val="10"/>
        <color theme="1"/>
        <rFont val="Perpetua"/>
        <family val="1"/>
      </rPr>
      <t>Entretien</t>
    </r>
  </si>
  <si>
    <r>
      <t>6150/40806/602</t>
    </r>
    <r>
      <rPr>
        <b/>
        <sz val="10"/>
        <color theme="1"/>
        <rFont val="Perpetua"/>
        <family val="1"/>
      </rPr>
      <t xml:space="preserve"> </t>
    </r>
    <r>
      <rPr>
        <sz val="10"/>
        <color theme="1"/>
        <rFont val="Perpetua"/>
        <family val="1"/>
      </rPr>
      <t>Travaux</t>
    </r>
  </si>
  <si>
    <t>6230/65367/602 Etudes Ascenseurs</t>
  </si>
  <si>
    <r>
      <t>6730/40368/602</t>
    </r>
    <r>
      <rPr>
        <b/>
        <sz val="10"/>
        <color theme="1"/>
        <rFont val="Perpetua"/>
        <family val="1"/>
      </rPr>
      <t xml:space="preserve"> </t>
    </r>
    <r>
      <rPr>
        <sz val="10"/>
        <color theme="1"/>
        <rFont val="Perpetua"/>
        <family val="1"/>
      </rPr>
      <t>Etudes</t>
    </r>
  </si>
  <si>
    <t>603 Ascenseurs C</t>
  </si>
  <si>
    <r>
      <t>6020/40264/603</t>
    </r>
    <r>
      <rPr>
        <b/>
        <sz val="10"/>
        <color theme="1"/>
        <rFont val="Perpetua"/>
        <family val="1"/>
      </rPr>
      <t xml:space="preserve"> </t>
    </r>
    <r>
      <rPr>
        <sz val="10"/>
        <color theme="1"/>
        <rFont val="Perpetua"/>
        <family val="1"/>
      </rPr>
      <t>Electricité</t>
    </r>
  </si>
  <si>
    <r>
      <t>6140/40761/603</t>
    </r>
    <r>
      <rPr>
        <b/>
        <sz val="10"/>
        <color theme="1"/>
        <rFont val="Perpetua"/>
        <family val="1"/>
      </rPr>
      <t xml:space="preserve"> </t>
    </r>
    <r>
      <rPr>
        <sz val="10"/>
        <color theme="1"/>
        <rFont val="Perpetua"/>
        <family val="1"/>
      </rPr>
      <t xml:space="preserve"> Frais Téléph.</t>
    </r>
  </si>
  <si>
    <r>
      <t>6140/40802/603</t>
    </r>
    <r>
      <rPr>
        <b/>
        <sz val="10"/>
        <color theme="1"/>
        <rFont val="Perpetua"/>
        <family val="1"/>
      </rPr>
      <t xml:space="preserve">  </t>
    </r>
    <r>
      <rPr>
        <sz val="10"/>
        <color theme="1"/>
        <rFont val="Perpetua"/>
        <family val="1"/>
      </rPr>
      <t>Cont.Entretien</t>
    </r>
  </si>
  <si>
    <r>
      <t>6140/40802/603</t>
    </r>
    <r>
      <rPr>
        <b/>
        <sz val="10"/>
        <color theme="1"/>
        <rFont val="Perpetua"/>
        <family val="1"/>
      </rPr>
      <t xml:space="preserve">  </t>
    </r>
    <r>
      <rPr>
        <sz val="10"/>
        <color theme="1"/>
        <rFont val="Perpetua"/>
        <family val="1"/>
      </rPr>
      <t>Entretien</t>
    </r>
  </si>
  <si>
    <r>
      <t>6150/40806/603</t>
    </r>
    <r>
      <rPr>
        <b/>
        <sz val="10"/>
        <color theme="1"/>
        <rFont val="Perpetua"/>
        <family val="1"/>
      </rPr>
      <t xml:space="preserve"> </t>
    </r>
    <r>
      <rPr>
        <sz val="10"/>
        <color theme="1"/>
        <rFont val="Perpetua"/>
        <family val="1"/>
      </rPr>
      <t>Travaux</t>
    </r>
  </si>
  <si>
    <r>
      <t>6230/65367/603</t>
    </r>
    <r>
      <rPr>
        <b/>
        <sz val="10"/>
        <color theme="1"/>
        <rFont val="Perpetua"/>
        <family val="1"/>
      </rPr>
      <t xml:space="preserve"> </t>
    </r>
    <r>
      <rPr>
        <sz val="10"/>
        <color theme="1"/>
        <rFont val="Perpetua"/>
        <family val="1"/>
      </rPr>
      <t>Etudes Ascenseurs</t>
    </r>
  </si>
  <si>
    <r>
      <t>6730/40368/603</t>
    </r>
    <r>
      <rPr>
        <b/>
        <sz val="10"/>
        <color theme="1"/>
        <rFont val="Perpetua"/>
        <family val="1"/>
      </rPr>
      <t xml:space="preserve"> </t>
    </r>
    <r>
      <rPr>
        <sz val="10"/>
        <color theme="1"/>
        <rFont val="Perpetua"/>
        <family val="1"/>
      </rPr>
      <t>Etudes</t>
    </r>
  </si>
  <si>
    <t>604 Ascenseurs D</t>
  </si>
  <si>
    <r>
      <t>6020/40264/604</t>
    </r>
    <r>
      <rPr>
        <b/>
        <sz val="10"/>
        <color theme="1"/>
        <rFont val="Perpetua"/>
        <family val="1"/>
      </rPr>
      <t xml:space="preserve"> </t>
    </r>
    <r>
      <rPr>
        <sz val="10"/>
        <color theme="1"/>
        <rFont val="Perpetua"/>
        <family val="1"/>
      </rPr>
      <t>Electricité</t>
    </r>
  </si>
  <si>
    <r>
      <t>6140/40761/604</t>
    </r>
    <r>
      <rPr>
        <b/>
        <sz val="10"/>
        <color theme="1"/>
        <rFont val="Perpetua"/>
        <family val="1"/>
      </rPr>
      <t xml:space="preserve"> </t>
    </r>
    <r>
      <rPr>
        <sz val="10"/>
        <color theme="1"/>
        <rFont val="Perpetua"/>
        <family val="1"/>
      </rPr>
      <t xml:space="preserve"> Frais Téléph.</t>
    </r>
  </si>
  <si>
    <r>
      <t>6140/40802/604</t>
    </r>
    <r>
      <rPr>
        <b/>
        <sz val="10"/>
        <color theme="1"/>
        <rFont val="Perpetua"/>
        <family val="1"/>
      </rPr>
      <t xml:space="preserve">  </t>
    </r>
    <r>
      <rPr>
        <sz val="10"/>
        <color theme="1"/>
        <rFont val="Perpetua"/>
        <family val="1"/>
      </rPr>
      <t>Cont.Entretien</t>
    </r>
  </si>
  <si>
    <r>
      <t>6140/40802/604</t>
    </r>
    <r>
      <rPr>
        <b/>
        <sz val="10"/>
        <color theme="1"/>
        <rFont val="Perpetua"/>
        <family val="1"/>
      </rPr>
      <t xml:space="preserve">  </t>
    </r>
    <r>
      <rPr>
        <sz val="10"/>
        <color theme="1"/>
        <rFont val="Perpetua"/>
        <family val="1"/>
      </rPr>
      <t>Entretien</t>
    </r>
  </si>
  <si>
    <r>
      <t>6150/40805/604</t>
    </r>
    <r>
      <rPr>
        <b/>
        <sz val="10"/>
        <color theme="1"/>
        <rFont val="Perpetua"/>
        <family val="1"/>
      </rPr>
      <t xml:space="preserve"> </t>
    </r>
    <r>
      <rPr>
        <sz val="10"/>
        <color theme="1"/>
        <rFont val="Perpetua"/>
        <family val="1"/>
      </rPr>
      <t>Entretien</t>
    </r>
  </si>
  <si>
    <r>
      <t>6150/40806/604</t>
    </r>
    <r>
      <rPr>
        <b/>
        <sz val="10"/>
        <color theme="1"/>
        <rFont val="Perpetua"/>
        <family val="1"/>
      </rPr>
      <t xml:space="preserve"> </t>
    </r>
    <r>
      <rPr>
        <sz val="10"/>
        <color theme="1"/>
        <rFont val="Perpetua"/>
        <family val="1"/>
      </rPr>
      <t>Travaux</t>
    </r>
  </si>
  <si>
    <r>
      <t>6230/65367/604</t>
    </r>
    <r>
      <rPr>
        <b/>
        <sz val="10"/>
        <color theme="1"/>
        <rFont val="Perpetua"/>
        <family val="1"/>
      </rPr>
      <t xml:space="preserve"> </t>
    </r>
    <r>
      <rPr>
        <sz val="10"/>
        <color theme="1"/>
        <rFont val="Perpetua"/>
        <family val="1"/>
      </rPr>
      <t>Etudes Ascenseurs</t>
    </r>
  </si>
  <si>
    <r>
      <t>6730/40368/604</t>
    </r>
    <r>
      <rPr>
        <b/>
        <sz val="10"/>
        <color theme="1"/>
        <rFont val="Perpetua"/>
        <family val="1"/>
      </rPr>
      <t xml:space="preserve"> </t>
    </r>
    <r>
      <rPr>
        <sz val="10"/>
        <color theme="1"/>
        <rFont val="Perpetua"/>
        <family val="1"/>
      </rPr>
      <t>Etudes</t>
    </r>
  </si>
  <si>
    <t>605 Ascenseurs E</t>
  </si>
  <si>
    <r>
      <t>6020/40264/605</t>
    </r>
    <r>
      <rPr>
        <b/>
        <sz val="10"/>
        <color theme="1"/>
        <rFont val="Perpetua"/>
        <family val="1"/>
      </rPr>
      <t xml:space="preserve"> </t>
    </r>
    <r>
      <rPr>
        <sz val="10"/>
        <color theme="1"/>
        <rFont val="Perpetua"/>
        <family val="1"/>
      </rPr>
      <t>Electricité</t>
    </r>
  </si>
  <si>
    <r>
      <t>6140/40761/605</t>
    </r>
    <r>
      <rPr>
        <b/>
        <sz val="10"/>
        <color theme="1"/>
        <rFont val="Perpetua"/>
        <family val="1"/>
      </rPr>
      <t xml:space="preserve"> </t>
    </r>
    <r>
      <rPr>
        <sz val="10"/>
        <color theme="1"/>
        <rFont val="Perpetua"/>
        <family val="1"/>
      </rPr>
      <t xml:space="preserve"> Frais Téléph.</t>
    </r>
  </si>
  <si>
    <r>
      <t>6140/40802/605</t>
    </r>
    <r>
      <rPr>
        <b/>
        <sz val="10"/>
        <color theme="1"/>
        <rFont val="Perpetua"/>
        <family val="1"/>
      </rPr>
      <t xml:space="preserve">  </t>
    </r>
    <r>
      <rPr>
        <sz val="10"/>
        <color theme="1"/>
        <rFont val="Perpetua"/>
        <family val="1"/>
      </rPr>
      <t>Cont.Entretien</t>
    </r>
  </si>
  <si>
    <r>
      <t>6140/40802/605</t>
    </r>
    <r>
      <rPr>
        <b/>
        <sz val="10"/>
        <color theme="1"/>
        <rFont val="Perpetua"/>
        <family val="1"/>
      </rPr>
      <t xml:space="preserve">  </t>
    </r>
    <r>
      <rPr>
        <sz val="10"/>
        <color theme="1"/>
        <rFont val="Perpetua"/>
        <family val="1"/>
      </rPr>
      <t>Entretien</t>
    </r>
  </si>
  <si>
    <r>
      <t>6150/40806/605</t>
    </r>
    <r>
      <rPr>
        <b/>
        <sz val="10"/>
        <color theme="1"/>
        <rFont val="Perpetua"/>
        <family val="1"/>
      </rPr>
      <t xml:space="preserve"> </t>
    </r>
    <r>
      <rPr>
        <sz val="10"/>
        <color theme="1"/>
        <rFont val="Perpetua"/>
        <family val="1"/>
      </rPr>
      <t>Travaux</t>
    </r>
  </si>
  <si>
    <r>
      <t>6230/65367/605</t>
    </r>
    <r>
      <rPr>
        <b/>
        <sz val="10"/>
        <color theme="1"/>
        <rFont val="Perpetua"/>
        <family val="1"/>
      </rPr>
      <t xml:space="preserve"> </t>
    </r>
    <r>
      <rPr>
        <sz val="10"/>
        <color theme="1"/>
        <rFont val="Perpetua"/>
        <family val="1"/>
      </rPr>
      <t>Etudes Ascenseurs</t>
    </r>
  </si>
  <si>
    <r>
      <t>6730/40368/605</t>
    </r>
    <r>
      <rPr>
        <b/>
        <sz val="10"/>
        <color theme="1"/>
        <rFont val="Perpetua"/>
        <family val="1"/>
      </rPr>
      <t xml:space="preserve"> </t>
    </r>
    <r>
      <rPr>
        <sz val="10"/>
        <color theme="1"/>
        <rFont val="Perpetua"/>
        <family val="1"/>
      </rPr>
      <t>Etudes</t>
    </r>
  </si>
  <si>
    <t>600 Ascenseurs Total</t>
  </si>
  <si>
    <r>
      <t>6020/40264/600</t>
    </r>
    <r>
      <rPr>
        <b/>
        <sz val="10"/>
        <color theme="1"/>
        <rFont val="Perpetua"/>
        <family val="1"/>
      </rPr>
      <t xml:space="preserve"> </t>
    </r>
    <r>
      <rPr>
        <sz val="10"/>
        <color theme="1"/>
        <rFont val="Perpetua"/>
        <family val="1"/>
      </rPr>
      <t>Electricité</t>
    </r>
  </si>
  <si>
    <r>
      <t>6140/40761/600</t>
    </r>
    <r>
      <rPr>
        <b/>
        <sz val="10"/>
        <color theme="1"/>
        <rFont val="Perpetua"/>
        <family val="1"/>
      </rPr>
      <t xml:space="preserve"> </t>
    </r>
    <r>
      <rPr>
        <sz val="10"/>
        <color theme="1"/>
        <rFont val="Perpetua"/>
        <family val="1"/>
      </rPr>
      <t xml:space="preserve"> Frais Téléph.</t>
    </r>
  </si>
  <si>
    <r>
      <t>6140/40802/600</t>
    </r>
    <r>
      <rPr>
        <b/>
        <sz val="10"/>
        <color theme="1"/>
        <rFont val="Perpetua"/>
        <family val="1"/>
      </rPr>
      <t xml:space="preserve">  </t>
    </r>
    <r>
      <rPr>
        <sz val="10"/>
        <color theme="1"/>
        <rFont val="Perpetua"/>
        <family val="1"/>
      </rPr>
      <t>Cont.Entretien Asc.</t>
    </r>
  </si>
  <si>
    <r>
      <t>6140/40802/600</t>
    </r>
    <r>
      <rPr>
        <b/>
        <sz val="10"/>
        <color theme="1"/>
        <rFont val="Perpetua"/>
        <family val="1"/>
      </rPr>
      <t xml:space="preserve">  </t>
    </r>
    <r>
      <rPr>
        <sz val="10"/>
        <color theme="1"/>
        <rFont val="Perpetua"/>
        <family val="1"/>
      </rPr>
      <t>Entretien Asc.</t>
    </r>
  </si>
  <si>
    <r>
      <t>6150/40806/600</t>
    </r>
    <r>
      <rPr>
        <b/>
        <sz val="10"/>
        <color theme="1"/>
        <rFont val="Perpetua"/>
        <family val="1"/>
      </rPr>
      <t xml:space="preserve"> </t>
    </r>
    <r>
      <rPr>
        <sz val="10"/>
        <color theme="1"/>
        <rFont val="Perpetua"/>
        <family val="1"/>
      </rPr>
      <t>Travaux Asc.</t>
    </r>
  </si>
  <si>
    <r>
      <t>6230/65367/600</t>
    </r>
    <r>
      <rPr>
        <b/>
        <sz val="10"/>
        <color theme="1"/>
        <rFont val="Perpetua"/>
        <family val="1"/>
      </rPr>
      <t xml:space="preserve"> </t>
    </r>
    <r>
      <rPr>
        <sz val="10"/>
        <color theme="1"/>
        <rFont val="Perpetua"/>
        <family val="1"/>
      </rPr>
      <t>Etudes Ascenseurs</t>
    </r>
  </si>
  <si>
    <r>
      <t>6730/40368/600</t>
    </r>
    <r>
      <rPr>
        <b/>
        <sz val="10"/>
        <color theme="1"/>
        <rFont val="Perpetua"/>
        <family val="1"/>
      </rPr>
      <t xml:space="preserve"> </t>
    </r>
    <r>
      <rPr>
        <sz val="10"/>
        <color theme="1"/>
        <rFont val="Perpetua"/>
        <family val="1"/>
      </rPr>
      <t>Etudes Techn.Asc.</t>
    </r>
  </si>
  <si>
    <t>700 Chauffage</t>
  </si>
  <si>
    <r>
      <t>6020/65264</t>
    </r>
    <r>
      <rPr>
        <b/>
        <sz val="10"/>
        <color theme="1"/>
        <rFont val="Perpetua"/>
        <family val="1"/>
      </rPr>
      <t xml:space="preserve">  </t>
    </r>
    <r>
      <rPr>
        <sz val="10"/>
        <color theme="1"/>
        <rFont val="Perpetua"/>
        <family val="1"/>
      </rPr>
      <t>Electricité</t>
    </r>
  </si>
  <si>
    <r>
      <t>6030/65263</t>
    </r>
    <r>
      <rPr>
        <b/>
        <sz val="10"/>
        <rFont val="Perpetua"/>
        <family val="1"/>
      </rPr>
      <t xml:space="preserve">  </t>
    </r>
    <r>
      <rPr>
        <sz val="10"/>
        <rFont val="Perpetua"/>
        <family val="1"/>
      </rPr>
      <t>CombustibleGaz</t>
    </r>
  </si>
  <si>
    <r>
      <t>6030/65282</t>
    </r>
    <r>
      <rPr>
        <b/>
        <sz val="10"/>
        <color rgb="FF000000"/>
        <rFont val="Perpetua"/>
        <family val="1"/>
      </rPr>
      <t xml:space="preserve">  </t>
    </r>
    <r>
      <rPr>
        <sz val="10"/>
        <color rgb="FF000000"/>
        <rFont val="Perpetua"/>
        <family val="1"/>
      </rPr>
      <t>CPCU</t>
    </r>
  </si>
  <si>
    <r>
      <t>6060/65177</t>
    </r>
    <r>
      <rPr>
        <b/>
        <sz val="10"/>
        <color theme="1"/>
        <rFont val="Perpetua"/>
        <family val="1"/>
      </rPr>
      <t xml:space="preserve">  </t>
    </r>
    <r>
      <rPr>
        <sz val="10"/>
        <color theme="1"/>
        <rFont val="Perpetua"/>
        <family val="1"/>
      </rPr>
      <t>Produits</t>
    </r>
    <r>
      <rPr>
        <b/>
        <sz val="10"/>
        <color theme="1"/>
        <rFont val="Perpetua"/>
        <family val="1"/>
      </rPr>
      <t xml:space="preserve"> </t>
    </r>
    <r>
      <rPr>
        <sz val="10"/>
        <color theme="1"/>
        <rFont val="Perpetua"/>
        <family val="1"/>
      </rPr>
      <t>Entretien</t>
    </r>
  </si>
  <si>
    <r>
      <t>6140/65621</t>
    </r>
    <r>
      <rPr>
        <b/>
        <sz val="10"/>
        <color theme="1"/>
        <rFont val="Perpetua"/>
        <family val="1"/>
      </rPr>
      <t xml:space="preserve">  </t>
    </r>
    <r>
      <rPr>
        <sz val="10"/>
        <color theme="1"/>
        <rFont val="Perpetua"/>
        <family val="1"/>
      </rPr>
      <t>Cont.EntretienTel</t>
    </r>
  </si>
  <si>
    <r>
      <t>6140/65761</t>
    </r>
    <r>
      <rPr>
        <b/>
        <sz val="10"/>
        <color theme="1"/>
        <rFont val="Perpetua"/>
        <family val="1"/>
      </rPr>
      <t xml:space="preserve"> </t>
    </r>
    <r>
      <rPr>
        <sz val="10"/>
        <color theme="1"/>
        <rFont val="Perpetua"/>
        <family val="1"/>
      </rPr>
      <t xml:space="preserve"> Frais Téléph.</t>
    </r>
  </si>
  <si>
    <r>
      <t>6150/65821</t>
    </r>
    <r>
      <rPr>
        <b/>
        <sz val="10"/>
        <rFont val="Perpetua"/>
        <family val="1"/>
      </rPr>
      <t xml:space="preserve">  </t>
    </r>
    <r>
      <rPr>
        <sz val="10"/>
        <rFont val="Perpetua"/>
        <family val="1"/>
      </rPr>
      <t>Cont.Entretien</t>
    </r>
  </si>
  <si>
    <r>
      <t>6150/65825</t>
    </r>
    <r>
      <rPr>
        <b/>
        <sz val="10"/>
        <rFont val="Perpetua"/>
        <family val="1"/>
      </rPr>
      <t xml:space="preserve">  </t>
    </r>
    <r>
      <rPr>
        <sz val="10"/>
        <rFont val="Perpetua"/>
        <family val="1"/>
      </rPr>
      <t>EntretienChauff.</t>
    </r>
  </si>
  <si>
    <r>
      <t>6150/65826</t>
    </r>
    <r>
      <rPr>
        <b/>
        <sz val="10"/>
        <color theme="1"/>
        <rFont val="Perpetua"/>
        <family val="1"/>
      </rPr>
      <t xml:space="preserve"> </t>
    </r>
    <r>
      <rPr>
        <sz val="10"/>
        <color theme="1"/>
        <rFont val="Perpetua"/>
        <family val="1"/>
      </rPr>
      <t>Travaux Chauffage</t>
    </r>
  </si>
  <si>
    <r>
      <t>6140/65828</t>
    </r>
    <r>
      <rPr>
        <b/>
        <sz val="10"/>
        <color theme="1"/>
        <rFont val="Perpetua"/>
        <family val="1"/>
      </rPr>
      <t xml:space="preserve">  </t>
    </r>
    <r>
      <rPr>
        <sz val="10"/>
        <color theme="1"/>
        <rFont val="Perpetua"/>
        <family val="1"/>
      </rPr>
      <t>Cont.Chauff. P2</t>
    </r>
  </si>
  <si>
    <r>
      <t>6230/65367/601</t>
    </r>
    <r>
      <rPr>
        <b/>
        <sz val="10"/>
        <color theme="1"/>
        <rFont val="Perpetua"/>
        <family val="1"/>
      </rPr>
      <t xml:space="preserve"> </t>
    </r>
    <r>
      <rPr>
        <sz val="10"/>
        <color theme="1"/>
        <rFont val="Perpetua"/>
        <family val="1"/>
      </rPr>
      <t>Etudes Chauffage</t>
    </r>
  </si>
  <si>
    <r>
      <t>6730/65367/601</t>
    </r>
    <r>
      <rPr>
        <b/>
        <sz val="10"/>
        <color theme="1"/>
        <rFont val="Perpetua"/>
        <family val="1"/>
      </rPr>
      <t xml:space="preserve"> </t>
    </r>
    <r>
      <rPr>
        <sz val="10"/>
        <color theme="1"/>
        <rFont val="Perpetua"/>
        <family val="1"/>
      </rPr>
      <t>Etudes Techniques Chauffage</t>
    </r>
  </si>
  <si>
    <r>
      <t>7140/65959</t>
    </r>
    <r>
      <rPr>
        <b/>
        <sz val="10"/>
        <color theme="1"/>
        <rFont val="Perpetua"/>
        <family val="1"/>
      </rPr>
      <t xml:space="preserve"> </t>
    </r>
    <r>
      <rPr>
        <sz val="10"/>
        <color theme="1"/>
        <rFont val="Perpetua"/>
        <family val="1"/>
      </rPr>
      <t>Recettes Diverses Chauff.</t>
    </r>
  </si>
  <si>
    <t>807 Eau</t>
  </si>
  <si>
    <t>807/062</t>
  </si>
  <si>
    <r>
      <t>807/062/</t>
    </r>
    <r>
      <rPr>
        <b/>
        <sz val="10"/>
        <color theme="1"/>
        <rFont val="Perpetua"/>
        <family val="1"/>
      </rPr>
      <t xml:space="preserve">301  </t>
    </r>
    <r>
      <rPr>
        <sz val="10"/>
        <color theme="1"/>
        <rFont val="Perpetua"/>
        <family val="1"/>
      </rPr>
      <t>Eau</t>
    </r>
  </si>
  <si>
    <t>Diff. Gestion /Fonctions</t>
  </si>
  <si>
    <t>Opérations Cour. Vérif</t>
  </si>
  <si>
    <t>Vérif.Ecart</t>
  </si>
  <si>
    <t>601   Eau   *</t>
  </si>
  <si>
    <t>602   Electricité   *</t>
  </si>
  <si>
    <t>603   Energie Chauffage   *</t>
  </si>
  <si>
    <t>604 Achats produits d'entretien et petits équipements</t>
  </si>
  <si>
    <t>605   Matériels   *</t>
  </si>
  <si>
    <t>606  Fournitures   *</t>
  </si>
  <si>
    <t>611   Nettoyages Locaux   *</t>
  </si>
  <si>
    <t>612  Locations Immobilières   *</t>
  </si>
  <si>
    <t>613  Locations Mobilières  *</t>
  </si>
  <si>
    <t>614  Contrats Maintenances    *</t>
  </si>
  <si>
    <t>615   Entretiens &amp; PetitesRépararations  *</t>
  </si>
  <si>
    <t>616   Assurances   *</t>
  </si>
  <si>
    <t>621   Rémunérations du syndic sur gestion copro. *</t>
  </si>
  <si>
    <t>6211   Rémunération.Syndic  *</t>
  </si>
  <si>
    <t>6212   Débours  *</t>
  </si>
  <si>
    <t>6213   FraisPostaux   *</t>
  </si>
  <si>
    <t>6221   Honoraires travaux   *</t>
  </si>
  <si>
    <t>6222  PrestationsParticulières  *</t>
  </si>
  <si>
    <t>6223   AutresHonorairesSyndic  *</t>
  </si>
  <si>
    <t>623    Rémunérations Tiers   *</t>
  </si>
  <si>
    <t>624  Frais ConseilSyndical  *</t>
  </si>
  <si>
    <t>630  Taxes  *</t>
  </si>
  <si>
    <t>641   Salaires  *</t>
  </si>
  <si>
    <t>642   Charges Sociales  *</t>
  </si>
  <si>
    <t>643   Taxes s/ Salaires  *</t>
  </si>
  <si>
    <t>644   Autres (médecine du travail, mutuelles, etc.)  *</t>
  </si>
  <si>
    <t>662   Autres charges financières   *</t>
  </si>
  <si>
    <t>673  EtudesTechniques   *</t>
  </si>
  <si>
    <t>678  ChargesExceptionnelles   *</t>
  </si>
  <si>
    <t>7130   Indemnités Assurances   *</t>
  </si>
  <si>
    <t>7140  ProduitsDivers   *</t>
  </si>
  <si>
    <t>7160   Produits Financiers   *</t>
  </si>
  <si>
    <t>7180   ProduitsExceptionnels  *</t>
  </si>
  <si>
    <t>60 Achats de matières et fournitures :</t>
  </si>
  <si>
    <t>601 Eau  *</t>
  </si>
  <si>
    <t>602 Électricité  *</t>
  </si>
  <si>
    <t xml:space="preserve">6021 – Consom.EDF  </t>
  </si>
  <si>
    <t>6022 – Électricité  Asc</t>
  </si>
  <si>
    <t>6023 – Électricité Chauff.</t>
  </si>
  <si>
    <t>603 Chauffage, énergie et combustibles   *</t>
  </si>
  <si>
    <t>6031 – Combustible Gaz</t>
  </si>
  <si>
    <t>6032 – CPCU</t>
  </si>
  <si>
    <t>604 Achats produits d'entretien et petits équipements  *</t>
  </si>
  <si>
    <t xml:space="preserve">6042 – </t>
  </si>
  <si>
    <t>6043 - Produits Entretien Chauffage</t>
  </si>
  <si>
    <t xml:space="preserve">6044 – Produits Hygiène Entretien </t>
  </si>
  <si>
    <t xml:space="preserve">6046 – </t>
  </si>
  <si>
    <t>6048 – Produits Jardins &amp; Plantes</t>
  </si>
  <si>
    <t>605 Matériels  *</t>
  </si>
  <si>
    <t>6052 – Matériels Électriques</t>
  </si>
  <si>
    <t xml:space="preserve">6054 – Matériels Hygiène Entretien </t>
  </si>
  <si>
    <t>6055 – Matériels TéléSurveillance GTC</t>
  </si>
  <si>
    <t>6056 – Remplacement Glaces</t>
  </si>
  <si>
    <t>6057 – Matériels Téléphone</t>
  </si>
  <si>
    <t>6058 – Matériels Jardins</t>
  </si>
  <si>
    <t>6059 – Matériels Divers</t>
  </si>
  <si>
    <t>606 Fournitures  *</t>
  </si>
  <si>
    <t>6061 –</t>
  </si>
  <si>
    <t>6062 –Fournitures Électriques</t>
  </si>
  <si>
    <t>6063 - Fourniture de bureau</t>
  </si>
  <si>
    <t xml:space="preserve">6066 – Badges &amp; Bips </t>
  </si>
  <si>
    <t>6068 – Fournitures Jardins</t>
  </si>
  <si>
    <t>60681 – Achats Plantes</t>
  </si>
  <si>
    <t>60682 – Décoration Florale</t>
  </si>
  <si>
    <t>6069 – Autres Fournitures</t>
  </si>
  <si>
    <t>61 Services extérieurs :</t>
  </si>
  <si>
    <t>611 Nettoyage des locaux   *</t>
  </si>
  <si>
    <t xml:space="preserve">6114 – Entretien Nettoyage Hygiène </t>
  </si>
  <si>
    <t>612 Locations immobilières   *</t>
  </si>
  <si>
    <t>6121 – Location Salle</t>
  </si>
  <si>
    <t>613 Locations mobilières  *</t>
  </si>
  <si>
    <t>6131 – Contrat Loc.Compteur</t>
  </si>
  <si>
    <t>614 Contrats de maintenance   *</t>
  </si>
  <si>
    <t>6141 - Contrat Entretien Plomberie</t>
  </si>
  <si>
    <t>61411 -  Entretien Plomberie</t>
  </si>
  <si>
    <t>61415 -  Entretien Curage</t>
  </si>
  <si>
    <t>6142 - Contrat Entretien Électricité</t>
  </si>
  <si>
    <t>6143 - Contrat Entretien Chauffage,</t>
  </si>
  <si>
    <t>61431 - Contrat Chauffage P2</t>
  </si>
  <si>
    <t>61432 - Contrat Entretien Chauffage,</t>
  </si>
  <si>
    <t>6144 – Contrat Entretien Ascenseurs</t>
  </si>
  <si>
    <t>6145 – Contrat Entretien Nettoyage Hygiène Salubrité</t>
  </si>
  <si>
    <t>61451 – Contrat Vide-Ordure</t>
  </si>
  <si>
    <t>61452 – Contrat Dératisation</t>
  </si>
  <si>
    <t>61453 – Contrat Désinsectisation</t>
  </si>
  <si>
    <t>61456 – Etat Parasitaire</t>
  </si>
  <si>
    <t>6146 – Contrat Entretien Accès</t>
  </si>
  <si>
    <t>61461 – Contrat Entretien Interphone</t>
  </si>
  <si>
    <t>61462 – Contrat Entretien  PortesAuto</t>
  </si>
  <si>
    <t>61464 – Contrat Entretien Signalétique</t>
  </si>
  <si>
    <t>61466 – Contrat Entretien Serrurerie</t>
  </si>
  <si>
    <t>61469 – Autres Contrats Contrôle Accès</t>
  </si>
  <si>
    <t>6147 – Contrats Surveillance Sécurité Incendie</t>
  </si>
  <si>
    <t>61476 – Contrat Entretien Protection Incendie</t>
  </si>
  <si>
    <t>614761 – Contrat Matériel Incendie</t>
  </si>
  <si>
    <t>614762 – Contrat Entretien Extincteurs</t>
  </si>
  <si>
    <t>6148 – Contrat Entretien Bâti</t>
  </si>
  <si>
    <t>61481 – Contrat PeintureRevêtt</t>
  </si>
  <si>
    <t>61482 – Contrat Menuiserie</t>
  </si>
  <si>
    <t>61483 – Contrat Vitrerie</t>
  </si>
  <si>
    <t>61487 – Contrat Maçonnerie</t>
  </si>
  <si>
    <t>61488 – Contrat Toiture Terrasse</t>
  </si>
  <si>
    <t>6149 – Autres Contrats d'Entretiens</t>
  </si>
  <si>
    <t>61496 - Contrat Entretien Téléphonie-TV</t>
  </si>
  <si>
    <t>614961 – Contrat Entretien Téléphone</t>
  </si>
  <si>
    <t>614965 – Entretien Antenne Parabole</t>
  </si>
  <si>
    <t>61497 – Contrat Entretien TéléSurveillance</t>
  </si>
  <si>
    <t>61498 – Contrat Entretien Jardins</t>
  </si>
  <si>
    <t>615 Entretien et petites réparations    *</t>
  </si>
  <si>
    <t>6151 – Travaux Plomberie</t>
  </si>
  <si>
    <t>61511 – Travaux Entretien Plomberie</t>
  </si>
  <si>
    <t>61515 – Travaux Entretien Curage</t>
  </si>
  <si>
    <t>6152 – Travaux Électricité</t>
  </si>
  <si>
    <t>6153 – Travaux Chauffage</t>
  </si>
  <si>
    <t>61531 - Entretien Chauffage (CG)</t>
  </si>
  <si>
    <t>61532 - Travaux Chauffage (CG)</t>
  </si>
  <si>
    <t>61533 - Entretien Chauffage (Chauff)</t>
  </si>
  <si>
    <t>61534 - Travaux Chauffage (Chauff)</t>
  </si>
  <si>
    <t>6154 – Travaux Entretiens Ascenseurs</t>
  </si>
  <si>
    <t>61541 – Entretiens Ascenseurs</t>
  </si>
  <si>
    <t>61542 – Travaux Ascenseurs</t>
  </si>
  <si>
    <t>6155 – Travaux Nettoyage Hygiène Salubrité</t>
  </si>
  <si>
    <t xml:space="preserve"> 61551 – Travaux Vide-Ordure</t>
  </si>
  <si>
    <t>61552 – Intervention Dératisation</t>
  </si>
  <si>
    <t>61553 – Travaux Désinsectisation</t>
  </si>
  <si>
    <t>615531 – Travaux Désinsectisation</t>
  </si>
  <si>
    <t>615532 – Intervention Désinsectisation</t>
  </si>
  <si>
    <t>6156 – Travaux Accès</t>
  </si>
  <si>
    <t>61561 – Travaux Interphone</t>
  </si>
  <si>
    <t>615621 – Entretien PortesAuto</t>
  </si>
  <si>
    <t>615622 – Travaux PortesAuto</t>
  </si>
  <si>
    <t>61564 – Travaux Signalétique</t>
  </si>
  <si>
    <t>61566 – Travaux Serrurerie</t>
  </si>
  <si>
    <t>61569 – Autres Travaux Contrôle Accès</t>
  </si>
  <si>
    <t>6157 – Travaux Interventions Sécurité Incendie</t>
  </si>
  <si>
    <t>61576 – Travaux Protection Incendie</t>
  </si>
  <si>
    <t>615761 – Travaux Matériel Incendie</t>
  </si>
  <si>
    <t>615762 – Travaux Extincteurs</t>
  </si>
  <si>
    <t>6158 – Travaux Bâti</t>
  </si>
  <si>
    <t>61581 – Travaux PeintureRevêtt</t>
  </si>
  <si>
    <t>61582 – Travaux Menuiserie</t>
  </si>
  <si>
    <t>61583 – Travaux Vitrerie</t>
  </si>
  <si>
    <t>61587 – Travaux Maçonnerie</t>
  </si>
  <si>
    <t>61588 – Travaux Toiture Terrasse</t>
  </si>
  <si>
    <t>6159 – Autres Travaux</t>
  </si>
  <si>
    <t>61590 – Travaux Mobiliers</t>
  </si>
  <si>
    <t>61591 – Entretien Engins</t>
  </si>
  <si>
    <t>615911 – Entretien Engins</t>
  </si>
  <si>
    <t>615912 – Travaux Engins Véhicules</t>
  </si>
  <si>
    <t>61596 – Travaux Téléphonie-TV</t>
  </si>
  <si>
    <t>615965 – Travaux Antenne Parabole</t>
  </si>
  <si>
    <t>61597 – Travaux TéléSurveillance</t>
  </si>
  <si>
    <t>615971 – Entretien Mat.TéléSurveillance</t>
  </si>
  <si>
    <t xml:space="preserve">615972 – Entretien Mat.GTC </t>
  </si>
  <si>
    <t>61598 – Travaux Jardins</t>
  </si>
  <si>
    <t>615981 – Entretien Jardins</t>
  </si>
  <si>
    <t>615982 – Travaux Jardins</t>
  </si>
  <si>
    <t>616 Primes d'assurances   *</t>
  </si>
  <si>
    <t>6160 – Assurances MultiRisques</t>
  </si>
  <si>
    <t>617 Autres Services</t>
  </si>
  <si>
    <t>6176 – Téléphonie TV</t>
  </si>
  <si>
    <t>61761 – Consommation Téléphone</t>
  </si>
  <si>
    <t>617611 – Consommation Téléphone 00761 C.Gén.</t>
  </si>
  <si>
    <t>617612 – Consommation Téléphone 40761  Asc.</t>
  </si>
  <si>
    <t>617613 – Consommation Téléphone 65761, Chauff.</t>
  </si>
  <si>
    <t>62 Frais d'administration et honoraires :</t>
  </si>
  <si>
    <t>621 Rémunérations du syndic sur gestion copropriété  *</t>
  </si>
  <si>
    <t>6211 – Honoraires Syndic   *</t>
  </si>
  <si>
    <t>6212 – Débours   *</t>
  </si>
  <si>
    <t>62121 – Frais Gestion Syndic</t>
  </si>
  <si>
    <t>62122 – Photocopies&amp;Tirages</t>
  </si>
  <si>
    <t>62126 – Frais de Procédure</t>
  </si>
  <si>
    <t>62128 – Frais Administratifs Ext.</t>
  </si>
  <si>
    <t>6213 – Frais postaux   *</t>
  </si>
  <si>
    <t>62130 – Frais postaux</t>
  </si>
  <si>
    <t>62132 – FraisCorrespondances</t>
  </si>
  <si>
    <t>622 – Autres honoraires du syndic   *</t>
  </si>
  <si>
    <t>6221 – Honoraires travaux   *</t>
  </si>
  <si>
    <t>6222 – Prestations particulières  *</t>
  </si>
  <si>
    <t>62221 – Vacations Syndic</t>
  </si>
  <si>
    <t>62222 – Vacations Sinistres</t>
  </si>
  <si>
    <t>6223 – Autres honoraires   *</t>
  </si>
  <si>
    <t>62231 – Honoraires Recouvrement</t>
  </si>
  <si>
    <t>62232 – Honoraires Procédures Syndic</t>
  </si>
  <si>
    <t>623 Rémunérations de tiers intervenants   *</t>
  </si>
  <si>
    <t>6231 – Honoraires Experts</t>
  </si>
  <si>
    <t>62311 – Honoraires  Expertises</t>
  </si>
  <si>
    <t>62312 – Expertises Ascenseurs</t>
  </si>
  <si>
    <t>62313 – Expertises Chauffage</t>
  </si>
  <si>
    <t>6232 – Honoraires Architectes</t>
  </si>
  <si>
    <t>6233 – Honoraires Huissiers</t>
  </si>
  <si>
    <t>6234 – Honoraires Avocats</t>
  </si>
  <si>
    <t>624 Frais du conseil syndical   *</t>
  </si>
  <si>
    <t>63 Impôts - taxes et versements assimilés :</t>
  </si>
  <si>
    <t>632 Taxe de balayage   *</t>
  </si>
  <si>
    <t>633 Taxe foncière   *</t>
  </si>
  <si>
    <t>634 Autres impôts et taxes   *</t>
  </si>
  <si>
    <t>6341 – Taxe Ordures Ménagères</t>
  </si>
  <si>
    <t>6342 – Taxe Habitation</t>
  </si>
  <si>
    <t>64 Frais de personnels :</t>
  </si>
  <si>
    <t>641 Salaires   *</t>
  </si>
  <si>
    <t>64101 – Salaires Concierges</t>
  </si>
  <si>
    <t>64102 – Salaires Gardiens</t>
  </si>
  <si>
    <t>64103 – Salaires Gardiens 40%</t>
  </si>
  <si>
    <t>64104 – Salaires Gardiens 0%</t>
  </si>
  <si>
    <t>64106 – Salaires Pers.Entretien</t>
  </si>
  <si>
    <t>642 Charges sociales et organismes sociaux   *</t>
  </si>
  <si>
    <t>6421 – CRI Prévoyance</t>
  </si>
  <si>
    <t>64211 – CRI Prévoyance Concierges</t>
  </si>
  <si>
    <t>64212 – CRI Prévoyance Gardiens</t>
  </si>
  <si>
    <t>64213 – CRI Prévoyance Gardiens 40%</t>
  </si>
  <si>
    <t>64214 – CRI Prévoyance Gardiens 0%</t>
  </si>
  <si>
    <t>64216 – CRI Prévoyance Pers.Entretien</t>
  </si>
  <si>
    <t>6422 – Cotisation. Urssaf</t>
  </si>
  <si>
    <t>64221 – Cotisation. Urssaf Concierges</t>
  </si>
  <si>
    <t>64222 – Cotisation. Urssaf Gardiens</t>
  </si>
  <si>
    <t>64223 – Cotisation. Urssaf Gardiens 40%</t>
  </si>
  <si>
    <t>64224 – Cotisation. Urssaf Gardiens 0%</t>
  </si>
  <si>
    <t>64226 – Cotisation. Urssaf Pers.Entretien</t>
  </si>
  <si>
    <t>6423 – Cotisation. Retraite</t>
  </si>
  <si>
    <t>64231 – Cotisation. Retraite Concierges</t>
  </si>
  <si>
    <t>64232 – Cotisation. Retraite Gardiens</t>
  </si>
  <si>
    <t>64233 – Cotisation. Retraite Gardiens 40%</t>
  </si>
  <si>
    <t>64234 – Cotisation. Retraite Gardiens 0%</t>
  </si>
  <si>
    <t>64236 – Cotisation. Retraite Pers.Entretien</t>
  </si>
  <si>
    <t>6424 – Cotisation. Chômage</t>
  </si>
  <si>
    <t>64241 – Cotisation. Chômage Concierges</t>
  </si>
  <si>
    <t>64242 – Cotisation. Chômage Gardiens</t>
  </si>
  <si>
    <t>64243 – Cotisation. Chômage Gardiens 40%</t>
  </si>
  <si>
    <t>64244 – Cotisation. Chômage Gardiens 0%</t>
  </si>
  <si>
    <t>64246 – Cotisation. Chômage Pers.Entretien</t>
  </si>
  <si>
    <t>6425 – Cotisation. AGEFOS Gardiens</t>
  </si>
  <si>
    <t>64251 – Cotisation. AGEFOS Concierges</t>
  </si>
  <si>
    <t>64252 – Cotisation. AGEFOS Gardiens</t>
  </si>
  <si>
    <t>64253 – Cotisation. AGEFOS Gardiens 40%</t>
  </si>
  <si>
    <t>64254 – Cotisation. AGEFOS Gardiens 0%</t>
  </si>
  <si>
    <t>6429 – Autres Charges Sociales</t>
  </si>
  <si>
    <t>64296 – Charges Sociales Pers.Entretien</t>
  </si>
  <si>
    <t>64299 - Salaires &amp; Charges Sociales</t>
  </si>
  <si>
    <t>643 Taxe sur les salaires   *</t>
  </si>
  <si>
    <t>64301 – Taxe salaires Concierges</t>
  </si>
  <si>
    <t>64302 – Taxe salaires Gardiens</t>
  </si>
  <si>
    <t>64303 – Taxe salaires Gardiens 40%</t>
  </si>
  <si>
    <t>64304 – Taxe salaires Gardiens 0%</t>
  </si>
  <si>
    <t>64306 – Taxe salaires Pers.Entretien</t>
  </si>
  <si>
    <t>644 Autres (médecine du travail, mutuelles, etc.)   *</t>
  </si>
  <si>
    <t>6441 – Visites Médicales</t>
  </si>
  <si>
    <t>64411 – Visites Médicales Concierges</t>
  </si>
  <si>
    <t>64412 – Visites Médicales Gardiens</t>
  </si>
  <si>
    <t>64413 – Visites Médicales Gardiens 40%</t>
  </si>
  <si>
    <t>64414 – Visites Médicales Gardiens 0%</t>
  </si>
  <si>
    <t>64416 – Visites Médicales Pers.Entretien</t>
  </si>
  <si>
    <t>6442 Cotisations Prévention&amp;Mutuelle</t>
  </si>
  <si>
    <t>64422 Cotis.Prévention&amp;Mutuelle Gardiens</t>
  </si>
  <si>
    <t>64426 Cotis.Prévention&amp;Mutuelle P.Entretien</t>
  </si>
  <si>
    <t>6445 – Formation Professionnelle</t>
  </si>
  <si>
    <t>64451  Formation Prof.Concierges</t>
  </si>
  <si>
    <t>64456  Formation Prof. Pers.Entretien</t>
  </si>
  <si>
    <t>6446 – Indemnités Sec.Soc.</t>
  </si>
  <si>
    <t>6447 – Avantages Nature</t>
  </si>
  <si>
    <t>6449 Autres Frais Personnels</t>
  </si>
  <si>
    <t>64490 Autres Frais Personnels</t>
  </si>
  <si>
    <t>64491  Interventions Supp.Gardien</t>
  </si>
  <si>
    <t>64496 – Diagnostics Risques Professionnels</t>
  </si>
  <si>
    <t>66 Charges financières des emprunts, agios ou autres :</t>
  </si>
  <si>
    <t>661 Remboursement d'annuités d'emprunt   *</t>
  </si>
  <si>
    <t>662 Autres charges financières et agios   *</t>
  </si>
  <si>
    <t>6621 – Frais Bancaires</t>
  </si>
  <si>
    <t>67 Charges pour travaux et opérations exceptionnelles :</t>
  </si>
  <si>
    <t>671 Travaux décidés par l'assemblée générale   *</t>
  </si>
  <si>
    <t>672 Travaux urgents   *</t>
  </si>
  <si>
    <t>673 Etudes techniques, diagnostic, consultation   *</t>
  </si>
  <si>
    <t>6731 – Etudes Diagnostics.Consultations.</t>
  </si>
  <si>
    <t>6732 – Etudes Techn.Ascenseurs</t>
  </si>
  <si>
    <t>6733 – Etudes Techn.Chauffage</t>
  </si>
  <si>
    <t>677 Pertes sur créances irracouvrables   *</t>
  </si>
  <si>
    <t>678 Charges exceptionnelles   *</t>
  </si>
  <si>
    <t>6781 – Sinistres, Dégats des Eaux</t>
  </si>
  <si>
    <t>67811 – Dégats des Eaux</t>
  </si>
  <si>
    <t>67812 – Bris Glaces</t>
  </si>
  <si>
    <t>67813 –</t>
  </si>
  <si>
    <t>6788 – Rompus Arrondis</t>
  </si>
  <si>
    <t>6789 – Régularisation Comptable</t>
  </si>
  <si>
    <t>71 Autres produits :</t>
  </si>
  <si>
    <t>713 Indemnités d'assurances   *</t>
  </si>
  <si>
    <t>7130 – Indemnités.</t>
  </si>
  <si>
    <t>714 Produits divers (dont intérêts légaux dus par les copropriétaires)  *</t>
  </si>
  <si>
    <t>7141 – RecettesDiv.NonDeclarées</t>
  </si>
  <si>
    <t>7142 – Indemnités Art.700.</t>
  </si>
  <si>
    <t>7143 – Recettes Diverses.</t>
  </si>
  <si>
    <t>71431 – Recettes Diverses.Générales</t>
  </si>
  <si>
    <t>714310 – Recettes Diverses.</t>
  </si>
  <si>
    <t>714311 – Vente Bips et Badges</t>
  </si>
  <si>
    <t>71433 – Recettes DiversesChauff.</t>
  </si>
  <si>
    <t>716 Produits financiers   *</t>
  </si>
  <si>
    <t>7161 – Produits financiers Divers.</t>
  </si>
  <si>
    <t>7163 – Recettes Diverses.</t>
  </si>
  <si>
    <t>718 Produits exceptionnels   *</t>
  </si>
  <si>
    <t>7181 – RecettesDommagesIntérets.</t>
  </si>
  <si>
    <t>Analyse Des Dépenses</t>
  </si>
  <si>
    <t>8001 – Eau Plomberie</t>
  </si>
  <si>
    <t>8002 – Électricité Eclairage</t>
  </si>
  <si>
    <t>602 Électricité  Eclairage</t>
  </si>
  <si>
    <t>6142 –Contrats Entretien Electricité</t>
  </si>
  <si>
    <t>6152 – Travaux Electricité</t>
  </si>
  <si>
    <t>600 Ascenseurs</t>
  </si>
  <si>
    <t>8004 – Hygiène Entretien</t>
  </si>
  <si>
    <t>611 Services Extérieurs Nettoyage locaux</t>
  </si>
  <si>
    <t>641 Frais Personnels</t>
  </si>
  <si>
    <t>6429 – Autres ChargesSociales Pers.Entretien</t>
  </si>
  <si>
    <t>8003 – GTC</t>
  </si>
  <si>
    <t>6053 – Matériels GTC</t>
  </si>
  <si>
    <t>8006 – Accès</t>
  </si>
  <si>
    <t>8007 – Téléphone</t>
  </si>
  <si>
    <t>60691 – Consommation Téléphone</t>
  </si>
  <si>
    <t>606911 – Consommation Téléphone 00761 C.Gén.</t>
  </si>
  <si>
    <t>606912 – Consommation Téléphone 40761  Asc.</t>
  </si>
  <si>
    <t>606913 – Consommation Téléphone 65761, Chauff.</t>
  </si>
  <si>
    <t>8008 – Jardins</t>
  </si>
  <si>
    <t>8009 –  Divers</t>
  </si>
  <si>
    <t>6069 Fournitures  Non Matérielles</t>
  </si>
  <si>
    <t>Répartitions Collectives</t>
  </si>
  <si>
    <t>Total Surface Corrigée</t>
  </si>
  <si>
    <t xml:space="preserve">600 Ascenseurs </t>
  </si>
  <si>
    <t>807 Eau   (dont...)</t>
  </si>
  <si>
    <t>Répartitions Personnelles</t>
  </si>
  <si>
    <t>Personnelle</t>
  </si>
  <si>
    <t xml:space="preserve"> Eau   (Vol. m²)</t>
  </si>
  <si>
    <t>Total</t>
  </si>
  <si>
    <t>N°Lot</t>
  </si>
  <si>
    <t>Nature Lot</t>
  </si>
  <si>
    <t>Escalier</t>
  </si>
  <si>
    <t>Tantièmes
Ch.Gén.</t>
  </si>
  <si>
    <t>Tantièmes
Chauff.</t>
  </si>
  <si>
    <t>Tantièmes
Chauff. 2</t>
  </si>
  <si>
    <t>Tantièmes
Ascenseur</t>
  </si>
  <si>
    <t>Propriétaires</t>
  </si>
  <si>
    <t>Appart.</t>
  </si>
  <si>
    <t>A</t>
  </si>
  <si>
    <t>1-1</t>
  </si>
  <si>
    <t>LE BRETON</t>
  </si>
  <si>
    <t>Christian</t>
  </si>
  <si>
    <t>1-2</t>
  </si>
  <si>
    <t>MARILLIER</t>
  </si>
  <si>
    <t>Richard</t>
  </si>
  <si>
    <t>1-3</t>
  </si>
  <si>
    <t>DUFFEAU</t>
  </si>
  <si>
    <t>Odette</t>
  </si>
  <si>
    <t>1-4</t>
  </si>
  <si>
    <t>DINANT  /  GRECIET</t>
  </si>
  <si>
    <t>Claude  /  Sylvie</t>
  </si>
  <si>
    <t>1-5</t>
  </si>
  <si>
    <t>BOUVIER</t>
  </si>
  <si>
    <t>Laurence</t>
  </si>
  <si>
    <t>1-6</t>
  </si>
  <si>
    <t>MANCOUR</t>
  </si>
  <si>
    <t>Jean-Luc</t>
  </si>
  <si>
    <t>2-1</t>
  </si>
  <si>
    <t>PATRAULT</t>
  </si>
  <si>
    <t>Bernard</t>
  </si>
  <si>
    <t>2-2</t>
  </si>
  <si>
    <t xml:space="preserve">BERTRAND </t>
  </si>
  <si>
    <t>Eliane</t>
  </si>
  <si>
    <t>2-3</t>
  </si>
  <si>
    <t>BOUNIOL</t>
  </si>
  <si>
    <t>2-4</t>
  </si>
  <si>
    <t>MOLENAT</t>
  </si>
  <si>
    <t>Jean-Pierre</t>
  </si>
  <si>
    <t>2-5</t>
  </si>
  <si>
    <t>GOULVESTRE</t>
  </si>
  <si>
    <t>Marie-Louise</t>
  </si>
  <si>
    <t>2-6</t>
  </si>
  <si>
    <t>TRICOU  /  FORE</t>
  </si>
  <si>
    <t>Fabrice  /  Kevin</t>
  </si>
  <si>
    <t>3-1</t>
  </si>
  <si>
    <t>BENNANI</t>
  </si>
  <si>
    <t>Nabil</t>
  </si>
  <si>
    <t>3-2</t>
  </si>
  <si>
    <t>ARNAUD</t>
  </si>
  <si>
    <t>Michèle</t>
  </si>
  <si>
    <t>3-3</t>
  </si>
  <si>
    <t>BIEDERMANN</t>
  </si>
  <si>
    <t>Geneviève</t>
  </si>
  <si>
    <t>3-4</t>
  </si>
  <si>
    <t>CHATELANAT</t>
  </si>
  <si>
    <t>Laurent</t>
  </si>
  <si>
    <t>3-5</t>
  </si>
  <si>
    <t>SIRVAIN</t>
  </si>
  <si>
    <t>3-6</t>
  </si>
  <si>
    <t>GRACIA</t>
  </si>
  <si>
    <t>Stéphanie Maj Julien</t>
  </si>
  <si>
    <t>4-1</t>
  </si>
  <si>
    <t>PUJOS</t>
  </si>
  <si>
    <t>Thomas-Bernard</t>
  </si>
  <si>
    <t>4-2</t>
  </si>
  <si>
    <t>CUNIN</t>
  </si>
  <si>
    <t>Josiane</t>
  </si>
  <si>
    <t>4-3</t>
  </si>
  <si>
    <t>AJAVON</t>
  </si>
  <si>
    <t>Patrick</t>
  </si>
  <si>
    <t>4-4</t>
  </si>
  <si>
    <t>AMSELLEM</t>
  </si>
  <si>
    <t>Aphrodite</t>
  </si>
  <si>
    <t>4-5</t>
  </si>
  <si>
    <t>MAION</t>
  </si>
  <si>
    <t>Florence</t>
  </si>
  <si>
    <t>4-6</t>
  </si>
  <si>
    <t>PETEL  /  BENCHICKH</t>
  </si>
  <si>
    <t>Gilles  /  Ahmed</t>
  </si>
  <si>
    <t>5-1</t>
  </si>
  <si>
    <t>5-2</t>
  </si>
  <si>
    <t>BEARS</t>
  </si>
  <si>
    <t>Christiane</t>
  </si>
  <si>
    <t>5-3</t>
  </si>
  <si>
    <t>5-4</t>
  </si>
  <si>
    <t>THIEBLEMONT</t>
  </si>
  <si>
    <t>Marie-Noëlle</t>
  </si>
  <si>
    <t>5-5</t>
  </si>
  <si>
    <t>PATERON</t>
  </si>
  <si>
    <t>Annie</t>
  </si>
  <si>
    <t>5-6</t>
  </si>
  <si>
    <t>ROBIN</t>
  </si>
  <si>
    <t>Didier</t>
  </si>
  <si>
    <t>6-1</t>
  </si>
  <si>
    <t>QUINTIN</t>
  </si>
  <si>
    <t>Anne-Clémence</t>
  </si>
  <si>
    <t>6-2</t>
  </si>
  <si>
    <t>BERNAGOUT</t>
  </si>
  <si>
    <t>6-3</t>
  </si>
  <si>
    <t>PENASSE</t>
  </si>
  <si>
    <t>Jean-Philippe</t>
  </si>
  <si>
    <t>6-4</t>
  </si>
  <si>
    <t>REN  /  XIA</t>
  </si>
  <si>
    <t>Jianfeng  /  Jusline</t>
  </si>
  <si>
    <t>6-5</t>
  </si>
  <si>
    <t>MOIZARD-LANVIN</t>
  </si>
  <si>
    <t>Martin</t>
  </si>
  <si>
    <t>6-6</t>
  </si>
  <si>
    <t>VIET  /  MIZIER</t>
  </si>
  <si>
    <t>7-1</t>
  </si>
  <si>
    <t>DANGIEN-DELMAS</t>
  </si>
  <si>
    <t>Marie-Thérèse</t>
  </si>
  <si>
    <t>7-2</t>
  </si>
  <si>
    <t>GHIDALIA</t>
  </si>
  <si>
    <t>Michael</t>
  </si>
  <si>
    <t>7-3</t>
  </si>
  <si>
    <t>7-4</t>
  </si>
  <si>
    <t>EUVRARD</t>
  </si>
  <si>
    <t>Madeleine</t>
  </si>
  <si>
    <t>7-5</t>
  </si>
  <si>
    <t>VASSEUR</t>
  </si>
  <si>
    <t>7-6</t>
  </si>
  <si>
    <t>8-1</t>
  </si>
  <si>
    <t>GAUMONT</t>
  </si>
  <si>
    <t>Jean-Paul</t>
  </si>
  <si>
    <t>8-2</t>
  </si>
  <si>
    <t>JACQUET</t>
  </si>
  <si>
    <t>Christine</t>
  </si>
  <si>
    <t>8-3</t>
  </si>
  <si>
    <t>DELLAPINA</t>
  </si>
  <si>
    <t>Christine Odile</t>
  </si>
  <si>
    <t>9-1</t>
  </si>
  <si>
    <t>ASSAD</t>
  </si>
  <si>
    <t>9-2</t>
  </si>
  <si>
    <t>KINTZLER</t>
  </si>
  <si>
    <t>Jean-Marie</t>
  </si>
  <si>
    <t>B</t>
  </si>
  <si>
    <t>THIEBAUT</t>
  </si>
  <si>
    <t>Pierre-Alain</t>
  </si>
  <si>
    <t>RIBA</t>
  </si>
  <si>
    <t>Guy</t>
  </si>
  <si>
    <t>DAVANNE</t>
  </si>
  <si>
    <t>Patricia</t>
  </si>
  <si>
    <t>BAZIRE</t>
  </si>
  <si>
    <t>Valentin</t>
  </si>
  <si>
    <t>DOZ</t>
  </si>
  <si>
    <t>Michelle</t>
  </si>
  <si>
    <t>SHAHRJEDI</t>
  </si>
  <si>
    <t>Payam</t>
  </si>
  <si>
    <t>MENTREL /  DURANTON</t>
  </si>
  <si>
    <t>Elidie  /  Christophe</t>
  </si>
  <si>
    <t>BOULLIER</t>
  </si>
  <si>
    <t>Daniel</t>
  </si>
  <si>
    <t>TEIXEIRA</t>
  </si>
  <si>
    <t>Catherine</t>
  </si>
  <si>
    <t>MONETON</t>
  </si>
  <si>
    <t>Jean-Louis</t>
  </si>
  <si>
    <t>PETITIER</t>
  </si>
  <si>
    <t>Edouard</t>
  </si>
  <si>
    <t>DINH TAM</t>
  </si>
  <si>
    <t>LAURENT</t>
  </si>
  <si>
    <t>Simone</t>
  </si>
  <si>
    <t>NOURY</t>
  </si>
  <si>
    <t>Jacques</t>
  </si>
  <si>
    <t>JOZET</t>
  </si>
  <si>
    <t>CORON</t>
  </si>
  <si>
    <t>Corinne</t>
  </si>
  <si>
    <t>C</t>
  </si>
  <si>
    <t>QUENEHERVE</t>
  </si>
  <si>
    <t>Gilles</t>
  </si>
  <si>
    <t xml:space="preserve">FORT </t>
  </si>
  <si>
    <t>Danielle</t>
  </si>
  <si>
    <t>BORDELOUP</t>
  </si>
  <si>
    <t>BEAU</t>
  </si>
  <si>
    <t>Pierre-Etienne</t>
  </si>
  <si>
    <t>TRANCHIDA  /  PRZYSZWA</t>
  </si>
  <si>
    <t>Stephano  /  Jessie</t>
  </si>
  <si>
    <t>NGO KIM Fance</t>
  </si>
  <si>
    <t>CHENET</t>
  </si>
  <si>
    <t>Nicole</t>
  </si>
  <si>
    <t>TARANTO</t>
  </si>
  <si>
    <t>Régis</t>
  </si>
  <si>
    <t>HOUVIEZ</t>
  </si>
  <si>
    <t>Claire</t>
  </si>
  <si>
    <t>FATTORI</t>
  </si>
  <si>
    <t>Francesca</t>
  </si>
  <si>
    <t>COGNET</t>
  </si>
  <si>
    <t>TULOUT</t>
  </si>
  <si>
    <t>Marie-Christine</t>
  </si>
  <si>
    <t>PRISTOV</t>
  </si>
  <si>
    <t>LAVOUE</t>
  </si>
  <si>
    <t>Dmitrieva</t>
  </si>
  <si>
    <t>LAVERGNE</t>
  </si>
  <si>
    <t>André</t>
  </si>
  <si>
    <t>OTTAVY</t>
  </si>
  <si>
    <t>Philippe</t>
  </si>
  <si>
    <t>BENICHOU</t>
  </si>
  <si>
    <t>CASTRO</t>
  </si>
  <si>
    <t>Jules</t>
  </si>
  <si>
    <t>TELLIER</t>
  </si>
  <si>
    <t>Nathalie</t>
  </si>
  <si>
    <t>NOMDEDEO</t>
  </si>
  <si>
    <t>Jean-Marc</t>
  </si>
  <si>
    <t>CHAUFER</t>
  </si>
  <si>
    <t>TUCKER</t>
  </si>
  <si>
    <t>Jiri</t>
  </si>
  <si>
    <t>Janine</t>
  </si>
  <si>
    <t>MAD VICTORIA</t>
  </si>
  <si>
    <t>GRAVANIS</t>
  </si>
  <si>
    <t>Marika</t>
  </si>
  <si>
    <t>HELBOIS</t>
  </si>
  <si>
    <t>MAURICE</t>
  </si>
  <si>
    <t>Raphaël</t>
  </si>
  <si>
    <t>MACARET  /  MONNET</t>
  </si>
  <si>
    <t>Josquin</t>
  </si>
  <si>
    <t>BURGERT</t>
  </si>
  <si>
    <t>Anne-Lise</t>
  </si>
  <si>
    <t>BARBIER</t>
  </si>
  <si>
    <t>BRIAND</t>
  </si>
  <si>
    <t>Olivier</t>
  </si>
  <si>
    <t>GARDYN</t>
  </si>
  <si>
    <t>Pascale</t>
  </si>
  <si>
    <t>8-4</t>
  </si>
  <si>
    <t>BERG</t>
  </si>
  <si>
    <t>Lionel</t>
  </si>
  <si>
    <t>8-5</t>
  </si>
  <si>
    <t>CHEVRIE</t>
  </si>
  <si>
    <t>Denis</t>
  </si>
  <si>
    <t>D</t>
  </si>
  <si>
    <t>0-1</t>
  </si>
  <si>
    <t>HERRERA</t>
  </si>
  <si>
    <t>Janaina</t>
  </si>
  <si>
    <t>0-2</t>
  </si>
  <si>
    <t>ALLGAR</t>
  </si>
  <si>
    <t>Brian</t>
  </si>
  <si>
    <t>GHESQUIERE</t>
  </si>
  <si>
    <t>Dominique</t>
  </si>
  <si>
    <t>AWOSEYIN</t>
  </si>
  <si>
    <t>LIAUBET</t>
  </si>
  <si>
    <t>HAENEL</t>
  </si>
  <si>
    <t>Robert</t>
  </si>
  <si>
    <t>PEPIN</t>
  </si>
  <si>
    <t>SEIGNEURIN</t>
  </si>
  <si>
    <t>Michel</t>
  </si>
  <si>
    <t>PATETTA</t>
  </si>
  <si>
    <t>CHARBIT</t>
  </si>
  <si>
    <t>Serge</t>
  </si>
  <si>
    <t>BEAUVILLAIN</t>
  </si>
  <si>
    <t>SENCE  /  LEGER</t>
  </si>
  <si>
    <t>MARINIER</t>
  </si>
  <si>
    <t>SAINT-LOUIS</t>
  </si>
  <si>
    <t>Thierry</t>
  </si>
  <si>
    <t>DUGLET  /  SAINT-AUBIN</t>
  </si>
  <si>
    <t>Thomas</t>
  </si>
  <si>
    <t>BOUCHEVEREAU</t>
  </si>
  <si>
    <t>Gérard</t>
  </si>
  <si>
    <t>PLATEAU</t>
  </si>
  <si>
    <t>Lysiane</t>
  </si>
  <si>
    <t>SULTAN</t>
  </si>
  <si>
    <t>BARBE / MORETTI</t>
  </si>
  <si>
    <t>Lucie / Cyril</t>
  </si>
  <si>
    <t>LOYER-NAHMANI</t>
  </si>
  <si>
    <t>Elie</t>
  </si>
  <si>
    <t>MORAN  /  VOINDROT St-FARGEAU</t>
  </si>
  <si>
    <t>GUERIN</t>
  </si>
  <si>
    <t>Sandrine</t>
  </si>
  <si>
    <t>BOHIC</t>
  </si>
  <si>
    <t>Jeannine</t>
  </si>
  <si>
    <t>LOUIS</t>
  </si>
  <si>
    <t>Jean-François</t>
  </si>
  <si>
    <t>LEIGNADIER</t>
  </si>
  <si>
    <t>Frédéric</t>
  </si>
  <si>
    <t>RAVILY  /  ROURE</t>
  </si>
  <si>
    <t>CARVALHEIRO-PLATEAU</t>
  </si>
  <si>
    <t>BIRAD-PALMIER</t>
  </si>
  <si>
    <t>Cécile</t>
  </si>
  <si>
    <t>ROZAND</t>
  </si>
  <si>
    <t>BESTAUX</t>
  </si>
  <si>
    <t>Jean-Christophe</t>
  </si>
  <si>
    <t>AABOUTIS</t>
  </si>
  <si>
    <t>ROY</t>
  </si>
  <si>
    <t>René</t>
  </si>
  <si>
    <t>LUCAS  /  D'ORAZIO</t>
  </si>
  <si>
    <t>Stéphane</t>
  </si>
  <si>
    <t>E</t>
  </si>
  <si>
    <t>SONGORO  /  RAIMBAULT</t>
  </si>
  <si>
    <t>PETAPERMAL  /  DURAN</t>
  </si>
  <si>
    <t>MARTELET</t>
  </si>
  <si>
    <t>TICHIT</t>
  </si>
  <si>
    <t>Logt.</t>
  </si>
  <si>
    <t>F</t>
  </si>
  <si>
    <t>NEJI</t>
  </si>
  <si>
    <t>JAMEL</t>
  </si>
  <si>
    <t>VAN TESLAAR</t>
  </si>
  <si>
    <t>0-3</t>
  </si>
  <si>
    <t>DE GUIDICI</t>
  </si>
  <si>
    <t>Wei</t>
  </si>
  <si>
    <t>0-4</t>
  </si>
  <si>
    <t>CARIOT</t>
  </si>
  <si>
    <t>Francis</t>
  </si>
  <si>
    <t>0-5</t>
  </si>
  <si>
    <t>SAMPER</t>
  </si>
  <si>
    <t>Mario</t>
  </si>
  <si>
    <t>0-6</t>
  </si>
  <si>
    <t>Du TOIT PENTU</t>
  </si>
  <si>
    <t>0-7</t>
  </si>
  <si>
    <t>LESPAGNOL</t>
  </si>
  <si>
    <t>Flavia</t>
  </si>
  <si>
    <t>1-8</t>
  </si>
  <si>
    <t>MAHFOUZ</t>
  </si>
  <si>
    <t>Mohamed</t>
  </si>
  <si>
    <t>1-9</t>
  </si>
  <si>
    <t>PIERRE</t>
  </si>
  <si>
    <t>1-10</t>
  </si>
  <si>
    <t>SIM</t>
  </si>
  <si>
    <t>1-11</t>
  </si>
  <si>
    <t>DU MAS DE PAYSAC</t>
  </si>
  <si>
    <t>1-12</t>
  </si>
  <si>
    <t>1-13</t>
  </si>
  <si>
    <t>COLLET</t>
  </si>
  <si>
    <t>Mauricette</t>
  </si>
  <si>
    <t>1-14</t>
  </si>
  <si>
    <t>Cammaert</t>
  </si>
  <si>
    <t>1-15</t>
  </si>
  <si>
    <t>LE GLOAHEC</t>
  </si>
  <si>
    <t>Local</t>
  </si>
  <si>
    <t>0-001</t>
  </si>
  <si>
    <t>OCHS</t>
  </si>
  <si>
    <t>0-02</t>
  </si>
  <si>
    <t>0-03</t>
  </si>
  <si>
    <t>GRANDJEAN-LABRY</t>
  </si>
  <si>
    <t>Capucine</t>
  </si>
  <si>
    <t>0-04</t>
  </si>
  <si>
    <t>SOULLIER</t>
  </si>
  <si>
    <t>Adrien Stéphane</t>
  </si>
  <si>
    <t>0-05</t>
  </si>
  <si>
    <t>0-06</t>
  </si>
  <si>
    <t>BOPHI</t>
  </si>
  <si>
    <t>0-07</t>
  </si>
  <si>
    <t>0-08</t>
  </si>
  <si>
    <t>0-09</t>
  </si>
  <si>
    <t>TELLIEZ</t>
  </si>
  <si>
    <t>Hélène</t>
  </si>
  <si>
    <t>0-10</t>
  </si>
  <si>
    <t>0-11</t>
  </si>
  <si>
    <t>MD IMMO</t>
  </si>
  <si>
    <t>0-12</t>
  </si>
  <si>
    <t>0-01</t>
  </si>
  <si>
    <t>RADJI</t>
  </si>
  <si>
    <t>Emmanuel</t>
  </si>
  <si>
    <t>KHUN</t>
  </si>
  <si>
    <t>Valentin Charles</t>
  </si>
  <si>
    <t>DIGONNET  /  BONNARD</t>
  </si>
  <si>
    <t>Franck  /  Loana</t>
  </si>
  <si>
    <t>PRUGNAUD</t>
  </si>
  <si>
    <t>Anne</t>
  </si>
  <si>
    <t>Mathieu</t>
  </si>
  <si>
    <t>LEBEAU</t>
  </si>
  <si>
    <t>Boris</t>
  </si>
  <si>
    <t>CHARDEAU</t>
  </si>
  <si>
    <t>Cave</t>
  </si>
  <si>
    <t>CA</t>
  </si>
  <si>
    <t>-1_001</t>
  </si>
  <si>
    <t>-1_002</t>
  </si>
  <si>
    <t>-1_003</t>
  </si>
  <si>
    <t>-1_004</t>
  </si>
  <si>
    <t>-1_005</t>
  </si>
  <si>
    <t>-1_006</t>
  </si>
  <si>
    <t>-1_007</t>
  </si>
  <si>
    <t>-1_008</t>
  </si>
  <si>
    <t>-1_009</t>
  </si>
  <si>
    <t>-1_010</t>
  </si>
  <si>
    <t>-1_011</t>
  </si>
  <si>
    <t>-1_012</t>
  </si>
  <si>
    <t>-1_013</t>
  </si>
  <si>
    <t>-1_014</t>
  </si>
  <si>
    <t>-1_015</t>
  </si>
  <si>
    <t>-1_016</t>
  </si>
  <si>
    <t>-1_017</t>
  </si>
  <si>
    <t>-1_018</t>
  </si>
  <si>
    <t>-1_019</t>
  </si>
  <si>
    <t>-1_020</t>
  </si>
  <si>
    <t>-1_021</t>
  </si>
  <si>
    <t>-1_022</t>
  </si>
  <si>
    <t>-1_023</t>
  </si>
  <si>
    <t>-1_024</t>
  </si>
  <si>
    <t>-1_025</t>
  </si>
  <si>
    <t>-1_026</t>
  </si>
  <si>
    <t>-1_027</t>
  </si>
  <si>
    <t>-1_028</t>
  </si>
  <si>
    <t>-1_029</t>
  </si>
  <si>
    <t>-1_030</t>
  </si>
  <si>
    <t>-1_031</t>
  </si>
  <si>
    <t>CB</t>
  </si>
  <si>
    <t>-1_032</t>
  </si>
  <si>
    <t>-1_033</t>
  </si>
  <si>
    <t>-1_034</t>
  </si>
  <si>
    <t>-1_035</t>
  </si>
  <si>
    <t>-1_036</t>
  </si>
  <si>
    <t>-1_037</t>
  </si>
  <si>
    <t>-1_038</t>
  </si>
  <si>
    <t>-1_039</t>
  </si>
  <si>
    <t>-1_040</t>
  </si>
  <si>
    <t>-1_041</t>
  </si>
  <si>
    <t>-1_042</t>
  </si>
  <si>
    <t>PRISTOV-CORON</t>
  </si>
  <si>
    <t>-1_043</t>
  </si>
  <si>
    <t>-1_044</t>
  </si>
  <si>
    <t>-1_045</t>
  </si>
  <si>
    <t>-1_046</t>
  </si>
  <si>
    <t>-1_047</t>
  </si>
  <si>
    <t>-1_048</t>
  </si>
  <si>
    <t>CD</t>
  </si>
  <si>
    <t>-1_049</t>
  </si>
  <si>
    <t>-1_050</t>
  </si>
  <si>
    <t>CE</t>
  </si>
  <si>
    <t>-1_051</t>
  </si>
  <si>
    <t>-1_052</t>
  </si>
  <si>
    <t>-1_053</t>
  </si>
  <si>
    <t>-1_054</t>
  </si>
  <si>
    <t>-1_055</t>
  </si>
  <si>
    <t>-1_056</t>
  </si>
  <si>
    <t>-1_057</t>
  </si>
  <si>
    <t>-1_058</t>
  </si>
  <si>
    <t>-1_059</t>
  </si>
  <si>
    <t>-1_060</t>
  </si>
  <si>
    <t>-1_061</t>
  </si>
  <si>
    <t>-1_062</t>
  </si>
  <si>
    <t>-1_063</t>
  </si>
  <si>
    <t>-1_064</t>
  </si>
  <si>
    <t>-2_065</t>
  </si>
  <si>
    <t>-2_066</t>
  </si>
  <si>
    <t>-2_067</t>
  </si>
  <si>
    <t>-2_068</t>
  </si>
  <si>
    <t>-2_069</t>
  </si>
  <si>
    <t>-2_070</t>
  </si>
  <si>
    <t>-2_071</t>
  </si>
  <si>
    <t>-2_072</t>
  </si>
  <si>
    <t>-2_073</t>
  </si>
  <si>
    <t>-2_074</t>
  </si>
  <si>
    <t>-2_075</t>
  </si>
  <si>
    <t>-2_076</t>
  </si>
  <si>
    <t>-2_077</t>
  </si>
  <si>
    <t>PLUGIN SERVICES</t>
  </si>
  <si>
    <t>-2_078</t>
  </si>
  <si>
    <t>-2_079</t>
  </si>
  <si>
    <t>-2_080</t>
  </si>
  <si>
    <t>-2_081</t>
  </si>
  <si>
    <t>-2_082</t>
  </si>
  <si>
    <t>-2_083</t>
  </si>
  <si>
    <t>-2_084</t>
  </si>
  <si>
    <t>-2_085</t>
  </si>
  <si>
    <t>-2_086</t>
  </si>
  <si>
    <t>-2_087</t>
  </si>
  <si>
    <t>-2_088</t>
  </si>
  <si>
    <t>-2_089</t>
  </si>
  <si>
    <t>-2_090</t>
  </si>
  <si>
    <t>-2_091</t>
  </si>
  <si>
    <t>-2_092</t>
  </si>
  <si>
    <t>-2_093</t>
  </si>
  <si>
    <t>-2_094</t>
  </si>
  <si>
    <t>-2_095</t>
  </si>
  <si>
    <t>-2_096</t>
  </si>
  <si>
    <t>-2_097</t>
  </si>
  <si>
    <t>-2_098</t>
  </si>
  <si>
    <t>-2_099</t>
  </si>
  <si>
    <t>-2_100</t>
  </si>
  <si>
    <t>-2_101</t>
  </si>
  <si>
    <t>-2_102</t>
  </si>
  <si>
    <t>-2_103</t>
  </si>
  <si>
    <t>-2_104</t>
  </si>
  <si>
    <t>-2_105</t>
  </si>
  <si>
    <t>-2_106</t>
  </si>
  <si>
    <t>-2_107</t>
  </si>
  <si>
    <t>-2_108</t>
  </si>
  <si>
    <t>-2_109</t>
  </si>
  <si>
    <t>-2_110</t>
  </si>
  <si>
    <t>-2_111</t>
  </si>
  <si>
    <t>-2_112</t>
  </si>
  <si>
    <t>-2_113</t>
  </si>
  <si>
    <t>-2_114</t>
  </si>
  <si>
    <t>-2_115</t>
  </si>
  <si>
    <t>-2_116</t>
  </si>
  <si>
    <t>-2_117</t>
  </si>
  <si>
    <t>-2_118</t>
  </si>
  <si>
    <t>-2_119</t>
  </si>
  <si>
    <t>-2_120</t>
  </si>
  <si>
    <t>-2_121</t>
  </si>
  <si>
    <t>-2_122</t>
  </si>
  <si>
    <t>-2_123</t>
  </si>
  <si>
    <t>-2_124</t>
  </si>
  <si>
    <t>-2_125</t>
  </si>
  <si>
    <t>-2_126</t>
  </si>
  <si>
    <t>-2_127</t>
  </si>
  <si>
    <t>-2_128</t>
  </si>
  <si>
    <t>-2_129</t>
  </si>
  <si>
    <t>-2_130</t>
  </si>
  <si>
    <t>-2_131</t>
  </si>
  <si>
    <t>-2_132</t>
  </si>
  <si>
    <t>-2_133</t>
  </si>
  <si>
    <t>-2_134</t>
  </si>
  <si>
    <t>-2_135</t>
  </si>
  <si>
    <t>-2_136</t>
  </si>
  <si>
    <t>-2_137</t>
  </si>
  <si>
    <t>-2_138</t>
  </si>
  <si>
    <t>-2_139</t>
  </si>
  <si>
    <t>-2_140</t>
  </si>
  <si>
    <t>-2_141</t>
  </si>
  <si>
    <t>-2_142</t>
  </si>
  <si>
    <t>-2_143</t>
  </si>
  <si>
    <t>-2_144</t>
  </si>
  <si>
    <t>-2_145</t>
  </si>
  <si>
    <t>Parking</t>
  </si>
  <si>
    <t>P</t>
  </si>
  <si>
    <t>-1_01</t>
  </si>
  <si>
    <t>COUDOUX-CADIS</t>
  </si>
  <si>
    <t>-1_02</t>
  </si>
  <si>
    <t>-1_03</t>
  </si>
  <si>
    <t>-1_04</t>
  </si>
  <si>
    <t>-1_05</t>
  </si>
  <si>
    <t>-1_06</t>
  </si>
  <si>
    <t>-1_07</t>
  </si>
  <si>
    <t>-1_08</t>
  </si>
  <si>
    <t>OIKINE</t>
  </si>
  <si>
    <t>Luba</t>
  </si>
  <si>
    <t>-1_09</t>
  </si>
  <si>
    <t>-1_10</t>
  </si>
  <si>
    <t>BERTHELOT</t>
  </si>
  <si>
    <t>Yveline</t>
  </si>
  <si>
    <t>-1_11</t>
  </si>
  <si>
    <t>-1_12</t>
  </si>
  <si>
    <t>SANTINI</t>
  </si>
  <si>
    <t>-1_13</t>
  </si>
  <si>
    <t>JOUBE</t>
  </si>
  <si>
    <t>Monique</t>
  </si>
  <si>
    <t>-1_14</t>
  </si>
  <si>
    <t>-1_15</t>
  </si>
  <si>
    <t>-1_16</t>
  </si>
  <si>
    <t>-1_17</t>
  </si>
  <si>
    <t>-1_18</t>
  </si>
  <si>
    <t>-1_19</t>
  </si>
  <si>
    <t>-1_20</t>
  </si>
  <si>
    <t>-1_21</t>
  </si>
  <si>
    <t>-1_22</t>
  </si>
  <si>
    <t>-1_23</t>
  </si>
  <si>
    <t>-1_24</t>
  </si>
  <si>
    <t>-1_25</t>
  </si>
  <si>
    <t>-1_26</t>
  </si>
  <si>
    <t>-1_27</t>
  </si>
  <si>
    <t>-1_28</t>
  </si>
  <si>
    <t>-1_29</t>
  </si>
  <si>
    <t>-1_30</t>
  </si>
  <si>
    <t>-1_31</t>
  </si>
  <si>
    <t>-1_32</t>
  </si>
  <si>
    <t>REINIER</t>
  </si>
  <si>
    <t>Sylvain</t>
  </si>
  <si>
    <t>-1_33</t>
  </si>
  <si>
    <t>-1_34</t>
  </si>
  <si>
    <t>-1_35</t>
  </si>
  <si>
    <t>-1_36</t>
  </si>
  <si>
    <t>LANOUX</t>
  </si>
  <si>
    <t>Valérie</t>
  </si>
  <si>
    <t>-1_37</t>
  </si>
  <si>
    <t>-1_38</t>
  </si>
  <si>
    <t>-1_39</t>
  </si>
  <si>
    <t>-1_40</t>
  </si>
  <si>
    <t>-1_41</t>
  </si>
  <si>
    <t>-1_42</t>
  </si>
  <si>
    <t>TASSIN</t>
  </si>
  <si>
    <t>-1_43</t>
  </si>
  <si>
    <t>-1_44</t>
  </si>
  <si>
    <t>-1_45</t>
  </si>
  <si>
    <t>-1_46</t>
  </si>
  <si>
    <t>-1_47</t>
  </si>
  <si>
    <t>-1_48</t>
  </si>
  <si>
    <t>-1_49</t>
  </si>
  <si>
    <t>BESCHER</t>
  </si>
  <si>
    <t>Ludovic-Yann</t>
  </si>
  <si>
    <t>-1_50</t>
  </si>
  <si>
    <t>-1_51</t>
  </si>
  <si>
    <t>-1_52</t>
  </si>
  <si>
    <t>-1_53</t>
  </si>
  <si>
    <t>-1_54</t>
  </si>
  <si>
    <t>-1_55</t>
  </si>
  <si>
    <t>-1_56</t>
  </si>
  <si>
    <t>FARENC</t>
  </si>
  <si>
    <t>-1_57</t>
  </si>
  <si>
    <t>-1_58</t>
  </si>
  <si>
    <t>-1_59</t>
  </si>
  <si>
    <t>-1_60</t>
  </si>
  <si>
    <t>-1_61</t>
  </si>
  <si>
    <t>-1_62</t>
  </si>
  <si>
    <t>-1_63</t>
  </si>
  <si>
    <t>-1_64</t>
  </si>
  <si>
    <t>-1_65</t>
  </si>
  <si>
    <t>-1_66</t>
  </si>
  <si>
    <t>-1_67</t>
  </si>
  <si>
    <t>-1_68</t>
  </si>
  <si>
    <t>-1_69</t>
  </si>
  <si>
    <t>-1_70</t>
  </si>
  <si>
    <t>-2_01</t>
  </si>
  <si>
    <t>-2_02</t>
  </si>
  <si>
    <t>-2_03</t>
  </si>
  <si>
    <t>ARNOLD</t>
  </si>
  <si>
    <t>-2_04</t>
  </si>
  <si>
    <t>NOZIERES</t>
  </si>
  <si>
    <t>Bruno</t>
  </si>
  <si>
    <t>-2_05</t>
  </si>
  <si>
    <t>-2_06</t>
  </si>
  <si>
    <t>LE TOHIC</t>
  </si>
  <si>
    <t>-2_07</t>
  </si>
  <si>
    <t>-2_08</t>
  </si>
  <si>
    <t>-2_09</t>
  </si>
  <si>
    <t>-2_10</t>
  </si>
  <si>
    <t>COINTRE</t>
  </si>
  <si>
    <t>-2_11</t>
  </si>
  <si>
    <t>-2_12</t>
  </si>
  <si>
    <t>-2_13</t>
  </si>
  <si>
    <t>-2_14</t>
  </si>
  <si>
    <t>-2_15</t>
  </si>
  <si>
    <t>-2_16</t>
  </si>
  <si>
    <t>-2_17</t>
  </si>
  <si>
    <t>-2_18</t>
  </si>
  <si>
    <t>-2_19</t>
  </si>
  <si>
    <t>-2_20</t>
  </si>
  <si>
    <t>-2_21</t>
  </si>
  <si>
    <t>-2_22</t>
  </si>
  <si>
    <t>-2_23</t>
  </si>
  <si>
    <t>-2_24</t>
  </si>
  <si>
    <t>-2_25</t>
  </si>
  <si>
    <t>WALQUEMANE</t>
  </si>
  <si>
    <t>Dorothée</t>
  </si>
  <si>
    <t>-2_26</t>
  </si>
  <si>
    <t>-2_27</t>
  </si>
  <si>
    <t>-2_28</t>
  </si>
  <si>
    <t>-2_29</t>
  </si>
  <si>
    <t>-2_30</t>
  </si>
  <si>
    <t>-2_31</t>
  </si>
  <si>
    <t>-2_32</t>
  </si>
  <si>
    <t>-2_33</t>
  </si>
  <si>
    <t>-2_34</t>
  </si>
  <si>
    <t>Yann</t>
  </si>
  <si>
    <t>-2_35</t>
  </si>
  <si>
    <t>-2_36</t>
  </si>
  <si>
    <t>-2_37</t>
  </si>
  <si>
    <t>-2_38</t>
  </si>
  <si>
    <t>-2_39</t>
  </si>
  <si>
    <t>BACCOUCHE</t>
  </si>
  <si>
    <t>Mounir</t>
  </si>
  <si>
    <t>-2_40</t>
  </si>
  <si>
    <t>Aurora</t>
  </si>
  <si>
    <t>-2_41</t>
  </si>
  <si>
    <t>-2_42</t>
  </si>
  <si>
    <t xml:space="preserve">CUADROS </t>
  </si>
  <si>
    <t>Dorian</t>
  </si>
  <si>
    <t>-2_43</t>
  </si>
  <si>
    <t>-2_44</t>
  </si>
  <si>
    <t>-2_45</t>
  </si>
  <si>
    <t>PEYRET</t>
  </si>
  <si>
    <t>-2_46</t>
  </si>
  <si>
    <t>-2_47</t>
  </si>
  <si>
    <t>-2_48</t>
  </si>
  <si>
    <t>-2_49</t>
  </si>
  <si>
    <t>-2_50</t>
  </si>
  <si>
    <t>-2_51</t>
  </si>
  <si>
    <t>-2_52</t>
  </si>
  <si>
    <t>-2_53</t>
  </si>
  <si>
    <t>-2_54</t>
  </si>
  <si>
    <t>-2_55</t>
  </si>
  <si>
    <t>-2_56</t>
  </si>
  <si>
    <t>-2_57</t>
  </si>
  <si>
    <t>-2_58</t>
  </si>
  <si>
    <t>-2_59</t>
  </si>
  <si>
    <t>-2_60</t>
  </si>
  <si>
    <t>-2_61</t>
  </si>
  <si>
    <t>-2_62</t>
  </si>
  <si>
    <t>-2_63</t>
  </si>
  <si>
    <t>-2_64</t>
  </si>
  <si>
    <t>LAVAU-YI</t>
  </si>
  <si>
    <t>-2_65</t>
  </si>
  <si>
    <t>-2_66</t>
  </si>
  <si>
    <t>-2_67</t>
  </si>
  <si>
    <t>-2_68</t>
  </si>
  <si>
    <t>-2_69</t>
  </si>
  <si>
    <t>-2_70</t>
  </si>
  <si>
    <t>-2_71</t>
  </si>
  <si>
    <t>-2_72</t>
  </si>
  <si>
    <t>-2_73</t>
  </si>
  <si>
    <t>-2_74</t>
  </si>
  <si>
    <t>-2_75</t>
  </si>
  <si>
    <t>-2_76</t>
  </si>
  <si>
    <t>0_01</t>
  </si>
  <si>
    <t>0_02</t>
  </si>
  <si>
    <t>0_03</t>
  </si>
  <si>
    <t>0_04</t>
  </si>
  <si>
    <t>0_05</t>
  </si>
  <si>
    <t>0_06</t>
  </si>
  <si>
    <t>0_07</t>
  </si>
  <si>
    <t>0_08</t>
  </si>
  <si>
    <t>SONGY</t>
  </si>
  <si>
    <t>Hubert</t>
  </si>
  <si>
    <t>0_09</t>
  </si>
  <si>
    <t>0-13</t>
  </si>
  <si>
    <t>0-14</t>
  </si>
  <si>
    <t>0-15</t>
  </si>
  <si>
    <t>JANODY  / SBAITI</t>
  </si>
  <si>
    <t>N°Local / Porte</t>
  </si>
  <si>
    <t>0-11b</t>
  </si>
  <si>
    <t>0-12b</t>
  </si>
  <si>
    <t>SCI IMMO</t>
  </si>
  <si>
    <t>=A466</t>
  </si>
  <si>
    <t>Total Tantièmes</t>
  </si>
  <si>
    <t>Logts</t>
  </si>
  <si>
    <t>Caves</t>
  </si>
  <si>
    <t>Parkings</t>
  </si>
  <si>
    <t xml:space="preserve">Nbres </t>
  </si>
  <si>
    <t>6780</t>
  </si>
  <si>
    <t>678  ChargesException. Ravalement</t>
  </si>
  <si>
    <t>702  Trvx.Ravalement</t>
  </si>
  <si>
    <t>Opérations Courantes</t>
  </si>
  <si>
    <t>Opérations Exceptionnelles</t>
  </si>
  <si>
    <t>DE GIORGIO-GAUDENZI</t>
  </si>
  <si>
    <t>LAFORET</t>
  </si>
  <si>
    <t>SCI PARKING v LIBERTE</t>
  </si>
  <si>
    <t>Pour</t>
  </si>
  <si>
    <t xml:space="preserve">Contre </t>
  </si>
  <si>
    <t>Abstention</t>
  </si>
  <si>
    <t>CROUZET</t>
  </si>
  <si>
    <t>LE BOZEC - TAUPIER</t>
  </si>
  <si>
    <t>Defaillants</t>
  </si>
  <si>
    <t>REUILLON-DRAGUTINOVIC</t>
  </si>
  <si>
    <t>DIMASSI</t>
  </si>
  <si>
    <t>Tts Ch.Gén. 
Corrigés</t>
  </si>
  <si>
    <t>LEPETIT/ROUARCH</t>
  </si>
  <si>
    <t>Aude</t>
  </si>
  <si>
    <t>CONTI</t>
  </si>
  <si>
    <t>Sophie</t>
  </si>
  <si>
    <t>KUHN</t>
  </si>
  <si>
    <t>OIKNINE</t>
  </si>
  <si>
    <t>3
Approb.Comptes</t>
  </si>
  <si>
    <t>4
Approb.CptesTrvx</t>
  </si>
  <si>
    <t>5
Safar</t>
  </si>
  <si>
    <t>1
Présidence</t>
  </si>
  <si>
    <t>2
Secrétariat</t>
  </si>
  <si>
    <t>7
Budget Prévision</t>
  </si>
  <si>
    <t>8
Rapport Activité</t>
  </si>
  <si>
    <t>9
Conseil Syndical</t>
  </si>
  <si>
    <t>CHARDEAUX</t>
  </si>
  <si>
    <t>18
Marchés TSL</t>
  </si>
  <si>
    <t>17
Marchés Safar</t>
  </si>
  <si>
    <t>19
Contrats Safar</t>
  </si>
  <si>
    <t>20
Contrats TSL</t>
  </si>
  <si>
    <t>21
Trésorerie</t>
  </si>
  <si>
    <t>23
Police</t>
  </si>
  <si>
    <t>Tts
Ascenseurs+</t>
  </si>
  <si>
    <t>Exprimés</t>
  </si>
  <si>
    <t>Participants</t>
  </si>
  <si>
    <t>Défaillants</t>
  </si>
  <si>
    <t>0</t>
  </si>
  <si>
    <t>45
Restitution
Couloir 171-172</t>
  </si>
  <si>
    <t>46
Clim Conti</t>
  </si>
  <si>
    <t>47
Clim Assad</t>
  </si>
  <si>
    <t>48
Clim Kintzler</t>
  </si>
  <si>
    <t>49
CpesTvx TSL</t>
  </si>
  <si>
    <t>50
GSM</t>
  </si>
  <si>
    <t>51
Grilles</t>
  </si>
  <si>
    <t>00'</t>
  </si>
  <si>
    <t>56
Chauffage TSL</t>
  </si>
  <si>
    <t>57
Cpteurs Eaux</t>
  </si>
  <si>
    <t>58
Eclairage Halls</t>
  </si>
  <si>
    <t>59
BAES</t>
  </si>
  <si>
    <t>61
Retraite Guerrero</t>
  </si>
  <si>
    <t>62
Autoris. Palissade</t>
  </si>
  <si>
    <t>10
Chardeaux E</t>
  </si>
  <si>
    <t>11
Jozet B</t>
  </si>
  <si>
    <t>12 
Molenat A</t>
  </si>
  <si>
    <t>13
Moizard A</t>
  </si>
  <si>
    <t>14
Sence D</t>
  </si>
  <si>
    <t>15
Saint-Louis D</t>
  </si>
  <si>
    <t>16
Approb. Cptes</t>
  </si>
  <si>
    <t>22
Fonds Travaux</t>
  </si>
  <si>
    <t>24
Peinture A1</t>
  </si>
  <si>
    <t>25
Peinture A2</t>
  </si>
  <si>
    <t>26
Peinture A3</t>
  </si>
  <si>
    <t>27
Peinture B1</t>
  </si>
  <si>
    <t>28
Peinture B2</t>
  </si>
  <si>
    <t>29
Peinture B3</t>
  </si>
  <si>
    <t>30
Peinture C1</t>
  </si>
  <si>
    <t>31
Peinture C2</t>
  </si>
  <si>
    <t>32
Peinture C3</t>
  </si>
  <si>
    <t>33
Peinture D1</t>
  </si>
  <si>
    <t>34
Peinture D2</t>
  </si>
  <si>
    <t>35
Peinture D3</t>
  </si>
  <si>
    <t>36
Peinture E1</t>
  </si>
  <si>
    <t>37
Peinture E2</t>
  </si>
  <si>
    <t>38
Peinture E3</t>
  </si>
  <si>
    <t>39
Caméras 1</t>
  </si>
  <si>
    <t>40
Caméras 2</t>
  </si>
  <si>
    <t>41
Caméras 3</t>
  </si>
  <si>
    <t>42
SCI-Immo 1</t>
  </si>
  <si>
    <t>43
SCI-Immo 2</t>
  </si>
  <si>
    <t>44
SCI-Immo 3</t>
  </si>
  <si>
    <t>52
Bornes Elect</t>
  </si>
  <si>
    <t>53
Etanch. Justice 1</t>
  </si>
  <si>
    <t xml:space="preserve">54
Etanch. Justice 2
</t>
  </si>
  <si>
    <t>55
Etanch. Justice 3</t>
  </si>
  <si>
    <t>63
Palissade Quénhervé</t>
  </si>
  <si>
    <t>64
Amiante Canal. 1</t>
  </si>
  <si>
    <t>65
Amiante Canal. 2</t>
  </si>
  <si>
    <t>66
Amiante Canal. 3</t>
  </si>
  <si>
    <t>67
Amiante Vélos 1</t>
  </si>
  <si>
    <t>68
Amiante Vélos 2</t>
  </si>
  <si>
    <t>69
Amiante Vélos 3</t>
  </si>
  <si>
    <r>
      <t xml:space="preserve">60
</t>
    </r>
    <r>
      <rPr>
        <sz val="12"/>
        <color rgb="FFC80000"/>
        <rFont val="Times New Roman"/>
        <family val="1"/>
      </rPr>
      <t>Δ</t>
    </r>
    <r>
      <rPr>
        <sz val="12"/>
        <color rgb="FFC80000"/>
        <rFont val="Palatino Linotype"/>
        <family val="2"/>
      </rPr>
      <t>g</t>
    </r>
    <r>
      <rPr>
        <sz val="12.65"/>
        <color rgb="FFC80000"/>
        <rFont val="Palatino Linotype"/>
        <family val="2"/>
      </rPr>
      <t xml:space="preserve"> </t>
    </r>
    <r>
      <rPr>
        <sz val="10"/>
        <color rgb="FFC80000"/>
        <rFont val="Palatino Linotype"/>
        <family val="1"/>
      </rPr>
      <t>Parasite TSL</t>
    </r>
  </si>
  <si>
    <t>6
Réal Conseil</t>
  </si>
  <si>
    <t>MACAREZ  /  MONNET</t>
  </si>
  <si>
    <t>5b
Safar</t>
  </si>
  <si>
    <t>6b
Réal Conseil</t>
  </si>
  <si>
    <t>6150/01176   TravauxNettoyage    (0165)</t>
  </si>
  <si>
    <r>
      <t>6230/65364/601</t>
    </r>
    <r>
      <rPr>
        <b/>
        <sz val="10"/>
        <color theme="1"/>
        <rFont val="Perpetua"/>
        <family val="1"/>
      </rPr>
      <t xml:space="preserve"> </t>
    </r>
    <r>
      <rPr>
        <sz val="10"/>
        <color theme="1"/>
        <rFont val="Perpetua"/>
        <family val="1"/>
      </rPr>
      <t>ContrôleTechnique</t>
    </r>
  </si>
  <si>
    <r>
      <t>6230/65364/602</t>
    </r>
    <r>
      <rPr>
        <b/>
        <sz val="10"/>
        <color theme="1"/>
        <rFont val="Perpetua"/>
        <family val="1"/>
      </rPr>
      <t xml:space="preserve"> </t>
    </r>
    <r>
      <rPr>
        <sz val="10"/>
        <color theme="1"/>
        <rFont val="Perpetua"/>
        <family val="1"/>
      </rPr>
      <t>ContrôleTechnique</t>
    </r>
  </si>
  <si>
    <t>6150/01135   Entr.Menuiserie           (0080)</t>
  </si>
  <si>
    <t>61562 – Travaux Menuiserie PortesAuto</t>
  </si>
  <si>
    <t>615626 – Travaux Menuiserie</t>
  </si>
  <si>
    <t>615625 – Entretien Menuiserie</t>
  </si>
  <si>
    <t xml:space="preserve">6115 – Entretien Nettoyage Hygiène </t>
  </si>
  <si>
    <t>615411 – Entretiens Courants Ascenseurs</t>
  </si>
  <si>
    <t>615415 – ContrôlesTechniques Ascenseurs</t>
  </si>
  <si>
    <t>Participation</t>
  </si>
  <si>
    <t>Parti-cipation</t>
  </si>
  <si>
    <t>0'</t>
  </si>
  <si>
    <t>0  N°Lot</t>
  </si>
  <si>
    <t>2022</t>
  </si>
  <si>
    <t>Var 21/22</t>
  </si>
  <si>
    <t>CAVALHEIRO-PLATEAU</t>
  </si>
  <si>
    <t>Sophie Catherine</t>
  </si>
  <si>
    <t>DE GEORGIO - GAUDENZI</t>
  </si>
  <si>
    <t>LE PETIT  /  ROUARCH</t>
  </si>
  <si>
    <t>Parking V Liberté</t>
  </si>
  <si>
    <t>REUILLON  -   DRAGUTINOVC</t>
  </si>
  <si>
    <t>3Approb. 
Comptes</t>
  </si>
  <si>
    <t>Du Toit Pentu</t>
  </si>
  <si>
    <t>SCI MD IMMO</t>
  </si>
  <si>
    <t>Clé Parking</t>
  </si>
  <si>
    <t>Clé Parking
Corrigée</t>
  </si>
  <si>
    <t>6730/00368 Etudes Diag.Consult.           (0550)</t>
  </si>
  <si>
    <t>6160/01446 Assurances Sans TVA (0835)</t>
  </si>
  <si>
    <t>6163 – Assurances sans TVA</t>
  </si>
  <si>
    <t>6140/00841 ContratEntrt Jardins        (1110)</t>
  </si>
  <si>
    <r>
      <t>6150/40146/600</t>
    </r>
    <r>
      <rPr>
        <b/>
        <sz val="10"/>
        <color rgb="FF000000"/>
        <rFont val="Perpetua"/>
        <family val="1"/>
      </rPr>
      <t xml:space="preserve"> </t>
    </r>
    <r>
      <rPr>
        <sz val="10"/>
        <color rgb="FF000000"/>
        <rFont val="Perpetua"/>
        <family val="1"/>
      </rPr>
      <t>Travaux Peinture</t>
    </r>
  </si>
  <si>
    <r>
      <t>6150/40146/603</t>
    </r>
    <r>
      <rPr>
        <b/>
        <sz val="10"/>
        <color rgb="FF000000"/>
        <rFont val="Perpetua"/>
        <family val="1"/>
      </rPr>
      <t xml:space="preserve"> </t>
    </r>
    <r>
      <rPr>
        <sz val="10"/>
        <color rgb="FF000000"/>
        <rFont val="Perpetua"/>
        <family val="1"/>
      </rPr>
      <t>Travaux Peinture</t>
    </r>
  </si>
  <si>
    <t>62341 – Avocats Représentation Ordinaire</t>
  </si>
  <si>
    <t>62343 – Affaire Allagar</t>
  </si>
  <si>
    <t>6230/01382 Honor.Avocats (Allagar)   (0642)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</si>
</sst>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00"/>
  </numFmts>
  <fonts count="111" x14ac:knownFonts="1">
    <font>
      <sz val="11"/>
      <color theme="1"/>
      <name val="Palatino Linotype"/>
      <family val="2"/>
    </font>
    <font>
      <sz val="11"/>
      <color rgb="FF000000"/>
      <name val="Palatino Linotype"/>
      <family val="1"/>
    </font>
    <font>
      <sz val="10"/>
      <color theme="1"/>
      <name val="Palatino Linotype"/>
      <family val="2"/>
    </font>
    <font>
      <i/>
      <sz val="11"/>
      <color theme="1"/>
      <name val="Palatino Linotype"/>
      <family val="1"/>
    </font>
    <font>
      <b/>
      <sz val="11"/>
      <color theme="1"/>
      <name val="Palatino Linotype"/>
      <family val="1"/>
    </font>
    <font>
      <b/>
      <i/>
      <sz val="11"/>
      <color theme="1"/>
      <name val="Palatino Linotype"/>
      <family val="1"/>
    </font>
    <font>
      <b/>
      <sz val="10"/>
      <color rgb="FF000000"/>
      <name val="Perpetua"/>
      <family val="1"/>
    </font>
    <font>
      <sz val="10"/>
      <color rgb="FF000000"/>
      <name val="Perpetua"/>
      <family val="1"/>
    </font>
    <font>
      <sz val="11"/>
      <color rgb="FF000000"/>
      <name val="Perpetua"/>
      <family val="1"/>
    </font>
    <font>
      <sz val="11"/>
      <color theme="1"/>
      <name val="Palatino Linotype"/>
      <family val="1"/>
    </font>
    <font>
      <sz val="11"/>
      <color rgb="FF000000"/>
      <name val="Palatino Linotype"/>
      <family val="2"/>
    </font>
    <font>
      <b/>
      <i/>
      <sz val="11"/>
      <color theme="9" tint="-0.499984740745262"/>
      <name val="Palatino Linotype"/>
      <family val="1"/>
    </font>
    <font>
      <b/>
      <i/>
      <sz val="11"/>
      <color rgb="FF006600"/>
      <name val="Palatino Linotype"/>
      <family val="1"/>
    </font>
    <font>
      <b/>
      <i/>
      <sz val="11"/>
      <color theme="5" tint="-0.249977111117893"/>
      <name val="Palatino Linotype"/>
      <family val="1"/>
    </font>
    <font>
      <sz val="11"/>
      <color rgb="FF00B050"/>
      <name val="Palatino Linotype"/>
      <family val="2"/>
    </font>
    <font>
      <sz val="10"/>
      <color rgb="FF00B050"/>
      <name val="Palatino Linotype"/>
      <family val="2"/>
    </font>
    <font>
      <b/>
      <i/>
      <sz val="11"/>
      <color rgb="FF00B050"/>
      <name val="Palatino Linotype"/>
      <family val="2"/>
    </font>
    <font>
      <i/>
      <sz val="11"/>
      <color rgb="FF00B050"/>
      <name val="Palatino Linotype"/>
      <family val="2"/>
    </font>
    <font>
      <b/>
      <sz val="11"/>
      <color rgb="FF00B050"/>
      <name val="Palatino Linotype"/>
      <family val="2"/>
    </font>
    <font>
      <sz val="11"/>
      <color rgb="FFFF0000"/>
      <name val="Palatino Linotype"/>
      <family val="2"/>
    </font>
    <font>
      <sz val="10"/>
      <color rgb="FFFF0000"/>
      <name val="Palatino Linotype"/>
      <family val="2"/>
    </font>
    <font>
      <b/>
      <i/>
      <sz val="11"/>
      <color rgb="FFFF0000"/>
      <name val="Palatino Linotype"/>
      <family val="2"/>
    </font>
    <font>
      <i/>
      <sz val="11"/>
      <color rgb="FFFF0000"/>
      <name val="Palatino Linotype"/>
      <family val="2"/>
    </font>
    <font>
      <b/>
      <sz val="11"/>
      <color rgb="FFFF0000"/>
      <name val="Palatino Linotype"/>
      <family val="2"/>
    </font>
    <font>
      <sz val="11"/>
      <color rgb="FFFA0000"/>
      <name val="Palatino Linotype"/>
      <family val="2"/>
    </font>
    <font>
      <sz val="10"/>
      <color rgb="FFFA0000"/>
      <name val="Palatino Linotype"/>
      <family val="2"/>
    </font>
    <font>
      <b/>
      <i/>
      <sz val="11"/>
      <color rgb="FFFA0000"/>
      <name val="Palatino Linotype"/>
      <family val="2"/>
    </font>
    <font>
      <i/>
      <sz val="11"/>
      <color rgb="FFFA0000"/>
      <name val="Palatino Linotype"/>
      <family val="2"/>
    </font>
    <font>
      <b/>
      <sz val="11"/>
      <color rgb="FFFA0000"/>
      <name val="Palatino Linotype"/>
      <family val="2"/>
    </font>
    <font>
      <b/>
      <sz val="10"/>
      <color theme="4" tint="-0.249977111117893"/>
      <name val="Palatino Linotype"/>
      <family val="1"/>
    </font>
    <font>
      <b/>
      <sz val="11"/>
      <color theme="4" tint="-0.249977111117893"/>
      <name val="Palatino Linotype"/>
      <family val="1"/>
    </font>
    <font>
      <sz val="12"/>
      <color rgb="FF4F81BD"/>
      <name val="Times New Roman"/>
      <family val="1"/>
    </font>
    <font>
      <i/>
      <sz val="11"/>
      <color rgb="FF000000"/>
      <name val="Calibri"/>
      <family val="2"/>
    </font>
    <font>
      <sz val="10"/>
      <color theme="1"/>
      <name val="Palatino Linotype"/>
      <family val="1"/>
    </font>
    <font>
      <sz val="10"/>
      <color rgb="FFC0504D"/>
      <name val="Times New Roman"/>
      <family val="1"/>
    </font>
    <font>
      <sz val="12"/>
      <name val="Georgia"/>
      <family val="1"/>
    </font>
    <font>
      <i/>
      <sz val="11"/>
      <color rgb="FF000000"/>
      <name val="Palatino Linotype"/>
      <family val="1"/>
    </font>
    <font>
      <b/>
      <sz val="11"/>
      <color rgb="FF000000"/>
      <name val="Palatino Linotype"/>
      <family val="1"/>
    </font>
    <font>
      <b/>
      <sz val="11"/>
      <color rgb="FFFF0000"/>
      <name val="Palatino Linotype"/>
      <family val="1"/>
    </font>
    <font>
      <sz val="10"/>
      <color rgb="FF000000"/>
      <name val="Palatino Linotype"/>
      <family val="2"/>
    </font>
    <font>
      <i/>
      <sz val="13"/>
      <color theme="1"/>
      <name val="Palatino Linotype"/>
      <family val="1"/>
    </font>
    <font>
      <b/>
      <i/>
      <u val="double"/>
      <sz val="11"/>
      <color rgb="FFFF0000"/>
      <name val="Palatino Linotype"/>
      <family val="1"/>
    </font>
    <font>
      <i/>
      <sz val="11"/>
      <color rgb="FFFA0000"/>
      <name val="Palatino Linotype"/>
      <family val="1"/>
    </font>
    <font>
      <sz val="10"/>
      <color theme="1"/>
      <name val="Perpetua"/>
      <family val="1"/>
    </font>
    <font>
      <sz val="11"/>
      <color theme="1"/>
      <name val="Perpetua"/>
      <family val="1"/>
    </font>
    <font>
      <i/>
      <sz val="10"/>
      <color theme="1"/>
      <name val="Palatino Linotype"/>
      <family val="1"/>
    </font>
    <font>
      <b/>
      <sz val="10"/>
      <color theme="1"/>
      <name val="Perpetua"/>
      <family val="1"/>
    </font>
    <font>
      <b/>
      <i/>
      <sz val="9"/>
      <color theme="5" tint="-0.249977111117893"/>
      <name val="Palatino Linotype"/>
      <family val="1"/>
    </font>
    <font>
      <b/>
      <i/>
      <sz val="10"/>
      <color theme="1"/>
      <name val="Palatino Linotype"/>
      <family val="1"/>
    </font>
    <font>
      <sz val="10"/>
      <name val="Perpetua"/>
      <family val="1"/>
    </font>
    <font>
      <b/>
      <sz val="10"/>
      <name val="Perpetua"/>
      <family val="1"/>
    </font>
    <font>
      <sz val="11"/>
      <name val="Perpetua"/>
      <family val="1"/>
    </font>
    <font>
      <b/>
      <i/>
      <sz val="11"/>
      <color rgb="FF7030A0"/>
      <name val="Palatino Linotype"/>
      <family val="1"/>
    </font>
    <font>
      <b/>
      <i/>
      <sz val="11"/>
      <color theme="3" tint="0.39997558519241921"/>
      <name val="Palatino Linotype"/>
      <family val="1"/>
    </font>
    <font>
      <b/>
      <i/>
      <sz val="10"/>
      <color theme="3" tint="0.39997558519241921"/>
      <name val="Palatino Linotype"/>
      <family val="1"/>
    </font>
    <font>
      <b/>
      <i/>
      <sz val="11"/>
      <color theme="3"/>
      <name val="Palatino Linotype"/>
      <family val="1"/>
    </font>
    <font>
      <b/>
      <i/>
      <sz val="11"/>
      <color rgb="FF538DD5"/>
      <name val="Palatino Linotype"/>
      <family val="1"/>
    </font>
    <font>
      <b/>
      <sz val="13"/>
      <color rgb="FF000000"/>
      <name val="Georgia"/>
      <family val="1"/>
    </font>
    <font>
      <b/>
      <sz val="11"/>
      <color theme="1"/>
      <name val="Cambria"/>
      <family val="1"/>
    </font>
    <font>
      <b/>
      <sz val="12"/>
      <color theme="3"/>
      <name val="Georgia"/>
      <family val="1"/>
    </font>
    <font>
      <b/>
      <i/>
      <sz val="12"/>
      <color theme="1"/>
      <name val="Georgia"/>
      <family val="1"/>
    </font>
    <font>
      <sz val="11"/>
      <color theme="1"/>
      <name val="Cambria"/>
      <family val="1"/>
    </font>
    <font>
      <b/>
      <sz val="12"/>
      <color theme="1"/>
      <name val="Cambria"/>
      <family val="1"/>
      <scheme val="major"/>
    </font>
    <font>
      <i/>
      <sz val="12"/>
      <color theme="1"/>
      <name val="Cambria"/>
      <family val="1"/>
      <scheme val="major"/>
    </font>
    <font>
      <sz val="11"/>
      <color rgb="FF0070C0"/>
      <name val="Palatino Linotype"/>
      <family val="2"/>
    </font>
    <font>
      <i/>
      <sz val="11"/>
      <color theme="4" tint="-0.249977111117893"/>
      <name val="Palatino Linotype"/>
      <family val="1"/>
    </font>
    <font>
      <b/>
      <i/>
      <sz val="11"/>
      <color theme="3" tint="0.39997558519241921"/>
      <name val="Cambria"/>
      <family val="1"/>
    </font>
    <font>
      <i/>
      <sz val="11"/>
      <color rgb="FF0070C0"/>
      <name val="Palatino Linotype"/>
      <family val="1"/>
    </font>
    <font>
      <i/>
      <sz val="10"/>
      <color theme="9" tint="-0.499984740745262"/>
      <name val="Palatino Linotype"/>
      <family val="1"/>
    </font>
    <font>
      <b/>
      <sz val="11"/>
      <color theme="1"/>
      <name val="Cambria"/>
      <family val="1"/>
      <scheme val="major"/>
    </font>
    <font>
      <sz val="11"/>
      <color theme="1"/>
      <name val="Cambria"/>
      <family val="1"/>
      <scheme val="major"/>
    </font>
    <font>
      <i/>
      <sz val="11"/>
      <color theme="3" tint="0.39997558519241921"/>
      <name val="Palatino Linotype"/>
      <family val="1"/>
    </font>
    <font>
      <sz val="10"/>
      <color rgb="FF4F81BD"/>
      <name val="Times New Roman"/>
      <family val="1"/>
    </font>
    <font>
      <i/>
      <sz val="10"/>
      <color theme="3" tint="0.39997558519241921"/>
      <name val="Palatino Linotype"/>
      <family val="1"/>
    </font>
    <font>
      <i/>
      <sz val="11"/>
      <color theme="3"/>
      <name val="Palatino Linotype"/>
      <family val="1"/>
    </font>
    <font>
      <i/>
      <sz val="11"/>
      <color rgb="FF538DD5"/>
      <name val="Palatino Linotype"/>
      <family val="1"/>
    </font>
    <font>
      <b/>
      <sz val="12"/>
      <color rgb="FF366092"/>
      <name val="Palatino Linotype"/>
      <family val="1"/>
    </font>
    <font>
      <b/>
      <sz val="10"/>
      <color rgb="FF366092"/>
      <name val="Palatino Linotype"/>
      <family val="1"/>
    </font>
    <font>
      <b/>
      <sz val="10"/>
      <color theme="1"/>
      <name val="Palatino Linotype"/>
      <family val="1"/>
    </font>
    <font>
      <b/>
      <i/>
      <sz val="10"/>
      <color rgb="FF366092"/>
      <name val="Palatino Linotype"/>
      <family val="1"/>
    </font>
    <font>
      <b/>
      <i/>
      <sz val="10"/>
      <color rgb="FF0070C0"/>
      <name val="Palatino Linotype"/>
      <family val="1"/>
    </font>
    <font>
      <b/>
      <i/>
      <sz val="11"/>
      <color rgb="FF0070C0"/>
      <name val="Palatino Linotype"/>
      <family val="1"/>
    </font>
    <font>
      <sz val="11"/>
      <color theme="0" tint="-0.499984740745262"/>
      <name val="Palatino Linotype"/>
      <family val="2"/>
    </font>
    <font>
      <sz val="11"/>
      <color rgb="FF808080"/>
      <name val="Palatino Linotype"/>
      <family val="2"/>
    </font>
    <font>
      <i/>
      <sz val="11"/>
      <color rgb="FF808080"/>
      <name val="Palatino Linotype"/>
      <family val="1"/>
    </font>
    <font>
      <b/>
      <sz val="11"/>
      <color theme="9" tint="-0.249977111117893"/>
      <name val="Palatino Linotype"/>
      <family val="1"/>
    </font>
    <font>
      <b/>
      <sz val="14"/>
      <color theme="1"/>
      <name val="Palatino Linotype"/>
      <family val="1"/>
    </font>
    <font>
      <sz val="11"/>
      <color rgb="FF009696"/>
      <name val="Palatino Linotype"/>
      <family val="2"/>
    </font>
    <font>
      <b/>
      <sz val="11"/>
      <color rgb="FFC00000"/>
      <name val="Palatino Linotype"/>
      <family val="1"/>
    </font>
    <font>
      <i/>
      <sz val="11"/>
      <name val="Palatino Linotype"/>
      <family val="1"/>
    </font>
    <font>
      <b/>
      <i/>
      <sz val="11"/>
      <name val="Palatino Linotype"/>
      <family val="1"/>
    </font>
    <font>
      <sz val="11"/>
      <color theme="0" tint="-4.9989318521683403E-2"/>
      <name val="Palatino Linotype"/>
      <family val="2"/>
    </font>
    <font>
      <sz val="11"/>
      <color rgb="FFC00000"/>
      <name val="Palatino Linotype"/>
      <family val="2"/>
    </font>
    <font>
      <b/>
      <sz val="11"/>
      <color theme="0" tint="-4.9989318521683403E-2"/>
      <name val="Palatino Linotype"/>
      <family val="1"/>
    </font>
    <font>
      <sz val="4"/>
      <color theme="1"/>
      <name val="Palatino Linotype"/>
      <family val="2"/>
    </font>
    <font>
      <b/>
      <sz val="11"/>
      <color rgb="FFC80000"/>
      <name val="Palatino Linotype"/>
      <family val="1"/>
    </font>
    <font>
      <sz val="11"/>
      <color rgb="FFC80000"/>
      <name val="Palatino Linotype"/>
      <family val="2"/>
    </font>
    <font>
      <b/>
      <sz val="11"/>
      <color rgb="FF009696"/>
      <name val="Palatino Linotype"/>
      <family val="1"/>
    </font>
    <font>
      <sz val="11"/>
      <color theme="9" tint="-0.249977111117893"/>
      <name val="Palatino Linotype"/>
      <family val="2"/>
    </font>
    <font>
      <b/>
      <sz val="11"/>
      <color rgb="FF7030A0"/>
      <name val="Palatino Linotype"/>
      <family val="1"/>
    </font>
    <font>
      <sz val="12"/>
      <color rgb="FFC80000"/>
      <name val="Times New Roman"/>
      <family val="1"/>
    </font>
    <font>
      <sz val="12"/>
      <color rgb="FFC80000"/>
      <name val="Palatino Linotype"/>
      <family val="2"/>
    </font>
    <font>
      <sz val="12.65"/>
      <color rgb="FFC80000"/>
      <name val="Palatino Linotype"/>
      <family val="2"/>
    </font>
    <font>
      <sz val="10"/>
      <color rgb="FFC80000"/>
      <name val="Palatino Linotype"/>
      <family val="1"/>
    </font>
    <font>
      <sz val="11"/>
      <color rgb="FF32410A"/>
      <name val="Palatino Linotype"/>
      <family val="2"/>
    </font>
    <font>
      <u/>
      <sz val="11"/>
      <color rgb="FF000000"/>
      <name val="Palatino Linotype"/>
      <family val="2"/>
    </font>
    <font>
      <u/>
      <sz val="11"/>
      <color theme="1"/>
      <name val="Palatino Linotype"/>
      <family val="2"/>
    </font>
    <font>
      <i/>
      <sz val="11"/>
      <color theme="0" tint="-0.499984740745262"/>
      <name val="Palatino Linotype"/>
      <family val="1"/>
    </font>
    <font>
      <sz val="11"/>
      <color rgb="FF007373"/>
      <name val="Palatino Linotype"/>
      <family val="2"/>
    </font>
    <font>
      <sz val="11"/>
      <color rgb="FF007373"/>
      <name val="Palatino Linotype"/>
      <family val="1"/>
    </font>
    <font>
      <i/>
      <sz val="11"/>
      <color rgb="FF007373"/>
      <name val="Palatino Linotype"/>
      <family val="1"/>
    </font>
  </fonts>
  <fills count="26">
    <fill>
      <patternFill patternType="none"/>
    </fill>
    <fill>
      <patternFill patternType="gray125"/>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DE9D9"/>
        <bgColor rgb="FF000000"/>
      </patternFill>
    </fill>
    <fill>
      <patternFill patternType="solid">
        <fgColor rgb="FFD8E4BC"/>
        <bgColor rgb="FF000000"/>
      </patternFill>
    </fill>
    <fill>
      <patternFill patternType="solid">
        <fgColor rgb="FFFF0000"/>
        <bgColor indexed="64"/>
      </patternFill>
    </fill>
    <fill>
      <patternFill patternType="solid">
        <fgColor rgb="FFDDD9C4"/>
        <bgColor rgb="FF000000"/>
      </patternFill>
    </fill>
    <fill>
      <patternFill patternType="solid">
        <fgColor rgb="FFC4BD97"/>
        <bgColor rgb="FF000000"/>
      </patternFill>
    </fill>
    <fill>
      <patternFill patternType="solid">
        <fgColor theme="2"/>
        <bgColor indexed="64"/>
      </patternFill>
    </fill>
    <fill>
      <patternFill patternType="solid">
        <fgColor rgb="FFFDE9D9"/>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CFF"/>
        <bgColor indexed="64"/>
      </patternFill>
    </fill>
    <fill>
      <patternFill patternType="solid">
        <fgColor theme="7" tint="0.39997558519241921"/>
        <bgColor indexed="64"/>
      </patternFill>
    </fill>
    <fill>
      <patternFill patternType="solid">
        <fgColor rgb="FFFF7C80"/>
        <bgColor indexed="64"/>
      </patternFill>
    </fill>
    <fill>
      <patternFill patternType="solid">
        <fgColor theme="7" tint="-0.249977111117893"/>
        <bgColor indexed="64"/>
      </patternFill>
    </fill>
    <fill>
      <patternFill patternType="solid">
        <fgColor theme="0"/>
        <bgColor indexed="64"/>
      </patternFill>
    </fill>
    <fill>
      <patternFill patternType="solid">
        <fgColor rgb="FFAFE10F"/>
        <bgColor indexed="64"/>
      </patternFill>
    </fill>
    <fill>
      <patternFill patternType="solid">
        <fgColor rgb="FFFF7D7D"/>
        <bgColor indexed="64"/>
      </patternFill>
    </fill>
  </fills>
  <borders count="10">
    <border>
      <left/>
      <right/>
      <top/>
      <bottom/>
      <diagonal/>
    </border>
    <border>
      <left/>
      <right/>
      <top/>
      <bottom style="medium">
        <color indexed="64"/>
      </bottom>
      <diagonal/>
    </border>
    <border>
      <left/>
      <right/>
      <top/>
      <bottom style="thin">
        <color auto="1"/>
      </bottom>
      <diagonal/>
    </border>
    <border>
      <left/>
      <right/>
      <top style="medium">
        <color auto="1"/>
      </top>
      <bottom style="medium">
        <color auto="1"/>
      </bottom>
      <diagonal/>
    </border>
    <border>
      <left/>
      <right/>
      <top style="thin">
        <color indexed="64"/>
      </top>
      <bottom/>
      <diagonal/>
    </border>
    <border>
      <left/>
      <right/>
      <top style="medium">
        <color auto="1"/>
      </top>
      <bottom/>
      <diagonal/>
    </border>
    <border>
      <left/>
      <right/>
      <top style="thick">
        <color auto="1"/>
      </top>
      <bottom/>
      <diagonal/>
    </border>
    <border>
      <left/>
      <right/>
      <top style="thin">
        <color indexed="64"/>
      </top>
      <bottom style="medium">
        <color indexed="64"/>
      </bottom>
      <diagonal/>
    </border>
    <border>
      <left/>
      <right/>
      <top style="thin">
        <color indexed="64"/>
      </top>
      <bottom style="thin">
        <color auto="1"/>
      </bottom>
      <diagonal/>
    </border>
    <border diagonalUp="1">
      <left/>
      <right/>
      <top/>
      <bottom/>
      <diagonal style="thin">
        <color auto="1"/>
      </diagonal>
    </border>
  </borders>
  <cellStyleXfs count="1">
    <xf numFmtId="0" fontId="0" fillId="0" borderId="0"/>
  </cellStyleXfs>
  <cellXfs count="587">
    <xf numFmtId="0" fontId="0" fillId="0" borderId="0" xfId="0"/>
    <xf numFmtId="49" fontId="0" fillId="0" borderId="0" xfId="0" applyNumberFormat="1" applyAlignment="1">
      <alignment horizontal="center" vertical="top" shrinkToFit="1"/>
    </xf>
    <xf numFmtId="49" fontId="2" fillId="0" borderId="0" xfId="0" applyNumberFormat="1" applyFont="1" applyAlignment="1">
      <alignment horizontal="center" vertical="top"/>
    </xf>
    <xf numFmtId="49" fontId="0" fillId="0" borderId="0" xfId="0" applyNumberFormat="1" applyAlignment="1">
      <alignment horizontal="center" vertical="top"/>
    </xf>
    <xf numFmtId="4" fontId="0" fillId="2" borderId="0" xfId="0" applyNumberFormat="1" applyFill="1" applyAlignment="1">
      <alignment horizontal="center" vertical="top" shrinkToFit="1"/>
    </xf>
    <xf numFmtId="4" fontId="0" fillId="3" borderId="0" xfId="0" applyNumberFormat="1" applyFill="1" applyAlignment="1">
      <alignment horizontal="center" vertical="top" shrinkToFit="1"/>
    </xf>
    <xf numFmtId="4" fontId="3" fillId="4" borderId="0" xfId="0" applyNumberFormat="1" applyFont="1" applyFill="1" applyAlignment="1">
      <alignment horizontal="center" vertical="top" shrinkToFit="1"/>
    </xf>
    <xf numFmtId="4" fontId="4" fillId="5" borderId="0" xfId="0" applyNumberFormat="1" applyFont="1" applyFill="1" applyAlignment="1">
      <alignment horizontal="center" vertical="top" shrinkToFit="1"/>
    </xf>
    <xf numFmtId="10" fontId="3" fillId="6" borderId="0" xfId="0" applyNumberFormat="1" applyFont="1" applyFill="1" applyAlignment="1">
      <alignment horizontal="center" vertical="top" shrinkToFit="1"/>
    </xf>
    <xf numFmtId="10" fontId="3" fillId="4" borderId="0" xfId="0" applyNumberFormat="1" applyFont="1" applyFill="1" applyAlignment="1">
      <alignment horizontal="center" vertical="top" shrinkToFit="1"/>
    </xf>
    <xf numFmtId="4" fontId="0" fillId="0" borderId="0" xfId="0" applyNumberFormat="1" applyAlignment="1">
      <alignment horizontal="center" vertical="top" shrinkToFit="1"/>
    </xf>
    <xf numFmtId="49" fontId="0" fillId="2" borderId="0" xfId="0" applyNumberFormat="1" applyFill="1" applyAlignment="1">
      <alignment horizontal="center" vertical="top" shrinkToFit="1"/>
    </xf>
    <xf numFmtId="49" fontId="0" fillId="3" borderId="0" xfId="0" applyNumberFormat="1" applyFill="1" applyAlignment="1">
      <alignment horizontal="center" vertical="top" shrinkToFit="1"/>
    </xf>
    <xf numFmtId="49" fontId="0" fillId="0" borderId="1" xfId="0" applyNumberFormat="1" applyBorder="1" applyAlignment="1">
      <alignment horizontal="center" vertical="top" wrapText="1"/>
    </xf>
    <xf numFmtId="49" fontId="2" fillId="0" borderId="1" xfId="0" applyNumberFormat="1" applyFont="1" applyBorder="1" applyAlignment="1">
      <alignment horizontal="center" vertical="top"/>
    </xf>
    <xf numFmtId="49" fontId="0" fillId="0" borderId="1" xfId="0" applyNumberFormat="1" applyBorder="1" applyAlignment="1">
      <alignment horizontal="center" vertical="top"/>
    </xf>
    <xf numFmtId="49" fontId="0" fillId="2" borderId="1" xfId="0" applyNumberFormat="1" applyFill="1" applyBorder="1" applyAlignment="1">
      <alignment horizontal="center" vertical="top" wrapText="1"/>
    </xf>
    <xf numFmtId="49" fontId="0" fillId="3" borderId="1" xfId="0" applyNumberFormat="1" applyFill="1" applyBorder="1" applyAlignment="1">
      <alignment horizontal="center" vertical="top" wrapText="1"/>
    </xf>
    <xf numFmtId="49" fontId="3" fillId="4" borderId="1" xfId="0" applyNumberFormat="1" applyFont="1" applyFill="1" applyBorder="1" applyAlignment="1">
      <alignment horizontal="center" vertical="top" wrapText="1"/>
    </xf>
    <xf numFmtId="4" fontId="4" fillId="5" borderId="1" xfId="0" applyNumberFormat="1" applyFont="1" applyFill="1" applyBorder="1" applyAlignment="1">
      <alignment horizontal="center" vertical="top" wrapText="1"/>
    </xf>
    <xf numFmtId="10" fontId="5" fillId="6" borderId="1" xfId="0" applyNumberFormat="1" applyFont="1" applyFill="1" applyBorder="1" applyAlignment="1">
      <alignment horizontal="center" vertical="top" wrapText="1"/>
    </xf>
    <xf numFmtId="10" fontId="3" fillId="4" borderId="1" xfId="0" applyNumberFormat="1" applyFont="1" applyFill="1" applyBorder="1" applyAlignment="1">
      <alignment horizontal="center" vertical="top" wrapText="1"/>
    </xf>
    <xf numFmtId="10" fontId="3" fillId="4" borderId="0" xfId="0" applyNumberFormat="1" applyFont="1" applyFill="1" applyAlignment="1">
      <alignment horizontal="center" vertical="top" wrapText="1"/>
    </xf>
    <xf numFmtId="49" fontId="0" fillId="0" borderId="0" xfId="0" applyNumberFormat="1" applyAlignment="1">
      <alignment vertical="top" shrinkToFit="1"/>
    </xf>
    <xf numFmtId="49" fontId="2" fillId="0" borderId="0" xfId="0" applyNumberFormat="1" applyFont="1" applyAlignment="1">
      <alignment vertical="top"/>
    </xf>
    <xf numFmtId="49" fontId="0" fillId="0" borderId="0" xfId="0" applyNumberFormat="1" applyAlignment="1">
      <alignment vertical="top"/>
    </xf>
    <xf numFmtId="49" fontId="8" fillId="0" borderId="0" xfId="0" applyNumberFormat="1" applyFont="1" applyAlignment="1">
      <alignment vertical="top"/>
    </xf>
    <xf numFmtId="4" fontId="0" fillId="2" borderId="0" xfId="0" applyNumberFormat="1" applyFill="1" applyAlignment="1">
      <alignment vertical="top" shrinkToFit="1"/>
    </xf>
    <xf numFmtId="4" fontId="0" fillId="3" borderId="0" xfId="0" applyNumberFormat="1" applyFill="1" applyAlignment="1">
      <alignment vertical="top" shrinkToFit="1"/>
    </xf>
    <xf numFmtId="10" fontId="3" fillId="4" borderId="0" xfId="0" applyNumberFormat="1" applyFont="1" applyFill="1" applyBorder="1" applyAlignment="1">
      <alignment vertical="top" shrinkToFit="1"/>
    </xf>
    <xf numFmtId="4" fontId="4" fillId="5" borderId="0" xfId="0" applyNumberFormat="1" applyFont="1" applyFill="1" applyBorder="1" applyAlignment="1">
      <alignment horizontal="center" vertical="top" shrinkToFit="1"/>
    </xf>
    <xf numFmtId="164" fontId="3" fillId="6" borderId="0" xfId="0" applyNumberFormat="1" applyFont="1" applyFill="1" applyBorder="1" applyAlignment="1">
      <alignment horizontal="center" vertical="top" shrinkToFit="1"/>
    </xf>
    <xf numFmtId="4" fontId="0" fillId="7" borderId="0" xfId="0" applyNumberFormat="1" applyFill="1" applyAlignment="1">
      <alignment vertical="top" shrinkToFit="1"/>
    </xf>
    <xf numFmtId="10" fontId="3" fillId="7" borderId="0" xfId="0" applyNumberFormat="1" applyFont="1" applyFill="1" applyBorder="1" applyAlignment="1">
      <alignment horizontal="right" vertical="top" shrinkToFit="1"/>
    </xf>
    <xf numFmtId="4" fontId="9" fillId="5" borderId="0" xfId="0" applyNumberFormat="1" applyFont="1" applyFill="1" applyBorder="1" applyAlignment="1">
      <alignment horizontal="center" vertical="top" shrinkToFit="1"/>
    </xf>
    <xf numFmtId="10" fontId="3" fillId="4" borderId="0" xfId="0" applyNumberFormat="1" applyFont="1" applyFill="1" applyBorder="1" applyAlignment="1">
      <alignment horizontal="center" vertical="top" shrinkToFit="1"/>
    </xf>
    <xf numFmtId="4" fontId="0" fillId="0" borderId="0" xfId="0" applyNumberFormat="1" applyAlignment="1">
      <alignment vertical="top" shrinkToFit="1"/>
    </xf>
    <xf numFmtId="10" fontId="3" fillId="4" borderId="0" xfId="0" applyNumberFormat="1" applyFont="1" applyFill="1" applyBorder="1" applyAlignment="1">
      <alignment horizontal="right" vertical="top" shrinkToFit="1"/>
    </xf>
    <xf numFmtId="4" fontId="10" fillId="8" borderId="0" xfId="0" applyNumberFormat="1" applyFont="1" applyFill="1" applyAlignment="1">
      <alignment vertical="top" shrinkToFit="1"/>
    </xf>
    <xf numFmtId="10" fontId="3" fillId="4" borderId="0" xfId="0" applyNumberFormat="1" applyFont="1" applyFill="1" applyAlignment="1">
      <alignment vertical="top" shrinkToFit="1"/>
    </xf>
    <xf numFmtId="49" fontId="0" fillId="0" borderId="2" xfId="0" applyNumberFormat="1" applyBorder="1" applyAlignment="1">
      <alignment vertical="top" shrinkToFit="1"/>
    </xf>
    <xf numFmtId="49" fontId="2" fillId="0" borderId="2" xfId="0" applyNumberFormat="1" applyFont="1" applyBorder="1" applyAlignment="1">
      <alignment vertical="top"/>
    </xf>
    <xf numFmtId="49" fontId="0" fillId="0" borderId="2" xfId="0" applyNumberFormat="1" applyBorder="1" applyAlignment="1">
      <alignment vertical="top"/>
    </xf>
    <xf numFmtId="4" fontId="0" fillId="2" borderId="2" xfId="0" applyNumberFormat="1" applyFill="1" applyBorder="1" applyAlignment="1">
      <alignment vertical="top" shrinkToFit="1"/>
    </xf>
    <xf numFmtId="4" fontId="10" fillId="8" borderId="2" xfId="0" applyNumberFormat="1" applyFont="1" applyFill="1" applyBorder="1" applyAlignment="1">
      <alignment vertical="top" shrinkToFit="1"/>
    </xf>
    <xf numFmtId="4" fontId="0" fillId="3" borderId="2" xfId="0" applyNumberFormat="1" applyFill="1" applyBorder="1" applyAlignment="1">
      <alignment vertical="top" shrinkToFit="1"/>
    </xf>
    <xf numFmtId="10" fontId="3" fillId="4" borderId="2" xfId="0" applyNumberFormat="1" applyFont="1" applyFill="1" applyBorder="1" applyAlignment="1">
      <alignment vertical="top" shrinkToFit="1"/>
    </xf>
    <xf numFmtId="4" fontId="4" fillId="5" borderId="2" xfId="0" applyNumberFormat="1" applyFont="1" applyFill="1" applyBorder="1" applyAlignment="1">
      <alignment horizontal="center" vertical="top" shrinkToFit="1"/>
    </xf>
    <xf numFmtId="164" fontId="3" fillId="6" borderId="2" xfId="0" applyNumberFormat="1" applyFont="1" applyFill="1" applyBorder="1" applyAlignment="1">
      <alignment horizontal="center" vertical="top" shrinkToFit="1"/>
    </xf>
    <xf numFmtId="4" fontId="9" fillId="5" borderId="2" xfId="0" applyNumberFormat="1" applyFont="1" applyFill="1" applyBorder="1" applyAlignment="1">
      <alignment horizontal="center" vertical="top" shrinkToFit="1"/>
    </xf>
    <xf numFmtId="10" fontId="3" fillId="4" borderId="2" xfId="0" applyNumberFormat="1" applyFont="1" applyFill="1" applyBorder="1" applyAlignment="1">
      <alignment horizontal="center" vertical="top" shrinkToFit="1"/>
    </xf>
    <xf numFmtId="4" fontId="0" fillId="0" borderId="2" xfId="0" applyNumberFormat="1" applyBorder="1" applyAlignment="1">
      <alignment vertical="top" shrinkToFit="1"/>
    </xf>
    <xf numFmtId="49" fontId="0" fillId="0" borderId="0" xfId="0" applyNumberFormat="1" applyBorder="1" applyAlignment="1">
      <alignment vertical="top" shrinkToFit="1"/>
    </xf>
    <xf numFmtId="49" fontId="2" fillId="0" borderId="0" xfId="0" applyNumberFormat="1" applyFont="1" applyBorder="1" applyAlignment="1">
      <alignment vertical="top"/>
    </xf>
    <xf numFmtId="49" fontId="0" fillId="0" borderId="0" xfId="0" applyNumberFormat="1" applyBorder="1" applyAlignment="1">
      <alignment vertical="top"/>
    </xf>
    <xf numFmtId="4" fontId="11" fillId="2" borderId="0" xfId="0" applyNumberFormat="1" applyFont="1" applyFill="1" applyBorder="1" applyAlignment="1">
      <alignment vertical="top" shrinkToFit="1"/>
    </xf>
    <xf numFmtId="4" fontId="12" fillId="3" borderId="0" xfId="0" applyNumberFormat="1" applyFont="1" applyFill="1" applyBorder="1" applyAlignment="1">
      <alignment vertical="top" shrinkToFit="1"/>
    </xf>
    <xf numFmtId="4" fontId="13" fillId="4" borderId="0" xfId="0" applyNumberFormat="1" applyFont="1" applyFill="1" applyBorder="1" applyAlignment="1">
      <alignment vertical="top" shrinkToFit="1"/>
    </xf>
    <xf numFmtId="4" fontId="3" fillId="6" borderId="0" xfId="0" applyNumberFormat="1" applyFont="1" applyFill="1" applyBorder="1" applyAlignment="1">
      <alignment horizontal="center" vertical="top" shrinkToFit="1"/>
    </xf>
    <xf numFmtId="4" fontId="13" fillId="4" borderId="0" xfId="0" applyNumberFormat="1" applyFont="1" applyFill="1" applyBorder="1" applyAlignment="1">
      <alignment horizontal="right" vertical="top" shrinkToFit="1"/>
    </xf>
    <xf numFmtId="4" fontId="11" fillId="7" borderId="0" xfId="0" applyNumberFormat="1" applyFont="1" applyFill="1" applyBorder="1" applyAlignment="1">
      <alignment vertical="top" shrinkToFit="1"/>
    </xf>
    <xf numFmtId="4" fontId="13" fillId="7" borderId="0" xfId="0" applyNumberFormat="1" applyFont="1" applyFill="1" applyBorder="1" applyAlignment="1">
      <alignment horizontal="right" vertical="top" shrinkToFit="1"/>
    </xf>
    <xf numFmtId="4" fontId="0" fillId="0" borderId="0" xfId="0" applyNumberFormat="1" applyBorder="1" applyAlignment="1">
      <alignment vertical="top" shrinkToFit="1"/>
    </xf>
    <xf numFmtId="10" fontId="13" fillId="4" borderId="0" xfId="0" applyNumberFormat="1" applyFont="1" applyFill="1" applyBorder="1" applyAlignment="1">
      <alignment vertical="top" shrinkToFit="1"/>
    </xf>
    <xf numFmtId="49" fontId="14" fillId="0" borderId="0" xfId="0" applyNumberFormat="1" applyFont="1" applyAlignment="1">
      <alignment vertical="top" shrinkToFit="1"/>
    </xf>
    <xf numFmtId="49" fontId="15" fillId="0" borderId="0" xfId="0" applyNumberFormat="1" applyFont="1" applyAlignment="1">
      <alignment vertical="top"/>
    </xf>
    <xf numFmtId="49" fontId="14" fillId="0" borderId="0" xfId="0" applyNumberFormat="1" applyFont="1" applyAlignment="1">
      <alignment vertical="top"/>
    </xf>
    <xf numFmtId="4" fontId="16" fillId="2" borderId="0" xfId="0" applyNumberFormat="1" applyFont="1" applyFill="1" applyAlignment="1">
      <alignment vertical="top" shrinkToFit="1"/>
    </xf>
    <xf numFmtId="4" fontId="16" fillId="3" borderId="0" xfId="0" applyNumberFormat="1" applyFont="1" applyFill="1" applyAlignment="1">
      <alignment vertical="top" shrinkToFit="1"/>
    </xf>
    <xf numFmtId="4" fontId="17" fillId="4" borderId="0" xfId="0" applyNumberFormat="1" applyFont="1" applyFill="1" applyAlignment="1">
      <alignment vertical="top" shrinkToFit="1"/>
    </xf>
    <xf numFmtId="4" fontId="18" fillId="5" borderId="0" xfId="0" applyNumberFormat="1" applyFont="1" applyFill="1" applyBorder="1" applyAlignment="1">
      <alignment horizontal="center" vertical="top" shrinkToFit="1"/>
    </xf>
    <xf numFmtId="4" fontId="17" fillId="6" borderId="0" xfId="0" applyNumberFormat="1" applyFont="1" applyFill="1" applyBorder="1" applyAlignment="1">
      <alignment horizontal="center" vertical="top" shrinkToFit="1"/>
    </xf>
    <xf numFmtId="10" fontId="17" fillId="4" borderId="0" xfId="0" applyNumberFormat="1" applyFont="1" applyFill="1" applyAlignment="1">
      <alignment vertical="top" shrinkToFit="1"/>
    </xf>
    <xf numFmtId="10" fontId="17" fillId="4" borderId="0" xfId="0" applyNumberFormat="1" applyFont="1" applyFill="1" applyAlignment="1">
      <alignment horizontal="center" vertical="top" shrinkToFit="1"/>
    </xf>
    <xf numFmtId="4" fontId="14" fillId="0" borderId="0" xfId="0" applyNumberFormat="1" applyFont="1" applyAlignment="1">
      <alignment vertical="top" shrinkToFit="1"/>
    </xf>
    <xf numFmtId="49" fontId="0" fillId="0" borderId="3" xfId="0" applyNumberFormat="1" applyBorder="1" applyAlignment="1">
      <alignment vertical="top" shrinkToFit="1"/>
    </xf>
    <xf numFmtId="49" fontId="2" fillId="0" borderId="3" xfId="0" applyNumberFormat="1" applyFont="1" applyBorder="1" applyAlignment="1">
      <alignment vertical="top"/>
    </xf>
    <xf numFmtId="49" fontId="0" fillId="0" borderId="3" xfId="0" applyNumberFormat="1" applyBorder="1" applyAlignment="1">
      <alignment vertical="top"/>
    </xf>
    <xf numFmtId="4" fontId="0" fillId="2" borderId="3" xfId="0" applyNumberFormat="1" applyFill="1" applyBorder="1" applyAlignment="1">
      <alignment vertical="top" shrinkToFit="1"/>
    </xf>
    <xf numFmtId="4" fontId="0" fillId="3" borderId="3" xfId="0" applyNumberFormat="1" applyFill="1" applyBorder="1" applyAlignment="1">
      <alignment vertical="top" shrinkToFit="1"/>
    </xf>
    <xf numFmtId="4" fontId="3" fillId="4" borderId="3" xfId="0" applyNumberFormat="1" applyFont="1" applyFill="1" applyBorder="1" applyAlignment="1">
      <alignment vertical="top" shrinkToFit="1"/>
    </xf>
    <xf numFmtId="4" fontId="4" fillId="5" borderId="3" xfId="0" applyNumberFormat="1" applyFont="1" applyFill="1" applyBorder="1" applyAlignment="1">
      <alignment vertical="top" shrinkToFit="1"/>
    </xf>
    <xf numFmtId="4" fontId="0" fillId="6" borderId="3" xfId="0" applyNumberFormat="1" applyFill="1" applyBorder="1" applyAlignment="1">
      <alignment vertical="top" shrinkToFit="1"/>
    </xf>
    <xf numFmtId="10" fontId="3" fillId="4" borderId="3" xfId="0" applyNumberFormat="1" applyFont="1" applyFill="1" applyBorder="1" applyAlignment="1">
      <alignment vertical="top" shrinkToFit="1"/>
    </xf>
    <xf numFmtId="4" fontId="4" fillId="5" borderId="3" xfId="0" applyNumberFormat="1" applyFont="1" applyFill="1" applyBorder="1" applyAlignment="1">
      <alignment horizontal="center" vertical="top" shrinkToFit="1"/>
    </xf>
    <xf numFmtId="10" fontId="3" fillId="4" borderId="3" xfId="0" applyNumberFormat="1" applyFont="1" applyFill="1" applyBorder="1" applyAlignment="1">
      <alignment horizontal="center" vertical="top" shrinkToFit="1"/>
    </xf>
    <xf numFmtId="4" fontId="0" fillId="0" borderId="3" xfId="0" applyNumberFormat="1" applyBorder="1" applyAlignment="1">
      <alignment vertical="top" shrinkToFit="1"/>
    </xf>
    <xf numFmtId="4" fontId="0" fillId="2" borderId="0" xfId="0" applyNumberFormat="1" applyFill="1" applyBorder="1" applyAlignment="1">
      <alignment vertical="top" shrinkToFit="1"/>
    </xf>
    <xf numFmtId="4" fontId="0" fillId="3" borderId="0" xfId="0" applyNumberFormat="1" applyFill="1" applyBorder="1" applyAlignment="1">
      <alignment vertical="top" shrinkToFit="1"/>
    </xf>
    <xf numFmtId="10" fontId="3" fillId="4" borderId="0" xfId="0" applyNumberFormat="1" applyFont="1" applyFill="1" applyAlignment="1">
      <alignment horizontal="right" vertical="top" shrinkToFit="1"/>
    </xf>
    <xf numFmtId="4" fontId="3" fillId="4" borderId="0" xfId="0" applyNumberFormat="1" applyFont="1" applyFill="1" applyAlignment="1">
      <alignment vertical="top" shrinkToFit="1"/>
    </xf>
    <xf numFmtId="4" fontId="4" fillId="5" borderId="0" xfId="0" applyNumberFormat="1" applyFont="1" applyFill="1" applyAlignment="1">
      <alignment vertical="top" shrinkToFit="1"/>
    </xf>
    <xf numFmtId="10" fontId="3" fillId="6" borderId="0" xfId="0" applyNumberFormat="1" applyFont="1" applyFill="1" applyAlignment="1">
      <alignment vertical="top" shrinkToFit="1"/>
    </xf>
    <xf numFmtId="4" fontId="9" fillId="5" borderId="0" xfId="0" applyNumberFormat="1" applyFont="1" applyFill="1" applyAlignment="1">
      <alignment horizontal="center" vertical="top" shrinkToFit="1"/>
    </xf>
    <xf numFmtId="4" fontId="3" fillId="4" borderId="2" xfId="0" applyNumberFormat="1" applyFont="1" applyFill="1" applyBorder="1" applyAlignment="1">
      <alignment vertical="top" shrinkToFit="1"/>
    </xf>
    <xf numFmtId="4" fontId="4" fillId="5" borderId="2" xfId="0" applyNumberFormat="1" applyFont="1" applyFill="1" applyBorder="1" applyAlignment="1">
      <alignment vertical="top" shrinkToFit="1"/>
    </xf>
    <xf numFmtId="4" fontId="0" fillId="6" borderId="2" xfId="0" applyNumberFormat="1" applyFill="1" applyBorder="1" applyAlignment="1">
      <alignment vertical="top" shrinkToFit="1"/>
    </xf>
    <xf numFmtId="4" fontId="3" fillId="6" borderId="0" xfId="0" applyNumberFormat="1" applyFont="1" applyFill="1" applyBorder="1" applyAlignment="1">
      <alignment vertical="top" shrinkToFit="1"/>
    </xf>
    <xf numFmtId="49" fontId="19" fillId="0" borderId="0" xfId="0" applyNumberFormat="1" applyFont="1" applyAlignment="1">
      <alignment vertical="top" shrinkToFit="1"/>
    </xf>
    <xf numFmtId="49" fontId="20" fillId="0" borderId="0" xfId="0" applyNumberFormat="1" applyFont="1" applyAlignment="1">
      <alignment vertical="top"/>
    </xf>
    <xf numFmtId="49" fontId="19" fillId="0" borderId="0" xfId="0" applyNumberFormat="1" applyFont="1" applyAlignment="1">
      <alignment vertical="top"/>
    </xf>
    <xf numFmtId="4" fontId="21" fillId="2" borderId="0" xfId="0" applyNumberFormat="1" applyFont="1" applyFill="1" applyAlignment="1">
      <alignment vertical="top" shrinkToFit="1"/>
    </xf>
    <xf numFmtId="4" fontId="21" fillId="3" borderId="0" xfId="0" applyNumberFormat="1" applyFont="1" applyFill="1" applyAlignment="1">
      <alignment vertical="top" shrinkToFit="1"/>
    </xf>
    <xf numFmtId="10" fontId="21" fillId="4" borderId="0" xfId="0" applyNumberFormat="1" applyFont="1" applyFill="1" applyBorder="1" applyAlignment="1">
      <alignment vertical="top" shrinkToFit="1"/>
    </xf>
    <xf numFmtId="4" fontId="22" fillId="4" borderId="0" xfId="0" applyNumberFormat="1" applyFont="1" applyFill="1" applyAlignment="1">
      <alignment vertical="top" shrinkToFit="1"/>
    </xf>
    <xf numFmtId="4" fontId="23" fillId="5" borderId="0" xfId="0" applyNumberFormat="1" applyFont="1" applyFill="1" applyBorder="1" applyAlignment="1">
      <alignment vertical="top" shrinkToFit="1"/>
    </xf>
    <xf numFmtId="4" fontId="22" fillId="6" borderId="0" xfId="0" applyNumberFormat="1" applyFont="1" applyFill="1" applyBorder="1" applyAlignment="1">
      <alignment vertical="top" shrinkToFit="1"/>
    </xf>
    <xf numFmtId="10" fontId="22" fillId="4" borderId="0" xfId="0" applyNumberFormat="1" applyFont="1" applyFill="1" applyAlignment="1">
      <alignment vertical="top" shrinkToFit="1"/>
    </xf>
    <xf numFmtId="4" fontId="19" fillId="5" borderId="0" xfId="0" applyNumberFormat="1" applyFont="1" applyFill="1" applyBorder="1" applyAlignment="1">
      <alignment horizontal="center" vertical="top" shrinkToFit="1"/>
    </xf>
    <xf numFmtId="10" fontId="22" fillId="4" borderId="0" xfId="0" applyNumberFormat="1" applyFont="1" applyFill="1" applyAlignment="1">
      <alignment horizontal="center" vertical="top" shrinkToFit="1"/>
    </xf>
    <xf numFmtId="4" fontId="19" fillId="0" borderId="0" xfId="0" applyNumberFormat="1" applyFont="1" applyAlignment="1">
      <alignment vertical="top" shrinkToFit="1"/>
    </xf>
    <xf numFmtId="49" fontId="0" fillId="0" borderId="1" xfId="0" applyNumberFormat="1" applyBorder="1" applyAlignment="1">
      <alignment vertical="top" shrinkToFit="1"/>
    </xf>
    <xf numFmtId="49" fontId="2" fillId="0" borderId="1" xfId="0" applyNumberFormat="1" applyFont="1" applyBorder="1" applyAlignment="1">
      <alignment vertical="top"/>
    </xf>
    <xf numFmtId="49" fontId="0" fillId="0" borderId="1" xfId="0" applyNumberFormat="1" applyBorder="1" applyAlignment="1">
      <alignment vertical="top"/>
    </xf>
    <xf numFmtId="4" fontId="11" fillId="2" borderId="1" xfId="0" applyNumberFormat="1" applyFont="1" applyFill="1" applyBorder="1" applyAlignment="1">
      <alignment vertical="top" shrinkToFit="1"/>
    </xf>
    <xf numFmtId="4" fontId="12" fillId="3" borderId="1" xfId="0" applyNumberFormat="1" applyFont="1" applyFill="1" applyBorder="1" applyAlignment="1">
      <alignment vertical="top" shrinkToFit="1"/>
    </xf>
    <xf numFmtId="10" fontId="3" fillId="4" borderId="1" xfId="0" applyNumberFormat="1" applyFont="1" applyFill="1" applyBorder="1" applyAlignment="1">
      <alignment vertical="top" shrinkToFit="1"/>
    </xf>
    <xf numFmtId="4" fontId="3" fillId="6" borderId="1" xfId="0" applyNumberFormat="1" applyFont="1" applyFill="1" applyBorder="1" applyAlignment="1">
      <alignment vertical="top" shrinkToFit="1"/>
    </xf>
    <xf numFmtId="4" fontId="4" fillId="5" borderId="1" xfId="0" applyNumberFormat="1" applyFont="1" applyFill="1" applyBorder="1" applyAlignment="1">
      <alignment horizontal="center" vertical="top" shrinkToFit="1"/>
    </xf>
    <xf numFmtId="10" fontId="3" fillId="4" borderId="1" xfId="0" applyNumberFormat="1" applyFont="1" applyFill="1" applyBorder="1" applyAlignment="1">
      <alignment horizontal="right" vertical="top" shrinkToFit="1"/>
    </xf>
    <xf numFmtId="4" fontId="9" fillId="5" borderId="1" xfId="0" applyNumberFormat="1" applyFont="1" applyFill="1" applyBorder="1" applyAlignment="1">
      <alignment horizontal="center" vertical="top" shrinkToFit="1"/>
    </xf>
    <xf numFmtId="10" fontId="3" fillId="4" borderId="1" xfId="0" applyNumberFormat="1" applyFont="1" applyFill="1" applyBorder="1" applyAlignment="1">
      <alignment horizontal="center" vertical="top" shrinkToFit="1"/>
    </xf>
    <xf numFmtId="4" fontId="0" fillId="0" borderId="1" xfId="0" applyNumberFormat="1" applyBorder="1" applyAlignment="1">
      <alignment vertical="top" shrinkToFit="1"/>
    </xf>
    <xf numFmtId="4" fontId="4" fillId="5" borderId="0" xfId="0" applyNumberFormat="1" applyFont="1" applyFill="1" applyBorder="1" applyAlignment="1">
      <alignment vertical="top" shrinkToFit="1"/>
    </xf>
    <xf numFmtId="10" fontId="3" fillId="6" borderId="0" xfId="0" applyNumberFormat="1" applyFont="1" applyFill="1" applyBorder="1" applyAlignment="1">
      <alignment vertical="top" shrinkToFit="1"/>
    </xf>
    <xf numFmtId="4" fontId="4" fillId="5" borderId="1" xfId="0" applyNumberFormat="1" applyFont="1" applyFill="1" applyBorder="1" applyAlignment="1">
      <alignment vertical="top" shrinkToFit="1"/>
    </xf>
    <xf numFmtId="10" fontId="3" fillId="6" borderId="1" xfId="0" applyNumberFormat="1" applyFont="1" applyFill="1" applyBorder="1" applyAlignment="1">
      <alignment vertical="top" shrinkToFit="1"/>
    </xf>
    <xf numFmtId="49" fontId="0" fillId="0" borderId="4" xfId="0" applyNumberFormat="1" applyBorder="1" applyAlignment="1">
      <alignment vertical="top" shrinkToFit="1"/>
    </xf>
    <xf numFmtId="49" fontId="2" fillId="0" borderId="4" xfId="0" applyNumberFormat="1" applyFont="1" applyBorder="1" applyAlignment="1">
      <alignment vertical="top"/>
    </xf>
    <xf numFmtId="49" fontId="0" fillId="0" borderId="4" xfId="0" applyNumberFormat="1" applyBorder="1" applyAlignment="1">
      <alignment vertical="top"/>
    </xf>
    <xf numFmtId="4" fontId="11" fillId="2" borderId="4" xfId="0" applyNumberFormat="1" applyFont="1" applyFill="1" applyBorder="1" applyAlignment="1">
      <alignment vertical="top" shrinkToFit="1"/>
    </xf>
    <xf numFmtId="4" fontId="12" fillId="3" borderId="4" xfId="0" applyNumberFormat="1" applyFont="1" applyFill="1" applyBorder="1" applyAlignment="1">
      <alignment vertical="top" shrinkToFit="1"/>
    </xf>
    <xf numFmtId="4" fontId="13" fillId="4" borderId="4" xfId="0" applyNumberFormat="1" applyFont="1" applyFill="1" applyBorder="1" applyAlignment="1">
      <alignment vertical="top" shrinkToFit="1"/>
    </xf>
    <xf numFmtId="4" fontId="3" fillId="6" borderId="4" xfId="0" applyNumberFormat="1" applyFont="1" applyFill="1" applyBorder="1" applyAlignment="1">
      <alignment vertical="top" shrinkToFit="1"/>
    </xf>
    <xf numFmtId="10" fontId="3" fillId="4" borderId="4" xfId="0" applyNumberFormat="1" applyFont="1" applyFill="1" applyBorder="1" applyAlignment="1">
      <alignment vertical="top" shrinkToFit="1"/>
    </xf>
    <xf numFmtId="10" fontId="3" fillId="4" borderId="4" xfId="0" applyNumberFormat="1" applyFont="1" applyFill="1" applyBorder="1" applyAlignment="1">
      <alignment horizontal="center" vertical="top" shrinkToFit="1"/>
    </xf>
    <xf numFmtId="4" fontId="0" fillId="0" borderId="4" xfId="0" applyNumberFormat="1" applyBorder="1" applyAlignment="1">
      <alignment vertical="top" shrinkToFit="1"/>
    </xf>
    <xf numFmtId="10" fontId="16" fillId="4" borderId="0" xfId="0" applyNumberFormat="1" applyFont="1" applyFill="1" applyBorder="1" applyAlignment="1">
      <alignment vertical="top" shrinkToFit="1"/>
    </xf>
    <xf numFmtId="4" fontId="18" fillId="5" borderId="0" xfId="0" applyNumberFormat="1" applyFont="1" applyFill="1" applyBorder="1" applyAlignment="1">
      <alignment vertical="top" shrinkToFit="1"/>
    </xf>
    <xf numFmtId="4" fontId="17" fillId="6" borderId="0" xfId="0" applyNumberFormat="1" applyFont="1" applyFill="1" applyBorder="1" applyAlignment="1">
      <alignment vertical="top" shrinkToFit="1"/>
    </xf>
    <xf numFmtId="4" fontId="14" fillId="5" borderId="0" xfId="0" applyNumberFormat="1" applyFont="1" applyFill="1" applyBorder="1" applyAlignment="1">
      <alignment horizontal="center" vertical="top" shrinkToFit="1"/>
    </xf>
    <xf numFmtId="49" fontId="2" fillId="0" borderId="5" xfId="0" applyNumberFormat="1" applyFont="1" applyBorder="1" applyAlignment="1">
      <alignment vertical="top"/>
    </xf>
    <xf numFmtId="49" fontId="0" fillId="0" borderId="5" xfId="0" applyNumberFormat="1" applyBorder="1" applyAlignment="1">
      <alignment vertical="top"/>
    </xf>
    <xf numFmtId="4" fontId="0" fillId="2" borderId="5" xfId="0" applyNumberFormat="1" applyFill="1" applyBorder="1" applyAlignment="1">
      <alignment vertical="top" shrinkToFit="1"/>
    </xf>
    <xf numFmtId="4" fontId="0" fillId="3" borderId="5" xfId="0" applyNumberFormat="1" applyFill="1" applyBorder="1" applyAlignment="1">
      <alignment vertical="top" shrinkToFit="1"/>
    </xf>
    <xf numFmtId="4" fontId="3" fillId="4" borderId="5" xfId="0" applyNumberFormat="1" applyFont="1" applyFill="1" applyBorder="1" applyAlignment="1">
      <alignment vertical="top" shrinkToFit="1"/>
    </xf>
    <xf numFmtId="10" fontId="3" fillId="4" borderId="5" xfId="0" applyNumberFormat="1" applyFont="1" applyFill="1" applyBorder="1" applyAlignment="1">
      <alignment vertical="top" shrinkToFit="1"/>
    </xf>
    <xf numFmtId="4" fontId="4" fillId="5" borderId="5" xfId="0" applyNumberFormat="1" applyFont="1" applyFill="1" applyBorder="1" applyAlignment="1">
      <alignment vertical="top" shrinkToFit="1"/>
    </xf>
    <xf numFmtId="4" fontId="3" fillId="6" borderId="5" xfId="0" applyNumberFormat="1" applyFont="1" applyFill="1" applyBorder="1" applyAlignment="1">
      <alignment vertical="top" shrinkToFit="1"/>
    </xf>
    <xf numFmtId="4" fontId="10" fillId="9" borderId="5" xfId="0" applyNumberFormat="1" applyFont="1" applyFill="1" applyBorder="1" applyAlignment="1">
      <alignment vertical="top" shrinkToFit="1"/>
    </xf>
    <xf numFmtId="4" fontId="9" fillId="5" borderId="5" xfId="0" applyNumberFormat="1" applyFont="1" applyFill="1" applyBorder="1" applyAlignment="1">
      <alignment horizontal="center" vertical="top" shrinkToFit="1"/>
    </xf>
    <xf numFmtId="10" fontId="3" fillId="4" borderId="5" xfId="0" applyNumberFormat="1" applyFont="1" applyFill="1" applyBorder="1" applyAlignment="1">
      <alignment horizontal="center" vertical="top" shrinkToFit="1"/>
    </xf>
    <xf numFmtId="4" fontId="0" fillId="0" borderId="5" xfId="0" applyNumberFormat="1" applyBorder="1" applyAlignment="1">
      <alignment vertical="top" shrinkToFit="1"/>
    </xf>
    <xf numFmtId="4" fontId="0" fillId="2" borderId="1" xfId="0" applyNumberFormat="1" applyFill="1" applyBorder="1" applyAlignment="1">
      <alignment vertical="top" shrinkToFit="1"/>
    </xf>
    <xf numFmtId="4" fontId="0" fillId="3" borderId="1" xfId="0" applyNumberFormat="1" applyFill="1" applyBorder="1" applyAlignment="1">
      <alignment vertical="top" shrinkToFit="1"/>
    </xf>
    <xf numFmtId="4" fontId="3" fillId="4" borderId="1" xfId="0" applyNumberFormat="1" applyFont="1" applyFill="1" applyBorder="1" applyAlignment="1">
      <alignment vertical="top" shrinkToFit="1"/>
    </xf>
    <xf numFmtId="4" fontId="3" fillId="6" borderId="0" xfId="0" applyNumberFormat="1" applyFont="1" applyFill="1" applyAlignment="1">
      <alignment vertical="top" shrinkToFit="1"/>
    </xf>
    <xf numFmtId="49" fontId="24" fillId="0" borderId="0" xfId="0" applyNumberFormat="1" applyFont="1" applyAlignment="1">
      <alignment vertical="top" shrinkToFit="1"/>
    </xf>
    <xf numFmtId="49" fontId="25" fillId="0" borderId="0" xfId="0" applyNumberFormat="1" applyFont="1" applyAlignment="1">
      <alignment vertical="top"/>
    </xf>
    <xf numFmtId="49" fontId="24" fillId="0" borderId="0" xfId="0" applyNumberFormat="1" applyFont="1" applyAlignment="1">
      <alignment vertical="top"/>
    </xf>
    <xf numFmtId="4" fontId="26" fillId="2" borderId="0" xfId="0" applyNumberFormat="1" applyFont="1" applyFill="1" applyAlignment="1">
      <alignment vertical="top" shrinkToFit="1"/>
    </xf>
    <xf numFmtId="4" fontId="26" fillId="3" borderId="0" xfId="0" applyNumberFormat="1" applyFont="1" applyFill="1" applyAlignment="1">
      <alignment vertical="top" shrinkToFit="1"/>
    </xf>
    <xf numFmtId="4" fontId="27" fillId="4" borderId="0" xfId="0" applyNumberFormat="1" applyFont="1" applyFill="1" applyAlignment="1">
      <alignment vertical="top" shrinkToFit="1"/>
    </xf>
    <xf numFmtId="4" fontId="28" fillId="5" borderId="0" xfId="0" applyNumberFormat="1" applyFont="1" applyFill="1" applyAlignment="1">
      <alignment vertical="top" shrinkToFit="1"/>
    </xf>
    <xf numFmtId="4" fontId="27" fillId="6" borderId="0" xfId="0" applyNumberFormat="1" applyFont="1" applyFill="1" applyAlignment="1">
      <alignment vertical="top" shrinkToFit="1"/>
    </xf>
    <xf numFmtId="10" fontId="27" fillId="4" borderId="0" xfId="0" applyNumberFormat="1" applyFont="1" applyFill="1" applyAlignment="1">
      <alignment vertical="top" shrinkToFit="1"/>
    </xf>
    <xf numFmtId="4" fontId="24" fillId="5" borderId="0" xfId="0" applyNumberFormat="1" applyFont="1" applyFill="1" applyAlignment="1">
      <alignment horizontal="center" vertical="top" shrinkToFit="1"/>
    </xf>
    <xf numFmtId="10" fontId="27" fillId="4" borderId="0" xfId="0" applyNumberFormat="1" applyFont="1" applyFill="1" applyAlignment="1">
      <alignment horizontal="center" vertical="top" shrinkToFit="1"/>
    </xf>
    <xf numFmtId="4" fontId="24" fillId="0" borderId="0" xfId="0" applyNumberFormat="1" applyFont="1" applyAlignment="1">
      <alignment vertical="top" shrinkToFit="1"/>
    </xf>
    <xf numFmtId="49" fontId="0" fillId="0" borderId="6" xfId="0" applyNumberFormat="1" applyBorder="1" applyAlignment="1">
      <alignment vertical="top" shrinkToFit="1"/>
    </xf>
    <xf numFmtId="49" fontId="2" fillId="0" borderId="6" xfId="0" applyNumberFormat="1" applyFont="1" applyBorder="1" applyAlignment="1">
      <alignment vertical="top"/>
    </xf>
    <xf numFmtId="49" fontId="0" fillId="0" borderId="6" xfId="0" applyNumberFormat="1" applyBorder="1" applyAlignment="1">
      <alignment vertical="top"/>
    </xf>
    <xf numFmtId="4" fontId="0" fillId="2" borderId="6" xfId="0" applyNumberFormat="1" applyFill="1" applyBorder="1" applyAlignment="1">
      <alignment vertical="top" shrinkToFit="1"/>
    </xf>
    <xf numFmtId="4" fontId="0" fillId="3" borderId="6" xfId="0" applyNumberFormat="1" applyFill="1" applyBorder="1" applyAlignment="1">
      <alignment vertical="top" shrinkToFit="1"/>
    </xf>
    <xf numFmtId="4" fontId="3" fillId="4" borderId="6" xfId="0" applyNumberFormat="1" applyFont="1" applyFill="1" applyBorder="1" applyAlignment="1">
      <alignment vertical="top" shrinkToFit="1"/>
    </xf>
    <xf numFmtId="4" fontId="4" fillId="5" borderId="6" xfId="0" applyNumberFormat="1" applyFont="1" applyFill="1" applyBorder="1" applyAlignment="1">
      <alignment vertical="top" shrinkToFit="1"/>
    </xf>
    <xf numFmtId="10" fontId="3" fillId="6" borderId="6" xfId="0" applyNumberFormat="1" applyFont="1" applyFill="1" applyBorder="1" applyAlignment="1">
      <alignment vertical="top" shrinkToFit="1"/>
    </xf>
    <xf numFmtId="10" fontId="3" fillId="4" borderId="6" xfId="0" applyNumberFormat="1" applyFont="1" applyFill="1" applyBorder="1" applyAlignment="1">
      <alignment vertical="top" shrinkToFit="1"/>
    </xf>
    <xf numFmtId="4" fontId="4" fillId="5" borderId="6" xfId="0" applyNumberFormat="1" applyFont="1" applyFill="1" applyBorder="1" applyAlignment="1">
      <alignment horizontal="center" vertical="top" shrinkToFit="1"/>
    </xf>
    <xf numFmtId="10" fontId="3" fillId="4" borderId="6" xfId="0" applyNumberFormat="1" applyFont="1" applyFill="1" applyBorder="1" applyAlignment="1">
      <alignment horizontal="center" vertical="top" shrinkToFit="1"/>
    </xf>
    <xf numFmtId="4" fontId="0" fillId="0" borderId="6" xfId="0" applyNumberFormat="1" applyBorder="1" applyAlignment="1">
      <alignment vertical="top" shrinkToFit="1"/>
    </xf>
    <xf numFmtId="49" fontId="0" fillId="0" borderId="5" xfId="0" applyNumberFormat="1" applyBorder="1" applyAlignment="1">
      <alignment vertical="top" shrinkToFit="1"/>
    </xf>
    <xf numFmtId="49" fontId="29" fillId="0" borderId="5" xfId="0" applyNumberFormat="1" applyFont="1" applyBorder="1" applyAlignment="1">
      <alignment horizontal="left" vertical="top"/>
    </xf>
    <xf numFmtId="49" fontId="30" fillId="0" borderId="5" xfId="0" applyNumberFormat="1" applyFont="1" applyBorder="1" applyAlignment="1">
      <alignment horizontal="left" vertical="top"/>
    </xf>
    <xf numFmtId="10" fontId="3" fillId="6" borderId="5" xfId="0" applyNumberFormat="1" applyFont="1" applyFill="1" applyBorder="1" applyAlignment="1">
      <alignment vertical="top" shrinkToFit="1"/>
    </xf>
    <xf numFmtId="0" fontId="2" fillId="0" borderId="0" xfId="0" applyNumberFormat="1" applyFont="1" applyFill="1" applyAlignment="1">
      <alignment horizontal="left" vertical="top"/>
    </xf>
    <xf numFmtId="0" fontId="0" fillId="0" borderId="0" xfId="0" applyNumberFormat="1" applyAlignment="1">
      <alignment horizontal="left" vertical="top"/>
    </xf>
    <xf numFmtId="0" fontId="0" fillId="0" borderId="0" xfId="0" applyNumberFormat="1" applyAlignment="1" applyProtection="1">
      <alignment vertical="top"/>
    </xf>
    <xf numFmtId="49" fontId="31" fillId="0" borderId="0" xfId="0" applyNumberFormat="1" applyFont="1" applyAlignment="1">
      <alignment horizontal="left" vertical="top"/>
    </xf>
    <xf numFmtId="4" fontId="3" fillId="4" borderId="0" xfId="0" applyNumberFormat="1" applyFont="1" applyFill="1" applyBorder="1" applyAlignment="1">
      <alignment vertical="top" shrinkToFit="1"/>
    </xf>
    <xf numFmtId="49" fontId="32" fillId="0" borderId="0" xfId="0" applyNumberFormat="1" applyFont="1" applyAlignment="1">
      <alignment horizontal="left" vertical="top"/>
    </xf>
    <xf numFmtId="10" fontId="3" fillId="6" borderId="0" xfId="0" applyNumberFormat="1" applyFont="1" applyFill="1" applyBorder="1" applyAlignment="1">
      <alignment horizontal="center" vertical="top" shrinkToFit="1"/>
    </xf>
    <xf numFmtId="4" fontId="0" fillId="7" borderId="0" xfId="0" applyNumberFormat="1" applyFill="1" applyAlignment="1">
      <alignment horizontal="center" vertical="top" shrinkToFit="1"/>
    </xf>
    <xf numFmtId="10" fontId="5" fillId="7" borderId="0" xfId="0" applyNumberFormat="1" applyFont="1" applyFill="1" applyBorder="1" applyAlignment="1">
      <alignment horizontal="center" vertical="top" shrinkToFit="1"/>
    </xf>
    <xf numFmtId="4" fontId="4" fillId="10" borderId="0" xfId="0" applyNumberFormat="1" applyFont="1" applyFill="1" applyBorder="1" applyAlignment="1">
      <alignment horizontal="center" vertical="top" shrinkToFit="1"/>
    </xf>
    <xf numFmtId="0" fontId="33" fillId="0" borderId="0" xfId="0" applyNumberFormat="1" applyFont="1" applyFill="1" applyAlignment="1">
      <alignment horizontal="left" vertical="top"/>
    </xf>
    <xf numFmtId="49" fontId="34" fillId="0" borderId="0" xfId="0" applyNumberFormat="1" applyFont="1" applyAlignment="1">
      <alignment horizontal="left" vertical="top"/>
    </xf>
    <xf numFmtId="10" fontId="3" fillId="7" borderId="0" xfId="0" applyNumberFormat="1" applyFont="1" applyFill="1" applyAlignment="1">
      <alignment horizontal="right" vertical="top" shrinkToFit="1"/>
    </xf>
    <xf numFmtId="49" fontId="32" fillId="0" borderId="0" xfId="0" applyNumberFormat="1" applyFont="1" applyFill="1" applyAlignment="1">
      <alignment horizontal="left" vertical="top"/>
    </xf>
    <xf numFmtId="49" fontId="35" fillId="0" borderId="0" xfId="0" applyNumberFormat="1" applyFont="1" applyAlignment="1">
      <alignment vertical="top"/>
    </xf>
    <xf numFmtId="4" fontId="9" fillId="2" borderId="0" xfId="0" applyNumberFormat="1" applyFont="1" applyFill="1" applyAlignment="1">
      <alignment vertical="top" shrinkToFit="1"/>
    </xf>
    <xf numFmtId="4" fontId="10" fillId="9" borderId="0" xfId="0" applyNumberFormat="1" applyFont="1" applyFill="1" applyAlignment="1">
      <alignment vertical="top" shrinkToFit="1"/>
    </xf>
    <xf numFmtId="10" fontId="36" fillId="11" borderId="0" xfId="0" applyNumberFormat="1" applyFont="1" applyFill="1" applyAlignment="1">
      <alignment vertical="top" shrinkToFit="1"/>
    </xf>
    <xf numFmtId="4" fontId="37" fillId="12" borderId="0" xfId="0" applyNumberFormat="1" applyFont="1" applyFill="1" applyAlignment="1">
      <alignment vertical="top" shrinkToFit="1"/>
    </xf>
    <xf numFmtId="4" fontId="1" fillId="12" borderId="0" xfId="0" applyNumberFormat="1" applyFont="1" applyFill="1" applyAlignment="1">
      <alignment horizontal="center" vertical="top" shrinkToFit="1"/>
    </xf>
    <xf numFmtId="4" fontId="10" fillId="8" borderId="0" xfId="0" applyNumberFormat="1" applyFont="1" applyFill="1" applyAlignment="1">
      <alignment horizontal="center" vertical="top" shrinkToFit="1"/>
    </xf>
    <xf numFmtId="10" fontId="36" fillId="11" borderId="0" xfId="0" applyNumberFormat="1" applyFont="1" applyFill="1" applyAlignment="1">
      <alignment horizontal="center" vertical="top" shrinkToFit="1"/>
    </xf>
    <xf numFmtId="0" fontId="2" fillId="0" borderId="0" xfId="0" applyNumberFormat="1" applyFont="1" applyFill="1" applyAlignment="1">
      <alignment vertical="top"/>
    </xf>
    <xf numFmtId="0" fontId="0" fillId="0" borderId="0" xfId="0" applyNumberFormat="1" applyFill="1" applyAlignment="1">
      <alignment horizontal="left" vertical="top"/>
    </xf>
    <xf numFmtId="0" fontId="0" fillId="0" borderId="0" xfId="0" applyNumberFormat="1" applyFill="1" applyAlignment="1" applyProtection="1">
      <alignment vertical="top"/>
    </xf>
    <xf numFmtId="4" fontId="38" fillId="7" borderId="0" xfId="0" applyNumberFormat="1" applyFont="1" applyFill="1" applyAlignment="1">
      <alignment horizontal="center" vertical="top" shrinkToFit="1"/>
    </xf>
    <xf numFmtId="49" fontId="19" fillId="13" borderId="0" xfId="0" applyNumberFormat="1" applyFont="1" applyFill="1" applyAlignment="1">
      <alignment vertical="top" shrinkToFit="1"/>
    </xf>
    <xf numFmtId="0" fontId="39" fillId="0" borderId="0" xfId="0" applyNumberFormat="1" applyFont="1" applyFill="1" applyAlignment="1">
      <alignment horizontal="left" vertical="top"/>
    </xf>
    <xf numFmtId="4" fontId="38" fillId="2" borderId="0" xfId="0" applyNumberFormat="1" applyFont="1" applyFill="1" applyAlignment="1">
      <alignment horizontal="center" vertical="top" shrinkToFit="1"/>
    </xf>
    <xf numFmtId="10" fontId="40" fillId="7" borderId="0" xfId="0" applyNumberFormat="1" applyFont="1" applyFill="1" applyAlignment="1">
      <alignment horizontal="right" vertical="top" shrinkToFit="1"/>
    </xf>
    <xf numFmtId="4" fontId="41" fillId="3" borderId="0" xfId="0" applyNumberFormat="1" applyFont="1" applyFill="1" applyAlignment="1">
      <alignment vertical="top" shrinkToFit="1"/>
    </xf>
    <xf numFmtId="0" fontId="42" fillId="13" borderId="0" xfId="0" applyNumberFormat="1" applyFont="1" applyFill="1" applyAlignment="1" applyProtection="1">
      <alignment vertical="top"/>
    </xf>
    <xf numFmtId="49" fontId="3" fillId="0" borderId="0" xfId="0" applyNumberFormat="1" applyFont="1" applyAlignment="1">
      <alignment vertical="top" shrinkToFit="1"/>
    </xf>
    <xf numFmtId="49" fontId="31" fillId="0" borderId="0" xfId="0" applyNumberFormat="1" applyFont="1" applyFill="1" applyAlignment="1">
      <alignment horizontal="left" vertical="top"/>
    </xf>
    <xf numFmtId="49" fontId="32" fillId="0" borderId="0" xfId="0" applyNumberFormat="1" applyFont="1" applyFill="1" applyAlignment="1" applyProtection="1">
      <alignment horizontal="left" vertical="top"/>
    </xf>
    <xf numFmtId="0" fontId="43" fillId="0" borderId="1" xfId="0" applyNumberFormat="1" applyFont="1" applyBorder="1" applyAlignment="1">
      <alignment horizontal="left" vertical="top"/>
    </xf>
    <xf numFmtId="0" fontId="44" fillId="0" borderId="1" xfId="0" applyNumberFormat="1" applyFont="1" applyBorder="1" applyAlignment="1">
      <alignment horizontal="left" vertical="top"/>
    </xf>
    <xf numFmtId="49" fontId="3" fillId="4" borderId="1" xfId="0" applyNumberFormat="1" applyFont="1" applyFill="1" applyBorder="1" applyAlignment="1">
      <alignment horizontal="center" vertical="top" shrinkToFit="1"/>
    </xf>
    <xf numFmtId="49" fontId="3" fillId="0" borderId="0" xfId="0" applyNumberFormat="1" applyFont="1" applyBorder="1" applyAlignment="1">
      <alignment vertical="top" shrinkToFit="1"/>
    </xf>
    <xf numFmtId="49" fontId="45" fillId="0" borderId="0" xfId="0" applyNumberFormat="1" applyFont="1" applyBorder="1" applyAlignment="1">
      <alignment vertical="top"/>
    </xf>
    <xf numFmtId="49" fontId="3" fillId="0" borderId="0" xfId="0" applyNumberFormat="1" applyFont="1" applyBorder="1" applyAlignment="1">
      <alignment vertical="top"/>
    </xf>
    <xf numFmtId="4" fontId="13" fillId="2" borderId="0" xfId="0" applyNumberFormat="1" applyFont="1" applyFill="1" applyBorder="1" applyAlignment="1">
      <alignment vertical="top" shrinkToFit="1"/>
    </xf>
    <xf numFmtId="4" fontId="3" fillId="2" borderId="0" xfId="0" applyNumberFormat="1" applyFont="1" applyFill="1" applyBorder="1" applyAlignment="1">
      <alignment vertical="top" shrinkToFit="1"/>
    </xf>
    <xf numFmtId="4" fontId="3" fillId="0" borderId="0" xfId="0" applyNumberFormat="1" applyFont="1" applyBorder="1" applyAlignment="1">
      <alignment vertical="top" shrinkToFit="1"/>
    </xf>
    <xf numFmtId="49" fontId="29" fillId="0" borderId="4" xfId="0" applyNumberFormat="1" applyFont="1" applyBorder="1" applyAlignment="1">
      <alignment vertical="top"/>
    </xf>
    <xf numFmtId="49" fontId="30" fillId="0" borderId="4" xfId="0" applyNumberFormat="1" applyFont="1" applyBorder="1" applyAlignment="1">
      <alignment vertical="top"/>
    </xf>
    <xf numFmtId="4" fontId="0" fillId="2" borderId="4" xfId="0" applyNumberFormat="1" applyFill="1" applyBorder="1" applyAlignment="1">
      <alignment vertical="top" shrinkToFit="1"/>
    </xf>
    <xf numFmtId="4" fontId="0" fillId="3" borderId="4" xfId="0" applyNumberFormat="1" applyFill="1" applyBorder="1" applyAlignment="1">
      <alignment vertical="top" shrinkToFit="1"/>
    </xf>
    <xf numFmtId="4" fontId="3" fillId="4" borderId="4" xfId="0" applyNumberFormat="1" applyFont="1" applyFill="1" applyBorder="1" applyAlignment="1">
      <alignment vertical="top" shrinkToFit="1"/>
    </xf>
    <xf numFmtId="4" fontId="4" fillId="5" borderId="4" xfId="0" applyNumberFormat="1" applyFont="1" applyFill="1" applyBorder="1" applyAlignment="1">
      <alignment vertical="top" shrinkToFit="1"/>
    </xf>
    <xf numFmtId="10" fontId="3" fillId="6" borderId="4" xfId="0" applyNumberFormat="1" applyFont="1" applyFill="1" applyBorder="1" applyAlignment="1">
      <alignment vertical="top" shrinkToFit="1"/>
    </xf>
    <xf numFmtId="4" fontId="9" fillId="5" borderId="4" xfId="0" applyNumberFormat="1" applyFont="1" applyFill="1" applyBorder="1" applyAlignment="1">
      <alignment horizontal="center" vertical="top" shrinkToFit="1"/>
    </xf>
    <xf numFmtId="49" fontId="43" fillId="0" borderId="1" xfId="0" applyNumberFormat="1" applyFont="1" applyBorder="1" applyAlignment="1">
      <alignment vertical="top"/>
    </xf>
    <xf numFmtId="49" fontId="44" fillId="0" borderId="1" xfId="0" applyNumberFormat="1" applyFont="1" applyBorder="1" applyAlignment="1">
      <alignment vertical="top"/>
    </xf>
    <xf numFmtId="0" fontId="9" fillId="0" borderId="1" xfId="0" applyNumberFormat="1" applyFont="1" applyBorder="1" applyAlignment="1">
      <alignment vertical="top"/>
    </xf>
    <xf numFmtId="49" fontId="9" fillId="0" borderId="1" xfId="0" applyNumberFormat="1" applyFont="1" applyBorder="1" applyAlignment="1">
      <alignment vertical="top"/>
    </xf>
    <xf numFmtId="4" fontId="5" fillId="3" borderId="0" xfId="0" applyNumberFormat="1" applyFont="1" applyFill="1" applyBorder="1" applyAlignment="1">
      <alignment vertical="top" shrinkToFit="1"/>
    </xf>
    <xf numFmtId="49" fontId="45" fillId="0" borderId="0" xfId="0" applyNumberFormat="1" applyFont="1" applyAlignment="1">
      <alignment vertical="top"/>
    </xf>
    <xf numFmtId="49" fontId="3" fillId="0" borderId="0" xfId="0" applyNumberFormat="1" applyFont="1" applyAlignment="1">
      <alignment vertical="top"/>
    </xf>
    <xf numFmtId="4" fontId="13" fillId="2" borderId="0" xfId="0" applyNumberFormat="1" applyFont="1" applyFill="1" applyAlignment="1">
      <alignment vertical="top" shrinkToFit="1"/>
    </xf>
    <xf numFmtId="4" fontId="3" fillId="3" borderId="0" xfId="0" applyNumberFormat="1" applyFont="1" applyFill="1" applyAlignment="1">
      <alignment vertical="top" shrinkToFit="1"/>
    </xf>
    <xf numFmtId="4" fontId="47" fillId="2" borderId="0" xfId="0" applyNumberFormat="1" applyFont="1" applyFill="1" applyAlignment="1">
      <alignment vertical="top" shrinkToFit="1"/>
    </xf>
    <xf numFmtId="4" fontId="12" fillId="3" borderId="0" xfId="0" applyNumberFormat="1" applyFont="1" applyFill="1" applyAlignment="1">
      <alignment vertical="top" shrinkToFit="1"/>
    </xf>
    <xf numFmtId="10" fontId="13" fillId="4" borderId="0" xfId="0" applyNumberFormat="1" applyFont="1" applyFill="1" applyAlignment="1">
      <alignment vertical="top" shrinkToFit="1"/>
    </xf>
    <xf numFmtId="10" fontId="13" fillId="4" borderId="0" xfId="0" applyNumberFormat="1" applyFont="1" applyFill="1" applyAlignment="1">
      <alignment horizontal="right" vertical="top" shrinkToFit="1"/>
    </xf>
    <xf numFmtId="4" fontId="3" fillId="2" borderId="0" xfId="0" applyNumberFormat="1" applyFont="1" applyFill="1" applyAlignment="1">
      <alignment vertical="top" shrinkToFit="1"/>
    </xf>
    <xf numFmtId="4" fontId="3" fillId="0" borderId="0" xfId="0" applyNumberFormat="1" applyFont="1" applyAlignment="1">
      <alignment vertical="top" shrinkToFit="1"/>
    </xf>
    <xf numFmtId="49" fontId="43" fillId="0" borderId="0" xfId="0" applyNumberFormat="1" applyFont="1" applyAlignment="1">
      <alignment vertical="top"/>
    </xf>
    <xf numFmtId="49" fontId="44" fillId="0" borderId="0" xfId="0" applyNumberFormat="1" applyFont="1" applyAlignment="1">
      <alignment vertical="top"/>
    </xf>
    <xf numFmtId="49" fontId="43" fillId="0" borderId="0" xfId="0" applyNumberFormat="1" applyFont="1" applyBorder="1" applyAlignment="1">
      <alignment vertical="top"/>
    </xf>
    <xf numFmtId="49" fontId="44" fillId="0" borderId="0" xfId="0" applyNumberFormat="1" applyFont="1" applyBorder="1" applyAlignment="1">
      <alignment vertical="top"/>
    </xf>
    <xf numFmtId="49" fontId="9" fillId="0" borderId="0" xfId="0" applyNumberFormat="1" applyFont="1" applyBorder="1" applyAlignment="1">
      <alignment vertical="top"/>
    </xf>
    <xf numFmtId="0" fontId="0" fillId="0" borderId="1" xfId="0" applyNumberFormat="1" applyBorder="1" applyAlignment="1" applyProtection="1">
      <alignment vertical="top"/>
    </xf>
    <xf numFmtId="49" fontId="5" fillId="0" borderId="0" xfId="0" applyNumberFormat="1" applyFont="1" applyBorder="1" applyAlignment="1">
      <alignment vertical="top" shrinkToFit="1"/>
    </xf>
    <xf numFmtId="49" fontId="48" fillId="0" borderId="0" xfId="0" applyNumberFormat="1" applyFont="1" applyBorder="1" applyAlignment="1">
      <alignment vertical="top"/>
    </xf>
    <xf numFmtId="49" fontId="5" fillId="0" borderId="0" xfId="0" applyNumberFormat="1" applyFont="1" applyBorder="1" applyAlignment="1">
      <alignment vertical="top"/>
    </xf>
    <xf numFmtId="4" fontId="5" fillId="2" borderId="0" xfId="0" applyNumberFormat="1" applyFont="1" applyFill="1" applyBorder="1" applyAlignment="1">
      <alignment vertical="top" shrinkToFit="1"/>
    </xf>
    <xf numFmtId="10" fontId="5" fillId="4" borderId="0" xfId="0" applyNumberFormat="1" applyFont="1" applyFill="1" applyBorder="1" applyAlignment="1">
      <alignment horizontal="right" vertical="top" shrinkToFit="1"/>
    </xf>
    <xf numFmtId="10" fontId="5" fillId="4" borderId="0" xfId="0" applyNumberFormat="1" applyFont="1" applyFill="1" applyBorder="1" applyAlignment="1">
      <alignment horizontal="center" vertical="top" shrinkToFit="1"/>
    </xf>
    <xf numFmtId="10" fontId="5" fillId="4" borderId="0" xfId="0" applyNumberFormat="1" applyFont="1" applyFill="1" applyBorder="1" applyAlignment="1">
      <alignment vertical="top" shrinkToFit="1"/>
    </xf>
    <xf numFmtId="4" fontId="5" fillId="0" borderId="0" xfId="0" applyNumberFormat="1" applyFont="1" applyBorder="1" applyAlignment="1">
      <alignment vertical="top" shrinkToFit="1"/>
    </xf>
    <xf numFmtId="49" fontId="5" fillId="0" borderId="0" xfId="0" applyNumberFormat="1" applyFont="1" applyAlignment="1">
      <alignment vertical="top" shrinkToFit="1"/>
    </xf>
    <xf numFmtId="49" fontId="48" fillId="0" borderId="0" xfId="0" applyNumberFormat="1" applyFont="1" applyAlignment="1">
      <alignment vertical="top"/>
    </xf>
    <xf numFmtId="49" fontId="5" fillId="0" borderId="0" xfId="0" applyNumberFormat="1" applyFont="1" applyAlignment="1">
      <alignment vertical="top"/>
    </xf>
    <xf numFmtId="4" fontId="5" fillId="3" borderId="0" xfId="0" applyNumberFormat="1" applyFont="1" applyFill="1" applyAlignment="1">
      <alignment vertical="top" shrinkToFit="1"/>
    </xf>
    <xf numFmtId="10" fontId="5" fillId="6" borderId="0" xfId="0" applyNumberFormat="1" applyFont="1" applyFill="1" applyAlignment="1">
      <alignment vertical="top" shrinkToFit="1"/>
    </xf>
    <xf numFmtId="4" fontId="5" fillId="2" borderId="0" xfId="0" applyNumberFormat="1" applyFont="1" applyFill="1" applyAlignment="1">
      <alignment vertical="top" shrinkToFit="1"/>
    </xf>
    <xf numFmtId="10" fontId="5" fillId="4" borderId="0" xfId="0" applyNumberFormat="1" applyFont="1" applyFill="1" applyAlignment="1">
      <alignment vertical="top" shrinkToFit="1"/>
    </xf>
    <xf numFmtId="10" fontId="5" fillId="4" borderId="0" xfId="0" applyNumberFormat="1" applyFont="1" applyFill="1" applyAlignment="1">
      <alignment horizontal="center" vertical="top" shrinkToFit="1"/>
    </xf>
    <xf numFmtId="4" fontId="5" fillId="0" borderId="0" xfId="0" applyNumberFormat="1" applyFont="1" applyAlignment="1">
      <alignment vertical="top" shrinkToFit="1"/>
    </xf>
    <xf numFmtId="0" fontId="0" fillId="0" borderId="0" xfId="0" applyNumberFormat="1" applyBorder="1" applyAlignment="1" applyProtection="1">
      <alignment vertical="top"/>
    </xf>
    <xf numFmtId="4" fontId="4" fillId="10" borderId="0" xfId="0" applyNumberFormat="1" applyFont="1" applyFill="1" applyAlignment="1">
      <alignment vertical="top" shrinkToFit="1"/>
    </xf>
    <xf numFmtId="49" fontId="31" fillId="0" borderId="1" xfId="0" applyNumberFormat="1" applyFont="1" applyBorder="1" applyAlignment="1">
      <alignment horizontal="left" vertical="top"/>
    </xf>
    <xf numFmtId="4" fontId="3" fillId="3" borderId="1" xfId="0" applyNumberFormat="1" applyFont="1" applyFill="1" applyBorder="1" applyAlignment="1">
      <alignment vertical="top" shrinkToFit="1"/>
    </xf>
    <xf numFmtId="49" fontId="29" fillId="0" borderId="0" xfId="0" applyNumberFormat="1" applyFont="1" applyAlignment="1">
      <alignment vertical="top"/>
    </xf>
    <xf numFmtId="49" fontId="30" fillId="0" borderId="0" xfId="0" applyNumberFormat="1" applyFont="1" applyAlignment="1">
      <alignment vertical="top"/>
    </xf>
    <xf numFmtId="49" fontId="49" fillId="0" borderId="0" xfId="0" applyNumberFormat="1" applyFont="1" applyBorder="1" applyAlignment="1">
      <alignment vertical="top"/>
    </xf>
    <xf numFmtId="49" fontId="51" fillId="0" borderId="0" xfId="0" applyNumberFormat="1" applyFont="1" applyBorder="1" applyAlignment="1">
      <alignment vertical="top"/>
    </xf>
    <xf numFmtId="49" fontId="34" fillId="0" borderId="0" xfId="0" applyNumberFormat="1" applyFont="1" applyFill="1" applyAlignment="1">
      <alignment horizontal="left" vertical="top"/>
    </xf>
    <xf numFmtId="49" fontId="49" fillId="0" borderId="0" xfId="0" applyNumberFormat="1" applyFont="1" applyAlignment="1">
      <alignment vertical="top"/>
    </xf>
    <xf numFmtId="49" fontId="51" fillId="0" borderId="0" xfId="0" applyNumberFormat="1" applyFont="1" applyAlignment="1">
      <alignment vertical="top"/>
    </xf>
    <xf numFmtId="4" fontId="9" fillId="10" borderId="0" xfId="0" applyNumberFormat="1" applyFont="1" applyFill="1" applyAlignment="1">
      <alignment horizontal="center" vertical="top" shrinkToFit="1"/>
    </xf>
    <xf numFmtId="4" fontId="9" fillId="10" borderId="0" xfId="0" applyNumberFormat="1" applyFont="1" applyFill="1" applyBorder="1" applyAlignment="1">
      <alignment horizontal="center" vertical="top" shrinkToFit="1"/>
    </xf>
    <xf numFmtId="49" fontId="32" fillId="0" borderId="1" xfId="0" applyNumberFormat="1" applyFont="1" applyBorder="1" applyAlignment="1">
      <alignment horizontal="left" vertical="top"/>
    </xf>
    <xf numFmtId="4" fontId="3" fillId="3" borderId="0" xfId="0" applyNumberFormat="1" applyFont="1" applyFill="1" applyBorder="1" applyAlignment="1">
      <alignment vertical="top" shrinkToFit="1"/>
    </xf>
    <xf numFmtId="10" fontId="13" fillId="4" borderId="0" xfId="0" applyNumberFormat="1" applyFont="1" applyFill="1" applyBorder="1" applyAlignment="1">
      <alignment horizontal="right" vertical="top" shrinkToFit="1"/>
    </xf>
    <xf numFmtId="49" fontId="3" fillId="0" borderId="5" xfId="0" applyNumberFormat="1" applyFont="1" applyBorder="1" applyAlignment="1">
      <alignment vertical="top" shrinkToFit="1"/>
    </xf>
    <xf numFmtId="49" fontId="45" fillId="0" borderId="5" xfId="0" applyNumberFormat="1" applyFont="1" applyBorder="1" applyAlignment="1">
      <alignment vertical="top"/>
    </xf>
    <xf numFmtId="49" fontId="3" fillId="0" borderId="5" xfId="0" applyNumberFormat="1" applyFont="1" applyBorder="1" applyAlignment="1">
      <alignment vertical="top"/>
    </xf>
    <xf numFmtId="4" fontId="13" fillId="2" borderId="5" xfId="0" applyNumberFormat="1" applyFont="1" applyFill="1" applyBorder="1" applyAlignment="1">
      <alignment vertical="top" shrinkToFit="1"/>
    </xf>
    <xf numFmtId="4" fontId="3" fillId="3" borderId="5" xfId="0" applyNumberFormat="1" applyFont="1" applyFill="1" applyBorder="1" applyAlignment="1">
      <alignment vertical="top" shrinkToFit="1"/>
    </xf>
    <xf numFmtId="4" fontId="12" fillId="3" borderId="5" xfId="0" applyNumberFormat="1" applyFont="1" applyFill="1" applyBorder="1" applyAlignment="1">
      <alignment vertical="top" shrinkToFit="1"/>
    </xf>
    <xf numFmtId="4" fontId="3" fillId="2" borderId="5" xfId="0" applyNumberFormat="1" applyFont="1" applyFill="1" applyBorder="1" applyAlignment="1">
      <alignment vertical="top" shrinkToFit="1"/>
    </xf>
    <xf numFmtId="4" fontId="4" fillId="5" borderId="5" xfId="0" applyNumberFormat="1" applyFont="1" applyFill="1" applyBorder="1" applyAlignment="1">
      <alignment horizontal="center" vertical="top" shrinkToFit="1"/>
    </xf>
    <xf numFmtId="4" fontId="3" fillId="0" borderId="5" xfId="0" applyNumberFormat="1" applyFont="1" applyBorder="1" applyAlignment="1">
      <alignment vertical="top" shrinkToFit="1"/>
    </xf>
    <xf numFmtId="49" fontId="3" fillId="0" borderId="1" xfId="0" applyNumberFormat="1" applyFont="1" applyBorder="1" applyAlignment="1">
      <alignment vertical="top" shrinkToFit="1"/>
    </xf>
    <xf numFmtId="49" fontId="45" fillId="0" borderId="1" xfId="0" applyNumberFormat="1" applyFont="1" applyBorder="1" applyAlignment="1">
      <alignment vertical="top"/>
    </xf>
    <xf numFmtId="49" fontId="3" fillId="0" borderId="1" xfId="0" applyNumberFormat="1" applyFont="1" applyBorder="1" applyAlignment="1">
      <alignment vertical="top"/>
    </xf>
    <xf numFmtId="4" fontId="13" fillId="2" borderId="1" xfId="0" applyNumberFormat="1" applyFont="1" applyFill="1" applyBorder="1" applyAlignment="1">
      <alignment vertical="top" shrinkToFit="1"/>
    </xf>
    <xf numFmtId="4" fontId="47" fillId="2" borderId="1" xfId="0" applyNumberFormat="1" applyFont="1" applyFill="1" applyBorder="1" applyAlignment="1">
      <alignment vertical="top" shrinkToFit="1"/>
    </xf>
    <xf numFmtId="4" fontId="3" fillId="2" borderId="1" xfId="0" applyNumberFormat="1" applyFont="1" applyFill="1" applyBorder="1" applyAlignment="1">
      <alignment vertical="top" shrinkToFit="1"/>
    </xf>
    <xf numFmtId="4" fontId="3" fillId="0" borderId="1" xfId="0" applyNumberFormat="1" applyFont="1" applyBorder="1" applyAlignment="1">
      <alignment vertical="top" shrinkToFit="1"/>
    </xf>
    <xf numFmtId="4" fontId="52" fillId="2" borderId="0" xfId="0" applyNumberFormat="1" applyFont="1" applyFill="1" applyBorder="1" applyAlignment="1">
      <alignment vertical="top" shrinkToFit="1"/>
    </xf>
    <xf numFmtId="4" fontId="52" fillId="2" borderId="0" xfId="0" applyNumberFormat="1" applyFont="1" applyFill="1" applyAlignment="1">
      <alignment vertical="top" shrinkToFit="1"/>
    </xf>
    <xf numFmtId="49" fontId="3" fillId="0" borderId="7" xfId="0" applyNumberFormat="1" applyFont="1" applyBorder="1" applyAlignment="1">
      <alignment vertical="top" shrinkToFit="1"/>
    </xf>
    <xf numFmtId="49" fontId="33" fillId="0" borderId="7" xfId="0" applyNumberFormat="1" applyFont="1" applyBorder="1" applyAlignment="1">
      <alignment vertical="top"/>
    </xf>
    <xf numFmtId="49" fontId="9" fillId="0" borderId="7" xfId="0" applyNumberFormat="1" applyFont="1" applyBorder="1" applyAlignment="1">
      <alignment vertical="top"/>
    </xf>
    <xf numFmtId="4" fontId="53" fillId="2" borderId="7" xfId="0" applyNumberFormat="1" applyFont="1" applyFill="1" applyBorder="1" applyAlignment="1">
      <alignment vertical="top" shrinkToFit="1"/>
    </xf>
    <xf numFmtId="4" fontId="3" fillId="3" borderId="7" xfId="0" applyNumberFormat="1" applyFont="1" applyFill="1" applyBorder="1" applyAlignment="1">
      <alignment vertical="top" shrinkToFit="1"/>
    </xf>
    <xf numFmtId="4" fontId="3" fillId="4" borderId="7" xfId="0" applyNumberFormat="1" applyFont="1" applyFill="1" applyBorder="1" applyAlignment="1">
      <alignment vertical="top" shrinkToFit="1"/>
    </xf>
    <xf numFmtId="4" fontId="4" fillId="5" borderId="7" xfId="0" applyNumberFormat="1" applyFont="1" applyFill="1" applyBorder="1" applyAlignment="1">
      <alignment vertical="top" shrinkToFit="1"/>
    </xf>
    <xf numFmtId="10" fontId="3" fillId="6" borderId="7" xfId="0" applyNumberFormat="1" applyFont="1" applyFill="1" applyBorder="1" applyAlignment="1">
      <alignment vertical="top" shrinkToFit="1"/>
    </xf>
    <xf numFmtId="10" fontId="3" fillId="4" borderId="7" xfId="0" applyNumberFormat="1" applyFont="1" applyFill="1" applyBorder="1" applyAlignment="1">
      <alignment vertical="top" shrinkToFit="1"/>
    </xf>
    <xf numFmtId="4" fontId="4" fillId="5" borderId="7" xfId="0" applyNumberFormat="1" applyFont="1" applyFill="1" applyBorder="1" applyAlignment="1">
      <alignment horizontal="center" vertical="top" shrinkToFit="1"/>
    </xf>
    <xf numFmtId="10" fontId="3" fillId="4" borderId="7" xfId="0" applyNumberFormat="1" applyFont="1" applyFill="1" applyBorder="1" applyAlignment="1">
      <alignment horizontal="center" vertical="top" shrinkToFit="1"/>
    </xf>
    <xf numFmtId="4" fontId="3" fillId="0" borderId="7" xfId="0" applyNumberFormat="1" applyFont="1" applyBorder="1" applyAlignment="1">
      <alignment vertical="top" shrinkToFit="1"/>
    </xf>
    <xf numFmtId="0" fontId="0" fillId="0" borderId="0" xfId="0" applyNumberFormat="1" applyAlignment="1">
      <alignment vertical="top"/>
    </xf>
    <xf numFmtId="4" fontId="0" fillId="10" borderId="0" xfId="0" applyNumberFormat="1" applyFill="1" applyAlignment="1">
      <alignment vertical="top" shrinkToFit="1"/>
    </xf>
    <xf numFmtId="49" fontId="0" fillId="0" borderId="0" xfId="0" applyNumberFormat="1" applyFill="1" applyAlignment="1">
      <alignment vertical="top"/>
    </xf>
    <xf numFmtId="49" fontId="0" fillId="0" borderId="0" xfId="0" quotePrefix="1" applyNumberFormat="1" applyAlignment="1">
      <alignment horizontal="left" vertical="top" shrinkToFit="1"/>
    </xf>
    <xf numFmtId="4" fontId="45" fillId="0" borderId="0" xfId="0" applyNumberFormat="1" applyFont="1" applyFill="1" applyAlignment="1">
      <alignment vertical="top"/>
    </xf>
    <xf numFmtId="4" fontId="3" fillId="0" borderId="0" xfId="0" applyNumberFormat="1" applyFont="1" applyFill="1" applyAlignment="1">
      <alignment vertical="top"/>
    </xf>
    <xf numFmtId="49" fontId="0" fillId="0" borderId="7" xfId="0" applyNumberFormat="1" applyBorder="1" applyAlignment="1">
      <alignment vertical="top" shrinkToFit="1"/>
    </xf>
    <xf numFmtId="4" fontId="54" fillId="0" borderId="7" xfId="0" applyNumberFormat="1" applyFont="1" applyFill="1" applyBorder="1" applyAlignment="1">
      <alignment vertical="top"/>
    </xf>
    <xf numFmtId="4" fontId="53" fillId="0" borderId="7" xfId="0" applyNumberFormat="1" applyFont="1" applyFill="1" applyBorder="1" applyAlignment="1">
      <alignment vertical="top"/>
    </xf>
    <xf numFmtId="4" fontId="55" fillId="2" borderId="7" xfId="0" applyNumberFormat="1" applyFont="1" applyFill="1" applyBorder="1" applyAlignment="1">
      <alignment vertical="top" shrinkToFit="1"/>
    </xf>
    <xf numFmtId="4" fontId="56" fillId="4" borderId="7" xfId="0" applyNumberFormat="1" applyFont="1" applyFill="1" applyBorder="1" applyAlignment="1">
      <alignment vertical="top" shrinkToFit="1"/>
    </xf>
    <xf numFmtId="4" fontId="0" fillId="3" borderId="7" xfId="0" applyNumberFormat="1" applyFill="1" applyBorder="1" applyAlignment="1">
      <alignment vertical="top" shrinkToFit="1"/>
    </xf>
    <xf numFmtId="4" fontId="53" fillId="3" borderId="7" xfId="0" applyNumberFormat="1" applyFont="1" applyFill="1" applyBorder="1" applyAlignment="1">
      <alignment vertical="top" shrinkToFit="1"/>
    </xf>
    <xf numFmtId="4" fontId="56" fillId="4" borderId="7" xfId="0" applyNumberFormat="1" applyFont="1" applyFill="1" applyBorder="1" applyAlignment="1">
      <alignment horizontal="center" vertical="top" shrinkToFit="1"/>
    </xf>
    <xf numFmtId="4" fontId="0" fillId="0" borderId="7" xfId="0" applyNumberFormat="1" applyBorder="1" applyAlignment="1">
      <alignment vertical="top" shrinkToFit="1"/>
    </xf>
    <xf numFmtId="4" fontId="54" fillId="0" borderId="0" xfId="0" applyNumberFormat="1" applyFont="1" applyFill="1" applyBorder="1" applyAlignment="1">
      <alignment vertical="top"/>
    </xf>
    <xf numFmtId="4" fontId="53" fillId="0" borderId="0" xfId="0" applyNumberFormat="1" applyFont="1" applyFill="1" applyBorder="1" applyAlignment="1">
      <alignment vertical="top"/>
    </xf>
    <xf numFmtId="4" fontId="55" fillId="2" borderId="0" xfId="0" applyNumberFormat="1" applyFont="1" applyFill="1" applyBorder="1" applyAlignment="1">
      <alignment vertical="top" shrinkToFit="1"/>
    </xf>
    <xf numFmtId="4" fontId="56" fillId="4" borderId="0" xfId="0" applyNumberFormat="1" applyFont="1" applyFill="1" applyBorder="1" applyAlignment="1">
      <alignment vertical="top" shrinkToFit="1"/>
    </xf>
    <xf numFmtId="4" fontId="53" fillId="3" borderId="0" xfId="0" applyNumberFormat="1" applyFont="1" applyFill="1" applyBorder="1" applyAlignment="1">
      <alignment vertical="top" shrinkToFit="1"/>
    </xf>
    <xf numFmtId="4" fontId="56" fillId="4" borderId="0" xfId="0" applyNumberFormat="1" applyFont="1" applyFill="1" applyBorder="1" applyAlignment="1">
      <alignment horizontal="center" vertical="top" shrinkToFit="1"/>
    </xf>
    <xf numFmtId="49" fontId="57" fillId="0" borderId="0" xfId="0" applyNumberFormat="1" applyFont="1" applyAlignment="1">
      <alignment vertical="top"/>
    </xf>
    <xf numFmtId="4" fontId="58" fillId="0" borderId="0" xfId="0" applyNumberFormat="1" applyFont="1" applyFill="1" applyAlignment="1">
      <alignment vertical="top"/>
    </xf>
    <xf numFmtId="4" fontId="59" fillId="2" borderId="0" xfId="0" applyNumberFormat="1" applyFont="1" applyFill="1" applyBorder="1" applyAlignment="1">
      <alignment vertical="top" shrinkToFit="1"/>
    </xf>
    <xf numFmtId="4" fontId="5" fillId="4" borderId="0" xfId="0" applyNumberFormat="1" applyFont="1" applyFill="1" applyBorder="1" applyAlignment="1">
      <alignment horizontal="center" vertical="top"/>
    </xf>
    <xf numFmtId="164" fontId="60" fillId="6" borderId="0" xfId="0" applyNumberFormat="1" applyFont="1" applyFill="1" applyBorder="1" applyAlignment="1">
      <alignment horizontal="center" vertical="top"/>
    </xf>
    <xf numFmtId="4" fontId="61" fillId="0" borderId="0" xfId="0" applyNumberFormat="1" applyFont="1" applyFill="1" applyAlignment="1">
      <alignment vertical="top"/>
    </xf>
    <xf numFmtId="4" fontId="62" fillId="2" borderId="0" xfId="0" applyNumberFormat="1" applyFont="1" applyFill="1" applyAlignment="1">
      <alignment vertical="top" shrinkToFit="1"/>
    </xf>
    <xf numFmtId="4" fontId="3" fillId="4" borderId="0" xfId="0" applyNumberFormat="1" applyFont="1" applyFill="1" applyBorder="1" applyAlignment="1">
      <alignment horizontal="center" vertical="top"/>
    </xf>
    <xf numFmtId="164" fontId="63" fillId="6" borderId="0" xfId="0" applyNumberFormat="1" applyFont="1" applyFill="1" applyBorder="1" applyAlignment="1">
      <alignment horizontal="center" vertical="top"/>
    </xf>
    <xf numFmtId="4" fontId="62" fillId="2" borderId="2" xfId="0" applyNumberFormat="1" applyFont="1" applyFill="1" applyBorder="1" applyAlignment="1">
      <alignment vertical="top" shrinkToFit="1"/>
    </xf>
    <xf numFmtId="0" fontId="10" fillId="0" borderId="0" xfId="0" applyFont="1" applyAlignment="1">
      <alignment horizontal="left" vertical="top"/>
    </xf>
    <xf numFmtId="4" fontId="64" fillId="2" borderId="0" xfId="0" applyNumberFormat="1" applyFont="1" applyFill="1" applyAlignment="1">
      <alignment vertical="top" shrinkToFit="1"/>
    </xf>
    <xf numFmtId="4" fontId="61" fillId="4" borderId="0" xfId="0" applyNumberFormat="1" applyFont="1" applyFill="1" applyAlignment="1">
      <alignment vertical="top" shrinkToFit="1"/>
    </xf>
    <xf numFmtId="164" fontId="65" fillId="6" borderId="0" xfId="0" applyNumberFormat="1" applyFont="1" applyFill="1" applyBorder="1" applyAlignment="1">
      <alignment horizontal="center" vertical="top"/>
    </xf>
    <xf numFmtId="4" fontId="3" fillId="5" borderId="0" xfId="0" applyNumberFormat="1" applyFont="1" applyFill="1" applyBorder="1" applyAlignment="1">
      <alignment horizontal="center" vertical="top" shrinkToFit="1"/>
    </xf>
    <xf numFmtId="164" fontId="3" fillId="6" borderId="0" xfId="0" applyNumberFormat="1" applyFont="1" applyFill="1" applyBorder="1" applyAlignment="1">
      <alignment horizontal="center" vertical="top"/>
    </xf>
    <xf numFmtId="164" fontId="3" fillId="4" borderId="0" xfId="0" applyNumberFormat="1" applyFont="1" applyFill="1" applyBorder="1" applyAlignment="1">
      <alignment horizontal="center" vertical="top"/>
    </xf>
    <xf numFmtId="4" fontId="66" fillId="0" borderId="0" xfId="0" applyNumberFormat="1" applyFont="1" applyFill="1" applyBorder="1" applyAlignment="1">
      <alignment vertical="top"/>
    </xf>
    <xf numFmtId="4" fontId="66" fillId="4" borderId="0" xfId="0" applyNumberFormat="1" applyFont="1" applyFill="1" applyBorder="1" applyAlignment="1">
      <alignment vertical="top" shrinkToFit="1"/>
    </xf>
    <xf numFmtId="10" fontId="67" fillId="6" borderId="0" xfId="0" applyNumberFormat="1" applyFont="1" applyFill="1" applyBorder="1" applyAlignment="1">
      <alignment horizontal="center" vertical="top"/>
    </xf>
    <xf numFmtId="4" fontId="64" fillId="2" borderId="2" xfId="0" applyNumberFormat="1" applyFont="1" applyFill="1" applyBorder="1" applyAlignment="1">
      <alignment vertical="top" shrinkToFit="1"/>
    </xf>
    <xf numFmtId="4" fontId="45" fillId="2" borderId="0" xfId="0" applyNumberFormat="1" applyFont="1" applyFill="1" applyAlignment="1">
      <alignment vertical="top" shrinkToFit="1"/>
    </xf>
    <xf numFmtId="4" fontId="64" fillId="2" borderId="8" xfId="0" applyNumberFormat="1" applyFont="1" applyFill="1" applyBorder="1" applyAlignment="1">
      <alignment vertical="top" shrinkToFit="1"/>
    </xf>
    <xf numFmtId="164" fontId="67" fillId="6" borderId="0" xfId="0" applyNumberFormat="1" applyFont="1" applyFill="1" applyBorder="1" applyAlignment="1">
      <alignment horizontal="center" vertical="top"/>
    </xf>
    <xf numFmtId="4" fontId="3" fillId="2" borderId="2" xfId="0" applyNumberFormat="1" applyFont="1" applyFill="1" applyBorder="1" applyAlignment="1">
      <alignment vertical="top" shrinkToFit="1"/>
    </xf>
    <xf numFmtId="4" fontId="68" fillId="2" borderId="0" xfId="0" applyNumberFormat="1" applyFont="1" applyFill="1" applyAlignment="1">
      <alignment vertical="top" shrinkToFit="1"/>
    </xf>
    <xf numFmtId="4" fontId="64" fillId="2" borderId="0" xfId="0" applyNumberFormat="1" applyFont="1" applyFill="1" applyBorder="1" applyAlignment="1">
      <alignment vertical="top" shrinkToFit="1"/>
    </xf>
    <xf numFmtId="4" fontId="2" fillId="0" borderId="0" xfId="0" applyNumberFormat="1" applyFont="1" applyBorder="1" applyAlignment="1">
      <alignment vertical="top"/>
    </xf>
    <xf numFmtId="49" fontId="10" fillId="0" borderId="0" xfId="0" applyNumberFormat="1" applyFont="1" applyAlignment="1">
      <alignment horizontal="left" vertical="top"/>
    </xf>
    <xf numFmtId="4" fontId="45" fillId="2" borderId="2" xfId="0" applyNumberFormat="1" applyFont="1" applyFill="1" applyBorder="1" applyAlignment="1">
      <alignment vertical="top" shrinkToFit="1"/>
    </xf>
    <xf numFmtId="4" fontId="69" fillId="0" borderId="0" xfId="0" applyNumberFormat="1" applyFont="1" applyFill="1" applyAlignment="1">
      <alignment vertical="top"/>
    </xf>
    <xf numFmtId="4" fontId="70" fillId="0" borderId="0" xfId="0" applyNumberFormat="1" applyFont="1" applyFill="1" applyAlignment="1">
      <alignment vertical="top"/>
    </xf>
    <xf numFmtId="0" fontId="61" fillId="0" borderId="0" xfId="0" applyNumberFormat="1" applyFont="1" applyFill="1" applyAlignment="1">
      <alignment vertical="top"/>
    </xf>
    <xf numFmtId="4" fontId="70" fillId="4" borderId="0" xfId="0" applyNumberFormat="1" applyFont="1" applyFill="1" applyAlignment="1">
      <alignment vertical="top" shrinkToFit="1"/>
    </xf>
    <xf numFmtId="4" fontId="53" fillId="4" borderId="0" xfId="0" applyNumberFormat="1" applyFont="1" applyFill="1" applyBorder="1" applyAlignment="1">
      <alignment vertical="top" shrinkToFit="1"/>
    </xf>
    <xf numFmtId="4" fontId="71" fillId="4" borderId="0" xfId="0" applyNumberFormat="1" applyFont="1" applyFill="1" applyBorder="1" applyAlignment="1">
      <alignment vertical="top" shrinkToFit="1"/>
    </xf>
    <xf numFmtId="4" fontId="0" fillId="0" borderId="0" xfId="0" applyNumberFormat="1" applyBorder="1" applyAlignment="1">
      <alignment vertical="top"/>
    </xf>
    <xf numFmtId="0" fontId="70" fillId="0" borderId="0" xfId="0" applyNumberFormat="1" applyFont="1" applyFill="1" applyAlignment="1">
      <alignment vertical="top"/>
    </xf>
    <xf numFmtId="4" fontId="0" fillId="4" borderId="0" xfId="0" applyNumberFormat="1" applyFill="1" applyBorder="1" applyAlignment="1">
      <alignment vertical="top" shrinkToFit="1"/>
    </xf>
    <xf numFmtId="49" fontId="72" fillId="0" borderId="0" xfId="0" applyNumberFormat="1" applyFont="1" applyAlignment="1">
      <alignment horizontal="left" vertical="top"/>
    </xf>
    <xf numFmtId="4" fontId="3" fillId="7" borderId="0" xfId="0" applyNumberFormat="1" applyFont="1" applyFill="1" applyAlignment="1">
      <alignment vertical="top" shrinkToFit="1"/>
    </xf>
    <xf numFmtId="4" fontId="3" fillId="2" borderId="8" xfId="0" applyNumberFormat="1" applyFont="1" applyFill="1" applyBorder="1" applyAlignment="1">
      <alignment vertical="top" shrinkToFit="1"/>
    </xf>
    <xf numFmtId="164" fontId="3" fillId="4" borderId="0" xfId="0" applyNumberFormat="1" applyFont="1" applyFill="1" applyBorder="1" applyAlignment="1">
      <alignment vertical="top" shrinkToFit="1"/>
    </xf>
    <xf numFmtId="49" fontId="31" fillId="0" borderId="0" xfId="0" applyNumberFormat="1" applyFont="1" applyBorder="1" applyAlignment="1">
      <alignment horizontal="left" vertical="top"/>
    </xf>
    <xf numFmtId="4" fontId="70" fillId="0" borderId="0" xfId="0" applyNumberFormat="1" applyFont="1" applyFill="1" applyBorder="1" applyAlignment="1">
      <alignment vertical="top"/>
    </xf>
    <xf numFmtId="4" fontId="70" fillId="4" borderId="0" xfId="0" applyNumberFormat="1" applyFont="1" applyFill="1" applyBorder="1" applyAlignment="1">
      <alignment vertical="top" shrinkToFit="1"/>
    </xf>
    <xf numFmtId="4" fontId="64" fillId="2" borderId="1" xfId="0" applyNumberFormat="1" applyFont="1" applyFill="1" applyBorder="1" applyAlignment="1">
      <alignment vertical="top" shrinkToFit="1"/>
    </xf>
    <xf numFmtId="4" fontId="70" fillId="4" borderId="1" xfId="0" applyNumberFormat="1" applyFont="1" applyFill="1" applyBorder="1" applyAlignment="1">
      <alignment vertical="top" shrinkToFit="1"/>
    </xf>
    <xf numFmtId="9" fontId="60" fillId="6" borderId="0" xfId="0" applyNumberFormat="1" applyFont="1" applyFill="1" applyBorder="1" applyAlignment="1">
      <alignment horizontal="center" vertical="top"/>
    </xf>
    <xf numFmtId="4" fontId="73" fillId="0" borderId="0" xfId="0" applyNumberFormat="1" applyFont="1" applyFill="1" applyBorder="1" applyAlignment="1">
      <alignment vertical="top"/>
    </xf>
    <xf numFmtId="4" fontId="71" fillId="0" borderId="0" xfId="0" applyNumberFormat="1" applyFont="1" applyFill="1" applyBorder="1" applyAlignment="1">
      <alignment vertical="top"/>
    </xf>
    <xf numFmtId="4" fontId="74" fillId="2" borderId="0" xfId="0" applyNumberFormat="1" applyFont="1" applyFill="1" applyBorder="1" applyAlignment="1">
      <alignment vertical="top" shrinkToFit="1"/>
    </xf>
    <xf numFmtId="4" fontId="75" fillId="4" borderId="0" xfId="0" applyNumberFormat="1" applyFont="1" applyFill="1" applyBorder="1" applyAlignment="1">
      <alignment vertical="top" shrinkToFit="1"/>
    </xf>
    <xf numFmtId="4" fontId="3" fillId="5" borderId="0" xfId="0" applyNumberFormat="1" applyFont="1" applyFill="1" applyBorder="1" applyAlignment="1">
      <alignment vertical="top" shrinkToFit="1"/>
    </xf>
    <xf numFmtId="4" fontId="71" fillId="3" borderId="0" xfId="0" applyNumberFormat="1" applyFont="1" applyFill="1" applyBorder="1" applyAlignment="1">
      <alignment vertical="top" shrinkToFit="1"/>
    </xf>
    <xf numFmtId="4" fontId="75" fillId="4" borderId="0" xfId="0" applyNumberFormat="1" applyFont="1" applyFill="1" applyBorder="1" applyAlignment="1">
      <alignment horizontal="center" vertical="top" shrinkToFit="1"/>
    </xf>
    <xf numFmtId="49" fontId="76" fillId="0" borderId="0" xfId="0" applyNumberFormat="1" applyFont="1" applyAlignment="1">
      <alignment vertical="top"/>
    </xf>
    <xf numFmtId="49" fontId="76" fillId="0" borderId="4" xfId="0" applyNumberFormat="1" applyFont="1" applyBorder="1" applyAlignment="1">
      <alignment vertical="top"/>
    </xf>
    <xf numFmtId="49" fontId="76" fillId="0" borderId="0" xfId="0" applyNumberFormat="1" applyFont="1" applyBorder="1" applyAlignment="1">
      <alignment vertical="top"/>
    </xf>
    <xf numFmtId="49" fontId="77" fillId="0" borderId="0" xfId="0" applyNumberFormat="1" applyFont="1" applyBorder="1" applyAlignment="1">
      <alignment vertical="top"/>
    </xf>
    <xf numFmtId="4" fontId="34" fillId="14" borderId="0" xfId="0" applyNumberFormat="1" applyFont="1" applyFill="1" applyAlignment="1">
      <alignment vertical="top"/>
    </xf>
    <xf numFmtId="0" fontId="78" fillId="0" borderId="0" xfId="0" applyNumberFormat="1" applyFont="1" applyBorder="1" applyAlignment="1">
      <alignment horizontal="center" vertical="top"/>
    </xf>
    <xf numFmtId="0" fontId="4" fillId="0" borderId="0" xfId="0" applyNumberFormat="1" applyFont="1" applyBorder="1" applyAlignment="1">
      <alignment horizontal="center" vertical="top"/>
    </xf>
    <xf numFmtId="49" fontId="77" fillId="0" borderId="0" xfId="0" applyNumberFormat="1" applyFont="1" applyBorder="1" applyAlignment="1">
      <alignment horizontal="left" vertical="top"/>
    </xf>
    <xf numFmtId="0" fontId="0" fillId="0" borderId="0" xfId="0" applyNumberFormat="1" applyBorder="1" applyAlignment="1">
      <alignment vertical="top"/>
    </xf>
    <xf numFmtId="3" fontId="3" fillId="0" borderId="0" xfId="0" applyNumberFormat="1" applyFont="1" applyAlignment="1">
      <alignment vertical="top"/>
    </xf>
    <xf numFmtId="4" fontId="3" fillId="0" borderId="0" xfId="0" applyNumberFormat="1" applyFont="1" applyAlignment="1">
      <alignment vertical="top"/>
    </xf>
    <xf numFmtId="49" fontId="77" fillId="0" borderId="0" xfId="0" applyNumberFormat="1" applyFont="1" applyAlignment="1">
      <alignment vertical="top"/>
    </xf>
    <xf numFmtId="49" fontId="79" fillId="0" borderId="2" xfId="0" applyNumberFormat="1" applyFont="1" applyBorder="1" applyAlignment="1">
      <alignment vertical="top"/>
    </xf>
    <xf numFmtId="4" fontId="53" fillId="2" borderId="0" xfId="0" applyNumberFormat="1" applyFont="1" applyFill="1" applyBorder="1" applyAlignment="1">
      <alignment vertical="top" shrinkToFit="1"/>
    </xf>
    <xf numFmtId="3" fontId="53" fillId="3" borderId="0" xfId="0" applyNumberFormat="1" applyFont="1" applyFill="1" applyBorder="1" applyAlignment="1">
      <alignment vertical="top" shrinkToFit="1"/>
    </xf>
    <xf numFmtId="4" fontId="71" fillId="2" borderId="0" xfId="0" applyNumberFormat="1" applyFont="1" applyFill="1" applyBorder="1" applyAlignment="1">
      <alignment vertical="top" shrinkToFit="1"/>
    </xf>
    <xf numFmtId="49" fontId="46" fillId="0" borderId="0" xfId="0" applyNumberFormat="1" applyFont="1" applyAlignment="1">
      <alignment vertical="top"/>
    </xf>
    <xf numFmtId="49" fontId="4" fillId="0" borderId="0" xfId="0" applyNumberFormat="1" applyFont="1" applyAlignment="1">
      <alignment vertical="top" shrinkToFit="1"/>
    </xf>
    <xf numFmtId="0" fontId="4" fillId="0" borderId="0" xfId="0" applyNumberFormat="1" applyFont="1" applyBorder="1" applyAlignment="1">
      <alignment vertical="top"/>
    </xf>
    <xf numFmtId="4" fontId="4" fillId="0" borderId="0" xfId="0" applyNumberFormat="1" applyFont="1" applyAlignment="1">
      <alignment vertical="top"/>
    </xf>
    <xf numFmtId="165" fontId="0" fillId="0" borderId="0" xfId="0" applyNumberFormat="1" applyBorder="1" applyAlignment="1">
      <alignment vertical="top"/>
    </xf>
    <xf numFmtId="4" fontId="4" fillId="2" borderId="0" xfId="0" applyNumberFormat="1" applyFont="1" applyFill="1" applyAlignment="1">
      <alignment vertical="top" shrinkToFit="1"/>
    </xf>
    <xf numFmtId="4" fontId="4" fillId="3" borderId="0" xfId="0" applyNumberFormat="1" applyFont="1" applyFill="1" applyAlignment="1">
      <alignment vertical="top" shrinkToFit="1"/>
    </xf>
    <xf numFmtId="4" fontId="4" fillId="0" borderId="0" xfId="0" applyNumberFormat="1" applyFont="1" applyAlignment="1">
      <alignment vertical="top" shrinkToFit="1"/>
    </xf>
    <xf numFmtId="3" fontId="0" fillId="0" borderId="0" xfId="0" applyNumberFormat="1" applyBorder="1" applyAlignment="1">
      <alignment vertical="top"/>
    </xf>
    <xf numFmtId="4" fontId="3" fillId="4" borderId="0" xfId="0" applyNumberFormat="1" applyFont="1" applyFill="1" applyBorder="1" applyAlignment="1">
      <alignment horizontal="center" vertical="top" shrinkToFit="1"/>
    </xf>
    <xf numFmtId="49" fontId="67" fillId="0" borderId="0" xfId="0" applyNumberFormat="1" applyFont="1" applyBorder="1" applyAlignment="1">
      <alignment vertical="top" shrinkToFit="1"/>
    </xf>
    <xf numFmtId="49" fontId="80" fillId="0" borderId="0" xfId="0" applyNumberFormat="1" applyFont="1" applyBorder="1" applyAlignment="1">
      <alignment vertical="top"/>
    </xf>
    <xf numFmtId="3" fontId="67" fillId="0" borderId="0" xfId="0" applyNumberFormat="1" applyFont="1" applyBorder="1" applyAlignment="1">
      <alignment vertical="top"/>
    </xf>
    <xf numFmtId="166" fontId="67" fillId="0" borderId="0" xfId="0" applyNumberFormat="1" applyFont="1" applyBorder="1" applyAlignment="1">
      <alignment vertical="top"/>
    </xf>
    <xf numFmtId="49" fontId="67" fillId="0" borderId="0" xfId="0" applyNumberFormat="1" applyFont="1" applyBorder="1" applyAlignment="1">
      <alignment vertical="top"/>
    </xf>
    <xf numFmtId="4" fontId="67" fillId="2" borderId="0" xfId="0" applyNumberFormat="1" applyFont="1" applyFill="1" applyBorder="1" applyAlignment="1">
      <alignment vertical="top" shrinkToFit="1"/>
    </xf>
    <xf numFmtId="4" fontId="67" fillId="4" borderId="0" xfId="0" applyNumberFormat="1" applyFont="1" applyFill="1" applyBorder="1" applyAlignment="1">
      <alignment vertical="top" shrinkToFit="1"/>
    </xf>
    <xf numFmtId="4" fontId="67" fillId="3" borderId="0" xfId="0" applyNumberFormat="1" applyFont="1" applyFill="1" applyBorder="1" applyAlignment="1">
      <alignment vertical="top" shrinkToFit="1"/>
    </xf>
    <xf numFmtId="4" fontId="81" fillId="5" borderId="0" xfId="0" applyNumberFormat="1" applyFont="1" applyFill="1" applyBorder="1" applyAlignment="1">
      <alignment vertical="top" shrinkToFit="1"/>
    </xf>
    <xf numFmtId="10" fontId="67" fillId="6" borderId="0" xfId="0" applyNumberFormat="1" applyFont="1" applyFill="1" applyBorder="1" applyAlignment="1">
      <alignment vertical="top" shrinkToFit="1"/>
    </xf>
    <xf numFmtId="4" fontId="81" fillId="5" borderId="0" xfId="0" applyNumberFormat="1" applyFont="1" applyFill="1" applyBorder="1" applyAlignment="1">
      <alignment horizontal="center" vertical="top" shrinkToFit="1"/>
    </xf>
    <xf numFmtId="3" fontId="67" fillId="3" borderId="0" xfId="0" applyNumberFormat="1" applyFont="1" applyFill="1" applyBorder="1" applyAlignment="1">
      <alignment vertical="top" shrinkToFit="1"/>
    </xf>
    <xf numFmtId="4" fontId="67" fillId="4" borderId="0" xfId="0" applyNumberFormat="1" applyFont="1" applyFill="1" applyBorder="1" applyAlignment="1">
      <alignment horizontal="center" vertical="top" shrinkToFit="1"/>
    </xf>
    <xf numFmtId="4" fontId="67" fillId="0" borderId="0" xfId="0" applyNumberFormat="1" applyFont="1" applyBorder="1" applyAlignment="1">
      <alignment vertical="top" shrinkToFit="1"/>
    </xf>
    <xf numFmtId="49" fontId="67" fillId="0" borderId="2" xfId="0" applyNumberFormat="1" applyFont="1" applyBorder="1" applyAlignment="1">
      <alignment vertical="top" shrinkToFit="1"/>
    </xf>
    <xf numFmtId="49" fontId="80" fillId="0" borderId="2" xfId="0" applyNumberFormat="1" applyFont="1" applyBorder="1" applyAlignment="1">
      <alignment vertical="top"/>
    </xf>
    <xf numFmtId="3" fontId="67" fillId="0" borderId="2" xfId="0" applyNumberFormat="1" applyFont="1" applyBorder="1" applyAlignment="1">
      <alignment vertical="top"/>
    </xf>
    <xf numFmtId="166" fontId="67" fillId="0" borderId="2" xfId="0" applyNumberFormat="1" applyFont="1" applyBorder="1" applyAlignment="1">
      <alignment vertical="top"/>
    </xf>
    <xf numFmtId="49" fontId="67" fillId="0" borderId="2" xfId="0" applyNumberFormat="1" applyFont="1" applyBorder="1" applyAlignment="1">
      <alignment vertical="top"/>
    </xf>
    <xf numFmtId="4" fontId="67" fillId="2" borderId="2" xfId="0" applyNumberFormat="1" applyFont="1" applyFill="1" applyBorder="1" applyAlignment="1">
      <alignment vertical="top" shrinkToFit="1"/>
    </xf>
    <xf numFmtId="4" fontId="67" fillId="4" borderId="2" xfId="0" applyNumberFormat="1" applyFont="1" applyFill="1" applyBorder="1" applyAlignment="1">
      <alignment vertical="top" shrinkToFit="1"/>
    </xf>
    <xf numFmtId="4" fontId="67" fillId="3" borderId="2" xfId="0" applyNumberFormat="1" applyFont="1" applyFill="1" applyBorder="1" applyAlignment="1">
      <alignment vertical="top" shrinkToFit="1"/>
    </xf>
    <xf numFmtId="4" fontId="81" fillId="5" borderId="2" xfId="0" applyNumberFormat="1" applyFont="1" applyFill="1" applyBorder="1" applyAlignment="1">
      <alignment vertical="top" shrinkToFit="1"/>
    </xf>
    <xf numFmtId="10" fontId="67" fillId="6" borderId="2" xfId="0" applyNumberFormat="1" applyFont="1" applyFill="1" applyBorder="1" applyAlignment="1">
      <alignment vertical="top" shrinkToFit="1"/>
    </xf>
    <xf numFmtId="4" fontId="81" fillId="5" borderId="2" xfId="0" applyNumberFormat="1" applyFont="1" applyFill="1" applyBorder="1" applyAlignment="1">
      <alignment horizontal="center" vertical="top" shrinkToFit="1"/>
    </xf>
    <xf numFmtId="3" fontId="67" fillId="3" borderId="2" xfId="0" applyNumberFormat="1" applyFont="1" applyFill="1" applyBorder="1" applyAlignment="1">
      <alignment vertical="top" shrinkToFit="1"/>
    </xf>
    <xf numFmtId="3" fontId="67" fillId="2" borderId="2" xfId="0" applyNumberFormat="1" applyFont="1" applyFill="1" applyBorder="1" applyAlignment="1">
      <alignment vertical="top" shrinkToFit="1"/>
    </xf>
    <xf numFmtId="165" fontId="67" fillId="4" borderId="2" xfId="0" applyNumberFormat="1" applyFont="1" applyFill="1" applyBorder="1" applyAlignment="1">
      <alignment horizontal="center" vertical="top" shrinkToFit="1"/>
    </xf>
    <xf numFmtId="4" fontId="67" fillId="0" borderId="2" xfId="0" applyNumberFormat="1" applyFont="1" applyBorder="1" applyAlignment="1">
      <alignment vertical="top" shrinkToFit="1"/>
    </xf>
    <xf numFmtId="166" fontId="0" fillId="0" borderId="0" xfId="0" applyNumberFormat="1" applyBorder="1" applyAlignment="1">
      <alignment vertical="top"/>
    </xf>
    <xf numFmtId="49" fontId="79" fillId="0" borderId="0" xfId="0" applyNumberFormat="1" applyFont="1" applyBorder="1" applyAlignment="1">
      <alignment vertical="top"/>
    </xf>
    <xf numFmtId="4" fontId="64" fillId="8" borderId="0" xfId="0" applyNumberFormat="1" applyFont="1" applyFill="1" applyAlignment="1">
      <alignment vertical="top" shrinkToFit="1"/>
    </xf>
    <xf numFmtId="4" fontId="0" fillId="0" borderId="0" xfId="0" applyNumberFormat="1"/>
    <xf numFmtId="3" fontId="0" fillId="0" borderId="0" xfId="0" applyNumberFormat="1"/>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9" xfId="0" applyBorder="1" applyAlignment="1">
      <alignment horizontal="center" vertical="center"/>
    </xf>
    <xf numFmtId="0" fontId="82" fillId="0" borderId="9" xfId="0" applyFont="1" applyBorder="1" applyAlignment="1">
      <alignment horizontal="center" vertical="center"/>
    </xf>
    <xf numFmtId="3" fontId="9" fillId="0" borderId="0" xfId="0" applyNumberFormat="1" applyFont="1" applyAlignment="1">
      <alignment horizontal="center" vertical="center"/>
    </xf>
    <xf numFmtId="3" fontId="84" fillId="0" borderId="9" xfId="0" applyNumberFormat="1" applyFont="1" applyBorder="1" applyAlignment="1">
      <alignment horizontal="center" vertical="center"/>
    </xf>
    <xf numFmtId="0" fontId="82" fillId="0" borderId="0" xfId="0" applyFont="1" applyBorder="1" applyAlignment="1">
      <alignment horizontal="center" vertical="center"/>
    </xf>
    <xf numFmtId="0" fontId="0" fillId="0" borderId="9" xfId="0" applyBorder="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85" fillId="0" borderId="0" xfId="0" applyFont="1" applyAlignment="1">
      <alignment horizontal="center" vertical="center"/>
    </xf>
    <xf numFmtId="3" fontId="84" fillId="0" borderId="0" xfId="0" applyNumberFormat="1" applyFont="1"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right" vertical="center"/>
    </xf>
    <xf numFmtId="49" fontId="10" fillId="0" borderId="0" xfId="0" applyNumberFormat="1" applyFont="1" applyBorder="1" applyAlignment="1">
      <alignment vertical="top" shrinkToFit="1"/>
    </xf>
    <xf numFmtId="49" fontId="39" fillId="0" borderId="0" xfId="0" applyNumberFormat="1" applyFont="1" applyBorder="1" applyAlignment="1">
      <alignment vertical="top"/>
    </xf>
    <xf numFmtId="49" fontId="10" fillId="0" borderId="0" xfId="0" applyNumberFormat="1" applyFont="1" applyBorder="1" applyAlignment="1">
      <alignment vertical="top"/>
    </xf>
    <xf numFmtId="4" fontId="10" fillId="8" borderId="0" xfId="0" applyNumberFormat="1" applyFont="1" applyFill="1" applyBorder="1" applyAlignment="1">
      <alignment vertical="top" shrinkToFit="1"/>
    </xf>
    <xf numFmtId="4" fontId="10" fillId="9" borderId="0" xfId="0" applyNumberFormat="1" applyFont="1" applyFill="1" applyBorder="1" applyAlignment="1">
      <alignment vertical="top" shrinkToFit="1"/>
    </xf>
    <xf numFmtId="49" fontId="86" fillId="0" borderId="0" xfId="0" applyNumberFormat="1" applyFont="1" applyAlignment="1">
      <alignment horizontal="left" vertical="top"/>
    </xf>
    <xf numFmtId="3" fontId="0" fillId="0" borderId="0" xfId="0" applyNumberFormat="1" applyAlignment="1">
      <alignment horizontal="center" vertical="center"/>
    </xf>
    <xf numFmtId="0" fontId="0" fillId="15" borderId="0" xfId="0" applyFill="1" applyAlignment="1">
      <alignment vertical="center"/>
    </xf>
    <xf numFmtId="0" fontId="0" fillId="17" borderId="0" xfId="0" applyFill="1" applyAlignment="1">
      <alignment horizontal="center" vertical="center"/>
    </xf>
    <xf numFmtId="0" fontId="0" fillId="13" borderId="0" xfId="0" applyFill="1" applyBorder="1" applyAlignment="1">
      <alignment horizontal="center" vertical="center" wrapText="1"/>
    </xf>
    <xf numFmtId="0" fontId="0" fillId="13" borderId="0" xfId="0" applyFill="1" applyAlignment="1">
      <alignment horizontal="center" vertical="center"/>
    </xf>
    <xf numFmtId="0" fontId="0" fillId="19" borderId="0" xfId="0" applyFill="1" applyAlignment="1">
      <alignment horizontal="center" vertical="center"/>
    </xf>
    <xf numFmtId="0" fontId="87" fillId="0" borderId="0" xfId="0" applyFont="1" applyAlignment="1">
      <alignment horizontal="center" vertical="center"/>
    </xf>
    <xf numFmtId="0" fontId="87" fillId="0" borderId="9" xfId="0" applyFont="1" applyBorder="1" applyAlignment="1">
      <alignment horizontal="center" vertical="center"/>
    </xf>
    <xf numFmtId="0" fontId="87" fillId="0" borderId="0" xfId="0" applyFont="1" applyAlignment="1">
      <alignment vertical="center"/>
    </xf>
    <xf numFmtId="0" fontId="89" fillId="18" borderId="0" xfId="0" applyFont="1" applyFill="1" applyAlignment="1">
      <alignment horizontal="center" vertical="center"/>
    </xf>
    <xf numFmtId="0" fontId="89" fillId="18" borderId="9" xfId="0" applyFont="1" applyFill="1" applyBorder="1" applyAlignment="1">
      <alignment horizontal="center" vertical="center"/>
    </xf>
    <xf numFmtId="0" fontId="90" fillId="18" borderId="0" xfId="0" applyFont="1" applyFill="1" applyAlignment="1">
      <alignment horizontal="center" vertical="center"/>
    </xf>
    <xf numFmtId="0" fontId="89" fillId="18" borderId="0" xfId="0" applyFont="1" applyFill="1" applyAlignment="1">
      <alignment vertical="center"/>
    </xf>
    <xf numFmtId="0" fontId="91" fillId="16" borderId="0" xfId="0" applyFont="1" applyFill="1" applyAlignment="1">
      <alignment vertical="center"/>
    </xf>
    <xf numFmtId="0" fontId="88" fillId="0" borderId="0" xfId="0" applyFont="1" applyBorder="1" applyAlignment="1">
      <alignment horizontal="left" vertical="center"/>
    </xf>
    <xf numFmtId="0" fontId="0" fillId="16" borderId="9" xfId="0" applyFill="1" applyBorder="1" applyAlignment="1">
      <alignment horizontal="center" vertical="center"/>
    </xf>
    <xf numFmtId="0" fontId="92" fillId="0" borderId="0" xfId="0" applyFont="1" applyAlignment="1">
      <alignment horizontal="center" vertical="center"/>
    </xf>
    <xf numFmtId="0" fontId="0" fillId="20" borderId="0" xfId="0" applyFill="1" applyAlignment="1">
      <alignment horizontal="center" vertical="center"/>
    </xf>
    <xf numFmtId="0" fontId="91" fillId="20" borderId="0" xfId="0" applyFont="1" applyFill="1" applyAlignment="1">
      <alignment vertical="center"/>
    </xf>
    <xf numFmtId="0" fontId="91" fillId="20" borderId="0" xfId="0" applyFont="1" applyFill="1" applyAlignment="1">
      <alignment horizontal="center" vertical="center"/>
    </xf>
    <xf numFmtId="0" fontId="93" fillId="22" borderId="0" xfId="0" applyFont="1" applyFill="1" applyAlignment="1">
      <alignment vertical="center"/>
    </xf>
    <xf numFmtId="0" fontId="88" fillId="0" borderId="0" xfId="0" applyFont="1" applyAlignment="1">
      <alignment horizontal="center" vertical="center"/>
    </xf>
    <xf numFmtId="0" fontId="94" fillId="0" borderId="0" xfId="0" applyFont="1" applyAlignment="1">
      <alignment horizontal="center" vertical="center"/>
    </xf>
    <xf numFmtId="0" fontId="87" fillId="6" borderId="0" xfId="0" applyFont="1" applyFill="1" applyAlignment="1">
      <alignment horizontal="center" vertical="center"/>
    </xf>
    <xf numFmtId="0" fontId="0" fillId="6" borderId="0" xfId="0" applyFill="1" applyAlignment="1">
      <alignment horizontal="center" vertical="center"/>
    </xf>
    <xf numFmtId="0" fontId="0" fillId="23" borderId="0" xfId="0" applyFill="1" applyAlignment="1">
      <alignment horizontal="center" vertical="center"/>
    </xf>
    <xf numFmtId="0" fontId="9" fillId="0" borderId="0" xfId="0" applyFont="1" applyAlignment="1">
      <alignment vertical="center"/>
    </xf>
    <xf numFmtId="0" fontId="93" fillId="20" borderId="0" xfId="0" applyFont="1" applyFill="1" applyAlignment="1">
      <alignment vertical="center"/>
    </xf>
    <xf numFmtId="0" fontId="83" fillId="0" borderId="0" xfId="0" applyFont="1" applyBorder="1" applyAlignment="1">
      <alignment horizontal="center" vertical="center"/>
    </xf>
    <xf numFmtId="0" fontId="83" fillId="0" borderId="0" xfId="0" applyFont="1" applyBorder="1" applyAlignment="1">
      <alignment horizontal="left" vertical="center"/>
    </xf>
    <xf numFmtId="0" fontId="82" fillId="0" borderId="0" xfId="0" applyFont="1" applyBorder="1" applyAlignment="1">
      <alignment horizontal="left" vertical="center"/>
    </xf>
    <xf numFmtId="0" fontId="0" fillId="0" borderId="0" xfId="0" applyAlignment="1">
      <alignment horizontal="left" vertical="center"/>
    </xf>
    <xf numFmtId="0" fontId="96" fillId="24" borderId="0" xfId="0" applyFont="1" applyFill="1" applyAlignment="1">
      <alignment vertical="center"/>
    </xf>
    <xf numFmtId="0" fontId="0" fillId="0" borderId="0" xfId="0" quotePrefix="1" applyAlignment="1">
      <alignment horizontal="center" vertical="center"/>
    </xf>
    <xf numFmtId="0" fontId="87" fillId="6" borderId="0" xfId="0" quotePrefix="1" applyFont="1" applyFill="1" applyAlignment="1">
      <alignment horizontal="center" vertical="center"/>
    </xf>
    <xf numFmtId="0" fontId="0" fillId="6" borderId="0" xfId="0" quotePrefix="1" applyFill="1" applyAlignment="1">
      <alignment horizontal="center" vertical="center"/>
    </xf>
    <xf numFmtId="0" fontId="10" fillId="0" borderId="0" xfId="0" applyFont="1" applyAlignment="1">
      <alignment horizontal="center" vertical="center"/>
    </xf>
    <xf numFmtId="0" fontId="0" fillId="0" borderId="0" xfId="0" quotePrefix="1" applyAlignment="1">
      <alignment horizontal="center" vertical="center" wrapText="1"/>
    </xf>
    <xf numFmtId="0" fontId="10" fillId="0" borderId="0" xfId="0" quotePrefix="1" applyFont="1" applyAlignment="1">
      <alignment horizontal="center" vertical="center"/>
    </xf>
    <xf numFmtId="0" fontId="98" fillId="0" borderId="0" xfId="0" applyFont="1" applyAlignment="1">
      <alignment horizontal="center" vertical="center"/>
    </xf>
    <xf numFmtId="3" fontId="98" fillId="0" borderId="0" xfId="0" applyNumberFormat="1" applyFont="1" applyAlignment="1">
      <alignment horizontal="center" vertical="center"/>
    </xf>
    <xf numFmtId="0" fontId="96" fillId="0" borderId="0" xfId="0" applyFont="1" applyAlignment="1">
      <alignment horizontal="center" vertical="center"/>
    </xf>
    <xf numFmtId="3" fontId="96" fillId="0" borderId="0" xfId="0" applyNumberFormat="1" applyFont="1" applyAlignment="1">
      <alignment horizontal="center" vertical="center"/>
    </xf>
    <xf numFmtId="3" fontId="87" fillId="0" borderId="0" xfId="0" applyNumberFormat="1" applyFont="1" applyAlignment="1">
      <alignment horizontal="center" vertical="center"/>
    </xf>
    <xf numFmtId="0" fontId="97" fillId="0" borderId="0" xfId="0" applyFont="1" applyAlignment="1">
      <alignment horizontal="center" vertical="center"/>
    </xf>
    <xf numFmtId="0" fontId="0" fillId="16" borderId="0" xfId="0" applyFill="1" applyBorder="1" applyAlignment="1">
      <alignment horizontal="center" vertical="center"/>
    </xf>
    <xf numFmtId="0" fontId="0" fillId="13" borderId="0" xfId="0" applyFill="1" applyBorder="1" applyAlignment="1">
      <alignment horizontal="center" vertical="center"/>
    </xf>
    <xf numFmtId="0" fontId="93" fillId="22" borderId="0" xfId="0" applyFont="1" applyFill="1" applyBorder="1" applyAlignment="1">
      <alignment vertical="center"/>
    </xf>
    <xf numFmtId="0" fontId="91" fillId="20" borderId="0" xfId="0" applyFont="1" applyFill="1" applyBorder="1" applyAlignment="1">
      <alignment vertical="center"/>
    </xf>
    <xf numFmtId="0" fontId="91" fillId="20" borderId="0" xfId="0" applyFont="1" applyFill="1" applyBorder="1" applyAlignment="1">
      <alignment horizontal="center" vertical="center"/>
    </xf>
    <xf numFmtId="0" fontId="0" fillId="20" borderId="0" xfId="0" applyFill="1" applyBorder="1" applyAlignment="1">
      <alignment horizontal="center" vertical="center"/>
    </xf>
    <xf numFmtId="0" fontId="10" fillId="0" borderId="0" xfId="0" applyFont="1" applyAlignment="1">
      <alignment vertical="center"/>
    </xf>
    <xf numFmtId="0" fontId="99" fillId="25" borderId="0" xfId="0" applyFont="1" applyFill="1" applyAlignment="1">
      <alignment horizontal="center" vertical="center"/>
    </xf>
    <xf numFmtId="0" fontId="89" fillId="18" borderId="0" xfId="0" applyFont="1" applyFill="1" applyBorder="1" applyAlignment="1">
      <alignment horizontal="center" vertical="center"/>
    </xf>
    <xf numFmtId="0" fontId="90" fillId="18" borderId="0" xfId="0" applyFont="1" applyFill="1" applyBorder="1" applyAlignment="1">
      <alignment horizontal="center" vertical="center"/>
    </xf>
    <xf numFmtId="0" fontId="89" fillId="18" borderId="0" xfId="0" applyFont="1" applyFill="1" applyBorder="1" applyAlignment="1">
      <alignment vertical="center"/>
    </xf>
    <xf numFmtId="0" fontId="0" fillId="20" borderId="0" xfId="0" quotePrefix="1" applyFill="1" applyAlignment="1">
      <alignment horizontal="center" vertical="center"/>
    </xf>
    <xf numFmtId="0" fontId="0" fillId="20" borderId="0" xfId="0" quotePrefix="1" applyFill="1" applyBorder="1" applyAlignment="1">
      <alignment horizontal="center" vertical="center"/>
    </xf>
    <xf numFmtId="0" fontId="0" fillId="13" borderId="0" xfId="0" quotePrefix="1" applyFill="1" applyAlignment="1">
      <alignment horizontal="center" vertical="center"/>
    </xf>
    <xf numFmtId="0" fontId="104" fillId="0" borderId="0" xfId="0" applyFont="1" applyAlignment="1">
      <alignment horizontal="center" vertical="center"/>
    </xf>
    <xf numFmtId="3" fontId="104" fillId="0" borderId="0" xfId="0" applyNumberFormat="1" applyFont="1" applyAlignment="1">
      <alignment horizontal="center" vertical="center"/>
    </xf>
    <xf numFmtId="4" fontId="78" fillId="0" borderId="0" xfId="0" applyNumberFormat="1" applyFont="1" applyBorder="1" applyAlignment="1">
      <alignment horizontal="center" vertical="top"/>
    </xf>
    <xf numFmtId="4" fontId="0" fillId="0" borderId="0" xfId="0" applyNumberFormat="1" applyAlignment="1">
      <alignment vertical="top"/>
    </xf>
    <xf numFmtId="0" fontId="87" fillId="6" borderId="0" xfId="0" applyFont="1" applyFill="1" applyBorder="1" applyAlignment="1">
      <alignment horizontal="center" vertical="center"/>
    </xf>
    <xf numFmtId="0" fontId="0" fillId="6" borderId="0" xfId="0" applyFill="1" applyBorder="1" applyAlignment="1">
      <alignment horizontal="center" vertical="center"/>
    </xf>
    <xf numFmtId="0" fontId="0" fillId="13" borderId="1" xfId="0" applyFill="1" applyBorder="1" applyAlignment="1">
      <alignment horizontal="center" vertical="center" wrapText="1"/>
    </xf>
    <xf numFmtId="0" fontId="87" fillId="13" borderId="1" xfId="0" applyFont="1" applyFill="1" applyBorder="1" applyAlignment="1">
      <alignment horizontal="center" vertical="center" wrapText="1"/>
    </xf>
    <xf numFmtId="0" fontId="4" fillId="21" borderId="1" xfId="0" applyFont="1" applyFill="1" applyBorder="1" applyAlignment="1">
      <alignment horizontal="center" vertical="center" wrapText="1"/>
    </xf>
    <xf numFmtId="0" fontId="4" fillId="24" borderId="1" xfId="0" applyFont="1" applyFill="1" applyBorder="1" applyAlignment="1">
      <alignment horizontal="center" vertical="center" wrapText="1"/>
    </xf>
    <xf numFmtId="0" fontId="97" fillId="13" borderId="1" xfId="0" applyFont="1" applyFill="1" applyBorder="1" applyAlignment="1">
      <alignment horizontal="center" vertical="center" wrapText="1"/>
    </xf>
    <xf numFmtId="0" fontId="95" fillId="13" borderId="1" xfId="0" applyFont="1" applyFill="1" applyBorder="1" applyAlignment="1">
      <alignment horizontal="center" vertical="center" wrapText="1"/>
    </xf>
    <xf numFmtId="0" fontId="96" fillId="13"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0" fillId="0" borderId="1" xfId="0" applyBorder="1" applyAlignment="1">
      <alignment vertical="center"/>
    </xf>
    <xf numFmtId="4" fontId="19" fillId="2" borderId="0" xfId="0" applyNumberFormat="1" applyFont="1" applyFill="1" applyAlignment="1">
      <alignment horizontal="center" vertical="top" shrinkToFit="1"/>
    </xf>
    <xf numFmtId="4" fontId="19" fillId="2" borderId="0" xfId="0" applyNumberFormat="1" applyFont="1" applyFill="1" applyAlignment="1">
      <alignment vertical="top" shrinkToFit="1"/>
    </xf>
    <xf numFmtId="4" fontId="10" fillId="8" borderId="5" xfId="0" applyNumberFormat="1" applyFont="1" applyFill="1" applyBorder="1" applyAlignment="1">
      <alignment vertical="top" shrinkToFit="1"/>
    </xf>
    <xf numFmtId="4" fontId="10" fillId="8" borderId="1" xfId="0" applyNumberFormat="1" applyFont="1" applyFill="1" applyBorder="1" applyAlignment="1">
      <alignment vertical="top" shrinkToFit="1"/>
    </xf>
    <xf numFmtId="4" fontId="105" fillId="8" borderId="0" xfId="0" applyNumberFormat="1" applyFont="1" applyFill="1" applyAlignment="1">
      <alignment horizontal="center" vertical="top" shrinkToFit="1"/>
    </xf>
    <xf numFmtId="4" fontId="14" fillId="2" borderId="0" xfId="0" applyNumberFormat="1" applyFont="1" applyFill="1" applyAlignment="1">
      <alignment horizontal="center" vertical="top" shrinkToFit="1"/>
    </xf>
    <xf numFmtId="4" fontId="106" fillId="2" borderId="0" xfId="0" applyNumberFormat="1" applyFont="1" applyFill="1" applyAlignment="1">
      <alignment vertical="top" shrinkToFit="1"/>
    </xf>
    <xf numFmtId="4" fontId="14" fillId="2" borderId="0" xfId="0" applyNumberFormat="1" applyFont="1" applyFill="1" applyAlignment="1">
      <alignment vertical="top" shrinkToFit="1"/>
    </xf>
    <xf numFmtId="0" fontId="107" fillId="0" borderId="0" xfId="0" applyFont="1" applyAlignment="1">
      <alignment horizontal="center" vertical="center"/>
    </xf>
    <xf numFmtId="0" fontId="107" fillId="0" borderId="9" xfId="0" applyFont="1" applyBorder="1" applyAlignment="1">
      <alignment horizontal="center" vertical="center"/>
    </xf>
    <xf numFmtId="0" fontId="107" fillId="0" borderId="0" xfId="0" applyFont="1" applyAlignment="1">
      <alignment vertical="center"/>
    </xf>
    <xf numFmtId="0" fontId="107" fillId="0" borderId="0" xfId="0" applyFont="1" applyBorder="1" applyAlignment="1">
      <alignment horizontal="center" vertical="center"/>
    </xf>
    <xf numFmtId="0" fontId="107" fillId="0" borderId="0" xfId="0" applyFont="1" applyBorder="1" applyAlignment="1">
      <alignment horizontal="left" vertical="center"/>
    </xf>
    <xf numFmtId="0" fontId="108" fillId="0" borderId="0" xfId="0" applyFont="1" applyAlignment="1">
      <alignment horizontal="center" vertical="center"/>
    </xf>
    <xf numFmtId="0" fontId="108" fillId="0" borderId="9" xfId="0" applyFont="1" applyBorder="1" applyAlignment="1">
      <alignment horizontal="center" vertical="center"/>
    </xf>
    <xf numFmtId="0" fontId="108" fillId="0" borderId="0" xfId="0" applyFont="1" applyAlignment="1">
      <alignment vertical="center"/>
    </xf>
    <xf numFmtId="0" fontId="109" fillId="0" borderId="0" xfId="0" applyFont="1" applyAlignment="1">
      <alignment horizontal="center" vertical="center"/>
    </xf>
    <xf numFmtId="0" fontId="109" fillId="0" borderId="0" xfId="0" applyFont="1" applyBorder="1" applyAlignment="1">
      <alignment horizontal="center" vertical="center"/>
    </xf>
    <xf numFmtId="0" fontId="109" fillId="0" borderId="0" xfId="0" applyFont="1" applyAlignment="1">
      <alignment vertical="center"/>
    </xf>
    <xf numFmtId="0" fontId="109" fillId="0" borderId="9" xfId="0" applyFont="1" applyBorder="1" applyAlignment="1">
      <alignment horizontal="center" vertical="center"/>
    </xf>
    <xf numFmtId="0" fontId="107" fillId="16" borderId="0" xfId="0" applyFont="1" applyFill="1" applyAlignment="1">
      <alignment vertical="center"/>
    </xf>
    <xf numFmtId="0" fontId="108" fillId="0" borderId="0" xfId="0" applyFont="1" applyBorder="1" applyAlignment="1">
      <alignment horizontal="center" vertical="center"/>
    </xf>
    <xf numFmtId="0" fontId="89" fillId="0" borderId="0" xfId="0" applyFont="1" applyFill="1" applyAlignment="1">
      <alignment horizontal="center" vertical="center"/>
    </xf>
    <xf numFmtId="0" fontId="89" fillId="0" borderId="9" xfId="0" applyFont="1" applyFill="1" applyBorder="1" applyAlignment="1">
      <alignment horizontal="center" vertical="center"/>
    </xf>
    <xf numFmtId="0" fontId="90" fillId="0" borderId="0" xfId="0" applyFont="1" applyFill="1" applyAlignment="1">
      <alignment horizontal="center" vertical="center"/>
    </xf>
    <xf numFmtId="0" fontId="89" fillId="0" borderId="0" xfId="0" applyFont="1" applyFill="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110" fillId="0" borderId="0" xfId="0" applyFont="1" applyFill="1" applyAlignment="1">
      <alignment horizontal="center" vertical="center"/>
    </xf>
    <xf numFmtId="10" fontId="5" fillId="25" borderId="0" xfId="0" applyNumberFormat="1" applyFont="1" applyFill="1" applyBorder="1" applyAlignment="1">
      <alignment horizontal="center" vertical="top" shrinkToFit="1"/>
    </xf>
    <xf numFmtId="49" fontId="7" fillId="0" borderId="0" xfId="0" applyNumberFormat="1" applyFont="1" applyAlignment="1">
      <alignment vertical="top"/>
    </xf>
    <xf numFmtId="0" fontId="0" fillId="7" borderId="0" xfId="0" applyFill="1" applyAlignment="1">
      <alignment horizontal="center" vertical="center"/>
    </xf>
    <xf numFmtId="2" fontId="0" fillId="0" borderId="0" xfId="0" applyNumberFormat="1" applyAlignment="1">
      <alignment vertical="center"/>
    </xf>
    <xf numFmtId="2" fontId="4" fillId="25" borderId="0" xfId="0" applyNumberFormat="1" applyFont="1" applyFill="1" applyAlignment="1">
      <alignment vertical="center"/>
    </xf>
  </cellXfs>
  <cellStyles count="1">
    <cellStyle name="Normal" xfId="0" builtinId="0"/>
  </cellStyles>
  <dxfs count="182">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strike val="0"/>
        <color rgb="FFFF0000"/>
      </font>
    </dxf>
    <dxf>
      <font>
        <b/>
        <i val="0"/>
        <strike val="0"/>
        <color rgb="FFFF0000"/>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theme="0"/>
      </font>
      <fill>
        <patternFill>
          <bgColor theme="7" tint="-0.24994659260841701"/>
        </patternFill>
      </fill>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FF000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009696"/>
      </font>
    </dxf>
    <dxf>
      <font>
        <b/>
        <i val="0"/>
        <strike val="0"/>
        <color theme="0"/>
      </font>
      <fill>
        <patternFill>
          <bgColor theme="7" tint="-0.24994659260841701"/>
        </patternFill>
      </fill>
    </dxf>
    <dxf>
      <font>
        <b/>
        <i val="0"/>
        <strike val="0"/>
        <color rgb="FF009696"/>
      </font>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FF000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FF000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theme="0"/>
      </font>
      <fill>
        <patternFill>
          <bgColor theme="7" tint="-0.24994659260841701"/>
        </patternFill>
      </fill>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FF0000"/>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C80000"/>
      </font>
    </dxf>
    <dxf>
      <font>
        <b/>
        <i val="0"/>
        <strike val="0"/>
        <color auto="1"/>
      </font>
    </dxf>
    <dxf>
      <font>
        <color theme="0"/>
      </font>
      <fill>
        <patternFill>
          <bgColor theme="7" tint="0.39994506668294322"/>
        </patternFill>
      </fill>
    </dxf>
    <dxf>
      <font>
        <b/>
        <i val="0"/>
      </font>
    </dxf>
    <dxf>
      <font>
        <b/>
        <i val="0"/>
        <strike val="0"/>
        <color rgb="FF009696"/>
      </font>
    </dxf>
    <dxf>
      <font>
        <b/>
        <i val="0"/>
        <strike val="0"/>
        <color rgb="FF009696"/>
      </font>
    </dxf>
    <dxf>
      <font>
        <b/>
        <i val="0"/>
        <strike val="0"/>
        <color theme="0"/>
      </font>
      <fill>
        <patternFill>
          <bgColor theme="7" tint="-0.24994659260841701"/>
        </patternFill>
      </fill>
    </dxf>
    <dxf>
      <font>
        <b/>
        <i val="0"/>
        <strike val="0"/>
        <color rgb="FF009696"/>
      </font>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theme="0"/>
      </font>
      <fill>
        <patternFill>
          <bgColor theme="7" tint="-0.24994659260841701"/>
        </patternFill>
      </fill>
    </dxf>
    <dxf>
      <font>
        <b/>
        <i val="0"/>
        <strike val="0"/>
        <color rgb="FFFF0000"/>
      </font>
    </dxf>
    <dxf>
      <font>
        <b/>
        <i val="0"/>
        <strike val="0"/>
        <color rgb="FF009696"/>
      </font>
    </dxf>
    <dxf>
      <font>
        <b/>
        <i val="0"/>
        <strike val="0"/>
        <color rgb="FFFF0000"/>
      </font>
    </dxf>
    <dxf>
      <font>
        <b/>
        <i val="0"/>
        <strike val="0"/>
        <color theme="0"/>
      </font>
      <fill>
        <patternFill>
          <bgColor theme="7" tint="-0.24994659260841701"/>
        </patternFill>
      </fill>
    </dxf>
    <dxf>
      <font>
        <b/>
        <i val="0"/>
        <strike val="0"/>
        <color rgb="FFFF0000"/>
      </font>
    </dxf>
    <dxf>
      <font>
        <b/>
        <i val="0"/>
        <strike val="0"/>
        <color rgb="FF00969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7D7D"/>
      <color rgb="FF007373"/>
      <color rgb="FF009696"/>
      <color rgb="FF32410A"/>
      <color rgb="FF55730F"/>
      <color rgb="FF78A00A"/>
      <color rgb="FFAFE10F"/>
      <color rgb="FFC80000"/>
      <color rgb="FFDEC800"/>
      <color rgb="FFBEE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1143000</xdr:colOff>
          <xdr:row>672</xdr:row>
          <xdr:rowOff>38100</xdr:rowOff>
        </xdr:from>
        <xdr:to>
          <xdr:col>1</xdr:col>
          <xdr:colOff>1838325</xdr:colOff>
          <xdr:row>672</xdr:row>
          <xdr:rowOff>190500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32004" rIns="27432" bIns="32004" anchor="ctr" upright="1"/>
            <a:lstStyle/>
            <a:p>
              <a:pPr algn="ctr" rtl="0">
                <a:defRPr sz="1000"/>
              </a:pPr>
              <a:r>
                <a:rPr lang="fr-FR" sz="1100" b="0" i="0" u="none" strike="noStrike" baseline="0">
                  <a:solidFill>
                    <a:srgbClr val="000000"/>
                  </a:solidFill>
                  <a:latin typeface="Palatino Linotype"/>
                </a:rPr>
                <a:t>Voir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1143000</xdr:colOff>
          <xdr:row>660</xdr:row>
          <xdr:rowOff>28575</xdr:rowOff>
        </xdr:from>
        <xdr:to>
          <xdr:col>1</xdr:col>
          <xdr:colOff>1838325</xdr:colOff>
          <xdr:row>660</xdr:row>
          <xdr:rowOff>180975</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32004" rIns="27432" bIns="32004" anchor="ctr" upright="1"/>
            <a:lstStyle/>
            <a:p>
              <a:pPr algn="ctr" rtl="0">
                <a:defRPr sz="1000"/>
              </a:pPr>
              <a:r>
                <a:rPr lang="fr-FR" sz="1100" b="0" i="0" u="none" strike="noStrike" baseline="0">
                  <a:solidFill>
                    <a:srgbClr val="000000"/>
                  </a:solidFill>
                  <a:latin typeface="Palatino Linotype"/>
                </a:rPr>
                <a:t>Voir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pteGestionJustice202011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omptes"/>
      <sheetName val="Bips&amp;Badges"/>
      <sheetName val="RépartitionTantièmes"/>
      <sheetName val="CpteGestionJustice20201105"/>
    </sheetNames>
    <definedNames>
      <definedName name="AllerVersAscenseurs"/>
      <definedName name="AllerVersChauffage"/>
    </defined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outlinePr summaryBelow="0" summaryRight="0"/>
  </sheetPr>
  <dimension ref="A1:AV994"/>
  <sheetViews>
    <sheetView tabSelected="1" zoomScaleNormal="100" zoomScaleSheetLayoutView="85" workbookViewId="0">
      <pane xSplit="2" ySplit="3" topLeftCell="AK7" activePane="bottomRight" state="frozen"/>
      <selection pane="topRight" activeCell="C1" sqref="C1"/>
      <selection pane="bottomLeft" activeCell="A4" sqref="A4"/>
      <selection pane="bottomRight" activeCell="AN520" sqref="AN520"/>
    </sheetView>
  </sheetViews>
  <sheetFormatPr baseColWidth="10" defaultColWidth="11.5" defaultRowHeight="17.25" outlineLevelRow="4" x14ac:dyDescent="0.3"/>
  <cols>
    <col min="1" max="1" width="5.375" style="23" customWidth="1"/>
    <col min="2" max="2" width="35.25" style="24" customWidth="1"/>
    <col min="3" max="3" width="13" style="25" customWidth="1"/>
    <col min="4" max="4" width="32.5" style="25" customWidth="1"/>
    <col min="5" max="5" width="20.875" style="25" customWidth="1"/>
    <col min="6" max="6" width="13.5" style="27" customWidth="1"/>
    <col min="7" max="7" width="13.75" style="27" bestFit="1" customWidth="1"/>
    <col min="8" max="8" width="13.875" style="27" bestFit="1" customWidth="1"/>
    <col min="9" max="9" width="14.375" style="27" bestFit="1" customWidth="1"/>
    <col min="10" max="10" width="14.125" style="27" bestFit="1" customWidth="1"/>
    <col min="11" max="11" width="19" style="28" customWidth="1"/>
    <col min="12" max="12" width="11.5" style="27"/>
    <col min="13" max="13" width="15.375" style="90" customWidth="1"/>
    <col min="14" max="14" width="17.625" style="28" customWidth="1"/>
    <col min="15" max="15" width="11.5" style="27"/>
    <col min="16" max="16" width="17.125" style="90" bestFit="1" customWidth="1"/>
    <col min="17" max="17" width="15" style="91" customWidth="1"/>
    <col min="18" max="18" width="9.75" style="92" customWidth="1"/>
    <col min="19" max="19" width="11.5" style="28"/>
    <col min="20" max="20" width="15.375" style="27" customWidth="1"/>
    <col min="21" max="21" width="19.25" style="39" customWidth="1"/>
    <col min="22" max="22" width="15" style="91" customWidth="1"/>
    <col min="23" max="23" width="9.75" style="92" customWidth="1"/>
    <col min="24" max="24" width="11.625" style="28" customWidth="1"/>
    <col min="25" max="25" width="11.5" style="27"/>
    <col min="26" max="26" width="17.25" style="39" customWidth="1"/>
    <col min="27" max="27" width="15.875" style="7" customWidth="1"/>
    <col min="28" max="28" width="10.125" style="92" customWidth="1"/>
    <col min="29" max="29" width="11.5" style="28"/>
    <col min="30" max="30" width="15.75" style="27" customWidth="1"/>
    <col min="31" max="31" width="15.625" style="9" customWidth="1"/>
    <col min="32" max="32" width="13" style="7" customWidth="1"/>
    <col min="33" max="33" width="5.25" style="92" customWidth="1"/>
    <col min="34" max="34" width="11.5" style="28"/>
    <col min="35" max="35" width="14" style="27" customWidth="1"/>
    <col min="36" max="36" width="17.125" style="39" customWidth="1"/>
    <col min="37" max="37" width="13.75" style="7" customWidth="1"/>
    <col min="38" max="38" width="14.75" style="92" customWidth="1"/>
    <col min="39" max="39" width="11.5" style="28"/>
    <col min="40" max="40" width="10.375" style="27" customWidth="1"/>
    <col min="41" max="41" width="15.375" style="39" customWidth="1"/>
    <col min="42" max="42" width="9.75" style="7" customWidth="1"/>
    <col min="43" max="43" width="9.75" style="92" customWidth="1"/>
    <col min="44" max="44" width="11.5" style="28"/>
    <col min="45" max="45" width="11.5" style="27"/>
    <col min="46" max="46" width="17.125" style="39" customWidth="1"/>
    <col min="47" max="47" width="14.5" style="7" customWidth="1"/>
    <col min="48" max="48" width="11.5" style="92" bestFit="1" customWidth="1"/>
    <col min="49" max="16384" width="11.5" style="36"/>
  </cols>
  <sheetData>
    <row r="1" spans="1:48" s="10" customFormat="1" ht="7.9" customHeight="1" x14ac:dyDescent="0.3">
      <c r="A1" s="1"/>
      <c r="B1" s="2"/>
      <c r="C1" s="3"/>
      <c r="D1" s="3"/>
      <c r="E1" s="3"/>
      <c r="F1" s="4"/>
      <c r="G1" s="4"/>
      <c r="H1" s="4"/>
      <c r="I1" s="4"/>
      <c r="J1" s="4"/>
      <c r="K1" s="5"/>
      <c r="L1" s="4"/>
      <c r="M1" s="6"/>
      <c r="N1" s="5"/>
      <c r="O1" s="4"/>
      <c r="P1" s="6"/>
      <c r="Q1" s="7"/>
      <c r="R1" s="8"/>
      <c r="S1" s="5"/>
      <c r="T1" s="4"/>
      <c r="U1" s="9"/>
      <c r="V1" s="7"/>
      <c r="W1" s="8"/>
      <c r="X1" s="5"/>
      <c r="Y1" s="4"/>
      <c r="Z1" s="9"/>
      <c r="AA1" s="7"/>
      <c r="AB1" s="8"/>
      <c r="AC1" s="5"/>
      <c r="AD1" s="4"/>
      <c r="AE1" s="9"/>
      <c r="AF1" s="7"/>
      <c r="AG1" s="8"/>
      <c r="AH1" s="5"/>
      <c r="AI1" s="4"/>
      <c r="AJ1" s="9"/>
      <c r="AK1" s="7"/>
      <c r="AL1" s="8"/>
      <c r="AM1" s="5"/>
      <c r="AN1" s="4"/>
      <c r="AO1" s="9"/>
      <c r="AP1" s="7"/>
      <c r="AQ1" s="8"/>
      <c r="AR1" s="5"/>
      <c r="AS1" s="4"/>
      <c r="AT1" s="9"/>
      <c r="AU1" s="7"/>
      <c r="AV1" s="8"/>
    </row>
    <row r="2" spans="1:48" s="1" customFormat="1" ht="21" x14ac:dyDescent="0.3">
      <c r="A2" s="478" t="s">
        <v>1336</v>
      </c>
      <c r="B2" s="2"/>
      <c r="C2" s="3"/>
      <c r="D2" s="3"/>
      <c r="E2" s="3"/>
      <c r="F2" s="11" t="s">
        <v>0</v>
      </c>
      <c r="G2" s="11" t="s">
        <v>1</v>
      </c>
      <c r="H2" s="11" t="s">
        <v>2</v>
      </c>
      <c r="I2" s="11" t="s">
        <v>3</v>
      </c>
      <c r="J2" s="11">
        <v>2014</v>
      </c>
      <c r="K2" s="12" t="s">
        <v>4</v>
      </c>
      <c r="L2" s="11" t="s">
        <v>4</v>
      </c>
      <c r="M2" s="6"/>
      <c r="N2" s="12" t="s">
        <v>5</v>
      </c>
      <c r="O2" s="11" t="s">
        <v>5</v>
      </c>
      <c r="P2" s="6"/>
      <c r="Q2" s="7"/>
      <c r="R2" s="8"/>
      <c r="S2" s="12" t="s">
        <v>6</v>
      </c>
      <c r="T2" s="11" t="s">
        <v>6</v>
      </c>
      <c r="U2" s="9"/>
      <c r="V2" s="7"/>
      <c r="W2" s="8"/>
      <c r="X2" s="12" t="s">
        <v>7</v>
      </c>
      <c r="Y2" s="11" t="s">
        <v>7</v>
      </c>
      <c r="Z2" s="9"/>
      <c r="AA2" s="7"/>
      <c r="AB2" s="8"/>
      <c r="AC2" s="12" t="s">
        <v>8</v>
      </c>
      <c r="AD2" s="11" t="s">
        <v>8</v>
      </c>
      <c r="AE2" s="9"/>
      <c r="AF2" s="7"/>
      <c r="AG2" s="8"/>
      <c r="AH2" s="12" t="s">
        <v>9</v>
      </c>
      <c r="AI2" s="11" t="s">
        <v>9</v>
      </c>
      <c r="AJ2" s="9"/>
      <c r="AK2" s="7"/>
      <c r="AL2" s="8"/>
      <c r="AM2" s="12" t="s">
        <v>10</v>
      </c>
      <c r="AN2" s="11" t="s">
        <v>10</v>
      </c>
      <c r="AO2" s="9"/>
      <c r="AP2" s="7"/>
      <c r="AQ2" s="8"/>
      <c r="AR2" s="12" t="s">
        <v>1449</v>
      </c>
      <c r="AS2" s="11" t="s">
        <v>1449</v>
      </c>
      <c r="AT2" s="9"/>
      <c r="AU2" s="7"/>
      <c r="AV2" s="8"/>
    </row>
    <row r="3" spans="1:48" s="13" customFormat="1" ht="15.6" customHeight="1" thickBot="1" x14ac:dyDescent="0.35">
      <c r="A3" s="13" t="s">
        <v>11</v>
      </c>
      <c r="B3" s="14" t="s">
        <v>12</v>
      </c>
      <c r="C3" s="15" t="s">
        <v>13</v>
      </c>
      <c r="D3" s="15" t="s">
        <v>14</v>
      </c>
      <c r="E3" s="15"/>
      <c r="F3" s="16" t="s">
        <v>15</v>
      </c>
      <c r="G3" s="16" t="s">
        <v>15</v>
      </c>
      <c r="H3" s="16" t="s">
        <v>15</v>
      </c>
      <c r="I3" s="16" t="s">
        <v>15</v>
      </c>
      <c r="J3" s="16" t="s">
        <v>15</v>
      </c>
      <c r="K3" s="17" t="s">
        <v>16</v>
      </c>
      <c r="L3" s="16" t="s">
        <v>15</v>
      </c>
      <c r="M3" s="18" t="s">
        <v>17</v>
      </c>
      <c r="N3" s="17" t="s">
        <v>16</v>
      </c>
      <c r="O3" s="16" t="s">
        <v>15</v>
      </c>
      <c r="P3" s="18" t="s">
        <v>18</v>
      </c>
      <c r="Q3" s="19" t="s">
        <v>19</v>
      </c>
      <c r="R3" s="20" t="s">
        <v>20</v>
      </c>
      <c r="S3" s="17" t="s">
        <v>16</v>
      </c>
      <c r="T3" s="16" t="s">
        <v>15</v>
      </c>
      <c r="U3" s="21" t="s">
        <v>21</v>
      </c>
      <c r="V3" s="19" t="s">
        <v>19</v>
      </c>
      <c r="W3" s="20" t="s">
        <v>20</v>
      </c>
      <c r="X3" s="17" t="s">
        <v>16</v>
      </c>
      <c r="Y3" s="16" t="s">
        <v>15</v>
      </c>
      <c r="Z3" s="21" t="s">
        <v>22</v>
      </c>
      <c r="AA3" s="19" t="s">
        <v>23</v>
      </c>
      <c r="AB3" s="20" t="s">
        <v>20</v>
      </c>
      <c r="AC3" s="17" t="s">
        <v>16</v>
      </c>
      <c r="AD3" s="16" t="s">
        <v>15</v>
      </c>
      <c r="AE3" s="22" t="s">
        <v>24</v>
      </c>
      <c r="AF3" s="19" t="s">
        <v>25</v>
      </c>
      <c r="AG3" s="20" t="s">
        <v>20</v>
      </c>
      <c r="AH3" s="17" t="s">
        <v>16</v>
      </c>
      <c r="AI3" s="16" t="s">
        <v>15</v>
      </c>
      <c r="AJ3" s="21" t="s">
        <v>26</v>
      </c>
      <c r="AK3" s="19" t="s">
        <v>25</v>
      </c>
      <c r="AL3" s="20" t="s">
        <v>20</v>
      </c>
      <c r="AM3" s="17" t="s">
        <v>16</v>
      </c>
      <c r="AN3" s="16" t="s">
        <v>15</v>
      </c>
      <c r="AO3" s="21" t="s">
        <v>27</v>
      </c>
      <c r="AP3" s="19" t="s">
        <v>25</v>
      </c>
      <c r="AQ3" s="20" t="s">
        <v>20</v>
      </c>
      <c r="AR3" s="17" t="s">
        <v>16</v>
      </c>
      <c r="AS3" s="16" t="s">
        <v>15</v>
      </c>
      <c r="AT3" s="21" t="s">
        <v>1450</v>
      </c>
      <c r="AU3" s="19" t="s">
        <v>25</v>
      </c>
      <c r="AV3" s="20" t="s">
        <v>20</v>
      </c>
    </row>
    <row r="4" spans="1:48" x14ac:dyDescent="0.3">
      <c r="A4" s="23" t="str">
        <f>LEFT(B4,FIND(" ",B4,1)-1)&amp;0</f>
        <v>6010</v>
      </c>
      <c r="B4" s="24" t="s">
        <v>28</v>
      </c>
      <c r="D4" s="26"/>
      <c r="E4" s="26"/>
      <c r="F4" s="27">
        <v>41802.74</v>
      </c>
      <c r="G4" s="27">
        <v>42334.12</v>
      </c>
      <c r="H4" s="27">
        <v>46435.68</v>
      </c>
      <c r="I4" s="27">
        <v>45034.66</v>
      </c>
      <c r="J4" s="27">
        <v>43951.75</v>
      </c>
      <c r="K4" s="28">
        <v>47000</v>
      </c>
      <c r="L4" s="27">
        <v>45694.84</v>
      </c>
      <c r="M4" s="29">
        <f>(L4-J4)/J4</f>
        <v>3.9659171705335887E-2</v>
      </c>
      <c r="N4" s="28">
        <v>47000</v>
      </c>
      <c r="O4" s="27">
        <v>47521.54</v>
      </c>
      <c r="P4" s="29">
        <f>(O4-L4)/L4</f>
        <v>3.997606731963619E-2</v>
      </c>
      <c r="Q4" s="30" t="str">
        <f>ROUND(O4-N4,2) &amp; "  (" &amp; ROUND(100*(O4-N4)/N4,1) &amp;"%)"</f>
        <v>521,54  (1,1%)</v>
      </c>
      <c r="R4" s="31">
        <f>O4/O$34</f>
        <v>9.302122461409823E-2</v>
      </c>
      <c r="S4" s="28">
        <v>46000</v>
      </c>
      <c r="T4" s="27">
        <v>38860.959999999999</v>
      </c>
      <c r="U4" s="29">
        <f>(T4-O4)/O4</f>
        <v>-0.18224535652674559</v>
      </c>
      <c r="V4" s="30" t="str">
        <f t="shared" ref="V4:V31" si="0">(T4-S4) &amp; "  (" &amp; ROUND(100*(T4-S4)/S4,1) &amp;"%)"</f>
        <v>-7139,04  (-15,5%)</v>
      </c>
      <c r="W4" s="31">
        <f>T4/T$34</f>
        <v>7.8249711171865785E-2</v>
      </c>
      <c r="X4" s="28">
        <v>47500</v>
      </c>
      <c r="Y4" s="32">
        <v>47337.74</v>
      </c>
      <c r="Z4" s="33" t="str">
        <f>ROUND(Y4-T4,2) &amp; "   (" &amp; ROUND(100*(Y4-T4)/T4,1) &amp;"%)"</f>
        <v>8476,78   (21,8%)</v>
      </c>
      <c r="AA4" s="34" t="str">
        <f>ROUND(Y4-X4,2) &amp; "  (" &amp; ROUND(100*(Y4-X4)/X4,1) &amp;"%)"</f>
        <v>-162,26  (-0,3%)</v>
      </c>
      <c r="AB4" s="31">
        <f>Y4/Y$34</f>
        <v>8.7214734922145265E-2</v>
      </c>
      <c r="AC4" s="28">
        <v>40000</v>
      </c>
      <c r="AD4" s="27">
        <f>SUM(AD110,AD313:AD314)</f>
        <v>45137.79</v>
      </c>
      <c r="AE4" s="35" t="str">
        <f>ROUND(AD4-Y4,2) &amp; "   (" &amp; ROUND(100*(AD4-Y4)/Y4,1) &amp;"%)"</f>
        <v>-2199,95   (-4,6%)</v>
      </c>
      <c r="AF4" s="34" t="str">
        <f>ROUND(AD4-AC4,2) &amp; "  (" &amp; ROUND(100*(AD4-AC4)/AC4,1) &amp;"%)"</f>
        <v>5137,79  (12,8%)</v>
      </c>
      <c r="AG4" s="31">
        <f>AD4/AD$34</f>
        <v>8.9314516504029384E-2</v>
      </c>
      <c r="AH4" s="28">
        <v>40600</v>
      </c>
      <c r="AI4" s="27">
        <f>SUM(AI110,AI313:AI314)</f>
        <v>36496.21</v>
      </c>
      <c r="AJ4" s="35" t="str">
        <f>ROUND(AI4-AD4,2) &amp; "   (" &amp; ROUND(100*(AI4-AD4)/AD4,1) &amp;"%)"</f>
        <v>-8641,58   (-19,1%)</v>
      </c>
      <c r="AK4" s="34" t="str">
        <f>ROUND(AI4-AH4,2) &amp; "  (" &amp; ROUND(100*(AI4-AH4)/AH4,1) &amp;"%)"</f>
        <v>-4103,79  (-10,1%)</v>
      </c>
      <c r="AL4" s="31">
        <f>AH4/AH$34</f>
        <v>7.837232646127712E-2</v>
      </c>
      <c r="AM4" s="28">
        <f>SUM(AM110,AM313:AM314)</f>
        <v>41210</v>
      </c>
      <c r="AN4" s="27">
        <f>SUM(AN110,AN313:AN314)</f>
        <v>23929.200000000001</v>
      </c>
      <c r="AO4" s="35" t="str">
        <f>ROUND(AN4-AI4,2) &amp; "   (" &amp; ROUND(100*(AN4-AI4)/(AI4+0.0001),1) &amp;"%)"</f>
        <v>-12567,01   (-34,4%)</v>
      </c>
      <c r="AP4" s="34" t="str">
        <f>ROUND(AN4-AM4,2) &amp; "  (" &amp; ROUND(100*(AN4-AM4)/AM4,1) &amp;"%)"</f>
        <v>-17280,8  (-41,9%)</v>
      </c>
      <c r="AQ4" s="31">
        <f>AN4/AN$34</f>
        <v>6.4308875238599822E-2</v>
      </c>
      <c r="AR4" s="28">
        <f>SUM(AR110,AR313:AR314)</f>
        <v>40000</v>
      </c>
      <c r="AS4" s="27">
        <f>SUM(AS110,AS313:AS314)</f>
        <v>0</v>
      </c>
      <c r="AT4" s="35" t="str">
        <f>ROUND(AS4-AN4,2) &amp; "   (" &amp; ROUND(100*(AS4-AN4)/AN4,1) &amp;"%)"</f>
        <v>-23929,2   (-100%)</v>
      </c>
      <c r="AU4" s="34" t="str">
        <f>ROUND(AS4-AR4,2) &amp; "  (" &amp; ROUND(100*(AS4-AR4)/AR4,1) &amp;"%)"</f>
        <v>-40000  (-100%)</v>
      </c>
      <c r="AV4" s="31">
        <f>AS4/AS$34</f>
        <v>0</v>
      </c>
    </row>
    <row r="5" spans="1:48" x14ac:dyDescent="0.3">
      <c r="A5" s="23" t="str">
        <f t="shared" ref="A5:A15" si="1">LEFT(B5,FIND(" ",B5,1)-1)&amp;0</f>
        <v>6020</v>
      </c>
      <c r="B5" s="24" t="s">
        <v>29</v>
      </c>
      <c r="D5" s="26"/>
      <c r="E5" s="26"/>
      <c r="F5" s="27">
        <v>19795.689999999999</v>
      </c>
      <c r="G5" s="27">
        <v>22239.33</v>
      </c>
      <c r="H5" s="27">
        <v>23912.67</v>
      </c>
      <c r="I5" s="27">
        <v>27435.97</v>
      </c>
      <c r="J5" s="27">
        <v>23272.35</v>
      </c>
      <c r="K5" s="28">
        <v>22900</v>
      </c>
      <c r="L5" s="27">
        <v>18493.439999999999</v>
      </c>
      <c r="M5" s="29">
        <f>(L5-J5)/J5</f>
        <v>-0.20534711793179461</v>
      </c>
      <c r="N5" s="28">
        <v>22900</v>
      </c>
      <c r="O5" s="27">
        <v>25043.03</v>
      </c>
      <c r="P5" s="29">
        <f>(O5-L5)/L5</f>
        <v>0.35415747421788485</v>
      </c>
      <c r="Q5" s="30" t="str">
        <f>(O5-N5) &amp; "  (" &amp; ROUND(100*(O5-N5)/N5,1) &amp;"%)"</f>
        <v>2143,03  (9,4%)</v>
      </c>
      <c r="R5" s="31">
        <f>O5/O$34</f>
        <v>4.9020577166640648E-2</v>
      </c>
      <c r="S5" s="28">
        <v>22000</v>
      </c>
      <c r="T5" s="27">
        <v>24765.23</v>
      </c>
      <c r="U5" s="29">
        <f>(T5-O5)/O5</f>
        <v>-1.1092906888663205E-2</v>
      </c>
      <c r="V5" s="30" t="str">
        <f t="shared" si="0"/>
        <v>2765,23  (12,6%)</v>
      </c>
      <c r="W5" s="31">
        <f>T5/T$34</f>
        <v>4.9866809636324623E-2</v>
      </c>
      <c r="X5" s="28">
        <v>22800</v>
      </c>
      <c r="Y5" s="27">
        <v>25786.54</v>
      </c>
      <c r="Z5" s="37" t="str">
        <f t="shared" ref="Z5:Z30" si="2">ROUND(Y5-T5,2) &amp; "   (" &amp; ROUND(100*(Y5-T5)/T5,1) &amp;"%)"</f>
        <v>1021,31   (4,1%)</v>
      </c>
      <c r="AA5" s="34" t="str">
        <f>ROUND(Y5-X5,2) &amp; "  (" &amp; ROUND(100*(Y5-X5)/X5,1) &amp;"%)"</f>
        <v>2986,54  (13,1%)</v>
      </c>
      <c r="AB5" s="31">
        <f>Y5/Y$34</f>
        <v>4.7508948476612869E-2</v>
      </c>
      <c r="AC5" s="28">
        <v>24800</v>
      </c>
      <c r="AD5" s="27">
        <f>SUM(AD109,AD286,AD297)</f>
        <v>31296.089999999997</v>
      </c>
      <c r="AE5" s="35" t="str">
        <f t="shared" ref="AE5:AE30" si="3">ROUND(AD5-Y5,2) &amp; "   (" &amp; ROUND(100*(AD5-Y5)/Y5,1) &amp;"%)"</f>
        <v>5509,55   (21,4%)</v>
      </c>
      <c r="AF5" s="34" t="str">
        <f>ROUND(AD5-AC5,2) &amp; "  (" &amp; ROUND(100*(AD5-AC5)/AC5,1) &amp;"%)"</f>
        <v>6496,09  (26,2%)</v>
      </c>
      <c r="AG5" s="31">
        <f>AD5/AD$34</f>
        <v>6.1925830813085635E-2</v>
      </c>
      <c r="AH5" s="28">
        <v>25190</v>
      </c>
      <c r="AI5" s="27">
        <f>SUM(AI109,AI286,AI297)</f>
        <v>23633.03</v>
      </c>
      <c r="AJ5" s="35" t="str">
        <f t="shared" ref="AJ5:AJ31" si="4">ROUND(AI5-AD5,2) &amp; "   (" &amp; ROUND(100*(AI5-AD5)/AD5,1) &amp;"%)"</f>
        <v>-7663,06   (-24,5%)</v>
      </c>
      <c r="AK5" s="34" t="str">
        <f>ROUND(AI5-AH5,2) &amp; "  (" &amp; ROUND(100*(AI5-AH5)/AH5,1) &amp;"%)"</f>
        <v>-1556,97  (-6,2%)</v>
      </c>
      <c r="AL5" s="31">
        <f t="shared" ref="AL5:AL33" si="5">AH5/AH$34</f>
        <v>4.8625588757624891E-2</v>
      </c>
      <c r="AM5" s="28">
        <f>SUM(AM109,AM286,AM297)</f>
        <v>25600</v>
      </c>
      <c r="AN5" s="27">
        <f>SUM(AN109,AN286,AN297)</f>
        <v>11986.57</v>
      </c>
      <c r="AO5" s="35" t="str">
        <f t="shared" ref="AO5:AO31" si="6">ROUND(AN5-AI5,2) &amp; "   (" &amp; ROUND(100*(AN5-AI5)/AI5,1) &amp;"%)"</f>
        <v>-11646,46   (-49,3%)</v>
      </c>
      <c r="AP5" s="34" t="str">
        <f>ROUND(AN5-AM5,2) &amp; "  (" &amp; ROUND(100*(AN5-AM5)/AM5,1) &amp;"%)"</f>
        <v>-13613,43  (-53,2%)</v>
      </c>
      <c r="AQ5" s="31">
        <f>AN5/AN$34</f>
        <v>3.2213481214112612E-2</v>
      </c>
      <c r="AR5" s="28">
        <f>SUM(AR109,AR286,AR297)</f>
        <v>25600</v>
      </c>
      <c r="AS5" s="27">
        <f>SUM(AS109,AS286,AS297)</f>
        <v>0</v>
      </c>
      <c r="AT5" s="35" t="str">
        <f t="shared" ref="AT5:AT6" si="7">ROUND(AS5-AN5,2) &amp; "   (" &amp; ROUND(100*(AS5-AN5)/AN5,1) &amp;"%)"</f>
        <v>-11986,57   (-100%)</v>
      </c>
      <c r="AU5" s="34" t="str">
        <f>ROUND(AS5-AR5,2) &amp; "  (" &amp; ROUND(100*(AS5-AR5)/AR5,1) &amp;"%)"</f>
        <v>-25600  (-100%)</v>
      </c>
      <c r="AV5" s="31">
        <f>AS5/AS$34</f>
        <v>0</v>
      </c>
    </row>
    <row r="6" spans="1:48" x14ac:dyDescent="0.3">
      <c r="A6" s="23" t="str">
        <f t="shared" si="1"/>
        <v>6030</v>
      </c>
      <c r="B6" s="24" t="s">
        <v>30</v>
      </c>
      <c r="D6" s="26"/>
      <c r="E6" s="26"/>
      <c r="F6" s="27">
        <v>141095.54999999999</v>
      </c>
      <c r="G6" s="27">
        <v>123289.66</v>
      </c>
      <c r="H6" s="27">
        <v>134341.22</v>
      </c>
      <c r="I6" s="27">
        <v>152968.94</v>
      </c>
      <c r="J6" s="27">
        <v>135002.89000000001</v>
      </c>
      <c r="K6" s="28">
        <v>140000</v>
      </c>
      <c r="L6" s="27">
        <v>160620.04999999999</v>
      </c>
      <c r="M6" s="29">
        <f t="shared" ref="M6:M33" si="8">(L6-J6)/J6</f>
        <v>0.18975267862784251</v>
      </c>
      <c r="N6" s="28">
        <v>140000</v>
      </c>
      <c r="O6" s="27">
        <v>165776.71</v>
      </c>
      <c r="P6" s="29">
        <f t="shared" ref="P6:P31" si="9">(O6-L6)/L6</f>
        <v>3.2104709219054554E-2</v>
      </c>
      <c r="Q6" s="30" t="str">
        <f>(O6-N6) &amp; "  (" &amp; ROUND(100*(O6-N6)/N6,1) &amp;"%)"</f>
        <v>25776,71  (18,4%)</v>
      </c>
      <c r="R6" s="31">
        <f>O6/O$34</f>
        <v>0.32450027033417311</v>
      </c>
      <c r="S6" s="28">
        <v>155000</v>
      </c>
      <c r="T6" s="27">
        <v>161745.16</v>
      </c>
      <c r="U6" s="29">
        <f t="shared" ref="U6:U31" si="10">(T6-O6)/O6</f>
        <v>-2.4319157980635449E-2</v>
      </c>
      <c r="V6" s="30" t="str">
        <f t="shared" si="0"/>
        <v>6745,16  (4,4%)</v>
      </c>
      <c r="W6" s="31">
        <f>T6/T$34</f>
        <v>0.32568706623426746</v>
      </c>
      <c r="X6" s="28">
        <v>180000</v>
      </c>
      <c r="Y6" s="27">
        <v>161803.51</v>
      </c>
      <c r="Z6" s="37" t="str">
        <f t="shared" si="2"/>
        <v>58,35   (0%)</v>
      </c>
      <c r="AA6" s="34" t="str">
        <f>ROUND(Y6-X6,2) &amp; "  (" &amp; ROUND(100*(Y6-X6)/X6,1) &amp;"%)"</f>
        <v>-18196,49  (-10,1%)</v>
      </c>
      <c r="AB6" s="31">
        <f>Y6/Y$34</f>
        <v>0.29810570242945023</v>
      </c>
      <c r="AC6" s="28">
        <v>170000</v>
      </c>
      <c r="AD6" s="27">
        <f>SUM(AD298:AD299)</f>
        <v>163038.54</v>
      </c>
      <c r="AE6" s="35" t="str">
        <f t="shared" si="3"/>
        <v>1235,03   (0,8%)</v>
      </c>
      <c r="AF6" s="34" t="str">
        <f>ROUND(AD6-AC6,2) &amp; "  (" &amp; ROUND(100*(AD6-AC6)/AC6,1) &amp;"%)"</f>
        <v>-6961,46  (-4,1%)</v>
      </c>
      <c r="AG6" s="31">
        <f>AD6/AD$34</f>
        <v>0.32260570071381112</v>
      </c>
      <c r="AH6" s="28">
        <v>172550</v>
      </c>
      <c r="AI6" s="27">
        <f>SUM(AI298:AI299)</f>
        <v>152017.54999999999</v>
      </c>
      <c r="AJ6" s="35" t="str">
        <f t="shared" si="4"/>
        <v>-11020,99   (-6,8%)</v>
      </c>
      <c r="AK6" s="34" t="str">
        <f>ROUND(AI6-AH6,2) &amp; "  (" &amp; ROUND(100*(AI6-AH6)/AH6,1) &amp;"%)"</f>
        <v>-20532,45  (-11,9%)</v>
      </c>
      <c r="AL6" s="31">
        <f t="shared" si="5"/>
        <v>0.33308238746042779</v>
      </c>
      <c r="AM6" s="28">
        <f>SUM(AM298:AM299)</f>
        <v>175140</v>
      </c>
      <c r="AN6" s="27">
        <f>SUM(AN298:AN299)</f>
        <v>104304.24</v>
      </c>
      <c r="AO6" s="35" t="str">
        <f t="shared" si="6"/>
        <v>-47713,31   (-31,4%)</v>
      </c>
      <c r="AP6" s="34" t="str">
        <f>ROUND(AN6-AM6,2) &amp; "  (" &amp; ROUND(100*(AN6-AM6)/AM6,1) &amp;"%)"</f>
        <v>-70835,76  (-40,4%)</v>
      </c>
      <c r="AQ6" s="31">
        <f>AN6/AN$34</f>
        <v>0.28031394100166213</v>
      </c>
      <c r="AR6" s="28">
        <f>SUM(AR298:AR299)</f>
        <v>170140</v>
      </c>
      <c r="AS6" s="27">
        <f>SUM(AS298:AS299)</f>
        <v>0</v>
      </c>
      <c r="AT6" s="35" t="str">
        <f t="shared" si="7"/>
        <v>-104304,24   (-100%)</v>
      </c>
      <c r="AU6" s="34" t="str">
        <f>ROUND(AS6-AR6,2) &amp; "  (" &amp; ROUND(100*(AS6-AR6)/AR6,1) &amp;"%)"</f>
        <v>-170140  (-100%)</v>
      </c>
      <c r="AV6" s="31">
        <f>AS6/AS$34</f>
        <v>0</v>
      </c>
    </row>
    <row r="7" spans="1:48" x14ac:dyDescent="0.3">
      <c r="A7" s="23" t="str">
        <f t="shared" si="1"/>
        <v>6040</v>
      </c>
      <c r="B7" s="24" t="s">
        <v>31</v>
      </c>
      <c r="D7" s="26"/>
      <c r="E7" s="26"/>
      <c r="M7" s="29"/>
      <c r="P7" s="29"/>
      <c r="Q7" s="30"/>
      <c r="R7" s="31"/>
      <c r="U7" s="29"/>
      <c r="V7" s="30"/>
      <c r="W7" s="31"/>
      <c r="Z7" s="37"/>
      <c r="AA7" s="34"/>
      <c r="AB7" s="31"/>
      <c r="AD7" s="27">
        <f>SUM(0)</f>
        <v>0</v>
      </c>
      <c r="AE7" s="35"/>
      <c r="AF7" s="34"/>
      <c r="AG7" s="31"/>
      <c r="AI7" s="27">
        <f>SUM(0)</f>
        <v>0</v>
      </c>
      <c r="AJ7" s="35"/>
      <c r="AK7" s="34"/>
      <c r="AL7" s="31">
        <f t="shared" si="5"/>
        <v>0</v>
      </c>
      <c r="AM7" s="28">
        <f>SUM(0)</f>
        <v>0</v>
      </c>
      <c r="AN7" s="27">
        <f>SUM(0)</f>
        <v>0</v>
      </c>
      <c r="AO7" s="35"/>
      <c r="AP7" s="34"/>
      <c r="AQ7" s="31"/>
      <c r="AR7" s="28">
        <f>SUM(0)</f>
        <v>0</v>
      </c>
      <c r="AS7" s="27">
        <f>SUM(0)</f>
        <v>0</v>
      </c>
      <c r="AT7" s="35"/>
      <c r="AU7" s="34"/>
      <c r="AV7" s="31"/>
    </row>
    <row r="8" spans="1:48" x14ac:dyDescent="0.3">
      <c r="A8" s="23" t="str">
        <f t="shared" si="1"/>
        <v>6050</v>
      </c>
      <c r="B8" s="24" t="s">
        <v>32</v>
      </c>
      <c r="D8" s="26"/>
      <c r="E8" s="26"/>
      <c r="F8" s="27">
        <v>2812.49</v>
      </c>
      <c r="G8" s="27">
        <v>3889.17</v>
      </c>
      <c r="H8" s="27">
        <v>481.99</v>
      </c>
      <c r="I8" s="27">
        <v>2078.5700000000002</v>
      </c>
      <c r="J8" s="27">
        <v>1559.28</v>
      </c>
      <c r="K8" s="28">
        <v>3000</v>
      </c>
      <c r="L8" s="27">
        <v>4423.84</v>
      </c>
      <c r="M8" s="29">
        <f t="shared" si="8"/>
        <v>1.8371043045508186</v>
      </c>
      <c r="N8" s="28">
        <v>3000</v>
      </c>
      <c r="O8" s="27">
        <v>3319.68</v>
      </c>
      <c r="P8" s="29">
        <f t="shared" si="9"/>
        <v>-0.24959311367499734</v>
      </c>
      <c r="Q8" s="30" t="str">
        <f>(O8-N8) &amp; "  (" &amp; ROUND(100*(O8-N8)/N8,1) &amp;"%)"</f>
        <v>319,68  (10,7%)</v>
      </c>
      <c r="R8" s="31">
        <f>O8/O$34</f>
        <v>6.498120619132494E-3</v>
      </c>
      <c r="S8" s="28">
        <v>3000</v>
      </c>
      <c r="T8" s="27">
        <v>2288.9</v>
      </c>
      <c r="U8" s="29">
        <f t="shared" si="10"/>
        <v>-0.31050583188741077</v>
      </c>
      <c r="V8" s="30" t="str">
        <f t="shared" si="0"/>
        <v>-711,1  (-23,7%)</v>
      </c>
      <c r="W8" s="31">
        <f>T8/T$34</f>
        <v>4.6088867568192761E-3</v>
      </c>
      <c r="X8" s="28">
        <v>4000</v>
      </c>
      <c r="Y8" s="32">
        <v>3283.9740000000002</v>
      </c>
      <c r="Z8" s="33" t="str">
        <f t="shared" si="2"/>
        <v>995,07   (43,5%)</v>
      </c>
      <c r="AA8" s="34" t="str">
        <f>ROUND(Y8-X8,2) &amp; "  (" &amp; ROUND(100*(Y8-X8)/X8,1) &amp;"%)"</f>
        <v>-716,03  (-17,9%)</v>
      </c>
      <c r="AB8" s="31">
        <f>Y8/Y$34</f>
        <v>6.0503716886614592E-3</v>
      </c>
      <c r="AC8" s="28">
        <v>3040</v>
      </c>
      <c r="AD8" s="27">
        <f>SUM(AD92,AD188,AD198,AD206,)</f>
        <v>1638.36</v>
      </c>
      <c r="AE8" s="35" t="str">
        <f t="shared" si="3"/>
        <v>-1645,61   (-50,1%)</v>
      </c>
      <c r="AF8" s="34" t="str">
        <f>ROUND(AD8-AC8,2) &amp; "  (" &amp; ROUND(100*(AD8-AC8)/AC8,1) &amp;"%)"</f>
        <v>-1401,64  (-46,1%)</v>
      </c>
      <c r="AG8" s="31">
        <f>AD8/AD$34</f>
        <v>3.2418364137797081E-3</v>
      </c>
      <c r="AH8" s="28">
        <v>3100</v>
      </c>
      <c r="AI8" s="27">
        <f>SUM(AI92,AI188,AI198,AI206,)</f>
        <v>2295.85</v>
      </c>
      <c r="AJ8" s="35" t="str">
        <f t="shared" si="4"/>
        <v>657,49   (40,1%)</v>
      </c>
      <c r="AK8" s="34" t="str">
        <f>ROUND(AI8-AH8,2) &amp; "  (" &amp; ROUND(100*(AI8-AH8)/AH8,1) &amp;"%)"</f>
        <v>-804,15  (-25,9%)</v>
      </c>
      <c r="AL8" s="31">
        <f t="shared" si="5"/>
        <v>5.9840938923635244E-3</v>
      </c>
      <c r="AM8" s="28">
        <f>SUM(AM92,AM188,AM198,AM206,)</f>
        <v>3160</v>
      </c>
      <c r="AN8" s="27">
        <f>SUM(AN92,AN188,AN198,AN206,)</f>
        <v>918.73</v>
      </c>
      <c r="AO8" s="35" t="str">
        <f t="shared" si="6"/>
        <v>-1377,12   (-60%)</v>
      </c>
      <c r="AP8" s="34" t="str">
        <f>ROUND(AN8-AM8,2) &amp; "  (" &amp; ROUND(100*(AN8-AM8)/AM8,1) &amp;"%)"</f>
        <v>-2241,27  (-70,9%)</v>
      </c>
      <c r="AQ8" s="31">
        <f>AN8/AN$34</f>
        <v>2.4690542495344105E-3</v>
      </c>
      <c r="AR8" s="28">
        <f>SUM(AR92,AR188,AR198,AR206,)</f>
        <v>1120</v>
      </c>
      <c r="AS8" s="27">
        <f>SUM(AS92,AS188,AS198,AS206,)</f>
        <v>0</v>
      </c>
      <c r="AT8" s="35" t="str">
        <f t="shared" ref="AT8:AT9" si="11">ROUND(AS8-AN8,2) &amp; "   (" &amp; ROUND(100*(AS8-AN8)/AN8,1) &amp;"%)"</f>
        <v>-918,73   (-100%)</v>
      </c>
      <c r="AU8" s="34" t="str">
        <f>ROUND(AS8-AR8,2) &amp; "  (" &amp; ROUND(100*(AS8-AR8)/AR8,1) &amp;"%)"</f>
        <v>-1120  (-100%)</v>
      </c>
      <c r="AV8" s="31">
        <f>AS8/AS$34</f>
        <v>0</v>
      </c>
    </row>
    <row r="9" spans="1:48" x14ac:dyDescent="0.3">
      <c r="A9" s="23" t="str">
        <f t="shared" si="1"/>
        <v>6060</v>
      </c>
      <c r="B9" s="24" t="s">
        <v>33</v>
      </c>
      <c r="D9" s="26"/>
      <c r="E9" s="26"/>
      <c r="F9" s="27">
        <v>9274.8799999999992</v>
      </c>
      <c r="G9" s="27">
        <v>5674.2</v>
      </c>
      <c r="H9" s="27">
        <v>6369.55</v>
      </c>
      <c r="I9" s="27">
        <v>5470.16</v>
      </c>
      <c r="J9" s="27">
        <v>4018.83</v>
      </c>
      <c r="K9" s="28">
        <v>4950</v>
      </c>
      <c r="L9" s="27">
        <v>6991.3</v>
      </c>
      <c r="M9" s="29">
        <f t="shared" si="8"/>
        <v>0.73963566510651113</v>
      </c>
      <c r="N9" s="28">
        <v>4950</v>
      </c>
      <c r="O9" s="27">
        <v>4459.63</v>
      </c>
      <c r="P9" s="29">
        <f t="shared" si="9"/>
        <v>-0.36211720280920573</v>
      </c>
      <c r="Q9" s="30" t="str">
        <f>(O9-N9) &amp; "  (" &amp; ROUND(100*(O9-N9)/N9,1) &amp;"%)"</f>
        <v>-490,37  (-9,9%)</v>
      </c>
      <c r="R9" s="31">
        <f>O9/O$34</f>
        <v>8.7295202117980784E-3</v>
      </c>
      <c r="S9" s="28">
        <v>4950</v>
      </c>
      <c r="T9" s="27">
        <v>4510.25</v>
      </c>
      <c r="U9" s="29">
        <f t="shared" si="10"/>
        <v>1.135071743619984E-2</v>
      </c>
      <c r="V9" s="30" t="str">
        <f t="shared" si="0"/>
        <v>-439,75  (-8,9%)</v>
      </c>
      <c r="W9" s="31">
        <f>T9/T$34</f>
        <v>9.0817560814994702E-3</v>
      </c>
      <c r="X9" s="28">
        <v>4450</v>
      </c>
      <c r="Y9" s="27">
        <v>4198.3</v>
      </c>
      <c r="Z9" s="37" t="str">
        <f t="shared" si="2"/>
        <v>-311,95   (-6,9%)</v>
      </c>
      <c r="AA9" s="34" t="str">
        <f>ROUND(Y9-X9,2) &amp; "  (" &amp; ROUND(100*(Y9-X9)/X9,1) &amp;"%)"</f>
        <v>-251,7  (-5,7%)</v>
      </c>
      <c r="AB9" s="31">
        <f>Y9/Y$34</f>
        <v>7.7349197833196624E-3</v>
      </c>
      <c r="AC9" s="28">
        <v>4460</v>
      </c>
      <c r="AD9" s="27">
        <f>SUM(AD87,AD100:AD101,AD182,AD207,AD300)</f>
        <v>6494.66</v>
      </c>
      <c r="AE9" s="35" t="str">
        <f t="shared" si="3"/>
        <v>2296,36   (54,7%)</v>
      </c>
      <c r="AF9" s="34" t="str">
        <f>ROUND(AD9-AC9,2) &amp; "  (" &amp; ROUND(100*(AD9-AC9)/AC9,1) &amp;"%)"</f>
        <v>2034,66  (45,6%)</v>
      </c>
      <c r="AG9" s="31">
        <f>AD9/AD$34</f>
        <v>1.2851037185428429E-2</v>
      </c>
      <c r="AH9" s="28">
        <v>4540</v>
      </c>
      <c r="AI9" s="27">
        <f>SUM(AI87,AI100:AI101,AI182,AI207,AI300)</f>
        <v>6084.88</v>
      </c>
      <c r="AJ9" s="35" t="str">
        <f t="shared" si="4"/>
        <v>-409,78   (-6,3%)</v>
      </c>
      <c r="AK9" s="34" t="str">
        <f>ROUND(AI9-AH9,2) &amp; "  (" &amp; ROUND(100*(AI9-AH9)/AH9,1) &amp;"%)"</f>
        <v>1544,88  (34%)</v>
      </c>
      <c r="AL9" s="31">
        <f t="shared" si="5"/>
        <v>8.763802023009807E-3</v>
      </c>
      <c r="AM9" s="28">
        <f>SUM(AM87,AM100:AM101,AM182,AM207,AM300)</f>
        <v>4620</v>
      </c>
      <c r="AN9" s="27">
        <f>SUM(AN87,AN100:AN101,AN182,AN207,AN300)</f>
        <v>3105.55</v>
      </c>
      <c r="AO9" s="35" t="str">
        <f t="shared" si="6"/>
        <v>-2979,33   (-49%)</v>
      </c>
      <c r="AP9" s="34" t="str">
        <f>ROUND(AN9-AM9,2) &amp; "  (" &amp; ROUND(100*(AN9-AM9)/AM9,1) &amp;"%)"</f>
        <v>-1514,45  (-32,8%)</v>
      </c>
      <c r="AQ9" s="31">
        <f>AN9/AN$34</f>
        <v>8.3460553423112226E-3</v>
      </c>
      <c r="AR9" s="28">
        <f>SUM(AR87,AR100:AR101,AR182,AR207,AR300)</f>
        <v>3520</v>
      </c>
      <c r="AS9" s="27">
        <f>SUM(AS87,AS100:AS101,AS182,AS207,AS300)</f>
        <v>0</v>
      </c>
      <c r="AT9" s="35" t="str">
        <f t="shared" si="11"/>
        <v>-3105,55   (-100%)</v>
      </c>
      <c r="AU9" s="34" t="str">
        <f>ROUND(AS9-AR9,2) &amp; "  (" &amp; ROUND(100*(AS9-AR9)/AR9,1) &amp;"%)"</f>
        <v>-3520  (-100%)</v>
      </c>
      <c r="AV9" s="31">
        <f>AS9/AS$34</f>
        <v>0</v>
      </c>
    </row>
    <row r="10" spans="1:48" x14ac:dyDescent="0.3">
      <c r="A10" s="23" t="str">
        <f t="shared" si="1"/>
        <v>6110</v>
      </c>
      <c r="B10" s="24" t="s">
        <v>34</v>
      </c>
      <c r="M10" s="29"/>
      <c r="P10" s="29"/>
      <c r="Q10" s="30"/>
      <c r="R10" s="31"/>
      <c r="T10" s="27">
        <v>0</v>
      </c>
      <c r="U10" s="29"/>
      <c r="V10" s="30"/>
      <c r="W10" s="31"/>
      <c r="Y10" s="27">
        <v>0</v>
      </c>
      <c r="Z10" s="37"/>
      <c r="AA10" s="34"/>
      <c r="AB10" s="31"/>
      <c r="AD10" s="27">
        <f>SUM(0)</f>
        <v>0</v>
      </c>
      <c r="AE10" s="35"/>
      <c r="AF10" s="34"/>
      <c r="AG10" s="31"/>
      <c r="AI10" s="27">
        <f>SUM(0)</f>
        <v>0</v>
      </c>
      <c r="AJ10" s="35"/>
      <c r="AK10" s="34"/>
      <c r="AL10" s="31">
        <f t="shared" si="5"/>
        <v>0</v>
      </c>
      <c r="AM10" s="28">
        <f>SUM(0)</f>
        <v>0</v>
      </c>
      <c r="AN10" s="27">
        <f>SUM(0)</f>
        <v>0</v>
      </c>
      <c r="AO10" s="35"/>
      <c r="AP10" s="34"/>
      <c r="AQ10" s="31"/>
      <c r="AR10" s="28">
        <f>SUM(0)</f>
        <v>0</v>
      </c>
      <c r="AS10" s="27">
        <f>SUM(0)</f>
        <v>0</v>
      </c>
      <c r="AT10" s="35"/>
      <c r="AU10" s="34"/>
      <c r="AV10" s="31"/>
    </row>
    <row r="11" spans="1:48" x14ac:dyDescent="0.3">
      <c r="A11" s="23" t="str">
        <f t="shared" si="1"/>
        <v>6120</v>
      </c>
      <c r="B11" s="24" t="s">
        <v>35</v>
      </c>
      <c r="D11" s="26"/>
      <c r="E11" s="26"/>
      <c r="F11" s="27">
        <v>0</v>
      </c>
      <c r="G11" s="27">
        <v>275</v>
      </c>
      <c r="H11" s="27">
        <v>275</v>
      </c>
      <c r="I11" s="27">
        <v>275</v>
      </c>
      <c r="J11" s="27">
        <v>280</v>
      </c>
      <c r="K11" s="28">
        <v>300</v>
      </c>
      <c r="L11" s="27">
        <v>280</v>
      </c>
      <c r="M11" s="29">
        <f t="shared" si="8"/>
        <v>0</v>
      </c>
      <c r="N11" s="28">
        <v>300</v>
      </c>
      <c r="O11" s="27">
        <v>280</v>
      </c>
      <c r="P11" s="29">
        <f t="shared" si="9"/>
        <v>0</v>
      </c>
      <c r="Q11" s="30" t="str">
        <f>(O11-N11) &amp; "  (" &amp; ROUND(100*(O11-N11)/N11,1) &amp;"%)"</f>
        <v>-20  (-6,7%)</v>
      </c>
      <c r="R11" s="31">
        <f>O11/O$34</f>
        <v>5.4808709675543976E-4</v>
      </c>
      <c r="S11" s="28">
        <v>300</v>
      </c>
      <c r="T11" s="27">
        <v>280</v>
      </c>
      <c r="U11" s="29">
        <f t="shared" si="10"/>
        <v>0</v>
      </c>
      <c r="V11" s="30" t="str">
        <f t="shared" si="0"/>
        <v>-20  (-6,7%)</v>
      </c>
      <c r="W11" s="31">
        <f>T11/T$34</f>
        <v>5.638028275195059E-4</v>
      </c>
      <c r="X11" s="28">
        <v>350</v>
      </c>
      <c r="Y11" s="27">
        <v>280</v>
      </c>
      <c r="Z11" s="37" t="str">
        <f t="shared" si="2"/>
        <v>0   (0%)</v>
      </c>
      <c r="AA11" s="34" t="str">
        <f>ROUND(Y11-X11,2) &amp; "  (" &amp; ROUND(100*(Y11-X11)/X11,1) &amp;"%)"</f>
        <v>-70  (-20%)</v>
      </c>
      <c r="AB11" s="31">
        <f>Y11/Y$34</f>
        <v>5.1587012346175957E-4</v>
      </c>
      <c r="AC11" s="28">
        <v>300</v>
      </c>
      <c r="AD11" s="27">
        <f>SUM(AD108)</f>
        <v>280</v>
      </c>
      <c r="AE11" s="35" t="str">
        <f t="shared" si="3"/>
        <v>0   (0%)</v>
      </c>
      <c r="AF11" s="34" t="str">
        <f>ROUND(AD11-AC11,2) &amp; "  (" &amp; ROUND(100*(AD11-AC11)/AC11,1) &amp;"%)"</f>
        <v>-20  (-6,7%)</v>
      </c>
      <c r="AG11" s="31">
        <f>AD11/AD$34</f>
        <v>5.5403830407133861E-4</v>
      </c>
      <c r="AH11" s="28">
        <v>310</v>
      </c>
      <c r="AI11" s="27">
        <f>SUM(AI108)</f>
        <v>280</v>
      </c>
      <c r="AJ11" s="35" t="str">
        <f t="shared" si="4"/>
        <v>0   (0%)</v>
      </c>
      <c r="AK11" s="34" t="str">
        <f>ROUND(AI11-AH11,2) &amp; "  (" &amp; ROUND(100*(AI11-AH11)/AH11,1) &amp;"%)"</f>
        <v>-30  (-9,7%)</v>
      </c>
      <c r="AL11" s="31">
        <f t="shared" si="5"/>
        <v>5.984093892363524E-4</v>
      </c>
      <c r="AM11" s="28">
        <f>SUM(AM108)</f>
        <v>320</v>
      </c>
      <c r="AN11" s="27">
        <f>SUM(AN108)</f>
        <v>300</v>
      </c>
      <c r="AO11" s="35" t="str">
        <f t="shared" si="6"/>
        <v>20   (7,1%)</v>
      </c>
      <c r="AP11" s="34" t="str">
        <f>ROUND(AN11-AM11,2) &amp; "  (" &amp; ROUND(100*(AN11-AM11)/AM11,1) &amp;"%)"</f>
        <v>-20  (-6,3%)</v>
      </c>
      <c r="AQ11" s="31">
        <f>AN11/AN$34</f>
        <v>8.0623934655483457E-4</v>
      </c>
      <c r="AR11" s="28">
        <f>SUM(AR108)</f>
        <v>320</v>
      </c>
      <c r="AS11" s="27">
        <f>SUM(AS108)</f>
        <v>0</v>
      </c>
      <c r="AT11" s="35" t="str">
        <f t="shared" ref="AT11:AT15" si="12">ROUND(AS11-AN11,2) &amp; "   (" &amp; ROUND(100*(AS11-AN11)/AN11,1) &amp;"%)"</f>
        <v>-300   (-100%)</v>
      </c>
      <c r="AU11" s="34" t="str">
        <f>ROUND(AS11-AR11,2) &amp; "  (" &amp; ROUND(100*(AS11-AR11)/AR11,1) &amp;"%)"</f>
        <v>-320  (-100%)</v>
      </c>
      <c r="AV11" s="31">
        <f>AS11/AS$34</f>
        <v>0</v>
      </c>
    </row>
    <row r="12" spans="1:48" x14ac:dyDescent="0.3">
      <c r="A12" s="23" t="str">
        <f t="shared" si="1"/>
        <v>6130</v>
      </c>
      <c r="B12" s="24" t="s">
        <v>36</v>
      </c>
      <c r="F12" s="27">
        <v>85.91</v>
      </c>
      <c r="G12" s="27">
        <v>88.62</v>
      </c>
      <c r="H12" s="27">
        <v>92.09</v>
      </c>
      <c r="I12" s="27">
        <v>94.48</v>
      </c>
      <c r="J12" s="27">
        <v>98.47</v>
      </c>
      <c r="K12" s="28">
        <v>100</v>
      </c>
      <c r="L12" s="27">
        <v>100.86</v>
      </c>
      <c r="M12" s="29">
        <f t="shared" si="8"/>
        <v>2.4271351680714946E-2</v>
      </c>
      <c r="N12" s="28">
        <v>100</v>
      </c>
      <c r="O12" s="27">
        <v>103.31</v>
      </c>
      <c r="P12" s="29">
        <f t="shared" si="9"/>
        <v>2.4291096569502308E-2</v>
      </c>
      <c r="Q12" s="30" t="str">
        <f>(O12-N12) &amp; "  (" &amp; ROUND(100*(O12-N12)/N12,1) &amp;"%)"</f>
        <v>3,31  (3,3%)</v>
      </c>
      <c r="R12" s="31">
        <f>O12/O$34</f>
        <v>2.0222456416358746E-4</v>
      </c>
      <c r="S12" s="28">
        <v>100</v>
      </c>
      <c r="T12" s="27">
        <v>105.62</v>
      </c>
      <c r="U12" s="29">
        <f t="shared" si="10"/>
        <v>2.2359887716581185E-2</v>
      </c>
      <c r="V12" s="30" t="str">
        <f t="shared" si="0"/>
        <v>5,62  (5,6%)</v>
      </c>
      <c r="W12" s="31">
        <f>T12/T$34</f>
        <v>2.1267448086646507E-4</v>
      </c>
      <c r="X12" s="28">
        <v>110</v>
      </c>
      <c r="Y12" s="27">
        <v>108.22</v>
      </c>
      <c r="Z12" s="37" t="str">
        <f t="shared" si="2"/>
        <v>2,6   (2,5%)</v>
      </c>
      <c r="AA12" s="34" t="str">
        <f>ROUND(Y12-X12,2) &amp; "  (" &amp; ROUND(100*(Y12-X12)/X12,1) &amp;"%)"</f>
        <v>-1,78  (-1,6%)</v>
      </c>
      <c r="AB12" s="31">
        <f>Y12/Y$34</f>
        <v>1.9938380271797008E-4</v>
      </c>
      <c r="AC12" s="28">
        <v>120</v>
      </c>
      <c r="AD12" s="27">
        <f>SUM(AD210,)</f>
        <v>110.89</v>
      </c>
      <c r="AE12" s="35" t="str">
        <f t="shared" si="3"/>
        <v>2,67   (2,5%)</v>
      </c>
      <c r="AF12" s="34" t="str">
        <f>ROUND(AD12-AC12,2) &amp; "  (" &amp; ROUND(100*(AD12-AC12)/AC12,1) &amp;"%)"</f>
        <v>-9,11  (-7,6%)</v>
      </c>
      <c r="AG12" s="31">
        <f>AD12/AD$34</f>
        <v>2.1941895549453837E-4</v>
      </c>
      <c r="AH12" s="28">
        <v>130</v>
      </c>
      <c r="AI12" s="27">
        <f>SUM(AI210,)</f>
        <v>113.9</v>
      </c>
      <c r="AJ12" s="35" t="str">
        <f t="shared" si="4"/>
        <v>3,01   (2,7%)</v>
      </c>
      <c r="AK12" s="34" t="str">
        <f>ROUND(AI12-AH12,2) &amp; "  (" &amp; ROUND(100*(AI12-AH12)/AH12,1) &amp;"%)"</f>
        <v>-16,1  (-12,4%)</v>
      </c>
      <c r="AL12" s="31">
        <f t="shared" si="5"/>
        <v>2.5094587290556714E-4</v>
      </c>
      <c r="AM12" s="28">
        <f>SUM(AM210,)</f>
        <v>140</v>
      </c>
      <c r="AN12" s="27">
        <f>SUM(AN210,)</f>
        <v>116.65</v>
      </c>
      <c r="AO12" s="35" t="str">
        <f t="shared" si="6"/>
        <v>2,75   (2,4%)</v>
      </c>
      <c r="AP12" s="34" t="str">
        <f>ROUND(AN12-AM12,2) &amp; "  (" &amp; ROUND(100*(AN12-AM12)/AM12,1) &amp;"%)"</f>
        <v>-23,35  (-16,7%)</v>
      </c>
      <c r="AQ12" s="31">
        <f>AN12/AN$34</f>
        <v>3.1349273258540484E-4</v>
      </c>
      <c r="AR12" s="28">
        <f>SUM(AR210,)</f>
        <v>140</v>
      </c>
      <c r="AS12" s="27">
        <f>SUM(AS210,)</f>
        <v>0</v>
      </c>
      <c r="AT12" s="35" t="str">
        <f t="shared" si="12"/>
        <v>-116,65   (-100%)</v>
      </c>
      <c r="AU12" s="34" t="str">
        <f>ROUND(AS12-AR12,2) &amp; "  (" &amp; ROUND(100*(AS12-AR12)/AR12,1) &amp;"%)"</f>
        <v>-140  (-100%)</v>
      </c>
      <c r="AV12" s="31">
        <f>AS12/AS$34</f>
        <v>0</v>
      </c>
    </row>
    <row r="13" spans="1:48" x14ac:dyDescent="0.3">
      <c r="A13" s="23" t="str">
        <f t="shared" si="1"/>
        <v>6140</v>
      </c>
      <c r="B13" s="24" t="s">
        <v>37</v>
      </c>
      <c r="D13" s="26"/>
      <c r="E13" s="26"/>
      <c r="F13" s="27">
        <v>34151.760000000002</v>
      </c>
      <c r="G13" s="27">
        <v>36627.050000000003</v>
      </c>
      <c r="H13" s="27">
        <v>32862.97</v>
      </c>
      <c r="I13" s="27">
        <v>23880.65</v>
      </c>
      <c r="J13" s="27">
        <v>30852.01</v>
      </c>
      <c r="K13" s="28">
        <v>32950</v>
      </c>
      <c r="L13" s="27">
        <v>32095.200000000001</v>
      </c>
      <c r="M13" s="29">
        <f t="shared" si="8"/>
        <v>4.0295267634102364E-2</v>
      </c>
      <c r="N13" s="28">
        <v>32950</v>
      </c>
      <c r="O13" s="27">
        <v>32866.050000000003</v>
      </c>
      <c r="P13" s="29">
        <f t="shared" si="9"/>
        <v>2.4017610109923048E-2</v>
      </c>
      <c r="Q13" s="30" t="str">
        <f>ROUND(O13-N13,2) &amp; "  (" &amp; ROUND(100*(O13-N13)/N13,1) &amp;"%)"</f>
        <v>-83,95  (-0,3%)</v>
      </c>
      <c r="R13" s="31">
        <f>O13/O$34</f>
        <v>6.4333778308282588E-2</v>
      </c>
      <c r="S13" s="28">
        <v>31770</v>
      </c>
      <c r="T13" s="27">
        <v>30443.18</v>
      </c>
      <c r="U13" s="29">
        <f t="shared" si="10"/>
        <v>-7.3719537334118415E-2</v>
      </c>
      <c r="V13" s="30" t="str">
        <f t="shared" si="0"/>
        <v>-1326,82  (-4,2%)</v>
      </c>
      <c r="W13" s="31">
        <f>T13/T$34</f>
        <v>6.1299824866733119E-2</v>
      </c>
      <c r="X13" s="28">
        <v>33130</v>
      </c>
      <c r="Y13" s="32">
        <v>34295.32</v>
      </c>
      <c r="Z13" s="33" t="str">
        <f t="shared" si="2"/>
        <v>3852,14   (12,7%)</v>
      </c>
      <c r="AA13" s="34" t="str">
        <f>ROUND(Y13-X13,2) &amp; "  (" &amp; ROUND(100*(Y13-X13)/X13,1) &amp;"%)"</f>
        <v>1165,32  (3,5%)</v>
      </c>
      <c r="AB13" s="31">
        <f>Y13/Y$34</f>
        <v>6.3185467723430547E-2</v>
      </c>
      <c r="AC13" s="28">
        <v>32450</v>
      </c>
      <c r="AD13" s="32">
        <f>SUM(AD93:AD96,AD141:AD142,AD179,AD183,AD190:AD191,AD193:AD195,AD199,AD203,AD208,AD287:AD289,AD301:AD302,AD306)</f>
        <v>30233.710000000003</v>
      </c>
      <c r="AE13" s="35" t="str">
        <f t="shared" si="3"/>
        <v>-4061,61   (-11,8%)</v>
      </c>
      <c r="AF13" s="34" t="str">
        <f>ROUND(AD13-AC13,2) &amp; "  (" &amp; ROUND(100*(AD13-AC13)/AC13,1) &amp;"%)"</f>
        <v>-2216,29  (-6,8%)</v>
      </c>
      <c r="AG13" s="31">
        <f>AD13/AD$34</f>
        <v>5.9823690764945259E-2</v>
      </c>
      <c r="AH13" s="28">
        <v>33050</v>
      </c>
      <c r="AI13" s="27">
        <f>SUM(AI93:AI96,AI141:AI142,AI179,AI183,AI190:AI191,AI193:AI195,AI199,AI203,AI208,AI287:AI289,AI301:AI302,AI306)</f>
        <v>33308.19</v>
      </c>
      <c r="AJ13" s="35" t="str">
        <f t="shared" si="4"/>
        <v>3074,48   (10,2%)</v>
      </c>
      <c r="AK13" s="34" t="str">
        <f>ROUND(AI13-AH13,2) &amp; "  (" &amp; ROUND(100*(AI13-AH13)/AH13,1) &amp;"%)"</f>
        <v>258,19  (0,8%)</v>
      </c>
      <c r="AL13" s="31">
        <f t="shared" si="5"/>
        <v>6.3798162304069178E-2</v>
      </c>
      <c r="AM13" s="28">
        <f>SUM(AM93:AM96,AM141:AM142,AM179,AM183,AM190:AM191,AM193:AM195,AM199,AM203,AM208,AM287:AM289,AM301:AM302,AM306)</f>
        <v>33650</v>
      </c>
      <c r="AN13" s="27">
        <f>SUM(AN93:AN96,AN141:AN142,AN179,AN183,AN190:AN191,AN193:AN195,AN199,AN203,AN208,,AN287:AN289,AN301:AN302,AN306)</f>
        <v>32581.21</v>
      </c>
      <c r="AO13" s="35" t="str">
        <f t="shared" si="6"/>
        <v>-726,98   (-2,2%)</v>
      </c>
      <c r="AP13" s="34" t="str">
        <f>ROUND(AN13-AM13,2) &amp; "  (" &amp; ROUND(100*(AN13-AM13)/AM13,1) &amp;"%)"</f>
        <v>-1068,79  (-3,2%)</v>
      </c>
      <c r="AQ13" s="31">
        <f>AN13/AN$34</f>
        <v>8.7560844867886137E-2</v>
      </c>
      <c r="AR13" s="28">
        <f>SUM(AR93:AR96,AR141:AR142,AR179,AR183,AR190:AR191,AR193:AR195,AR199,AR203,AR208,AR287:AR289,AR301:AR302,AR306)</f>
        <v>33650</v>
      </c>
      <c r="AS13" s="27">
        <f>SUM(AS93:AS96,AS141:AS142,AS179,AS183,AS190:AS191,AS193:AS195,AS199,AS203,AS208,AS287:AS289,AS301:AS302,AS306)</f>
        <v>0</v>
      </c>
      <c r="AT13" s="35" t="str">
        <f t="shared" si="12"/>
        <v>-32581,21   (-100%)</v>
      </c>
      <c r="AU13" s="34" t="str">
        <f>ROUND(AS13-AR13,2) &amp; "  (" &amp; ROUND(100*(AS13-AR13)/AR13,1) &amp;"%)"</f>
        <v>-33650  (-100%)</v>
      </c>
      <c r="AV13" s="31">
        <f>AS13/AS$34</f>
        <v>0</v>
      </c>
    </row>
    <row r="14" spans="1:48" x14ac:dyDescent="0.3">
      <c r="A14" s="23" t="str">
        <f t="shared" si="1"/>
        <v>6150</v>
      </c>
      <c r="B14" s="24" t="s">
        <v>38</v>
      </c>
      <c r="D14" s="26"/>
      <c r="E14" s="26"/>
      <c r="F14" s="27">
        <v>19463.75</v>
      </c>
      <c r="G14" s="27">
        <v>25451.23</v>
      </c>
      <c r="H14" s="27">
        <v>21201.07</v>
      </c>
      <c r="I14" s="27">
        <v>51700.17</v>
      </c>
      <c r="J14" s="27">
        <v>29706.74</v>
      </c>
      <c r="K14" s="28">
        <v>22850</v>
      </c>
      <c r="L14" s="27">
        <v>29668.61</v>
      </c>
      <c r="M14" s="29">
        <f t="shared" si="8"/>
        <v>-1.2835471007589866E-3</v>
      </c>
      <c r="N14" s="28">
        <v>22850</v>
      </c>
      <c r="O14" s="27">
        <v>36837.89</v>
      </c>
      <c r="P14" s="29">
        <f t="shared" si="9"/>
        <v>0.24164529447115987</v>
      </c>
      <c r="Q14" s="30" t="str">
        <f>(O14-N14) &amp; "  (" &amp; ROUND(100*(O14-N14)/N14,1) &amp;"%)"</f>
        <v>13987,89  (61,2%)</v>
      </c>
      <c r="R14" s="31">
        <f>O14/O$34</f>
        <v>7.2108472073915172E-2</v>
      </c>
      <c r="S14" s="28">
        <v>22450</v>
      </c>
      <c r="T14" s="27">
        <v>45140.88</v>
      </c>
      <c r="U14" s="29">
        <f t="shared" si="10"/>
        <v>0.22539265956872118</v>
      </c>
      <c r="V14" s="30" t="str">
        <f t="shared" si="0"/>
        <v>22690,88  (101,1%)</v>
      </c>
      <c r="W14" s="31">
        <f>T14/T$34</f>
        <v>9.089484207399541E-2</v>
      </c>
      <c r="X14" s="28">
        <v>24050</v>
      </c>
      <c r="Y14" s="32">
        <v>59728.83</v>
      </c>
      <c r="Z14" s="33" t="str">
        <f t="shared" si="2"/>
        <v>14587,95   (32,3%)</v>
      </c>
      <c r="AA14" s="34" t="str">
        <f>ROUND(Y14-X14,2) &amp; "  (" &amp; ROUND(100*(Y14-X14)/X14,1) &amp;"%)"</f>
        <v>35678,83  (148,4%)</v>
      </c>
      <c r="AB14" s="31">
        <f>Y14/Y$34</f>
        <v>0.11004399609402304</v>
      </c>
      <c r="AC14" s="28">
        <v>35630</v>
      </c>
      <c r="AD14" s="32">
        <f>SUM(AD83:AD86,AD88:AD91,AD97:AD98,AD102:AD107,AD133,AD177:AD178,AD180:AD181,AD184:AD187,AD189,AD192,AD196:AD197,AD200:AD202,AD204:AD205,AD209,AD223,AD290,AD303:AD305)</f>
        <v>54662.179999999993</v>
      </c>
      <c r="AE14" s="35" t="str">
        <f t="shared" si="3"/>
        <v>-5066,65   (-8,5%)</v>
      </c>
      <c r="AF14" s="34" t="str">
        <f>ROUND(AD14-AC14,2) &amp; "  (" &amp; ROUND(100*(AD14-AC14)/AC14,1) &amp;"%)"</f>
        <v>19032,18  (53,4%)</v>
      </c>
      <c r="AG14" s="31">
        <f>AD14/AD$34</f>
        <v>0.10816050537157944</v>
      </c>
      <c r="AH14" s="28">
        <v>36250</v>
      </c>
      <c r="AI14" s="27">
        <f>SUM(AI83:AI86,AI88:AI91,AI97:AI99,AI102:AI107,AI133,AI177:AI178,AI180:AI181,AI184:AI187,AI189,AI192,AI196:AI197,AI200:AI202,AI204:AI205,AI209,AI223,AI290,AI303:AI305)</f>
        <v>46755.799999999996</v>
      </c>
      <c r="AJ14" s="35" t="str">
        <f t="shared" si="4"/>
        <v>-7906,38   (-14,5%)</v>
      </c>
      <c r="AK14" s="34" t="str">
        <f>ROUND(AI14-AH14,2) &amp; "  (" &amp; ROUND(100*(AI14-AH14)/AH14,1) &amp;"%)"</f>
        <v>10505,8  (29%)</v>
      </c>
      <c r="AL14" s="31">
        <f t="shared" si="5"/>
        <v>6.9975291483283145E-2</v>
      </c>
      <c r="AM14" s="28">
        <f>SUM(AM83:AM86,AM88:AM91,AM97:AM98,AM102:AM107,AM133,AM177:AM178,AM180:AM181,AM184:AM187,AM189,AM192,AM196:AM197,AM200:AM202,AM204:AM205,AM209,AM223,AM290,AM303:AM305)</f>
        <v>36880</v>
      </c>
      <c r="AN14" s="27">
        <f>SUM(AN83:AN86,AN88:AN91,AN97:AN99,AN102:AN107,AN133,AN177:AN178,AN180:AN181,AN184:AN187,AN189,AN192,AN196:AN197,AN200:AN202,AN204:AN205,AN209,AN223,AN250,AN290,AN303:AN305)</f>
        <v>44088.010000000009</v>
      </c>
      <c r="AO14" s="35" t="str">
        <f t="shared" si="6"/>
        <v>-2667,79   (-5,7%)</v>
      </c>
      <c r="AP14" s="34" t="str">
        <f>ROUND(AN14-AM14,2) &amp; "  (" &amp; ROUND(100*(AN14-AM14)/AM14,1) &amp;"%)"</f>
        <v>7208,01  (19,5%)</v>
      </c>
      <c r="AQ14" s="31">
        <f>AN14/AN$34</f>
        <v>0.11848496124434341</v>
      </c>
      <c r="AR14" s="28">
        <f>SUM(AR83:AR86,AR88:AR91,AR97:AR98,AR102:AR107,AR133,AR177:AR178,AR180:AR181,AR184:AR187,AR189,AR192,AR196:AR197,AR200:AR202,AR204:AR205,AR209,AR223,AR290,AR303:AR305)</f>
        <v>25820</v>
      </c>
      <c r="AS14" s="27">
        <f>SUM(AS83:AS86,AS88:AS91,AS97:AS98,AS102:AS107,AS133,AS177:AS178,AS180:AS181,AS184:AS187,AS189,AS192,AS196:AS197,AS200:AS202,AS204:AS205,AS209,AS223,AS290,AS303:AS305)</f>
        <v>0</v>
      </c>
      <c r="AT14" s="35" t="str">
        <f t="shared" si="12"/>
        <v>-44088,01   (-100%)</v>
      </c>
      <c r="AU14" s="34" t="str">
        <f>ROUND(AS14-AR14,2) &amp; "  (" &amp; ROUND(100*(AS14-AR14)/AR14,1) &amp;"%)"</f>
        <v>-25820  (-100%)</v>
      </c>
      <c r="AV14" s="31">
        <f>AS14/AS$34</f>
        <v>0</v>
      </c>
    </row>
    <row r="15" spans="1:48" x14ac:dyDescent="0.3">
      <c r="A15" s="23" t="str">
        <f t="shared" si="1"/>
        <v>6160</v>
      </c>
      <c r="B15" s="24" t="s">
        <v>39</v>
      </c>
      <c r="D15" s="26"/>
      <c r="E15" s="26"/>
      <c r="F15" s="27">
        <v>28263.14</v>
      </c>
      <c r="G15" s="27">
        <v>29411.34</v>
      </c>
      <c r="H15" s="27">
        <v>30397.63</v>
      </c>
      <c r="I15" s="27">
        <v>31201.15</v>
      </c>
      <c r="J15" s="27">
        <v>31811.51</v>
      </c>
      <c r="K15" s="28">
        <v>32500</v>
      </c>
      <c r="L15" s="27">
        <v>32156.34</v>
      </c>
      <c r="M15" s="29">
        <f t="shared" si="8"/>
        <v>1.0839787234243259E-2</v>
      </c>
      <c r="N15" s="28">
        <v>32500</v>
      </c>
      <c r="O15" s="27">
        <v>28906.880000000001</v>
      </c>
      <c r="P15" s="29">
        <f t="shared" si="9"/>
        <v>-0.10105192319772707</v>
      </c>
      <c r="Q15" s="30" t="str">
        <f>(O15-N15) &amp; "  (" &amp; ROUND(100*(O15-N15)/N15,1) &amp;"%)"</f>
        <v>-3593,12  (-11,1%)</v>
      </c>
      <c r="R15" s="31">
        <f>O15/O$34</f>
        <v>5.6583885483778171E-2</v>
      </c>
      <c r="S15" s="28">
        <v>32500</v>
      </c>
      <c r="T15" s="27">
        <v>29107.06</v>
      </c>
      <c r="U15" s="29">
        <f t="shared" si="10"/>
        <v>6.9249950184869583E-3</v>
      </c>
      <c r="V15" s="30" t="str">
        <f t="shared" si="0"/>
        <v>-3392,94  (-10,4%)</v>
      </c>
      <c r="W15" s="31">
        <f>T15/T$34</f>
        <v>5.8609438317071112E-2</v>
      </c>
      <c r="X15" s="28">
        <v>32000</v>
      </c>
      <c r="Y15" s="27">
        <v>30294.2</v>
      </c>
      <c r="Z15" s="37" t="str">
        <f t="shared" si="2"/>
        <v>1187,14   (4,1%)</v>
      </c>
      <c r="AA15" s="34" t="str">
        <f>ROUND(Y15-X15,2) &amp; "  (" &amp; ROUND(100*(Y15-X15)/X15,1) &amp;"%)"</f>
        <v>-1705,8  (-5,3%)</v>
      </c>
      <c r="AB15" s="31">
        <f>Y15/Y$34</f>
        <v>5.5813831050625852E-2</v>
      </c>
      <c r="AC15" s="28">
        <v>32000</v>
      </c>
      <c r="AD15" s="32">
        <f>SUM(AD169,)</f>
        <v>25346.54</v>
      </c>
      <c r="AE15" s="35" t="str">
        <f t="shared" si="3"/>
        <v>-4947,66   (-16,3%)</v>
      </c>
      <c r="AF15" s="34" t="str">
        <f>ROUND(AD15-AC15,2) &amp; "  (" &amp; ROUND(100*(AD15-AC15)/AC15,1) &amp;"%)"</f>
        <v>-6653,46  (-20,8%)</v>
      </c>
      <c r="AG15" s="31">
        <f>AD15/AD$34</f>
        <v>5.0153407270272669E-2</v>
      </c>
      <c r="AH15" s="28">
        <v>32480</v>
      </c>
      <c r="AI15" s="27">
        <f>SUM(AI169,)</f>
        <v>25500.799999999999</v>
      </c>
      <c r="AJ15" s="35" t="str">
        <f t="shared" si="4"/>
        <v>154,26   (0,6%)</v>
      </c>
      <c r="AK15" s="34" t="str">
        <f>ROUND(AI15-AH15,2) &amp; "  (" &amp; ROUND(100*(AI15-AH15)/AH15,1) &amp;"%)"</f>
        <v>-6979,2  (-21,5%)</v>
      </c>
      <c r="AL15" s="31">
        <f t="shared" si="5"/>
        <v>6.2697861169021693E-2</v>
      </c>
      <c r="AM15" s="28">
        <f>SUM(AM169,)</f>
        <v>32970</v>
      </c>
      <c r="AN15" s="27">
        <f>SUM(AN169:AN170)</f>
        <v>22667.4</v>
      </c>
      <c r="AO15" s="35" t="str">
        <f t="shared" si="6"/>
        <v>-2833,4   (-11,1%)</v>
      </c>
      <c r="AP15" s="34" t="str">
        <f>ROUND(AN15-AM15,2) &amp; "  (" &amp; ROUND(100*(AN15-AM15)/AM15,1) &amp;"%)"</f>
        <v>-10302,6  (-31,2%)</v>
      </c>
      <c r="AQ15" s="31">
        <f>AN15/AN$34</f>
        <v>6.0917832546990194E-2</v>
      </c>
      <c r="AR15" s="28">
        <f>SUM(AR169,)</f>
        <v>32970</v>
      </c>
      <c r="AS15" s="27">
        <f>SUM(AS169,)</f>
        <v>0</v>
      </c>
      <c r="AT15" s="35" t="str">
        <f t="shared" si="12"/>
        <v>-22667,4   (-100%)</v>
      </c>
      <c r="AU15" s="34" t="str">
        <f>ROUND(AS15-AR15,2) &amp; "  (" &amp; ROUND(100*(AS15-AR15)/AR15,1) &amp;"%)"</f>
        <v>-32970  (-100%)</v>
      </c>
      <c r="AV15" s="31">
        <f>AS15/AS$34</f>
        <v>0</v>
      </c>
    </row>
    <row r="16" spans="1:48" x14ac:dyDescent="0.3">
      <c r="A16" s="23" t="str">
        <f t="shared" ref="A16:A21" si="13">LEFT(B16,FIND(" ",B16,1))</f>
        <v xml:space="preserve">6210 </v>
      </c>
      <c r="B16" s="24" t="s">
        <v>40</v>
      </c>
      <c r="D16" s="26"/>
      <c r="E16" s="26"/>
      <c r="M16" s="29"/>
      <c r="P16" s="29"/>
      <c r="Q16" s="30"/>
      <c r="R16" s="31"/>
      <c r="U16" s="29"/>
      <c r="V16" s="30"/>
      <c r="W16" s="31"/>
      <c r="Z16" s="37"/>
      <c r="AA16" s="34"/>
      <c r="AB16" s="31"/>
      <c r="AD16" s="27">
        <f>SUM(0)</f>
        <v>0</v>
      </c>
      <c r="AE16" s="35"/>
      <c r="AF16" s="34"/>
      <c r="AG16" s="31"/>
      <c r="AI16" s="27">
        <f>SUM(0)</f>
        <v>0</v>
      </c>
      <c r="AJ16" s="35"/>
      <c r="AK16" s="34"/>
      <c r="AL16" s="31">
        <f t="shared" si="5"/>
        <v>0</v>
      </c>
      <c r="AM16" s="28">
        <f>SUM(0)</f>
        <v>0</v>
      </c>
      <c r="AN16" s="27">
        <f>SUM(0)</f>
        <v>0</v>
      </c>
      <c r="AO16" s="35"/>
      <c r="AP16" s="34"/>
      <c r="AQ16" s="31"/>
      <c r="AR16" s="28">
        <f>SUM(0)</f>
        <v>0</v>
      </c>
      <c r="AS16" s="27">
        <f>SUM(0)</f>
        <v>0</v>
      </c>
      <c r="AT16" s="35"/>
      <c r="AU16" s="34"/>
      <c r="AV16" s="31"/>
    </row>
    <row r="17" spans="1:48" x14ac:dyDescent="0.3">
      <c r="A17" s="23" t="str">
        <f t="shared" si="13"/>
        <v xml:space="preserve">6211 </v>
      </c>
      <c r="B17" s="24" t="s">
        <v>41</v>
      </c>
      <c r="D17" s="26"/>
      <c r="E17" s="26"/>
      <c r="F17" s="27">
        <v>27662</v>
      </c>
      <c r="G17" s="27">
        <v>28400</v>
      </c>
      <c r="H17" s="27">
        <v>29000</v>
      </c>
      <c r="I17" s="27">
        <v>29850</v>
      </c>
      <c r="J17" s="27">
        <v>31500</v>
      </c>
      <c r="K17" s="28">
        <v>33000</v>
      </c>
      <c r="L17" s="27">
        <v>32000</v>
      </c>
      <c r="M17" s="29">
        <f t="shared" si="8"/>
        <v>1.5873015873015872E-2</v>
      </c>
      <c r="N17" s="28">
        <v>33000</v>
      </c>
      <c r="O17" s="27">
        <v>38340</v>
      </c>
      <c r="P17" s="29">
        <f t="shared" si="9"/>
        <v>0.198125</v>
      </c>
      <c r="Q17" s="30" t="str">
        <f>(O17-N17) &amp; "  (" &amp; ROUND(100*(O17-N17)/N17,1) &amp;"%)"</f>
        <v>5340  (16,2%)</v>
      </c>
      <c r="R17" s="31">
        <f t="shared" ref="R17:R31" si="14">O17/O$34</f>
        <v>7.5048783177155576E-2</v>
      </c>
      <c r="S17" s="28">
        <v>38340</v>
      </c>
      <c r="T17" s="27">
        <v>38340</v>
      </c>
      <c r="U17" s="29">
        <f t="shared" si="10"/>
        <v>0</v>
      </c>
      <c r="V17" s="30" t="str">
        <f t="shared" si="0"/>
        <v>0  (0%)</v>
      </c>
      <c r="W17" s="31">
        <f t="shared" ref="W17:W31" si="15">T17/T$34</f>
        <v>7.7200715739635203E-2</v>
      </c>
      <c r="X17" s="28">
        <v>38340</v>
      </c>
      <c r="Y17" s="27">
        <v>38700</v>
      </c>
      <c r="Z17" s="37" t="str">
        <f t="shared" si="2"/>
        <v>360   (0,9%)</v>
      </c>
      <c r="AA17" s="34" t="str">
        <f>ROUND(Y17-X17,2) &amp; "  (" &amp; ROUND(100*(Y17-X17)/X17,1) &amp;"%)"</f>
        <v>360  (0,9%)</v>
      </c>
      <c r="AB17" s="31">
        <f t="shared" ref="AB17:AB31" si="16">Y17/Y$34</f>
        <v>7.1300620635607492E-2</v>
      </c>
      <c r="AC17" s="28">
        <v>38800</v>
      </c>
      <c r="AD17" s="27">
        <f>SUM(AD161,,)</f>
        <v>38800</v>
      </c>
      <c r="AE17" s="35" t="str">
        <f t="shared" si="3"/>
        <v>100   (0,3%)</v>
      </c>
      <c r="AF17" s="34" t="str">
        <f>ROUND(AD17-AC17,2) &amp; "  (" &amp; ROUND(100*(AD17-AC17)/AC17,1) &amp;"%)"</f>
        <v>0  (0%)</v>
      </c>
      <c r="AG17" s="31">
        <f t="shared" ref="AG17:AG31" si="17">AD17/AD$34</f>
        <v>7.6773879278456927E-2</v>
      </c>
      <c r="AH17" s="28">
        <v>39000</v>
      </c>
      <c r="AI17" s="27">
        <f>SUM(AI161,,)</f>
        <v>38800</v>
      </c>
      <c r="AJ17" s="35" t="str">
        <f t="shared" si="4"/>
        <v>0   (0%)</v>
      </c>
      <c r="AK17" s="34" t="str">
        <f>ROUND(AI17-AH17,2) &amp; "  (" &amp; ROUND(100*(AI17-AH17)/AH17,1) &amp;"%)"</f>
        <v>-200  (-0,5%)</v>
      </c>
      <c r="AL17" s="31">
        <f t="shared" si="5"/>
        <v>7.5283761871670143E-2</v>
      </c>
      <c r="AM17" s="28">
        <f>SUM(AM161,,)</f>
        <v>39000</v>
      </c>
      <c r="AN17" s="27">
        <f>SUM(AN161,,)</f>
        <v>39295.480000000003</v>
      </c>
      <c r="AO17" s="35" t="str">
        <f t="shared" si="6"/>
        <v>495,48   (1,3%)</v>
      </c>
      <c r="AP17" s="34" t="str">
        <f>ROUND(AN17-AM17,2) &amp; "  (" &amp; ROUND(100*(AN17-AM17)/AM17,1) &amp;"%)"</f>
        <v>295,48  (0,8%)</v>
      </c>
      <c r="AQ17" s="31">
        <f t="shared" ref="AQ17:AQ31" si="18">AN17/AN$34</f>
        <v>0.10560520705919525</v>
      </c>
      <c r="AR17" s="28">
        <f>SUM(AR161,,)</f>
        <v>39000</v>
      </c>
      <c r="AS17" s="27">
        <f>SUM(AS161,,)</f>
        <v>1</v>
      </c>
      <c r="AT17" s="35" t="str">
        <f t="shared" ref="AT17" si="19">ROUND(AS17-AN17,2) &amp; "   (" &amp; ROUND(100*(AS17-AN17)/AN17,1) &amp;"%)"</f>
        <v>-39294,48   (-100%)</v>
      </c>
      <c r="AU17" s="34" t="str">
        <f>ROUND(AS17-AR17,2) &amp; "  (" &amp; ROUND(100*(AS17-AR17)/AR17,1) &amp;"%)"</f>
        <v>-38999  (-100%)</v>
      </c>
      <c r="AV17" s="31">
        <f t="shared" ref="AV17:AV31" si="20">AS17/AS$34</f>
        <v>1</v>
      </c>
    </row>
    <row r="18" spans="1:48" x14ac:dyDescent="0.3">
      <c r="A18" s="23" t="str">
        <f t="shared" si="13"/>
        <v xml:space="preserve">6212 </v>
      </c>
      <c r="B18" s="24" t="s">
        <v>42</v>
      </c>
      <c r="D18" s="26"/>
      <c r="E18" s="26"/>
      <c r="F18" s="27">
        <v>0</v>
      </c>
      <c r="G18" s="27">
        <v>5112.76</v>
      </c>
      <c r="H18" s="27">
        <v>5373.39</v>
      </c>
      <c r="I18" s="27">
        <v>3543.6</v>
      </c>
      <c r="J18" s="27">
        <v>3277.82</v>
      </c>
      <c r="K18" s="28">
        <v>3500</v>
      </c>
      <c r="L18" s="27">
        <v>4553.47</v>
      </c>
      <c r="M18" s="29">
        <f t="shared" si="8"/>
        <v>0.38917634281321123</v>
      </c>
      <c r="N18" s="28">
        <v>3500</v>
      </c>
      <c r="O18" s="27">
        <v>0</v>
      </c>
      <c r="P18" s="29">
        <f t="shared" si="9"/>
        <v>-1</v>
      </c>
      <c r="Q18" s="30"/>
      <c r="R18" s="31">
        <f t="shared" si="14"/>
        <v>0</v>
      </c>
      <c r="T18" s="27">
        <v>600</v>
      </c>
      <c r="U18" s="29"/>
      <c r="V18" s="30"/>
      <c r="W18" s="31">
        <f t="shared" si="15"/>
        <v>1.208148916113227E-3</v>
      </c>
      <c r="Y18" s="27">
        <v>0</v>
      </c>
      <c r="Z18" s="37" t="str">
        <f t="shared" si="2"/>
        <v>-600   (-100%)</v>
      </c>
      <c r="AA18" s="34"/>
      <c r="AB18" s="31">
        <f t="shared" si="16"/>
        <v>0</v>
      </c>
      <c r="AD18" s="27">
        <f>SUM(AD136,AD166,)</f>
        <v>0</v>
      </c>
      <c r="AE18" s="35" t="e">
        <f t="shared" si="3"/>
        <v>#DIV/0!</v>
      </c>
      <c r="AF18" s="34"/>
      <c r="AG18" s="31">
        <f t="shared" si="17"/>
        <v>0</v>
      </c>
      <c r="AI18" s="27">
        <f>SUM(AI136,AI166,)</f>
        <v>0</v>
      </c>
      <c r="AJ18" s="35"/>
      <c r="AK18" s="34"/>
      <c r="AL18" s="31">
        <f t="shared" si="5"/>
        <v>0</v>
      </c>
      <c r="AM18" s="28">
        <f>SUM(AM136,AM166,)</f>
        <v>0</v>
      </c>
      <c r="AN18" s="27">
        <f>SUM(AN136,AN166,)</f>
        <v>3492.48</v>
      </c>
      <c r="AO18" s="35"/>
      <c r="AP18" s="34"/>
      <c r="AQ18" s="31">
        <f t="shared" si="18"/>
        <v>9.3859159768527618E-3</v>
      </c>
      <c r="AR18" s="28">
        <f>SUM(AR136,AR166,)</f>
        <v>0</v>
      </c>
      <c r="AS18" s="27">
        <f>SUM(AS136,AS166,)</f>
        <v>0</v>
      </c>
      <c r="AT18" s="35"/>
      <c r="AU18" s="34"/>
      <c r="AV18" s="31">
        <f t="shared" si="20"/>
        <v>0</v>
      </c>
    </row>
    <row r="19" spans="1:48" x14ac:dyDescent="0.3">
      <c r="A19" s="23" t="str">
        <f t="shared" si="13"/>
        <v xml:space="preserve">6213 </v>
      </c>
      <c r="B19" s="24" t="s">
        <v>43</v>
      </c>
      <c r="D19" s="26"/>
      <c r="E19" s="26"/>
      <c r="F19" s="27">
        <v>2160</v>
      </c>
      <c r="G19" s="27">
        <v>3436.31</v>
      </c>
      <c r="H19" s="27">
        <v>4284.3</v>
      </c>
      <c r="I19" s="27">
        <v>2967.04</v>
      </c>
      <c r="J19" s="27">
        <v>4370.07</v>
      </c>
      <c r="K19" s="28">
        <v>3700</v>
      </c>
      <c r="L19" s="27">
        <v>4811.88</v>
      </c>
      <c r="M19" s="29">
        <f t="shared" si="8"/>
        <v>0.10109906706299909</v>
      </c>
      <c r="N19" s="28">
        <v>3700</v>
      </c>
      <c r="O19" s="27">
        <v>2387.2800000000002</v>
      </c>
      <c r="P19" s="29">
        <f t="shared" si="9"/>
        <v>-0.50387790219207462</v>
      </c>
      <c r="Q19" s="30" t="str">
        <f>(O19-N19) &amp; "  (" &amp; ROUND(100*(O19-N19)/N19,1) &amp;"%)"</f>
        <v>-1312,72  (-35,5%)</v>
      </c>
      <c r="R19" s="31">
        <f t="shared" si="14"/>
        <v>4.6729905869368803E-3</v>
      </c>
      <c r="S19" s="28">
        <v>1500</v>
      </c>
      <c r="T19" s="27">
        <v>2675.21</v>
      </c>
      <c r="U19" s="29">
        <f t="shared" si="10"/>
        <v>0.12061006668677315</v>
      </c>
      <c r="V19" s="30" t="str">
        <f t="shared" si="0"/>
        <v>1175,21  (78,3%)</v>
      </c>
      <c r="W19" s="31">
        <f t="shared" si="15"/>
        <v>5.3867534364587764E-3</v>
      </c>
      <c r="X19" s="28">
        <v>2400</v>
      </c>
      <c r="Y19" s="27">
        <v>2784.81</v>
      </c>
      <c r="Z19" s="37" t="str">
        <f t="shared" si="2"/>
        <v>109,6   (4,1%)</v>
      </c>
      <c r="AA19" s="34" t="str">
        <f>ROUND(Y19-X19,2) &amp; "  (" &amp; ROUND(100*(Y19-X19)/X19,1) &amp;"%)"</f>
        <v>384,81  (16%)</v>
      </c>
      <c r="AB19" s="31">
        <f t="shared" si="16"/>
        <v>5.1307152804197951E-3</v>
      </c>
      <c r="AC19" s="28">
        <v>2600</v>
      </c>
      <c r="AD19" s="27">
        <f>SUM(AD134:AD135,)</f>
        <v>2646.04</v>
      </c>
      <c r="AE19" s="35" t="str">
        <f t="shared" si="3"/>
        <v>-138,77   (-5%)</v>
      </c>
      <c r="AF19" s="34" t="str">
        <f>ROUND(AD19-AC19,2) &amp; "  (" &amp; ROUND(100*(AD19-AC19)/AC19,1) &amp;"%)"</f>
        <v>46,04  (1,8%)</v>
      </c>
      <c r="AG19" s="31">
        <f t="shared" si="17"/>
        <v>5.235741121803303E-3</v>
      </c>
      <c r="AH19" s="28">
        <v>2640</v>
      </c>
      <c r="AI19" s="27">
        <f>SUM(AI134:AI135,)</f>
        <v>1773.19</v>
      </c>
      <c r="AJ19" s="35" t="str">
        <f t="shared" si="4"/>
        <v>-872,85   (-33%)</v>
      </c>
      <c r="AK19" s="34" t="str">
        <f>ROUND(AI19-AH19,2) &amp; "  (" &amp; ROUND(100*(AI19-AH19)/AH19,1) &amp;"%)"</f>
        <v>-866,81  (-32,8%)</v>
      </c>
      <c r="AL19" s="31">
        <f t="shared" si="5"/>
        <v>5.0961315728515174E-3</v>
      </c>
      <c r="AM19" s="28">
        <f>SUM(AM134:AM135,)</f>
        <v>2680</v>
      </c>
      <c r="AN19" s="27">
        <f>SUM(AN134:AN135,)</f>
        <v>2202.14</v>
      </c>
      <c r="AO19" s="35"/>
      <c r="AP19" s="34" t="str">
        <f>ROUND(AN19-AM19,2) &amp; "  (" &amp; ROUND(100*(AN19-AM19)/AM19,1) &amp;"%)"</f>
        <v>-477,86  (-17,8%)</v>
      </c>
      <c r="AQ19" s="31">
        <f t="shared" si="18"/>
        <v>5.9181730487408773E-3</v>
      </c>
      <c r="AR19" s="28">
        <f>SUM(AR134:AR135,)</f>
        <v>2680</v>
      </c>
      <c r="AS19" s="27">
        <f>SUM(AS134:AS135,)</f>
        <v>0</v>
      </c>
      <c r="AT19" s="35"/>
      <c r="AU19" s="34" t="str">
        <f>ROUND(AS19-AR19,2) &amp; "  (" &amp; ROUND(100*(AS19-AR19)/AR19,1) &amp;"%)"</f>
        <v>-2680  (-100%)</v>
      </c>
      <c r="AV19" s="31">
        <f t="shared" si="20"/>
        <v>0</v>
      </c>
    </row>
    <row r="20" spans="1:48" x14ac:dyDescent="0.3">
      <c r="A20" s="23" t="str">
        <f t="shared" si="13"/>
        <v xml:space="preserve">6222 </v>
      </c>
      <c r="B20" s="24" t="s">
        <v>44</v>
      </c>
      <c r="F20" s="27">
        <v>1285.7</v>
      </c>
      <c r="G20" s="27">
        <v>956.8</v>
      </c>
      <c r="H20" s="27">
        <v>1435.2</v>
      </c>
      <c r="I20" s="27">
        <v>490.36</v>
      </c>
      <c r="J20" s="27">
        <v>336</v>
      </c>
      <c r="K20" s="28">
        <v>450</v>
      </c>
      <c r="L20" s="27">
        <v>1728</v>
      </c>
      <c r="M20" s="29">
        <f t="shared" si="8"/>
        <v>4.1428571428571432</v>
      </c>
      <c r="N20" s="28">
        <v>450</v>
      </c>
      <c r="O20" s="27">
        <v>-79.84</v>
      </c>
      <c r="P20" s="29">
        <f t="shared" si="9"/>
        <v>-1.0462037037037037</v>
      </c>
      <c r="Q20" s="30" t="str">
        <f>(O20-N20) &amp; "  (" &amp; ROUND(100*(O20-N20)/N20,1) &amp;"%)"</f>
        <v>-529,84  (-117,7%)</v>
      </c>
      <c r="R20" s="31">
        <f t="shared" si="14"/>
        <v>-1.5628312073197971E-4</v>
      </c>
      <c r="S20" s="28">
        <v>450</v>
      </c>
      <c r="T20" s="27">
        <v>960</v>
      </c>
      <c r="U20" s="29">
        <f t="shared" si="10"/>
        <v>-13.024048096192383</v>
      </c>
      <c r="V20" s="30" t="str">
        <f t="shared" si="0"/>
        <v>510  (113,3%)</v>
      </c>
      <c r="W20" s="31">
        <f t="shared" si="15"/>
        <v>1.9330382657811633E-3</v>
      </c>
      <c r="X20" s="28">
        <v>450</v>
      </c>
      <c r="Y20" s="27">
        <v>360</v>
      </c>
      <c r="Z20" s="37" t="str">
        <f t="shared" si="2"/>
        <v>-600   (-62,5%)</v>
      </c>
      <c r="AA20" s="34" t="str">
        <f>ROUND(Y20-X20,2) &amp; "  (" &amp; ROUND(100*(Y20-X20)/X20,1) &amp;"%)"</f>
        <v>-90  (-20%)</v>
      </c>
      <c r="AB20" s="31">
        <f t="shared" si="16"/>
        <v>6.6326158730797662E-4</v>
      </c>
      <c r="AC20" s="28">
        <v>460</v>
      </c>
      <c r="AD20" s="27">
        <f>SUM(AD162,AD165,)</f>
        <v>600</v>
      </c>
      <c r="AE20" s="35" t="str">
        <f t="shared" si="3"/>
        <v>240   (66,7%)</v>
      </c>
      <c r="AF20" s="34" t="str">
        <f>ROUND(AD20-AC20,2) &amp; "  (" &amp; ROUND(100*(AD20-AC20)/AC20,1) &amp;"%)"</f>
        <v>140  (30,4%)</v>
      </c>
      <c r="AG20" s="31">
        <f t="shared" si="17"/>
        <v>1.1872249372957256E-3</v>
      </c>
      <c r="AH20" s="28">
        <v>470</v>
      </c>
      <c r="AI20" s="27">
        <f>SUM(AI162,AI165,)</f>
        <v>960</v>
      </c>
      <c r="AJ20" s="35" t="str">
        <f t="shared" si="4"/>
        <v>360   (60%)</v>
      </c>
      <c r="AK20" s="34" t="str">
        <f>ROUND(AI20-AH20,2) &amp; "  (" &amp; ROUND(100*(AI20-AH20)/AH20,1) &amp;"%)"</f>
        <v>490  (104,3%)</v>
      </c>
      <c r="AL20" s="31">
        <f t="shared" si="5"/>
        <v>9.0726584819705045E-4</v>
      </c>
      <c r="AM20" s="28">
        <f>SUM(AM162,AM165,)</f>
        <v>480</v>
      </c>
      <c r="AN20" s="27">
        <f>SUM(AN162,AN165,)</f>
        <v>3144</v>
      </c>
      <c r="AO20" s="35"/>
      <c r="AP20" s="34" t="str">
        <f>ROUND(AN20-AM20,2) &amp; "  (" &amp; ROUND(100*(AN20-AM20)/AM20,1) &amp;"%)"</f>
        <v>2664  (555%)</v>
      </c>
      <c r="AQ20" s="31">
        <f t="shared" si="18"/>
        <v>8.4493883518946666E-3</v>
      </c>
      <c r="AR20" s="28">
        <f>SUM(AR162,AR165,)</f>
        <v>480</v>
      </c>
      <c r="AS20" s="27">
        <f>SUM(AS162,AS165,)</f>
        <v>0</v>
      </c>
      <c r="AT20" s="35"/>
      <c r="AU20" s="34" t="str">
        <f>ROUND(AS20-AR20,2) &amp; "  (" &amp; ROUND(100*(AS20-AR20)/AR20,1) &amp;"%)"</f>
        <v>-480  (-100%)</v>
      </c>
      <c r="AV20" s="31">
        <f t="shared" si="20"/>
        <v>0</v>
      </c>
    </row>
    <row r="21" spans="1:48" x14ac:dyDescent="0.3">
      <c r="A21" s="23" t="str">
        <f t="shared" si="13"/>
        <v xml:space="preserve">6223 </v>
      </c>
      <c r="B21" s="24" t="s">
        <v>45</v>
      </c>
      <c r="D21" s="26"/>
      <c r="E21" s="26"/>
      <c r="M21" s="29"/>
      <c r="O21" s="27">
        <v>2611.02</v>
      </c>
      <c r="P21" s="29"/>
      <c r="Q21" s="30"/>
      <c r="R21" s="31">
        <f t="shared" si="14"/>
        <v>5.1109513263228159E-3</v>
      </c>
      <c r="U21" s="29"/>
      <c r="V21" s="30"/>
      <c r="W21" s="31">
        <f t="shared" si="15"/>
        <v>0</v>
      </c>
      <c r="Y21" s="27">
        <v>120</v>
      </c>
      <c r="Z21" s="37"/>
      <c r="AA21" s="34"/>
      <c r="AB21" s="31">
        <f t="shared" si="16"/>
        <v>2.2108719576932555E-4</v>
      </c>
      <c r="AD21" s="27">
        <f>SUM(AD163:AD164,)</f>
        <v>0</v>
      </c>
      <c r="AE21" s="35"/>
      <c r="AF21" s="34"/>
      <c r="AG21" s="31">
        <f t="shared" si="17"/>
        <v>0</v>
      </c>
      <c r="AI21" s="27">
        <f>SUM(AI163:AI164,)</f>
        <v>0</v>
      </c>
      <c r="AJ21" s="35"/>
      <c r="AK21" s="34"/>
      <c r="AL21" s="31">
        <f t="shared" si="5"/>
        <v>0</v>
      </c>
      <c r="AM21" s="28">
        <f>SUM(AM163:AM164,)</f>
        <v>0</v>
      </c>
      <c r="AN21" s="27">
        <f>SUM(AN163:AN164,)</f>
        <v>0</v>
      </c>
      <c r="AO21" s="35"/>
      <c r="AP21" s="34"/>
      <c r="AQ21" s="31">
        <f t="shared" si="18"/>
        <v>0</v>
      </c>
      <c r="AR21" s="28">
        <f>SUM(AR163:AR164,)</f>
        <v>0</v>
      </c>
      <c r="AS21" s="27">
        <f>SUM(AS163:AS164,)</f>
        <v>0</v>
      </c>
      <c r="AT21" s="35"/>
      <c r="AU21" s="34"/>
      <c r="AV21" s="31">
        <f t="shared" si="20"/>
        <v>0</v>
      </c>
    </row>
    <row r="22" spans="1:48" x14ac:dyDescent="0.3">
      <c r="A22" s="23" t="str">
        <f t="shared" ref="A22:A33" si="21">LEFT(B22,FIND(" ",B22,1)-1)&amp;0</f>
        <v>6230</v>
      </c>
      <c r="B22" s="24" t="s">
        <v>46</v>
      </c>
      <c r="D22" s="26"/>
      <c r="E22" s="26"/>
      <c r="F22" s="27">
        <v>9965.4699999999993</v>
      </c>
      <c r="G22" s="27">
        <v>8996.2999999999993</v>
      </c>
      <c r="H22" s="27">
        <v>9687.6</v>
      </c>
      <c r="I22" s="27">
        <v>7521.32</v>
      </c>
      <c r="J22" s="27">
        <v>8997.02</v>
      </c>
      <c r="K22" s="28">
        <v>4630</v>
      </c>
      <c r="L22" s="27">
        <v>5180.63</v>
      </c>
      <c r="M22" s="29">
        <f t="shared" si="8"/>
        <v>-0.4241837852977986</v>
      </c>
      <c r="N22" s="28">
        <v>4630</v>
      </c>
      <c r="O22" s="27">
        <v>4552.43</v>
      </c>
      <c r="P22" s="29">
        <f t="shared" si="9"/>
        <v>-0.12125938351127176</v>
      </c>
      <c r="Q22" s="30" t="str">
        <f>ROUND(O22-N22,2) &amp; "  (" &amp; ROUND(100*(O22-N22)/N22,1) &amp;"%)"</f>
        <v>-77,57  (-1,7%)</v>
      </c>
      <c r="R22" s="31">
        <f t="shared" si="14"/>
        <v>8.9111719352941675E-3</v>
      </c>
      <c r="S22" s="28">
        <v>6430</v>
      </c>
      <c r="T22" s="27">
        <v>330.43</v>
      </c>
      <c r="U22" s="29">
        <f t="shared" si="10"/>
        <v>-0.92741678619989754</v>
      </c>
      <c r="V22" s="30" t="str">
        <f t="shared" si="0"/>
        <v>-6099,57  (-94,9%)</v>
      </c>
      <c r="W22" s="31">
        <f t="shared" si="15"/>
        <v>6.6534774391882265E-4</v>
      </c>
      <c r="X22" s="28">
        <v>5630</v>
      </c>
      <c r="Y22" s="27">
        <v>2497.6</v>
      </c>
      <c r="Z22" s="37" t="str">
        <f t="shared" si="2"/>
        <v>2167,17   (655,9%)</v>
      </c>
      <c r="AA22" s="34" t="str">
        <f t="shared" ref="AA22:AA31" si="22">ROUND(Y22-X22,2) &amp; "  (" &amp; ROUND(100*(Y22-X22)/X22,1) &amp;"%)"</f>
        <v>-3132,4  (-55,6%)</v>
      </c>
      <c r="AB22" s="31">
        <f t="shared" si="16"/>
        <v>4.6015615012788957E-3</v>
      </c>
      <c r="AC22" s="28">
        <v>3160</v>
      </c>
      <c r="AD22" s="27">
        <f>SUM(AD138:AD139,AD148:AD151,AD168,AD291,AD307)</f>
        <v>3431.24</v>
      </c>
      <c r="AE22" s="35" t="str">
        <f t="shared" si="3"/>
        <v>933,64   (37,4%)</v>
      </c>
      <c r="AF22" s="34" t="str">
        <f t="shared" ref="AF22:AF31" si="23">ROUND(AD22-AC22,2) &amp; "  (" &amp; ROUND(100*(AD22-AC22)/AC22,1) &amp;"%)"</f>
        <v>271,24  (8,6%)</v>
      </c>
      <c r="AG22" s="31">
        <f t="shared" si="17"/>
        <v>6.7894228230776423E-3</v>
      </c>
      <c r="AH22" s="28">
        <v>3230</v>
      </c>
      <c r="AI22" s="27">
        <f>SUM(AI138:AI139,AI148:AI151,AI168,AI291:AI292,AI307,)</f>
        <v>3637.75</v>
      </c>
      <c r="AJ22" s="35" t="str">
        <f t="shared" si="4"/>
        <v>206,51   (6%)</v>
      </c>
      <c r="AK22" s="34" t="str">
        <f t="shared" ref="AK22:AK31" si="24">ROUND(AI22-AH22,2) &amp; "  (" &amp; ROUND(100*(AI22-AH22)/AH22,1) &amp;"%)"</f>
        <v>407,75  (12,6%)</v>
      </c>
      <c r="AL22" s="31">
        <f t="shared" si="5"/>
        <v>6.2350397652690915E-3</v>
      </c>
      <c r="AM22" s="28">
        <f>SUM(AM138:AM139,AM148:AM151,AM168,AM291,AM307)</f>
        <v>3300</v>
      </c>
      <c r="AN22" s="27">
        <f>SUM(AN138:AN139,AN148:AN151,AN168,AN291:AN292,AN307,)</f>
        <v>3474.23</v>
      </c>
      <c r="AO22" s="35" t="str">
        <f t="shared" si="6"/>
        <v>-163,52   (-4,5%)</v>
      </c>
      <c r="AP22" s="34" t="str">
        <f t="shared" ref="AP22:AP31" si="25">ROUND(AN22-AM22,2) &amp; "  (" &amp; ROUND(100*(AN22-AM22)/AM22,1) &amp;"%)"</f>
        <v>174,23  (5,3%)</v>
      </c>
      <c r="AQ22" s="31">
        <f t="shared" si="18"/>
        <v>9.3368697499373425E-3</v>
      </c>
      <c r="AR22" s="28">
        <f>SUM(AR138:AR139,AR148:AR151,AR168,AR291,AR307)</f>
        <v>2080</v>
      </c>
      <c r="AS22" s="27">
        <f>SUM(AS138:AS139,AS148:AS151,AS168,AS291,AS307)</f>
        <v>0</v>
      </c>
      <c r="AT22" s="35" t="str">
        <f t="shared" ref="AT22" si="26">ROUND(AS22-AN22,2) &amp; "   (" &amp; ROUND(100*(AS22-AN22)/AN22,1) &amp;"%)"</f>
        <v>-3474,23   (-100%)</v>
      </c>
      <c r="AU22" s="34" t="str">
        <f t="shared" ref="AU22:AU31" si="27">ROUND(AS22-AR22,2) &amp; "  (" &amp; ROUND(100*(AS22-AR22)/AR22,1) &amp;"%)"</f>
        <v>-2080  (-100%)</v>
      </c>
      <c r="AV22" s="31">
        <f t="shared" si="20"/>
        <v>0</v>
      </c>
    </row>
    <row r="23" spans="1:48" x14ac:dyDescent="0.3">
      <c r="A23" s="23" t="str">
        <f t="shared" si="21"/>
        <v>6240</v>
      </c>
      <c r="B23" s="24" t="s">
        <v>47</v>
      </c>
      <c r="F23" s="27">
        <v>59.7</v>
      </c>
      <c r="G23" s="27">
        <v>320</v>
      </c>
      <c r="H23" s="27">
        <v>320</v>
      </c>
      <c r="I23" s="27">
        <v>619.94000000000005</v>
      </c>
      <c r="J23" s="27">
        <v>476.56</v>
      </c>
      <c r="K23" s="28">
        <v>500</v>
      </c>
      <c r="L23" s="27">
        <v>437.91</v>
      </c>
      <c r="M23" s="29">
        <f t="shared" si="8"/>
        <v>-8.1102064797716922E-2</v>
      </c>
      <c r="N23" s="28">
        <v>500</v>
      </c>
      <c r="O23" s="27">
        <v>433.69</v>
      </c>
      <c r="P23" s="29">
        <f t="shared" si="9"/>
        <v>-9.6366833367587564E-3</v>
      </c>
      <c r="Q23" s="30" t="str">
        <f t="shared" ref="Q23:Q31" si="28">(O23-N23) &amp; "  (" &amp; ROUND(100*(O23-N23)/N23,1) &amp;"%)"</f>
        <v>-66,31  (-13,3%)</v>
      </c>
      <c r="R23" s="31">
        <f t="shared" si="14"/>
        <v>8.4892818925666675E-4</v>
      </c>
      <c r="S23" s="28">
        <v>500</v>
      </c>
      <c r="T23" s="27">
        <v>197.48</v>
      </c>
      <c r="U23" s="29">
        <f t="shared" si="10"/>
        <v>-0.54465170974659316</v>
      </c>
      <c r="V23" s="30" t="str">
        <f t="shared" si="0"/>
        <v>-302,52  (-60,5%)</v>
      </c>
      <c r="W23" s="31">
        <f t="shared" si="15"/>
        <v>3.9764207992340012E-4</v>
      </c>
      <c r="X23" s="28">
        <v>500</v>
      </c>
      <c r="Y23" s="27">
        <v>161.63999999999999</v>
      </c>
      <c r="Z23" s="37" t="str">
        <f t="shared" si="2"/>
        <v>-35,84   (-18,1%)</v>
      </c>
      <c r="AA23" s="34" t="str">
        <f t="shared" si="22"/>
        <v>-338,36  (-67,7%)</v>
      </c>
      <c r="AB23" s="31">
        <f t="shared" si="16"/>
        <v>2.978044527012815E-4</v>
      </c>
      <c r="AC23" s="28">
        <v>510</v>
      </c>
      <c r="AD23" s="27">
        <f>SUM(AD167,)</f>
        <v>25</v>
      </c>
      <c r="AE23" s="35" t="str">
        <f t="shared" si="3"/>
        <v>-136,64   (-84,5%)</v>
      </c>
      <c r="AF23" s="34" t="str">
        <f t="shared" si="23"/>
        <v>-485  (-95,1%)</v>
      </c>
      <c r="AG23" s="31">
        <f t="shared" si="17"/>
        <v>4.9467705720655233E-5</v>
      </c>
      <c r="AH23" s="28">
        <v>520</v>
      </c>
      <c r="AI23" s="27">
        <f>SUM(AI167,)</f>
        <v>0</v>
      </c>
      <c r="AJ23" s="35" t="str">
        <f t="shared" si="4"/>
        <v>-25   (-100%)</v>
      </c>
      <c r="AK23" s="34" t="str">
        <f t="shared" si="24"/>
        <v>-520  (-100%)</v>
      </c>
      <c r="AL23" s="31">
        <f t="shared" si="5"/>
        <v>1.0037834916222686E-3</v>
      </c>
      <c r="AM23" s="28">
        <f>SUM(AM167,)</f>
        <v>530</v>
      </c>
      <c r="AN23" s="27">
        <f>SUM(AN167,)</f>
        <v>0</v>
      </c>
      <c r="AO23" s="35"/>
      <c r="AP23" s="34" t="str">
        <f t="shared" si="25"/>
        <v>-530  (-100%)</v>
      </c>
      <c r="AQ23" s="31">
        <f t="shared" si="18"/>
        <v>0</v>
      </c>
      <c r="AR23" s="28">
        <f>SUM(AR167,)</f>
        <v>530</v>
      </c>
      <c r="AS23" s="27">
        <f>SUM(AS167,)</f>
        <v>0</v>
      </c>
      <c r="AT23" s="35"/>
      <c r="AU23" s="34" t="str">
        <f t="shared" si="27"/>
        <v>-530  (-100%)</v>
      </c>
      <c r="AV23" s="31">
        <f t="shared" si="20"/>
        <v>0</v>
      </c>
    </row>
    <row r="24" spans="1:48" x14ac:dyDescent="0.3">
      <c r="A24" s="23" t="str">
        <f t="shared" si="21"/>
        <v>6320</v>
      </c>
      <c r="B24" s="24" t="s">
        <v>48</v>
      </c>
      <c r="D24" s="26"/>
      <c r="E24" s="26"/>
      <c r="F24" s="27">
        <v>1623</v>
      </c>
      <c r="G24" s="27">
        <v>773</v>
      </c>
      <c r="H24" s="27">
        <v>3317</v>
      </c>
      <c r="I24" s="27">
        <v>3317</v>
      </c>
      <c r="J24" s="27">
        <v>3317</v>
      </c>
      <c r="K24" s="28">
        <v>3400</v>
      </c>
      <c r="L24" s="27">
        <v>3317</v>
      </c>
      <c r="M24" s="29">
        <f t="shared" si="8"/>
        <v>0</v>
      </c>
      <c r="N24" s="28">
        <v>3400</v>
      </c>
      <c r="O24" s="27">
        <v>3317</v>
      </c>
      <c r="P24" s="29">
        <f t="shared" si="9"/>
        <v>0</v>
      </c>
      <c r="Q24" s="30" t="str">
        <f t="shared" si="28"/>
        <v>-83  (-2,4%)</v>
      </c>
      <c r="R24" s="31">
        <f t="shared" si="14"/>
        <v>6.4928746426349774E-3</v>
      </c>
      <c r="S24" s="28">
        <v>3400</v>
      </c>
      <c r="T24" s="27">
        <v>3317</v>
      </c>
      <c r="U24" s="29">
        <f t="shared" si="10"/>
        <v>0</v>
      </c>
      <c r="V24" s="30" t="str">
        <f t="shared" si="0"/>
        <v>-83  (-2,4%)</v>
      </c>
      <c r="W24" s="31">
        <f t="shared" si="15"/>
        <v>6.6790499245792901E-3</v>
      </c>
      <c r="X24" s="28">
        <v>3450</v>
      </c>
      <c r="Y24" s="27">
        <v>3317</v>
      </c>
      <c r="Z24" s="37" t="str">
        <f t="shared" si="2"/>
        <v>0   (0%)</v>
      </c>
      <c r="AA24" s="34" t="str">
        <f t="shared" si="22"/>
        <v>-133  (-3,9%)</v>
      </c>
      <c r="AB24" s="31">
        <f t="shared" si="16"/>
        <v>6.1112185697237732E-3</v>
      </c>
      <c r="AC24" s="28">
        <v>3450</v>
      </c>
      <c r="AD24" s="27">
        <f>SUM(AD176,)</f>
        <v>3176.75</v>
      </c>
      <c r="AE24" s="35" t="str">
        <f t="shared" si="3"/>
        <v>-140,25   (-4,2%)</v>
      </c>
      <c r="AF24" s="34" t="str">
        <f t="shared" si="23"/>
        <v>-273,25  (-7,9%)</v>
      </c>
      <c r="AG24" s="31">
        <f t="shared" si="17"/>
        <v>6.2858613659236605E-3</v>
      </c>
      <c r="AH24" s="28">
        <v>3510</v>
      </c>
      <c r="AI24" s="27">
        <f>SUM(AI176,)</f>
        <v>3176.75</v>
      </c>
      <c r="AJ24" s="35" t="str">
        <f t="shared" si="4"/>
        <v>0   (0%)</v>
      </c>
      <c r="AK24" s="34" t="str">
        <f t="shared" si="24"/>
        <v>-333,25  (-9,5%)</v>
      </c>
      <c r="AL24" s="31">
        <f t="shared" si="5"/>
        <v>6.7755385684503131E-3</v>
      </c>
      <c r="AM24" s="28">
        <f>SUM(AM176,)</f>
        <v>3570</v>
      </c>
      <c r="AN24" s="27">
        <f>SUM(AN176,)</f>
        <v>3176.75</v>
      </c>
      <c r="AO24" s="35" t="str">
        <f t="shared" si="6"/>
        <v>0   (0%)</v>
      </c>
      <c r="AP24" s="34" t="str">
        <f t="shared" si="25"/>
        <v>-393,25  (-11%)</v>
      </c>
      <c r="AQ24" s="31">
        <f t="shared" si="18"/>
        <v>8.5374028138935684E-3</v>
      </c>
      <c r="AR24" s="28">
        <f>SUM(AR176,)</f>
        <v>3570</v>
      </c>
      <c r="AS24" s="27">
        <f>SUM(AS176,)</f>
        <v>0</v>
      </c>
      <c r="AT24" s="35" t="str">
        <f t="shared" ref="AT24:AT31" si="29">ROUND(AS24-AN24,2) &amp; "   (" &amp; ROUND(100*(AS24-AN24)/AN24,1) &amp;"%)"</f>
        <v>-3176,75   (-100%)</v>
      </c>
      <c r="AU24" s="34" t="str">
        <f t="shared" si="27"/>
        <v>-3570  (-100%)</v>
      </c>
      <c r="AV24" s="31">
        <f t="shared" si="20"/>
        <v>0</v>
      </c>
    </row>
    <row r="25" spans="1:48" x14ac:dyDescent="0.3">
      <c r="A25" s="23" t="str">
        <f t="shared" si="21"/>
        <v>6330</v>
      </c>
      <c r="B25" s="24" t="s">
        <v>49</v>
      </c>
      <c r="D25" s="26"/>
      <c r="E25" s="26"/>
      <c r="F25" s="27">
        <v>1102</v>
      </c>
      <c r="G25" s="27">
        <v>1142</v>
      </c>
      <c r="H25" s="27">
        <v>1157</v>
      </c>
      <c r="I25" s="27">
        <v>1181</v>
      </c>
      <c r="J25" s="27">
        <v>1196</v>
      </c>
      <c r="K25" s="28">
        <v>1250</v>
      </c>
      <c r="L25" s="27">
        <v>1227</v>
      </c>
      <c r="M25" s="29">
        <f t="shared" si="8"/>
        <v>2.5919732441471572E-2</v>
      </c>
      <c r="N25" s="28">
        <v>1250</v>
      </c>
      <c r="O25" s="27">
        <v>1240</v>
      </c>
      <c r="P25" s="29">
        <f t="shared" si="9"/>
        <v>1.0594947025264874E-2</v>
      </c>
      <c r="Q25" s="30" t="str">
        <f t="shared" si="28"/>
        <v>-10  (-0,8%)</v>
      </c>
      <c r="R25" s="31">
        <f t="shared" si="14"/>
        <v>2.4272428570598047E-3</v>
      </c>
      <c r="S25" s="28">
        <v>1250</v>
      </c>
      <c r="T25" s="27">
        <v>1245</v>
      </c>
      <c r="U25" s="29">
        <f t="shared" si="10"/>
        <v>4.0322580645161289E-3</v>
      </c>
      <c r="V25" s="30" t="str">
        <f t="shared" si="0"/>
        <v>-5  (-0,4%)</v>
      </c>
      <c r="W25" s="31">
        <f t="shared" si="15"/>
        <v>2.506909000934946E-3</v>
      </c>
      <c r="X25" s="28">
        <v>1300</v>
      </c>
      <c r="Y25" s="27">
        <v>1258</v>
      </c>
      <c r="Z25" s="37" t="str">
        <f t="shared" si="2"/>
        <v>13   (1%)</v>
      </c>
      <c r="AA25" s="34" t="str">
        <f t="shared" si="22"/>
        <v>-42  (-3,2%)</v>
      </c>
      <c r="AB25" s="31">
        <f t="shared" si="16"/>
        <v>2.3177307689817629E-3</v>
      </c>
      <c r="AC25" s="28">
        <v>1300</v>
      </c>
      <c r="AD25" s="27">
        <f>SUM(AD173:AD174)</f>
        <v>1286</v>
      </c>
      <c r="AE25" s="35" t="str">
        <f t="shared" si="3"/>
        <v>28   (2,2%)</v>
      </c>
      <c r="AF25" s="34" t="str">
        <f t="shared" si="23"/>
        <v>-14  (-1,1%)</v>
      </c>
      <c r="AG25" s="31">
        <f t="shared" si="17"/>
        <v>2.5446187822705051E-3</v>
      </c>
      <c r="AH25" s="28">
        <v>1320</v>
      </c>
      <c r="AI25" s="27">
        <f>SUM(AI173:AI174)</f>
        <v>1301</v>
      </c>
      <c r="AJ25" s="35" t="str">
        <f t="shared" si="4"/>
        <v>15   (1,2%)</v>
      </c>
      <c r="AK25" s="34" t="str">
        <f t="shared" si="24"/>
        <v>-19  (-1,4%)</v>
      </c>
      <c r="AL25" s="31">
        <f t="shared" si="5"/>
        <v>2.5480657864257587E-3</v>
      </c>
      <c r="AM25" s="28">
        <f>SUM(AM173:AM174)</f>
        <v>1340</v>
      </c>
      <c r="AN25" s="27">
        <f>SUM(AN173:AN174)</f>
        <v>1305</v>
      </c>
      <c r="AO25" s="35" t="str">
        <f t="shared" si="6"/>
        <v>4   (0,3%)</v>
      </c>
      <c r="AP25" s="34" t="str">
        <f t="shared" si="25"/>
        <v>-35  (-2,6%)</v>
      </c>
      <c r="AQ25" s="31">
        <f t="shared" si="18"/>
        <v>3.5071411575135305E-3</v>
      </c>
      <c r="AR25" s="28">
        <f>SUM(AR173:AR174)</f>
        <v>1340</v>
      </c>
      <c r="AS25" s="27">
        <f>SUM(AS173:AS174)</f>
        <v>0</v>
      </c>
      <c r="AT25" s="35" t="str">
        <f t="shared" si="29"/>
        <v>-1305   (-100%)</v>
      </c>
      <c r="AU25" s="34" t="str">
        <f t="shared" si="27"/>
        <v>-1340  (-100%)</v>
      </c>
      <c r="AV25" s="31">
        <f t="shared" si="20"/>
        <v>0</v>
      </c>
    </row>
    <row r="26" spans="1:48" x14ac:dyDescent="0.3">
      <c r="A26" s="23" t="str">
        <f t="shared" si="21"/>
        <v>6340</v>
      </c>
      <c r="B26" s="24" t="s">
        <v>50</v>
      </c>
      <c r="D26" s="26"/>
      <c r="E26" s="26"/>
      <c r="F26" s="27">
        <v>1299</v>
      </c>
      <c r="G26" s="27">
        <v>469</v>
      </c>
      <c r="H26" s="27">
        <v>477</v>
      </c>
      <c r="I26" s="27">
        <v>486</v>
      </c>
      <c r="J26" s="27">
        <v>490</v>
      </c>
      <c r="K26" s="28">
        <v>500</v>
      </c>
      <c r="L26" s="27">
        <v>495</v>
      </c>
      <c r="M26" s="29">
        <f t="shared" si="8"/>
        <v>1.020408163265306E-2</v>
      </c>
      <c r="N26" s="28">
        <v>500</v>
      </c>
      <c r="O26" s="27">
        <v>500</v>
      </c>
      <c r="P26" s="29">
        <f t="shared" si="9"/>
        <v>1.0101010101010102E-2</v>
      </c>
      <c r="Q26" s="30" t="str">
        <f t="shared" si="28"/>
        <v>0  (0%)</v>
      </c>
      <c r="R26" s="31">
        <f t="shared" si="14"/>
        <v>9.7872695849185671E-4</v>
      </c>
      <c r="S26" s="28">
        <v>500</v>
      </c>
      <c r="T26" s="27">
        <v>502</v>
      </c>
      <c r="U26" s="29">
        <f t="shared" si="10"/>
        <v>4.0000000000000001E-3</v>
      </c>
      <c r="V26" s="30" t="str">
        <f t="shared" si="0"/>
        <v>2  (0,4%)</v>
      </c>
      <c r="W26" s="31">
        <f t="shared" si="15"/>
        <v>1.0108179264813999E-3</v>
      </c>
      <c r="X26" s="28">
        <v>550</v>
      </c>
      <c r="Y26" s="27">
        <v>508</v>
      </c>
      <c r="Z26" s="37" t="str">
        <f t="shared" si="2"/>
        <v>6   (1,2%)</v>
      </c>
      <c r="AA26" s="34" t="str">
        <f t="shared" si="22"/>
        <v>-42  (-7,6%)</v>
      </c>
      <c r="AB26" s="31">
        <f t="shared" si="16"/>
        <v>9.359357954234781E-4</v>
      </c>
      <c r="AC26" s="28">
        <v>550</v>
      </c>
      <c r="AD26" s="27">
        <f>SUM(AD175,)</f>
        <v>519</v>
      </c>
      <c r="AE26" s="35" t="str">
        <f t="shared" si="3"/>
        <v>11   (2,2%)</v>
      </c>
      <c r="AF26" s="34" t="str">
        <f t="shared" si="23"/>
        <v>-31  (-5,6%)</v>
      </c>
      <c r="AG26" s="31">
        <f t="shared" si="17"/>
        <v>1.0269495707608026E-3</v>
      </c>
      <c r="AH26" s="28">
        <v>560</v>
      </c>
      <c r="AI26" s="27">
        <f>SUM(AI175,)</f>
        <v>525</v>
      </c>
      <c r="AJ26" s="35" t="str">
        <f t="shared" si="4"/>
        <v>6   (1,2%)</v>
      </c>
      <c r="AK26" s="34" t="str">
        <f t="shared" si="24"/>
        <v>-35  (-6,3%)</v>
      </c>
      <c r="AL26" s="31">
        <f t="shared" si="5"/>
        <v>1.0809976063624431E-3</v>
      </c>
      <c r="AM26" s="28">
        <f>SUM(AM175,)</f>
        <v>570</v>
      </c>
      <c r="AN26" s="27">
        <f>SUM(AN175,)</f>
        <v>526</v>
      </c>
      <c r="AO26" s="35" t="str">
        <f t="shared" si="6"/>
        <v>1   (0,2%)</v>
      </c>
      <c r="AP26" s="34" t="str">
        <f t="shared" si="25"/>
        <v>-44  (-7,7%)</v>
      </c>
      <c r="AQ26" s="31">
        <f t="shared" si="18"/>
        <v>1.4136063209594766E-3</v>
      </c>
      <c r="AR26" s="28">
        <f>SUM(AR175,)</f>
        <v>570</v>
      </c>
      <c r="AS26" s="27">
        <f>SUM(AS175,)</f>
        <v>0</v>
      </c>
      <c r="AT26" s="35" t="str">
        <f t="shared" si="29"/>
        <v>-526   (-100%)</v>
      </c>
      <c r="AU26" s="34" t="str">
        <f t="shared" si="27"/>
        <v>-570  (-100%)</v>
      </c>
      <c r="AV26" s="31">
        <f t="shared" si="20"/>
        <v>0</v>
      </c>
    </row>
    <row r="27" spans="1:48" x14ac:dyDescent="0.3">
      <c r="A27" s="23" t="str">
        <f t="shared" si="21"/>
        <v>6410</v>
      </c>
      <c r="B27" s="24" t="s">
        <v>51</v>
      </c>
      <c r="D27" s="26"/>
      <c r="E27" s="26"/>
      <c r="F27" s="27">
        <v>89503.95</v>
      </c>
      <c r="G27" s="27">
        <v>92323.62</v>
      </c>
      <c r="H27" s="27">
        <v>96191.63</v>
      </c>
      <c r="I27" s="27">
        <v>109336.38</v>
      </c>
      <c r="J27" s="27">
        <v>70560.44</v>
      </c>
      <c r="K27" s="28">
        <v>73150</v>
      </c>
      <c r="L27" s="27">
        <v>68486.7</v>
      </c>
      <c r="M27" s="29">
        <f t="shared" si="8"/>
        <v>-2.9389555960818912E-2</v>
      </c>
      <c r="N27" s="28">
        <v>73150</v>
      </c>
      <c r="O27" s="27">
        <v>74732.58</v>
      </c>
      <c r="P27" s="29">
        <f t="shared" si="9"/>
        <v>9.1198437068803206E-2</v>
      </c>
      <c r="Q27" s="30" t="str">
        <f t="shared" si="28"/>
        <v>1582,58  (2,2%)</v>
      </c>
      <c r="R27" s="31">
        <f t="shared" si="14"/>
        <v>0.14628558144729872</v>
      </c>
      <c r="S27" s="28">
        <v>73150</v>
      </c>
      <c r="T27" s="27">
        <v>71924.39</v>
      </c>
      <c r="U27" s="29">
        <f t="shared" si="10"/>
        <v>-3.7576516159351148E-2</v>
      </c>
      <c r="V27" s="30" t="str">
        <f t="shared" si="0"/>
        <v>-1225,61  (-1,7%)</v>
      </c>
      <c r="W27" s="31">
        <f t="shared" si="15"/>
        <v>0.14482562303434171</v>
      </c>
      <c r="X27" s="28">
        <v>79450</v>
      </c>
      <c r="Y27" s="27">
        <v>68417.16</v>
      </c>
      <c r="Z27" s="37" t="str">
        <f t="shared" si="2"/>
        <v>-3507,23   (-4,9%)</v>
      </c>
      <c r="AA27" s="34" t="str">
        <f t="shared" si="22"/>
        <v>-11032,84  (-13,9%)</v>
      </c>
      <c r="AB27" s="31">
        <f t="shared" si="16"/>
        <v>0.12605131705751058</v>
      </c>
      <c r="AC27" s="28">
        <v>80570</v>
      </c>
      <c r="AD27" s="27">
        <f>SUM(AD111,AD116,AD120:AD121,AD132,AD152,AD155)</f>
        <v>68520.09</v>
      </c>
      <c r="AE27" s="35" t="str">
        <f t="shared" si="3"/>
        <v>102,93   (0,2%)</v>
      </c>
      <c r="AF27" s="34" t="str">
        <f t="shared" si="23"/>
        <v>-12049,91  (-15%)</v>
      </c>
      <c r="AG27" s="31">
        <f t="shared" si="17"/>
        <v>0.13558126592291245</v>
      </c>
      <c r="AH27" s="28">
        <v>81780</v>
      </c>
      <c r="AI27" s="27">
        <f>SUM(AI111,AI116,AI120:AI121,AI132,AI152,AI155)</f>
        <v>78045.17</v>
      </c>
      <c r="AJ27" s="35" t="str">
        <f t="shared" si="4"/>
        <v>9525,08   (13,9%)</v>
      </c>
      <c r="AK27" s="34" t="str">
        <f t="shared" si="24"/>
        <v>-3734,83  (-4,6%)</v>
      </c>
      <c r="AL27" s="31">
        <f t="shared" si="5"/>
        <v>0.15786425758628678</v>
      </c>
      <c r="AM27" s="28">
        <f>SUM(AM111,AM116,AM120:AM121,AM132,AM152,AM155)</f>
        <v>83020</v>
      </c>
      <c r="AN27" s="27">
        <f>SUM(AN111,AN116,AN120:AN121,AN132,AN152,AN155)</f>
        <v>51762.520000000004</v>
      </c>
      <c r="AO27" s="35" t="str">
        <f t="shared" si="6"/>
        <v>-26282,65   (-33,7%)</v>
      </c>
      <c r="AP27" s="34" t="str">
        <f t="shared" si="25"/>
        <v>-31257,48  (-37,7%)</v>
      </c>
      <c r="AQ27" s="31">
        <f t="shared" si="18"/>
        <v>0.13910993433610519</v>
      </c>
      <c r="AR27" s="28">
        <f>SUM(AR111,AR116,AR120:AR121,AR132,AR152,AR155)</f>
        <v>83020</v>
      </c>
      <c r="AS27" s="27">
        <f>SUM(AS111,AS116,AS120:AS121,AS132,AS152,AS155)</f>
        <v>0</v>
      </c>
      <c r="AT27" s="35" t="str">
        <f t="shared" si="29"/>
        <v>-51762,52   (-100%)</v>
      </c>
      <c r="AU27" s="34" t="str">
        <f t="shared" si="27"/>
        <v>-83020  (-100%)</v>
      </c>
      <c r="AV27" s="31">
        <f t="shared" si="20"/>
        <v>0</v>
      </c>
    </row>
    <row r="28" spans="1:48" x14ac:dyDescent="0.3">
      <c r="A28" s="23" t="str">
        <f t="shared" si="21"/>
        <v>6420</v>
      </c>
      <c r="B28" s="24" t="s">
        <v>52</v>
      </c>
      <c r="D28" s="26"/>
      <c r="E28" s="26"/>
      <c r="F28" s="27">
        <v>35092.519999999997</v>
      </c>
      <c r="G28" s="27">
        <v>38048.379999999997</v>
      </c>
      <c r="H28" s="27">
        <v>40310.92</v>
      </c>
      <c r="I28" s="27">
        <v>-12989.03</v>
      </c>
      <c r="J28" s="27">
        <v>22012.43</v>
      </c>
      <c r="K28" s="28">
        <v>23000</v>
      </c>
      <c r="L28" s="27">
        <v>21979.13</v>
      </c>
      <c r="M28" s="29">
        <f t="shared" si="8"/>
        <v>-1.5127816420085957E-3</v>
      </c>
      <c r="N28" s="28">
        <v>23000</v>
      </c>
      <c r="O28" s="27">
        <v>23678.799999999999</v>
      </c>
      <c r="P28" s="29">
        <f t="shared" si="9"/>
        <v>7.7331086353281411E-2</v>
      </c>
      <c r="Q28" s="30" t="str">
        <f>ROUND(O28-N28,2) &amp; "  (" &amp; ROUND(100*(O28-N28)/N28,1) &amp;"%)"</f>
        <v>678,8  (3%)</v>
      </c>
      <c r="R28" s="31">
        <f t="shared" si="14"/>
        <v>4.6350159809473955E-2</v>
      </c>
      <c r="S28" s="28">
        <v>23000</v>
      </c>
      <c r="T28" s="27">
        <v>24805.9</v>
      </c>
      <c r="U28" s="29">
        <f t="shared" si="10"/>
        <v>4.7599540517256032E-2</v>
      </c>
      <c r="V28" s="30" t="str">
        <f t="shared" si="0"/>
        <v>1805,9  (7,9%)</v>
      </c>
      <c r="W28" s="31">
        <f t="shared" si="15"/>
        <v>4.9948701997021831E-2</v>
      </c>
      <c r="X28" s="28">
        <v>25790</v>
      </c>
      <c r="Y28" s="27">
        <v>22809.49</v>
      </c>
      <c r="Z28" s="37" t="str">
        <f t="shared" si="2"/>
        <v>-1996,41   (-8%)</v>
      </c>
      <c r="AA28" s="34" t="str">
        <f t="shared" si="22"/>
        <v>-2980,51  (-11,6%)</v>
      </c>
      <c r="AB28" s="31">
        <f t="shared" si="16"/>
        <v>4.2024051508570616E-2</v>
      </c>
      <c r="AC28" s="28">
        <v>27910</v>
      </c>
      <c r="AD28" s="27">
        <f>SUM(AD112:AD114,AD117:AD118,AD122:AD124,AD126,AD129,AD143:AD144,AD147,AD153,AD156:AD158,)</f>
        <v>18901.849999999999</v>
      </c>
      <c r="AE28" s="35" t="str">
        <f t="shared" si="3"/>
        <v>-3907,64   (-17,1%)</v>
      </c>
      <c r="AF28" s="34" t="str">
        <f t="shared" si="23"/>
        <v>-9008,15  (-32,3%)</v>
      </c>
      <c r="AG28" s="31">
        <f t="shared" si="17"/>
        <v>3.7401246135038681E-2</v>
      </c>
      <c r="AH28" s="28">
        <v>28370</v>
      </c>
      <c r="AI28" s="27">
        <f>SUM(AI112:AI114,AI117:AI118,AI122:AI124,AI126,AI129,AI143:AI144,AI147,AI153,AI156:AI158,)</f>
        <v>21644.829999999998</v>
      </c>
      <c r="AJ28" s="35" t="str">
        <f t="shared" si="4"/>
        <v>2742,98   (14,5%)</v>
      </c>
      <c r="AK28" s="34" t="str">
        <f t="shared" si="24"/>
        <v>-6725,17  (-23,7%)</v>
      </c>
      <c r="AL28" s="31">
        <f t="shared" si="5"/>
        <v>5.4764110879468766E-2</v>
      </c>
      <c r="AM28" s="28">
        <f>SUM(AM112:AM114,AM117:AM118,AM122:AM124,AM126,AM129,AM143:AM144,AM147,AM153,AM156:AM158,)</f>
        <v>28840</v>
      </c>
      <c r="AN28" s="27">
        <f>SUM(AN112:AN114,AN117:AN118,AN122:AN124,AN126,AN129,AN143:AN144,AN147,AN153,AN156:AN158,)</f>
        <v>12065.43</v>
      </c>
      <c r="AO28" s="35" t="str">
        <f t="shared" si="6"/>
        <v>-9579,4   (-44,3%)</v>
      </c>
      <c r="AP28" s="34" t="str">
        <f t="shared" si="25"/>
        <v>-16774,57  (-58,2%)</v>
      </c>
      <c r="AQ28" s="31">
        <f t="shared" si="18"/>
        <v>3.2425414663676995E-2</v>
      </c>
      <c r="AR28" s="28">
        <f>SUM(AR112:AR114,AR117:AR118,AR122:AR124,AR126,AR129,AR143:AR144,AR147,AR153,AR156:AR158,)</f>
        <v>28840</v>
      </c>
      <c r="AS28" s="27">
        <f>SUM(AS112:AS114,AS117:AS118,AS122:AS124,AS126,AS129,AS143:AS144,AS147,AS153,AS156:AS158,)</f>
        <v>0</v>
      </c>
      <c r="AT28" s="35" t="str">
        <f t="shared" si="29"/>
        <v>-12065,43   (-100%)</v>
      </c>
      <c r="AU28" s="34" t="str">
        <f t="shared" si="27"/>
        <v>-28840  (-100%)</v>
      </c>
      <c r="AV28" s="31">
        <f t="shared" si="20"/>
        <v>0</v>
      </c>
    </row>
    <row r="29" spans="1:48" x14ac:dyDescent="0.3">
      <c r="A29" s="23" t="str">
        <f t="shared" si="21"/>
        <v>6430</v>
      </c>
      <c r="B29" s="24" t="s">
        <v>53</v>
      </c>
      <c r="D29" s="26"/>
      <c r="E29" s="26"/>
      <c r="F29" s="27">
        <v>9128</v>
      </c>
      <c r="G29" s="27">
        <v>10116</v>
      </c>
      <c r="H29" s="27">
        <v>8915</v>
      </c>
      <c r="I29" s="27">
        <v>9583</v>
      </c>
      <c r="J29" s="27">
        <v>5696</v>
      </c>
      <c r="K29" s="28">
        <v>6900</v>
      </c>
      <c r="L29" s="27">
        <v>4891.66</v>
      </c>
      <c r="M29" s="29">
        <f t="shared" si="8"/>
        <v>-0.14121137640449441</v>
      </c>
      <c r="N29" s="28">
        <v>6900</v>
      </c>
      <c r="O29" s="27">
        <v>6428.04</v>
      </c>
      <c r="P29" s="29">
        <f t="shared" si="9"/>
        <v>0.31408151833937764</v>
      </c>
      <c r="Q29" s="30" t="str">
        <f t="shared" si="28"/>
        <v>-471,96  (-6,8%)</v>
      </c>
      <c r="R29" s="31">
        <f t="shared" si="14"/>
        <v>1.2582592076527991E-2</v>
      </c>
      <c r="S29" s="28">
        <v>6900</v>
      </c>
      <c r="T29" s="27">
        <v>6080</v>
      </c>
      <c r="U29" s="29">
        <f t="shared" si="10"/>
        <v>-5.4144031462156419E-2</v>
      </c>
      <c r="V29" s="30" t="str">
        <f t="shared" si="0"/>
        <v>-820  (-11,9%)</v>
      </c>
      <c r="W29" s="31">
        <f t="shared" si="15"/>
        <v>1.22425756832807E-2</v>
      </c>
      <c r="X29" s="28">
        <v>6750</v>
      </c>
      <c r="Y29" s="27">
        <v>5825</v>
      </c>
      <c r="Z29" s="37" t="str">
        <f t="shared" si="2"/>
        <v>-255   (-4,2%)</v>
      </c>
      <c r="AA29" s="34" t="str">
        <f t="shared" si="22"/>
        <v>-925  (-13,7%)</v>
      </c>
      <c r="AB29" s="31">
        <f t="shared" si="16"/>
        <v>1.0731940961302677E-2</v>
      </c>
      <c r="AC29" s="28">
        <v>6990</v>
      </c>
      <c r="AD29" s="27">
        <f>SUM(AD119,AD127,AD146,AD160,)</f>
        <v>6262</v>
      </c>
      <c r="AE29" s="35" t="str">
        <f t="shared" si="3"/>
        <v>437   (7,5%)</v>
      </c>
      <c r="AF29" s="34" t="str">
        <f t="shared" si="23"/>
        <v>-728  (-10,4%)</v>
      </c>
      <c r="AG29" s="31">
        <f t="shared" si="17"/>
        <v>1.2390670928909723E-2</v>
      </c>
      <c r="AH29" s="28">
        <v>7100</v>
      </c>
      <c r="AI29" s="27">
        <f>SUM(AI119,AI127,AI146,AI160,)</f>
        <v>6504</v>
      </c>
      <c r="AJ29" s="35" t="str">
        <f t="shared" si="4"/>
        <v>242   (3,9%)</v>
      </c>
      <c r="AK29" s="34" t="str">
        <f t="shared" si="24"/>
        <v>-596  (-8,4%)</v>
      </c>
      <c r="AL29" s="31">
        <f t="shared" si="5"/>
        <v>1.3705505366380974E-2</v>
      </c>
      <c r="AM29" s="28">
        <f>SUM(AM119,AM127,AM146,AM160,)</f>
        <v>7210</v>
      </c>
      <c r="AN29" s="27">
        <f>SUM(AN119,AN127,AN146,AN160,)</f>
        <v>4345</v>
      </c>
      <c r="AO29" s="35" t="str">
        <f t="shared" si="6"/>
        <v>-2159   (-33,2%)</v>
      </c>
      <c r="AP29" s="34" t="str">
        <f t="shared" si="25"/>
        <v>-2865  (-39,7%)</v>
      </c>
      <c r="AQ29" s="31">
        <f t="shared" si="18"/>
        <v>1.1677033202602521E-2</v>
      </c>
      <c r="AR29" s="28">
        <f>SUM(AR119,AR127,AR146,AR160,)</f>
        <v>7210</v>
      </c>
      <c r="AS29" s="27">
        <f>SUM(AS119,AS127,AS146,AS160,)</f>
        <v>0</v>
      </c>
      <c r="AT29" s="35" t="str">
        <f t="shared" si="29"/>
        <v>-4345   (-100%)</v>
      </c>
      <c r="AU29" s="34" t="str">
        <f t="shared" si="27"/>
        <v>-7210  (-100%)</v>
      </c>
      <c r="AV29" s="31">
        <f t="shared" si="20"/>
        <v>0</v>
      </c>
    </row>
    <row r="30" spans="1:48" x14ac:dyDescent="0.3">
      <c r="A30" s="23" t="str">
        <f t="shared" si="21"/>
        <v>6440</v>
      </c>
      <c r="B30" s="24" t="s">
        <v>54</v>
      </c>
      <c r="D30" s="26"/>
      <c r="E30" s="26"/>
      <c r="F30" s="27">
        <v>755.65</v>
      </c>
      <c r="G30" s="27">
        <v>253.83</v>
      </c>
      <c r="H30" s="27">
        <v>402.41</v>
      </c>
      <c r="I30" s="27">
        <v>420.15</v>
      </c>
      <c r="J30" s="27">
        <v>425.14</v>
      </c>
      <c r="K30" s="28">
        <v>530</v>
      </c>
      <c r="L30" s="27">
        <v>2821.73</v>
      </c>
      <c r="M30" s="29">
        <f t="shared" si="8"/>
        <v>5.6371783412522936</v>
      </c>
      <c r="N30" s="28">
        <v>530</v>
      </c>
      <c r="O30" s="27">
        <v>2351.59</v>
      </c>
      <c r="P30" s="29">
        <f t="shared" si="9"/>
        <v>-0.16661409844315361</v>
      </c>
      <c r="Q30" s="30" t="str">
        <f t="shared" si="28"/>
        <v>1821,59  (343,7%)</v>
      </c>
      <c r="R30" s="31">
        <f t="shared" si="14"/>
        <v>4.6031290566397312E-3</v>
      </c>
      <c r="S30" s="28">
        <v>530</v>
      </c>
      <c r="T30" s="27">
        <v>2535.63</v>
      </c>
      <c r="U30" s="29">
        <f t="shared" si="10"/>
        <v>7.8261941920147626E-2</v>
      </c>
      <c r="V30" s="30" t="str">
        <f t="shared" si="0"/>
        <v>2005,63  (378,4%)</v>
      </c>
      <c r="W30" s="31">
        <f t="shared" si="15"/>
        <v>5.1056977269403033E-3</v>
      </c>
      <c r="X30" s="28">
        <v>1130</v>
      </c>
      <c r="Y30" s="27">
        <v>2202.37</v>
      </c>
      <c r="Z30" s="37" t="str">
        <f t="shared" si="2"/>
        <v>-333,26   (-13,1%)</v>
      </c>
      <c r="AA30" s="34" t="str">
        <f t="shared" si="22"/>
        <v>1072,37  (94,9%)</v>
      </c>
      <c r="AB30" s="31">
        <f t="shared" si="16"/>
        <v>4.0576317278874126E-3</v>
      </c>
      <c r="AC30" s="28">
        <v>1180</v>
      </c>
      <c r="AD30" s="27">
        <f>SUM(AD115,AD125,AD128,AD130,AD131,AD145,AD154,AD159,)</f>
        <v>2110.88</v>
      </c>
      <c r="AE30" s="35" t="str">
        <f t="shared" si="3"/>
        <v>-91,49   (-4,2%)</v>
      </c>
      <c r="AF30" s="34" t="str">
        <f t="shared" si="23"/>
        <v>930,88  (78,9%)</v>
      </c>
      <c r="AG30" s="31">
        <f t="shared" si="17"/>
        <v>4.1768156260646692E-3</v>
      </c>
      <c r="AH30" s="28">
        <v>1230</v>
      </c>
      <c r="AI30" s="27">
        <f>SUM(AI115,AI125,AI128,AI130,AI131,AI145,AI154,AI159,)</f>
        <v>2693.33</v>
      </c>
      <c r="AJ30" s="35" t="str">
        <f t="shared" si="4"/>
        <v>582,45   (27,6%)</v>
      </c>
      <c r="AK30" s="34" t="str">
        <f t="shared" si="24"/>
        <v>1463,33  (119%)</v>
      </c>
      <c r="AL30" s="31">
        <f t="shared" si="5"/>
        <v>2.3743340282603659E-3</v>
      </c>
      <c r="AM30" s="28">
        <f>SUM(AM115,AM125,AM128,AM130,AM131,AM145,AM154,AM159,)</f>
        <v>1280</v>
      </c>
      <c r="AN30" s="27">
        <f>SUM(AN115,AN125,AN128,AN130,AN131,AN145,AN154,AN159,)</f>
        <v>1804.0500000000002</v>
      </c>
      <c r="AO30" s="35" t="str">
        <f t="shared" si="6"/>
        <v>-889,28   (-33%)</v>
      </c>
      <c r="AP30" s="34" t="str">
        <f t="shared" si="25"/>
        <v>524,05  (40,9%)</v>
      </c>
      <c r="AQ30" s="31">
        <f t="shared" si="18"/>
        <v>4.8483203105074979E-3</v>
      </c>
      <c r="AR30" s="28">
        <f>SUM(AR115,AR125,AR128,AR130,AR131,AR145,AR154,AR159,)</f>
        <v>1280</v>
      </c>
      <c r="AS30" s="27">
        <f>SUM(AS115,AS125,AS128,AS130,AS131,AS145,AS154,AS159,)</f>
        <v>0</v>
      </c>
      <c r="AT30" s="35" t="str">
        <f t="shared" si="29"/>
        <v>-1804,05   (-100%)</v>
      </c>
      <c r="AU30" s="34" t="str">
        <f t="shared" si="27"/>
        <v>-1280  (-100%)</v>
      </c>
      <c r="AV30" s="31">
        <f t="shared" si="20"/>
        <v>0</v>
      </c>
    </row>
    <row r="31" spans="1:48" x14ac:dyDescent="0.3">
      <c r="A31" s="23" t="str">
        <f t="shared" si="21"/>
        <v>6620</v>
      </c>
      <c r="B31" s="24" t="s">
        <v>55</v>
      </c>
      <c r="D31" s="26"/>
      <c r="E31" s="26"/>
      <c r="F31" s="27">
        <v>0</v>
      </c>
      <c r="G31" s="27">
        <v>0</v>
      </c>
      <c r="H31" s="27">
        <v>0</v>
      </c>
      <c r="I31" s="27">
        <v>0</v>
      </c>
      <c r="J31" s="27">
        <v>156.71</v>
      </c>
      <c r="K31" s="28">
        <v>160</v>
      </c>
      <c r="L31" s="27">
        <v>81.12</v>
      </c>
      <c r="M31" s="29">
        <f t="shared" si="8"/>
        <v>-0.48235594410056792</v>
      </c>
      <c r="N31" s="28">
        <v>160</v>
      </c>
      <c r="O31" s="27">
        <v>34.32</v>
      </c>
      <c r="P31" s="29">
        <f t="shared" si="9"/>
        <v>-0.57692307692307698</v>
      </c>
      <c r="Q31" s="30" t="str">
        <f t="shared" si="28"/>
        <v>-125,68  (-78,6%)</v>
      </c>
      <c r="R31" s="31">
        <f t="shared" si="14"/>
        <v>6.7179818430881052E-5</v>
      </c>
      <c r="S31" s="28">
        <v>160</v>
      </c>
      <c r="T31" s="27">
        <v>0</v>
      </c>
      <c r="U31" s="29">
        <f t="shared" si="10"/>
        <v>-1</v>
      </c>
      <c r="V31" s="30" t="str">
        <f t="shared" si="0"/>
        <v>-160  (-100%)</v>
      </c>
      <c r="W31" s="31">
        <f t="shared" si="15"/>
        <v>0</v>
      </c>
      <c r="X31" s="28">
        <v>90</v>
      </c>
      <c r="Y31" s="27">
        <v>117.47</v>
      </c>
      <c r="Z31" s="37"/>
      <c r="AA31" s="34" t="str">
        <f t="shared" si="22"/>
        <v>27,47  (30,5%)</v>
      </c>
      <c r="AB31" s="31">
        <f t="shared" si="16"/>
        <v>2.1642594072518892E-4</v>
      </c>
      <c r="AC31" s="28">
        <v>100</v>
      </c>
      <c r="AD31" s="27">
        <f>SUM(AD137)</f>
        <v>97.92</v>
      </c>
      <c r="AE31" s="35"/>
      <c r="AF31" s="34" t="str">
        <f t="shared" si="23"/>
        <v>-2,08  (-2,1%)</v>
      </c>
      <c r="AG31" s="31">
        <f t="shared" si="17"/>
        <v>1.9375510976666244E-4</v>
      </c>
      <c r="AH31" s="28">
        <v>110</v>
      </c>
      <c r="AI31" s="27">
        <f>SUM(AI137)</f>
        <v>97.92</v>
      </c>
      <c r="AJ31" s="35" t="str">
        <f t="shared" si="4"/>
        <v>0   (0%)</v>
      </c>
      <c r="AK31" s="34" t="str">
        <f t="shared" si="24"/>
        <v>-12,08  (-11%)</v>
      </c>
      <c r="AL31" s="31">
        <f t="shared" si="5"/>
        <v>2.123388155354799E-4</v>
      </c>
      <c r="AM31" s="28">
        <f>SUM(AM137)</f>
        <v>120</v>
      </c>
      <c r="AN31" s="27">
        <f>SUM(AN137)</f>
        <v>73.44</v>
      </c>
      <c r="AO31" s="35" t="str">
        <f t="shared" si="6"/>
        <v>-24,48   (-25%)</v>
      </c>
      <c r="AP31" s="34" t="str">
        <f t="shared" si="25"/>
        <v>-46,56  (-38,8%)</v>
      </c>
      <c r="AQ31" s="31">
        <f t="shared" si="18"/>
        <v>1.9736739203662351E-4</v>
      </c>
      <c r="AR31" s="28">
        <f>SUM(AR137)</f>
        <v>120</v>
      </c>
      <c r="AS31" s="27">
        <f>SUM(AS137)</f>
        <v>0</v>
      </c>
      <c r="AT31" s="35" t="str">
        <f t="shared" si="29"/>
        <v>-73,44   (-100%)</v>
      </c>
      <c r="AU31" s="34" t="str">
        <f t="shared" si="27"/>
        <v>-120  (-100%)</v>
      </c>
      <c r="AV31" s="31">
        <f t="shared" si="20"/>
        <v>0</v>
      </c>
    </row>
    <row r="32" spans="1:48" x14ac:dyDescent="0.3">
      <c r="A32" s="23" t="str">
        <f t="shared" si="21"/>
        <v>6730</v>
      </c>
      <c r="B32" s="24" t="s">
        <v>56</v>
      </c>
      <c r="G32" s="38"/>
      <c r="I32" s="27">
        <v>705.64</v>
      </c>
      <c r="L32" s="27">
        <v>894</v>
      </c>
      <c r="M32" s="29"/>
      <c r="P32" s="29"/>
      <c r="Q32" s="30"/>
      <c r="R32" s="31"/>
      <c r="U32" s="29"/>
      <c r="V32" s="30"/>
      <c r="W32" s="31"/>
      <c r="AA32" s="34"/>
      <c r="AB32" s="31"/>
      <c r="AD32" s="27">
        <f>SUM(AD140,,AD293,AD308)</f>
        <v>0</v>
      </c>
      <c r="AF32" s="34"/>
      <c r="AG32" s="31"/>
      <c r="AI32" s="27">
        <f>SUM(AI140,,AI293,AI308)</f>
        <v>0</v>
      </c>
      <c r="AK32" s="34"/>
      <c r="AL32" s="31">
        <f t="shared" si="5"/>
        <v>0</v>
      </c>
      <c r="AM32" s="28">
        <f>SUM(AM140,,AM293,AM308)</f>
        <v>0</v>
      </c>
      <c r="AN32" s="27">
        <f>SUM(AN140,,AN293,AN308)</f>
        <v>1434</v>
      </c>
      <c r="AP32" s="34"/>
      <c r="AQ32" s="31"/>
      <c r="AR32" s="28">
        <f>SUM(AR140,,AR293,AR308)</f>
        <v>0</v>
      </c>
      <c r="AS32" s="27">
        <f>SUM(AS140,,AS293,AS308)</f>
        <v>0</v>
      </c>
      <c r="AU32" s="34"/>
      <c r="AV32" s="31"/>
    </row>
    <row r="33" spans="1:48" s="51" customFormat="1" x14ac:dyDescent="0.3">
      <c r="A33" s="40" t="str">
        <f t="shared" si="21"/>
        <v>6780</v>
      </c>
      <c r="B33" s="41" t="s">
        <v>57</v>
      </c>
      <c r="C33" s="42"/>
      <c r="D33" s="42"/>
      <c r="E33" s="42"/>
      <c r="F33" s="43"/>
      <c r="G33" s="44"/>
      <c r="H33" s="44">
        <v>6878.62</v>
      </c>
      <c r="I33" s="43">
        <v>3436.42</v>
      </c>
      <c r="J33" s="43">
        <v>3104.36</v>
      </c>
      <c r="K33" s="45"/>
      <c r="L33" s="43">
        <v>-6.09</v>
      </c>
      <c r="M33" s="46">
        <f t="shared" si="8"/>
        <v>-1.0019617570127177</v>
      </c>
      <c r="N33" s="45"/>
      <c r="O33" s="43">
        <v>5226.08</v>
      </c>
      <c r="P33" s="46"/>
      <c r="Q33" s="47"/>
      <c r="R33" s="48">
        <f>O33/O$34</f>
        <v>1.0229810766470246E-2</v>
      </c>
      <c r="S33" s="45"/>
      <c r="T33" s="43">
        <v>5867.24</v>
      </c>
      <c r="U33" s="46"/>
      <c r="V33" s="47"/>
      <c r="W33" s="48">
        <f>T33/T$34</f>
        <v>1.1814166077626949E-2</v>
      </c>
      <c r="X33" s="45"/>
      <c r="Y33" s="43">
        <v>26577.1</v>
      </c>
      <c r="Z33" s="46"/>
      <c r="AA33" s="49"/>
      <c r="AB33" s="48">
        <f>Y33/Y$34</f>
        <v>4.896547092234118E-2</v>
      </c>
      <c r="AC33" s="45"/>
      <c r="AD33" s="43">
        <f>SUM(AD82,AD171:AD172,AD217)</f>
        <v>764.69</v>
      </c>
      <c r="AE33" s="50"/>
      <c r="AF33" s="49"/>
      <c r="AG33" s="48">
        <f>AD33/AD$34</f>
        <v>1.5130983955011141E-3</v>
      </c>
      <c r="AH33" s="45"/>
      <c r="AI33" s="43">
        <f>SUM(AI82,AI171:AI172,AI217)</f>
        <v>-6.41</v>
      </c>
      <c r="AJ33" s="46"/>
      <c r="AK33" s="49"/>
      <c r="AL33" s="48">
        <f t="shared" si="5"/>
        <v>0</v>
      </c>
      <c r="AM33" s="45">
        <f>SUM(AM82,AM171:AM172,AM217)</f>
        <v>0</v>
      </c>
      <c r="AN33" s="43">
        <f>SUM(AN82,AN171:AN172,AN217)</f>
        <v>-0.14000000000000001</v>
      </c>
      <c r="AO33" s="46"/>
      <c r="AP33" s="49"/>
      <c r="AQ33" s="48">
        <f>AN33/AN$34</f>
        <v>-3.7624502839225615E-7</v>
      </c>
      <c r="AR33" s="45">
        <f>SUM(AR82,AR171:AR172,AR217)</f>
        <v>0</v>
      </c>
      <c r="AS33" s="43">
        <f>SUM(AS82,AS171:AS172,AS217)</f>
        <v>0</v>
      </c>
      <c r="AT33" s="46"/>
      <c r="AU33" s="49"/>
      <c r="AV33" s="48">
        <f>AS33/AS$34</f>
        <v>0</v>
      </c>
    </row>
    <row r="34" spans="1:48" s="62" customFormat="1" x14ac:dyDescent="0.3">
      <c r="A34" s="52"/>
      <c r="B34" s="53" t="s">
        <v>58</v>
      </c>
      <c r="C34" s="54"/>
      <c r="D34" s="54"/>
      <c r="E34" s="54"/>
      <c r="F34" s="55">
        <f t="shared" ref="F34:L34" si="30">SUM(F4:F33)</f>
        <v>476382.90000000008</v>
      </c>
      <c r="G34" s="55">
        <f t="shared" si="30"/>
        <v>479627.72000000003</v>
      </c>
      <c r="H34" s="55">
        <f>SUM(H4:H33)</f>
        <v>504119.93999999994</v>
      </c>
      <c r="I34" s="55">
        <f t="shared" si="30"/>
        <v>500608.57</v>
      </c>
      <c r="J34" s="55">
        <f t="shared" si="30"/>
        <v>456469.38000000006</v>
      </c>
      <c r="K34" s="56">
        <f t="shared" si="30"/>
        <v>461220</v>
      </c>
      <c r="L34" s="55">
        <f t="shared" si="30"/>
        <v>483423.61999999988</v>
      </c>
      <c r="M34" s="57">
        <f>(L34-J34)</f>
        <v>26954.239999999816</v>
      </c>
      <c r="N34" s="56">
        <f>SUM(N4:N33)</f>
        <v>461220</v>
      </c>
      <c r="O34" s="55">
        <f>SUM(O4:O33)</f>
        <v>510867.71000000008</v>
      </c>
      <c r="P34" s="57">
        <f>(O34-L34)</f>
        <v>27444.0900000002</v>
      </c>
      <c r="Q34" s="30" t="str">
        <f>ROUND(O34-N34,2) &amp; "  (" &amp; ROUND(100*(O34-N34)/N34,1) &amp;"%)"</f>
        <v>49647,71  (10,8%)</v>
      </c>
      <c r="R34" s="58"/>
      <c r="S34" s="56">
        <f>SUM(S4:S33)</f>
        <v>474180</v>
      </c>
      <c r="T34" s="55">
        <f>SUM(T4:T33)</f>
        <v>496627.52</v>
      </c>
      <c r="U34" s="59" t="str">
        <f>ROUND(T34-O34,2) &amp; "   (" &amp; ROUND(100*(T34-O34)/O34,1) &amp;"%)"</f>
        <v>-14240,19   (-2,8%)</v>
      </c>
      <c r="V34" s="30" t="str">
        <f>(T34-S34) &amp; " (" &amp; ROUND(100*(T34-S34)/S34,1) &amp;"%)"</f>
        <v>22447,52 (4,7%)</v>
      </c>
      <c r="W34" s="58"/>
      <c r="X34" s="56">
        <f>SUM(X4:X33)</f>
        <v>514220</v>
      </c>
      <c r="Y34" s="60">
        <f>SUM(Y4:Y33)</f>
        <v>542772.27399999998</v>
      </c>
      <c r="Z34" s="61" t="str">
        <f>ROUND(Y34-T34,2) &amp; "   (" &amp; ROUND(100*(Y34-T34)/T34,1) &amp;"%)"</f>
        <v>46144,75   (9,3%)</v>
      </c>
      <c r="AA34" s="30" t="str">
        <f>ROUND(Y34-X34,2) &amp; "  (" &amp; ROUND(100*(Y34-X34)/X34,1) &amp;"%)"</f>
        <v>28552,27  (5,6%)</v>
      </c>
      <c r="AB34" s="58"/>
      <c r="AC34" s="56">
        <f>SUM(AC4:AC33)</f>
        <v>510380</v>
      </c>
      <c r="AD34" s="55">
        <f>SUM(AD4:AD33)</f>
        <v>505380.22</v>
      </c>
      <c r="AE34" s="35" t="str">
        <f>ROUND(AD34-Y34,2) &amp; "   (" &amp; ROUND(100*(AD34-Y34)/Y34,1) &amp;"%)"</f>
        <v>-37392,05   (-6,9%)</v>
      </c>
      <c r="AF34" s="30" t="str">
        <f>ROUND(AD34-AC34,2) &amp; "  (" &amp; ROUND(100*(AD34-AC34)/AC34,1) &amp;"%)"</f>
        <v>-4999,78  (-1%)</v>
      </c>
      <c r="AG34" s="58"/>
      <c r="AH34" s="56">
        <f>SUM(AH4:AH33)</f>
        <v>518040</v>
      </c>
      <c r="AI34" s="55">
        <f>SUM(AI4:AI33)</f>
        <v>485638.74</v>
      </c>
      <c r="AJ34" s="35" t="str">
        <f t="shared" ref="AJ34" si="31">ROUND(AI34-AD34,2) &amp; "   (" &amp; ROUND(100*(AI34-AD34)/AD34,1) &amp;"%)"</f>
        <v>-19741,48   (-3,9%)</v>
      </c>
      <c r="AK34" s="30" t="str">
        <f>ROUND(AI34-AH34,2) &amp; "  (" &amp; ROUND(100*(AI34-AH34)/AH34,1) &amp;"%)"</f>
        <v>-32401,26  (-6,3%)</v>
      </c>
      <c r="AL34" s="58"/>
      <c r="AM34" s="56">
        <f>SUM(AM4:AM33)</f>
        <v>525630</v>
      </c>
      <c r="AN34" s="55">
        <f>SUM(AN4:AN33)</f>
        <v>372097.93999999994</v>
      </c>
      <c r="AO34" s="35" t="str">
        <f t="shared" ref="AO34" si="32">ROUND(AN34-AI34,2) &amp; "   (" &amp; ROUND(100*(AN34-AI34)/AI34,1) &amp;"%)"</f>
        <v>-113540,8   (-23,4%)</v>
      </c>
      <c r="AP34" s="30" t="str">
        <f>ROUND(AN34-AM34,2) &amp; "  (" &amp; ROUND(100*(AN34-AM34)/AM34,1) &amp;"%)"</f>
        <v>-153532,06  (-29,2%)</v>
      </c>
      <c r="AQ34" s="58"/>
      <c r="AR34" s="56">
        <f>SUM(AR4:AR33)</f>
        <v>504000</v>
      </c>
      <c r="AS34" s="55">
        <f>SUM(AS4:AS33)</f>
        <v>1</v>
      </c>
      <c r="AT34" s="35" t="str">
        <f t="shared" ref="AT34" si="33">ROUND(AS34-AN34,2) &amp; "   (" &amp; ROUND(100*(AS34-AN34)/AN34,1) &amp;"%)"</f>
        <v>-372096,94   (-100%)</v>
      </c>
      <c r="AU34" s="30" t="str">
        <f>ROUND(AS34-AR34,2) &amp; "  (" &amp; ROUND(100*(AS34-AR34)/AR34,1) &amp;"%)"</f>
        <v>-503999  (-100%)</v>
      </c>
      <c r="AV34" s="58"/>
    </row>
    <row r="35" spans="1:48" s="74" customFormat="1" x14ac:dyDescent="0.3">
      <c r="A35" s="64"/>
      <c r="B35" s="65" t="s">
        <v>59</v>
      </c>
      <c r="C35" s="66"/>
      <c r="D35" s="66"/>
      <c r="E35" s="66"/>
      <c r="F35" s="67">
        <f t="shared" ref="F35:L35" si="34">IF(F34&lt;=F45,F45-F34,0)</f>
        <v>0</v>
      </c>
      <c r="G35" s="67">
        <f t="shared" si="34"/>
        <v>6214.1599999999744</v>
      </c>
      <c r="H35" s="67">
        <f t="shared" si="34"/>
        <v>0</v>
      </c>
      <c r="I35" s="67">
        <f t="shared" si="34"/>
        <v>0</v>
      </c>
      <c r="J35" s="67">
        <f t="shared" si="34"/>
        <v>22165.069999999949</v>
      </c>
      <c r="K35" s="68">
        <f t="shared" si="34"/>
        <v>0</v>
      </c>
      <c r="L35" s="67">
        <f t="shared" si="34"/>
        <v>0</v>
      </c>
      <c r="M35" s="69"/>
      <c r="N35" s="68">
        <f>IF(N34&lt;=N45,N45-N34,0)</f>
        <v>0</v>
      </c>
      <c r="O35" s="67">
        <f>IF(O34&lt;=O45,O45-O34,0)</f>
        <v>0</v>
      </c>
      <c r="P35" s="69"/>
      <c r="Q35" s="70"/>
      <c r="R35" s="71"/>
      <c r="S35" s="68">
        <f>IF(S34&lt;=S45,S45-S34,0)</f>
        <v>0</v>
      </c>
      <c r="T35" s="67">
        <f>IF(T34&lt;=T45,T45-T34,0)</f>
        <v>0</v>
      </c>
      <c r="U35" s="72"/>
      <c r="V35" s="70"/>
      <c r="W35" s="71"/>
      <c r="X35" s="68">
        <f>IF(X34&lt;=X45,X45-X34,0)</f>
        <v>0</v>
      </c>
      <c r="Y35" s="67">
        <f>IF(Y34&lt;=Y45,Y45-Y34,0)</f>
        <v>4832.706000000122</v>
      </c>
      <c r="Z35" s="72"/>
      <c r="AA35" s="70"/>
      <c r="AB35" s="71"/>
      <c r="AC35" s="68">
        <f>IF(AC34&lt;=AC45,AC45-AC34,0)</f>
        <v>0</v>
      </c>
      <c r="AD35" s="67">
        <f>IF(AD34&lt;=AD45,AD45-AD34,0)</f>
        <v>6797.0100000000675</v>
      </c>
      <c r="AE35" s="73"/>
      <c r="AF35" s="70"/>
      <c r="AG35" s="71"/>
      <c r="AH35" s="68">
        <f>IF(AH34&lt;=AH45,AH45-AH34,0)</f>
        <v>0</v>
      </c>
      <c r="AI35" s="67">
        <f>IF(AI34&lt;=AI45,AI45-AI34,0)</f>
        <v>35970.210000000021</v>
      </c>
      <c r="AJ35" s="72"/>
      <c r="AK35" s="70"/>
      <c r="AL35" s="71"/>
      <c r="AM35" s="68">
        <f>IF(AM34&lt;=AM45,AM45-AM34,0)</f>
        <v>0</v>
      </c>
      <c r="AN35" s="67">
        <f>IF(AN34&lt;=AN45,AN45-AN34,0)</f>
        <v>0</v>
      </c>
      <c r="AO35" s="72"/>
      <c r="AP35" s="70"/>
      <c r="AQ35" s="71"/>
      <c r="AR35" s="68">
        <f>IF(AR34&lt;=AR45,AR45-AR34,0)</f>
        <v>14040</v>
      </c>
      <c r="AS35" s="67">
        <f>IF(AS34&lt;=AS45,AS45-AS34,0)</f>
        <v>0</v>
      </c>
      <c r="AT35" s="72"/>
      <c r="AU35" s="70"/>
      <c r="AV35" s="71"/>
    </row>
    <row r="36" spans="1:48" s="62" customFormat="1" ht="18" thickBot="1" x14ac:dyDescent="0.35">
      <c r="A36" s="52"/>
      <c r="B36" s="53" t="s">
        <v>60</v>
      </c>
      <c r="C36" s="54"/>
      <c r="D36" s="54"/>
      <c r="E36" s="54"/>
      <c r="F36" s="55">
        <f t="shared" ref="F36:L36" si="35">SUM(F34:F35)</f>
        <v>476382.90000000008</v>
      </c>
      <c r="G36" s="55">
        <f t="shared" si="35"/>
        <v>485841.88</v>
      </c>
      <c r="H36" s="55">
        <f t="shared" si="35"/>
        <v>504119.93999999994</v>
      </c>
      <c r="I36" s="55">
        <f t="shared" si="35"/>
        <v>500608.57</v>
      </c>
      <c r="J36" s="55">
        <f t="shared" si="35"/>
        <v>478634.45</v>
      </c>
      <c r="K36" s="56">
        <f t="shared" si="35"/>
        <v>461220</v>
      </c>
      <c r="L36" s="55">
        <f t="shared" si="35"/>
        <v>483423.61999999988</v>
      </c>
      <c r="M36" s="29">
        <f>(L36-J36)/J36</f>
        <v>1.0005903252471415E-2</v>
      </c>
      <c r="N36" s="56">
        <f>SUM(N34:N35)</f>
        <v>461220</v>
      </c>
      <c r="O36" s="55">
        <f>SUM(O34:O35)</f>
        <v>510867.71000000008</v>
      </c>
      <c r="P36" s="29">
        <f>(O36-L36)/L36</f>
        <v>5.6770271175413826E-2</v>
      </c>
      <c r="Q36" s="30" t="str">
        <f>ROUND(O36-N36,2) &amp; "  (" &amp; ROUND(100*(O36-N36)/N36,1) &amp;"%)"</f>
        <v>49647,71  (10,8%)</v>
      </c>
      <c r="R36" s="58"/>
      <c r="S36" s="56">
        <f>SUM(S34:S35)</f>
        <v>474180</v>
      </c>
      <c r="T36" s="55">
        <f>SUM(T34:T35)</f>
        <v>496627.52</v>
      </c>
      <c r="U36" s="29">
        <f>(T36-O36)/O36</f>
        <v>-2.7874515694092425E-2</v>
      </c>
      <c r="V36" s="30" t="str">
        <f>(T36-S36) &amp; " (" &amp; ROUND(100*(T36-S36)/S36,1) &amp;"%)"</f>
        <v>22447,52 (4,7%)</v>
      </c>
      <c r="W36" s="58"/>
      <c r="X36" s="56">
        <f>SUM(X34:X35)</f>
        <v>514220</v>
      </c>
      <c r="Y36" s="55">
        <f>SUM(Y34:Y35)</f>
        <v>547604.9800000001</v>
      </c>
      <c r="Z36" s="37" t="str">
        <f>ROUND(Y36-T36,2) &amp; "   (" &amp; ROUND(100*(Y36-T36)/T36,1) &amp;"%)"</f>
        <v>50977,46   (10,3%)</v>
      </c>
      <c r="AA36" s="30" t="str">
        <f>ROUND(Y36-X36,2) &amp; "  (" &amp; ROUND(100*(Y36-X36)/X36,1) &amp;"%)"</f>
        <v>33384,98  (6,5%)</v>
      </c>
      <c r="AB36" s="58"/>
      <c r="AC36" s="56">
        <f>SUM(AC34:AC35)</f>
        <v>510380</v>
      </c>
      <c r="AD36" s="55">
        <f>SUM(AD34:AD35)</f>
        <v>512177.23000000004</v>
      </c>
      <c r="AE36" s="35" t="str">
        <f>ROUND(AD36-Y36,2) &amp; "   (" &amp; ROUND(100*(AD36-Y36)/Y36,1) &amp;"%)"</f>
        <v>-35427,75   (-6,5%)</v>
      </c>
      <c r="AF36" s="30" t="str">
        <f>ROUND(AD36-AC36,2) &amp; "  (" &amp; ROUND(100*(AD36-AC36)/AC36,1) &amp;"%)"</f>
        <v>1797,23  (0,4%)</v>
      </c>
      <c r="AG36" s="58"/>
      <c r="AH36" s="56">
        <f>SUM(AH34:AH35)</f>
        <v>518040</v>
      </c>
      <c r="AI36" s="55">
        <f>SUM(AI34:AI35)</f>
        <v>521608.95</v>
      </c>
      <c r="AJ36" s="35" t="str">
        <f t="shared" ref="AJ36" si="36">ROUND(AI36-AD36,2) &amp; "   (" &amp; ROUND(100*(AI36-AD36)/AD36,1) &amp;"%)"</f>
        <v>9431,72   (1,8%)</v>
      </c>
      <c r="AK36" s="30" t="str">
        <f>ROUND(AI36-AH36,2) &amp; "  (" &amp; ROUND(100*(AI36-AH36)/AH36,1) &amp;"%)"</f>
        <v>3568,95  (0,7%)</v>
      </c>
      <c r="AL36" s="58"/>
      <c r="AM36" s="56">
        <f>SUM(AM34:AM35)</f>
        <v>525630</v>
      </c>
      <c r="AN36" s="55">
        <f>SUM(AN34:AN35)</f>
        <v>372097.93999999994</v>
      </c>
      <c r="AO36" s="35" t="str">
        <f t="shared" ref="AO36" si="37">ROUND(AN36-AI36,2) &amp; "   (" &amp; ROUND(100*(AN36-AI36)/AI36,1) &amp;"%)"</f>
        <v>-149511,01   (-28,7%)</v>
      </c>
      <c r="AP36" s="30" t="str">
        <f>ROUND(AN36-AM36,2) &amp; "  (" &amp; ROUND(100*(AN36-AM36)/AM36,1) &amp;"%)"</f>
        <v>-153532,06  (-29,2%)</v>
      </c>
      <c r="AQ36" s="58"/>
      <c r="AR36" s="56">
        <f>SUM(AR34:AR35)</f>
        <v>518040</v>
      </c>
      <c r="AS36" s="55">
        <f>SUM(AS34:AS35)</f>
        <v>1</v>
      </c>
      <c r="AT36" s="35" t="str">
        <f t="shared" ref="AT36" si="38">ROUND(AS36-AN36,2) &amp; "   (" &amp; ROUND(100*(AS36-AN36)/AN36,1) &amp;"%)"</f>
        <v>-372096,94   (-100%)</v>
      </c>
      <c r="AU36" s="30" t="str">
        <f>ROUND(AS36-AR36,2) &amp; "  (" &amp; ROUND(100*(AS36-AR36)/AR36,1) &amp;"%)"</f>
        <v>-518039  (-100%)</v>
      </c>
      <c r="AV36" s="58"/>
    </row>
    <row r="37" spans="1:48" s="86" customFormat="1" ht="18" thickBot="1" x14ac:dyDescent="0.35">
      <c r="A37" s="75"/>
      <c r="B37" s="76"/>
      <c r="C37" s="77"/>
      <c r="D37" s="77"/>
      <c r="E37" s="77"/>
      <c r="F37" s="78"/>
      <c r="G37" s="78"/>
      <c r="H37" s="78"/>
      <c r="I37" s="78"/>
      <c r="J37" s="78"/>
      <c r="K37" s="79"/>
      <c r="L37" s="78"/>
      <c r="M37" s="80"/>
      <c r="N37" s="79"/>
      <c r="O37" s="78"/>
      <c r="P37" s="80"/>
      <c r="Q37" s="81"/>
      <c r="R37" s="82"/>
      <c r="S37" s="79"/>
      <c r="T37" s="78"/>
      <c r="U37" s="83"/>
      <c r="V37" s="81"/>
      <c r="W37" s="82"/>
      <c r="X37" s="79"/>
      <c r="Y37" s="78"/>
      <c r="Z37" s="83"/>
      <c r="AA37" s="84"/>
      <c r="AB37" s="82"/>
      <c r="AC37" s="79"/>
      <c r="AD37" s="78"/>
      <c r="AE37" s="85"/>
      <c r="AF37" s="84"/>
      <c r="AG37" s="82"/>
      <c r="AH37" s="79"/>
      <c r="AI37" s="78"/>
      <c r="AJ37" s="83"/>
      <c r="AK37" s="84"/>
      <c r="AL37" s="82"/>
      <c r="AM37" s="79"/>
      <c r="AN37" s="78"/>
      <c r="AO37" s="83"/>
      <c r="AP37" s="84"/>
      <c r="AQ37" s="82"/>
      <c r="AR37" s="79"/>
      <c r="AS37" s="78"/>
      <c r="AT37" s="83"/>
      <c r="AU37" s="84"/>
      <c r="AV37" s="82"/>
    </row>
    <row r="38" spans="1:48" s="62" customFormat="1" x14ac:dyDescent="0.3">
      <c r="A38" s="23" t="str">
        <f t="shared" ref="A38:A43" si="39">LEFT(B38,FIND(" ",B38,1))</f>
        <v xml:space="preserve">701 </v>
      </c>
      <c r="B38" s="24" t="s">
        <v>61</v>
      </c>
      <c r="C38" s="25"/>
      <c r="D38" s="54"/>
      <c r="E38" s="54"/>
      <c r="F38" s="87">
        <v>463979.31</v>
      </c>
      <c r="G38" s="87">
        <v>480393.13</v>
      </c>
      <c r="H38" s="87">
        <v>489440.83</v>
      </c>
      <c r="I38" s="87">
        <v>459283.13</v>
      </c>
      <c r="J38" s="87">
        <v>471054.38</v>
      </c>
      <c r="K38" s="88">
        <v>461220</v>
      </c>
      <c r="L38" s="87">
        <v>461219.84000000003</v>
      </c>
      <c r="M38" s="29">
        <f>(L38-J38)/J38</f>
        <v>-2.0877716920921059E-2</v>
      </c>
      <c r="N38" s="88">
        <v>461220</v>
      </c>
      <c r="O38" s="87">
        <v>461219.49</v>
      </c>
      <c r="P38" s="29">
        <f>(O38-L38)/L38</f>
        <v>-7.5885720795298961E-7</v>
      </c>
      <c r="Q38" s="30"/>
      <c r="R38" s="58"/>
      <c r="S38" s="88">
        <v>474180</v>
      </c>
      <c r="T38" s="87">
        <v>474179.29</v>
      </c>
      <c r="U38" s="29">
        <f>(T38-O38)/O38</f>
        <v>2.8098986016397504E-2</v>
      </c>
      <c r="V38" s="30"/>
      <c r="W38" s="58"/>
      <c r="X38" s="88">
        <v>514220</v>
      </c>
      <c r="Y38" s="87">
        <v>514217.64</v>
      </c>
      <c r="Z38" s="37" t="str">
        <f>ROUND(Y38-T38,2) &amp; "   (" &amp; ROUND(100*(Y38-T38)/T38,1) &amp;"%)"</f>
        <v>40038,35   (8,4%)</v>
      </c>
      <c r="AA38" s="34" t="str">
        <f>ROUND(Y38-X38,2) &amp; "  (" &amp; ROUND(100*(Y38-X38)/X38,1) &amp;"%)"</f>
        <v>-2,36  (0%)</v>
      </c>
      <c r="AB38" s="58"/>
      <c r="AC38" s="88">
        <v>510380</v>
      </c>
      <c r="AD38" s="87">
        <v>510379.96</v>
      </c>
      <c r="AE38" s="35" t="str">
        <f>ROUND(AD38-Y38,2) &amp; "   (" &amp; ROUND(100*(AD38-Y38)/Y38,1) &amp;"%)"</f>
        <v>-3837,68   (-0,7%)</v>
      </c>
      <c r="AF38" s="34" t="str">
        <f>ROUND(AD38-AC38,2) &amp; "  (" &amp; ROUND(100*(AD38-AC38)/AC38,1) &amp;"%)"</f>
        <v>-0,04  (0%)</v>
      </c>
      <c r="AG38" s="58"/>
      <c r="AH38" s="88">
        <v>518040</v>
      </c>
      <c r="AI38" s="87">
        <v>517834.28</v>
      </c>
      <c r="AJ38" s="29">
        <f>(AH38-AC38)/AC38</f>
        <v>1.5008425095027235E-2</v>
      </c>
      <c r="AK38" s="34" t="str">
        <f>ROUND(AI38-AH38,2) &amp; "  (" &amp; ROUND(100*(AI38-AH38)/AH38,1) &amp;"%)"</f>
        <v>-205,72  (0%)</v>
      </c>
      <c r="AL38" s="58"/>
      <c r="AM38" s="88">
        <v>518040</v>
      </c>
      <c r="AN38" s="87">
        <v>0</v>
      </c>
      <c r="AO38" s="29">
        <f>(AM38-AH38)/AH38</f>
        <v>0</v>
      </c>
      <c r="AP38" s="34" t="str">
        <f>ROUND(AN38-AM38,2) &amp; "  (" &amp; ROUND(100*(AN38-AM38)/AM38,1) &amp;"%)"</f>
        <v>-518040  (-100%)</v>
      </c>
      <c r="AQ38" s="58"/>
      <c r="AR38" s="88">
        <v>518040</v>
      </c>
      <c r="AS38" s="87">
        <v>0</v>
      </c>
      <c r="AT38" s="29">
        <f>(AR38-AM38)/AM38</f>
        <v>0</v>
      </c>
      <c r="AU38" s="34" t="str">
        <f>ROUND(AS38-AR38,2) &amp; "  (" &amp; ROUND(100*(AS38-AR38)/AR38,1) &amp;"%)"</f>
        <v>-518040  (-100%)</v>
      </c>
      <c r="AV38" s="58"/>
    </row>
    <row r="39" spans="1:48" x14ac:dyDescent="0.3">
      <c r="A39" s="23" t="str">
        <f t="shared" si="39"/>
        <v xml:space="preserve">7130 </v>
      </c>
      <c r="B39" s="24" t="s">
        <v>62</v>
      </c>
      <c r="F39" s="87">
        <v>265.58</v>
      </c>
      <c r="G39" s="87">
        <v>3511.78</v>
      </c>
      <c r="H39" s="87">
        <v>7101.32</v>
      </c>
      <c r="I39" s="27">
        <v>3419.74</v>
      </c>
      <c r="J39" s="27">
        <v>6029.23</v>
      </c>
      <c r="L39" s="27">
        <v>1284.04</v>
      </c>
      <c r="M39" s="29">
        <f>(L39-J39)/J39</f>
        <v>-0.78703084805190715</v>
      </c>
      <c r="O39" s="27">
        <v>5350.55</v>
      </c>
      <c r="P39" s="29">
        <f>(O39-L39)/L39</f>
        <v>3.166965203576213</v>
      </c>
      <c r="Q39" s="30"/>
      <c r="R39" s="58"/>
      <c r="T39" s="27">
        <v>5871.65</v>
      </c>
      <c r="U39" s="29">
        <f>(T39-O39)/O39</f>
        <v>9.7391856911906147E-2</v>
      </c>
      <c r="V39" s="30"/>
      <c r="W39" s="58"/>
      <c r="Y39" s="27">
        <v>30443.29</v>
      </c>
      <c r="Z39" s="89" t="str">
        <f>ROUND(Y39-T39,2) &amp; "   (" &amp; ROUND(100*(Y39-T39)/T39,1) &amp;"%)"</f>
        <v>24571,64   (418,5%)</v>
      </c>
      <c r="AA39" s="34"/>
      <c r="AB39" s="58"/>
      <c r="AD39" s="27">
        <f>-SUM(AD211,)</f>
        <v>757.94</v>
      </c>
      <c r="AE39" s="9" t="str">
        <f>ROUND(AD39-Y39,2) &amp; "   (" &amp; ROUND(100*(AD39-Y39)/Y39,1) &amp;"%)"</f>
        <v>-29685,35   (-97,5%)</v>
      </c>
      <c r="AF39" s="34"/>
      <c r="AG39" s="58"/>
      <c r="AI39" s="27">
        <f>-SUM(AI211,)</f>
        <v>2112</v>
      </c>
      <c r="AK39" s="34"/>
      <c r="AL39" s="58"/>
      <c r="AN39" s="27">
        <f>-SUM(AN211,)</f>
        <v>0</v>
      </c>
      <c r="AP39" s="34"/>
      <c r="AQ39" s="58"/>
      <c r="AS39" s="27">
        <v>0</v>
      </c>
      <c r="AU39" s="34"/>
      <c r="AV39" s="58"/>
    </row>
    <row r="40" spans="1:48" x14ac:dyDescent="0.3">
      <c r="A40" s="23" t="str">
        <f t="shared" si="39"/>
        <v xml:space="preserve">7140 </v>
      </c>
      <c r="B40" s="24" t="s">
        <v>63</v>
      </c>
      <c r="F40" s="87">
        <v>2398.11</v>
      </c>
      <c r="G40" s="87">
        <v>1936.97</v>
      </c>
      <c r="H40" s="87">
        <v>1373.04</v>
      </c>
      <c r="I40" s="27">
        <v>1444.78</v>
      </c>
      <c r="J40" s="27">
        <v>1550.84</v>
      </c>
      <c r="L40" s="27">
        <v>1664.94</v>
      </c>
      <c r="M40" s="29">
        <f>(L40-J40)/J40</f>
        <v>7.3573031389440657E-2</v>
      </c>
      <c r="O40" s="27">
        <v>3951.48</v>
      </c>
      <c r="P40" s="29">
        <f>(O40-L40)/L40</f>
        <v>1.3733467872716134</v>
      </c>
      <c r="Q40" s="30"/>
      <c r="R40" s="58"/>
      <c r="T40" s="27">
        <v>1684.37</v>
      </c>
      <c r="U40" s="29">
        <f>(T40-O40)/O40</f>
        <v>-0.57373692894814099</v>
      </c>
      <c r="V40" s="30"/>
      <c r="W40" s="58"/>
      <c r="Y40" s="27">
        <v>2444.0500000000002</v>
      </c>
      <c r="Z40" s="89" t="str">
        <f>ROUND(Y40-T40,2) &amp; "   (" &amp; ROUND(100*(Y40-T40)/T40,1) &amp;"%)"</f>
        <v>759,68   (45,1%)</v>
      </c>
      <c r="AA40" s="34"/>
      <c r="AB40" s="58"/>
      <c r="AD40" s="27">
        <f>-SUM(,AD214:AD215,AD309)</f>
        <v>1039.33</v>
      </c>
      <c r="AE40" s="9" t="str">
        <f>ROUND(AD40-Y40,2) &amp; "   (" &amp; ROUND(100*(AD40-Y40)/Y40,1) &amp;"%)"</f>
        <v>-1404,72   (-57,5%)</v>
      </c>
      <c r="AF40" s="34"/>
      <c r="AG40" s="58"/>
      <c r="AI40" s="27">
        <f>-SUM(,AI214:AI215,AI309)</f>
        <v>1662.67</v>
      </c>
      <c r="AK40" s="34"/>
      <c r="AL40" s="58"/>
      <c r="AN40" s="27">
        <f>-SUM(,AN214:AN215,AN309)</f>
        <v>1159.1400000000001</v>
      </c>
      <c r="AP40" s="34"/>
      <c r="AQ40" s="58"/>
      <c r="AS40" s="27">
        <v>0</v>
      </c>
      <c r="AU40" s="34"/>
      <c r="AV40" s="58"/>
    </row>
    <row r="41" spans="1:48" x14ac:dyDescent="0.3">
      <c r="A41" s="23" t="str">
        <f t="shared" si="39"/>
        <v xml:space="preserve">7141 </v>
      </c>
      <c r="B41" s="24" t="s">
        <v>64</v>
      </c>
      <c r="F41" s="87"/>
      <c r="G41" s="87"/>
      <c r="H41" s="87"/>
      <c r="M41" s="29"/>
      <c r="P41" s="29"/>
      <c r="Q41" s="30"/>
      <c r="R41" s="58"/>
      <c r="U41" s="29"/>
      <c r="V41" s="30"/>
      <c r="W41" s="58"/>
      <c r="Z41" s="89"/>
      <c r="AA41" s="34"/>
      <c r="AB41" s="58"/>
      <c r="AD41" s="27">
        <f>-SUM(AD212,)</f>
        <v>0</v>
      </c>
      <c r="AF41" s="34"/>
      <c r="AG41" s="58"/>
      <c r="AI41" s="27">
        <f>-SUM(AI212,)</f>
        <v>0</v>
      </c>
      <c r="AK41" s="34"/>
      <c r="AL41" s="58"/>
      <c r="AN41" s="27">
        <f>-SUM(AN212,)</f>
        <v>0</v>
      </c>
      <c r="AP41" s="34"/>
      <c r="AQ41" s="58"/>
      <c r="AU41" s="34"/>
      <c r="AV41" s="58"/>
    </row>
    <row r="42" spans="1:48" x14ac:dyDescent="0.3">
      <c r="A42" s="23" t="str">
        <f t="shared" si="39"/>
        <v xml:space="preserve">7160 </v>
      </c>
      <c r="B42" s="24" t="s">
        <v>65</v>
      </c>
      <c r="Y42" s="27">
        <v>0</v>
      </c>
      <c r="Z42" s="89"/>
      <c r="AA42" s="93"/>
      <c r="AD42" s="27">
        <f>SUM(AD216)</f>
        <v>0</v>
      </c>
      <c r="AF42" s="93"/>
      <c r="AI42" s="27">
        <f>SUM(AI216)</f>
        <v>0</v>
      </c>
      <c r="AK42" s="93"/>
      <c r="AN42" s="27">
        <f>SUM(AN216)</f>
        <v>0</v>
      </c>
      <c r="AP42" s="93"/>
      <c r="AS42" s="27">
        <v>0</v>
      </c>
      <c r="AU42" s="93"/>
    </row>
    <row r="43" spans="1:48" x14ac:dyDescent="0.3">
      <c r="A43" s="23" t="str">
        <f t="shared" si="39"/>
        <v xml:space="preserve">7180 </v>
      </c>
      <c r="B43" s="24" t="s">
        <v>66</v>
      </c>
      <c r="O43" s="27">
        <v>1300</v>
      </c>
      <c r="Y43" s="27">
        <v>500</v>
      </c>
      <c r="Z43" s="89"/>
      <c r="AA43" s="93"/>
      <c r="AD43" s="27">
        <f>SUM(AD213)</f>
        <v>0</v>
      </c>
      <c r="AF43" s="93"/>
      <c r="AI43" s="27">
        <f>SUM(AI213)</f>
        <v>0</v>
      </c>
      <c r="AK43" s="93"/>
      <c r="AN43" s="27">
        <f>SUM(AN213)</f>
        <v>0</v>
      </c>
      <c r="AP43" s="93"/>
      <c r="AU43" s="93"/>
    </row>
    <row r="44" spans="1:48" s="51" customFormat="1" x14ac:dyDescent="0.3">
      <c r="A44" s="40"/>
      <c r="B44" s="41"/>
      <c r="C44" s="42"/>
      <c r="D44" s="42"/>
      <c r="E44" s="42"/>
      <c r="F44" s="43"/>
      <c r="G44" s="43"/>
      <c r="H44" s="43"/>
      <c r="I44" s="43"/>
      <c r="J44" s="43"/>
      <c r="K44" s="45"/>
      <c r="L44" s="43"/>
      <c r="M44" s="94"/>
      <c r="N44" s="45"/>
      <c r="O44" s="43"/>
      <c r="P44" s="94"/>
      <c r="Q44" s="95"/>
      <c r="R44" s="96"/>
      <c r="S44" s="45"/>
      <c r="T44" s="43"/>
      <c r="U44" s="46"/>
      <c r="V44" s="95"/>
      <c r="W44" s="96"/>
      <c r="X44" s="45"/>
      <c r="Y44" s="43"/>
      <c r="Z44" s="46"/>
      <c r="AA44" s="49"/>
      <c r="AB44" s="96"/>
      <c r="AC44" s="45"/>
      <c r="AD44" s="43"/>
      <c r="AE44" s="50"/>
      <c r="AF44" s="49"/>
      <c r="AG44" s="96"/>
      <c r="AH44" s="45"/>
      <c r="AI44" s="43"/>
      <c r="AJ44" s="46"/>
      <c r="AK44" s="49"/>
      <c r="AL44" s="96"/>
      <c r="AM44" s="45"/>
      <c r="AN44" s="43"/>
      <c r="AO44" s="46"/>
      <c r="AP44" s="49"/>
      <c r="AQ44" s="96"/>
      <c r="AR44" s="45"/>
      <c r="AS44" s="43"/>
      <c r="AT44" s="46"/>
      <c r="AU44" s="49"/>
      <c r="AV44" s="96"/>
    </row>
    <row r="45" spans="1:48" s="62" customFormat="1" x14ac:dyDescent="0.3">
      <c r="A45" s="52"/>
      <c r="B45" s="53" t="s">
        <v>58</v>
      </c>
      <c r="C45" s="54"/>
      <c r="D45" s="54"/>
      <c r="E45" s="54"/>
      <c r="F45" s="55">
        <f t="shared" ref="F45:L45" si="40">SUM(F38:F44)</f>
        <v>466643</v>
      </c>
      <c r="G45" s="55">
        <f t="shared" si="40"/>
        <v>485841.88</v>
      </c>
      <c r="H45" s="55">
        <f t="shared" si="40"/>
        <v>497915.19</v>
      </c>
      <c r="I45" s="55">
        <f t="shared" si="40"/>
        <v>464147.65</v>
      </c>
      <c r="J45" s="55">
        <f t="shared" si="40"/>
        <v>478634.45</v>
      </c>
      <c r="K45" s="56">
        <f t="shared" si="40"/>
        <v>461220</v>
      </c>
      <c r="L45" s="55">
        <f t="shared" si="40"/>
        <v>464168.82</v>
      </c>
      <c r="M45" s="57">
        <f>(L45-J45)</f>
        <v>-14465.630000000005</v>
      </c>
      <c r="N45" s="56">
        <f>SUM(N38:N44)</f>
        <v>461220</v>
      </c>
      <c r="O45" s="55">
        <f>SUM(O38:O44)</f>
        <v>471821.51999999996</v>
      </c>
      <c r="P45" s="29">
        <f>(O45-L45)/L45</f>
        <v>1.6486889403730207E-2</v>
      </c>
      <c r="Q45" s="30" t="str">
        <f>(O45-N45) &amp; " (" &amp; ROUND(100*(O45-N45)/N45,1) &amp;"%)"</f>
        <v>10601,52 (2,3%)</v>
      </c>
      <c r="R45" s="97"/>
      <c r="S45" s="56">
        <f>SUM(S38:S44)</f>
        <v>474180</v>
      </c>
      <c r="T45" s="55">
        <f>SUM(T38:T44)</f>
        <v>481735.31</v>
      </c>
      <c r="U45" s="57">
        <f>(T45-O45)</f>
        <v>9913.7900000000373</v>
      </c>
      <c r="V45" s="30" t="str">
        <f>(T45-S45) &amp; " (" &amp; ROUND(100*(T45-S45)/S45,1) &amp;"%)"</f>
        <v>7555,31 (1,6%)</v>
      </c>
      <c r="W45" s="97"/>
      <c r="X45" s="56">
        <f>SUM(X38:X44)</f>
        <v>514220</v>
      </c>
      <c r="Y45" s="55">
        <f>SUM(Y38:Y44)</f>
        <v>547604.9800000001</v>
      </c>
      <c r="Z45" s="37" t="str">
        <f>ROUND(Y45-T45,2) &amp; "   (" &amp; ROUND(100*(Y45-T45)/T45,1) &amp;"%)"</f>
        <v>65869,67   (13,7%)</v>
      </c>
      <c r="AA45" s="34" t="str">
        <f>ROUND(Y45-X45,2) &amp; "  (" &amp; ROUND(100*(Y45-X45)/X45,1) &amp;"%)"</f>
        <v>33384,98  (6,5%)</v>
      </c>
      <c r="AB45" s="97"/>
      <c r="AC45" s="56">
        <f>SUM(AC38:AC44)</f>
        <v>510380</v>
      </c>
      <c r="AD45" s="55">
        <f>SUM(AD38:AD44)</f>
        <v>512177.23000000004</v>
      </c>
      <c r="AE45" s="35" t="str">
        <f>ROUND(AD45-Y45,2) &amp; "   (" &amp; ROUND(100*(AD45-Y45)/Y45,1) &amp;"%)"</f>
        <v>-35427,75   (-6,5%)</v>
      </c>
      <c r="AF45" s="34" t="str">
        <f>ROUND(AD45-AC45,2) &amp; "  (" &amp; ROUND(100*(AD45-AC45)/AC45,1) &amp;"%)"</f>
        <v>1797,23  (0,4%)</v>
      </c>
      <c r="AG45" s="97"/>
      <c r="AH45" s="56">
        <f>SUM(AH38:AH44)</f>
        <v>518040</v>
      </c>
      <c r="AI45" s="55">
        <f>SUM(AI38:AI44)</f>
        <v>521608.95</v>
      </c>
      <c r="AJ45" s="35" t="str">
        <f t="shared" ref="AJ45" si="41">ROUND(AI45-AD45,2) &amp; "   (" &amp; ROUND(100*(AI45-AD45)/AD45,1) &amp;"%)"</f>
        <v>9431,72   (1,8%)</v>
      </c>
      <c r="AK45" s="34" t="str">
        <f>ROUND(AI45-AH45,2) &amp; "  (" &amp; ROUND(100*(AI45-AH45)/AH45,1) &amp;"%)"</f>
        <v>3568,95  (0,7%)</v>
      </c>
      <c r="AL45" s="97"/>
      <c r="AM45" s="56">
        <f>SUM(AM38:AM44)</f>
        <v>518040</v>
      </c>
      <c r="AN45" s="55">
        <f>SUM(AN38:AN44)</f>
        <v>1159.1400000000001</v>
      </c>
      <c r="AO45" s="35" t="str">
        <f t="shared" ref="AO45" si="42">ROUND(AN45-AI45,2) &amp; "   (" &amp; ROUND(100*(AN45-AI45)/AI45,1) &amp;"%)"</f>
        <v>-520449,81   (-99,8%)</v>
      </c>
      <c r="AP45" s="34" t="str">
        <f>ROUND(AN45-AM45,2) &amp; "  (" &amp; ROUND(100*(AN45-AM45)/AM45,1) &amp;"%)"</f>
        <v>-516880,86  (-99,8%)</v>
      </c>
      <c r="AQ45" s="97"/>
      <c r="AR45" s="56">
        <f>SUM(AR38:AR44)</f>
        <v>518040</v>
      </c>
      <c r="AS45" s="55">
        <f>SUM(AS38:AS44)</f>
        <v>0</v>
      </c>
      <c r="AT45" s="35" t="str">
        <f t="shared" ref="AT45" si="43">ROUND(AS45-AN45,2) &amp; "   (" &amp; ROUND(100*(AS45-AN45)/AN45,1) &amp;"%)"</f>
        <v>-1159,14   (-100%)</v>
      </c>
      <c r="AU45" s="34" t="str">
        <f>ROUND(AS45-AR45,2) &amp; "  (" &amp; ROUND(100*(AS45-AR45)/AR45,1) &amp;"%)"</f>
        <v>-518040  (-100%)</v>
      </c>
      <c r="AV45" s="97"/>
    </row>
    <row r="46" spans="1:48" s="110" customFormat="1" x14ac:dyDescent="0.3">
      <c r="A46" s="98"/>
      <c r="B46" s="99" t="s">
        <v>67</v>
      </c>
      <c r="C46" s="100"/>
      <c r="D46" s="100"/>
      <c r="E46" s="100"/>
      <c r="F46" s="101">
        <f t="shared" ref="F46:L46" si="44">IF(F34&lt;=F45,0,-(F45-F34))</f>
        <v>9739.9000000000815</v>
      </c>
      <c r="G46" s="101">
        <f t="shared" si="44"/>
        <v>0</v>
      </c>
      <c r="H46" s="101">
        <f t="shared" si="44"/>
        <v>6204.7499999999418</v>
      </c>
      <c r="I46" s="101">
        <f t="shared" si="44"/>
        <v>36460.919999999984</v>
      </c>
      <c r="J46" s="101">
        <f t="shared" si="44"/>
        <v>0</v>
      </c>
      <c r="K46" s="102">
        <f t="shared" si="44"/>
        <v>0</v>
      </c>
      <c r="L46" s="101">
        <f t="shared" si="44"/>
        <v>19254.799999999872</v>
      </c>
      <c r="M46" s="103">
        <f>(L45-J45)/J45</f>
        <v>-3.022270962735759E-2</v>
      </c>
      <c r="N46" s="102">
        <f>IF(N34&lt;=N45,0,-(N45-N34))</f>
        <v>0</v>
      </c>
      <c r="O46" s="101">
        <f>IF(O34&lt;=O45,0,-(O45-O34))</f>
        <v>39046.190000000119</v>
      </c>
      <c r="P46" s="104"/>
      <c r="Q46" s="105">
        <f>O46-N46</f>
        <v>39046.190000000119</v>
      </c>
      <c r="R46" s="106"/>
      <c r="S46" s="102">
        <f>IF(S34&lt;=S45,0,-(S45-S34))</f>
        <v>0</v>
      </c>
      <c r="T46" s="101">
        <f>IF(T34&lt;=T45,0,-(T45-T34))</f>
        <v>14892.210000000021</v>
      </c>
      <c r="U46" s="103">
        <f>(T45-O45)/O45</f>
        <v>2.1011737658765624E-2</v>
      </c>
      <c r="V46" s="105">
        <f>T46-S46</f>
        <v>14892.210000000021</v>
      </c>
      <c r="W46" s="106"/>
      <c r="X46" s="102">
        <f>IF(X34&lt;=X45,0,-(X45-X34))</f>
        <v>0</v>
      </c>
      <c r="Y46" s="101">
        <f>IF(Y34&lt;=Y45,0,-(Y45-Y34))</f>
        <v>0</v>
      </c>
      <c r="Z46" s="107"/>
      <c r="AA46" s="108"/>
      <c r="AB46" s="106"/>
      <c r="AC46" s="102">
        <f>IF(AC34&lt;=AC45,0,-(AC45-AC34))</f>
        <v>0</v>
      </c>
      <c r="AD46" s="101">
        <f>IF(AD34&lt;=AD45,0,-(AD45-AD34))</f>
        <v>0</v>
      </c>
      <c r="AE46" s="109"/>
      <c r="AF46" s="108"/>
      <c r="AG46" s="106"/>
      <c r="AH46" s="102">
        <f>IF(AH34&lt;=AH45,0,-(AH45-AH34))</f>
        <v>0</v>
      </c>
      <c r="AI46" s="101">
        <f>IF(AI34&lt;=AI45,0,-(AI45-AI34))</f>
        <v>0</v>
      </c>
      <c r="AJ46" s="107"/>
      <c r="AK46" s="108"/>
      <c r="AL46" s="106"/>
      <c r="AM46" s="102">
        <f>IF(AM34&lt;=AM45,0,-(AM45-AM34))</f>
        <v>7590</v>
      </c>
      <c r="AN46" s="101">
        <f>IF(AN34&lt;=AN45,0,-(AN45-AN34))</f>
        <v>370938.79999999993</v>
      </c>
      <c r="AO46" s="107"/>
      <c r="AP46" s="108"/>
      <c r="AQ46" s="106"/>
      <c r="AR46" s="102">
        <f>IF(AR34&lt;=AR45,0,-(AR45-AR34))</f>
        <v>0</v>
      </c>
      <c r="AS46" s="101">
        <f>IF(AS34&lt;=AS45,0,-(AS45-AS34))</f>
        <v>1</v>
      </c>
      <c r="AT46" s="107"/>
      <c r="AU46" s="108"/>
      <c r="AV46" s="106"/>
    </row>
    <row r="47" spans="1:48" s="122" customFormat="1" ht="18" thickBot="1" x14ac:dyDescent="0.35">
      <c r="A47" s="111"/>
      <c r="B47" s="112" t="s">
        <v>68</v>
      </c>
      <c r="C47" s="113"/>
      <c r="D47" s="113"/>
      <c r="E47" s="113"/>
      <c r="F47" s="114">
        <f t="shared" ref="F47:L47" si="45">SUM(F45:F46)</f>
        <v>476382.90000000008</v>
      </c>
      <c r="G47" s="114">
        <f t="shared" si="45"/>
        <v>485841.88</v>
      </c>
      <c r="H47" s="114">
        <f t="shared" si="45"/>
        <v>504119.93999999994</v>
      </c>
      <c r="I47" s="114">
        <f t="shared" si="45"/>
        <v>500608.57</v>
      </c>
      <c r="J47" s="114">
        <f t="shared" si="45"/>
        <v>478634.45</v>
      </c>
      <c r="K47" s="115">
        <f t="shared" si="45"/>
        <v>461220</v>
      </c>
      <c r="L47" s="114">
        <f t="shared" si="45"/>
        <v>483423.61999999988</v>
      </c>
      <c r="M47" s="116"/>
      <c r="N47" s="115">
        <f>SUM(N45:N46)</f>
        <v>461220</v>
      </c>
      <c r="O47" s="114">
        <f>SUM(O45:O46)</f>
        <v>510867.71000000008</v>
      </c>
      <c r="P47" s="116">
        <f>(O47-L47)/L47</f>
        <v>5.6770271175413826E-2</v>
      </c>
      <c r="Q47" s="30" t="str">
        <f>ROUND(O47-N47,2) &amp; "  (" &amp; ROUND(100*(O47-N47)/N47,1) &amp;"%)"</f>
        <v>49647,71  (10,8%)</v>
      </c>
      <c r="R47" s="117"/>
      <c r="S47" s="115">
        <f>SUM(S45:S46)</f>
        <v>474180</v>
      </c>
      <c r="T47" s="114">
        <f>SUM(T45:T46)</f>
        <v>496627.52</v>
      </c>
      <c r="U47" s="116"/>
      <c r="V47" s="118" t="str">
        <f>(T47-S47) &amp; " (" &amp; ROUND(100*(T47-S47)/S47,1) &amp;"%)"</f>
        <v>22447,52 (4,7%)</v>
      </c>
      <c r="W47" s="117"/>
      <c r="X47" s="115">
        <f>SUM(X45:X46)</f>
        <v>514220</v>
      </c>
      <c r="Y47" s="114">
        <f>SUM(Y45:Y46)</f>
        <v>547604.9800000001</v>
      </c>
      <c r="Z47" s="119" t="str">
        <f>ROUND(Y47-T47,2) &amp; "   (" &amp; ROUND(100*(Y47-T47)/T47,1) &amp;"%)"</f>
        <v>50977,46   (10,3%)</v>
      </c>
      <c r="AA47" s="120" t="str">
        <f>ROUND(Y47-X47,2) &amp; "  (" &amp; ROUND(100*(Y47-X47)/X47,1) &amp;"%)"</f>
        <v>33384,98  (6,5%)</v>
      </c>
      <c r="AB47" s="117"/>
      <c r="AC47" s="115">
        <f>SUM(AC45:AC46)</f>
        <v>510380</v>
      </c>
      <c r="AD47" s="114">
        <f>SUM(AD45:AD46)</f>
        <v>512177.23000000004</v>
      </c>
      <c r="AE47" s="121" t="str">
        <f>ROUND(AD47-Y47,2) &amp; "   (" &amp; ROUND(100*(AD47-Y47)/Y47,1) &amp;"%)"</f>
        <v>-35427,75   (-6,5%)</v>
      </c>
      <c r="AF47" s="120" t="str">
        <f>ROUND(AD47-AC47,2) &amp; "  (" &amp; ROUND(100*(AD47-AC47)/AC47,1) &amp;"%)"</f>
        <v>1797,23  (0,4%)</v>
      </c>
      <c r="AG47" s="117"/>
      <c r="AH47" s="115">
        <f>SUM(AH45:AH46)</f>
        <v>518040</v>
      </c>
      <c r="AI47" s="114">
        <f>SUM(AI45:AI46)</f>
        <v>521608.95</v>
      </c>
      <c r="AJ47" s="121" t="str">
        <f t="shared" ref="AJ47" si="46">ROUND(AI47-AD47,2) &amp; "   (" &amp; ROUND(100*(AI47-AD47)/AD47,1) &amp;"%)"</f>
        <v>9431,72   (1,8%)</v>
      </c>
      <c r="AK47" s="120" t="str">
        <f>ROUND(AI47-AH47,2) &amp; "  (" &amp; ROUND(100*(AI47-AH47)/AH47,1) &amp;"%)"</f>
        <v>3568,95  (0,7%)</v>
      </c>
      <c r="AL47" s="117"/>
      <c r="AM47" s="115">
        <f>SUM(AM45:AM46)</f>
        <v>525630</v>
      </c>
      <c r="AN47" s="114">
        <f>SUM(AN45:AN46)</f>
        <v>372097.93999999994</v>
      </c>
      <c r="AO47" s="121" t="str">
        <f t="shared" ref="AO47" si="47">ROUND(AN47-AI47,2) &amp; "   (" &amp; ROUND(100*(AN47-AI47)/AI47,1) &amp;"%)"</f>
        <v>-149511,01   (-28,7%)</v>
      </c>
      <c r="AP47" s="120" t="str">
        <f>ROUND(AN47-AM47,2) &amp; "  (" &amp; ROUND(100*(AN47-AM47)/AM47,1) &amp;"%)"</f>
        <v>-153532,06  (-29,2%)</v>
      </c>
      <c r="AQ47" s="117"/>
      <c r="AR47" s="115">
        <f>SUM(AR45:AR46)</f>
        <v>518040</v>
      </c>
      <c r="AS47" s="114">
        <f>SUM(AS45:AS46)</f>
        <v>1</v>
      </c>
      <c r="AT47" s="121" t="str">
        <f t="shared" ref="AT47" si="48">ROUND(AS47-AN47,2) &amp; "   (" &amp; ROUND(100*(AS47-AN47)/AN47,1) &amp;"%)"</f>
        <v>-372096,94   (-100%)</v>
      </c>
      <c r="AU47" s="120" t="str">
        <f>ROUND(AS47-AR47,2) &amp; "  (" &amp; ROUND(100*(AS47-AR47)/AR47,1) &amp;"%)"</f>
        <v>-518039  (-100%)</v>
      </c>
      <c r="AV47" s="117"/>
    </row>
    <row r="48" spans="1:48" s="62" customFormat="1" x14ac:dyDescent="0.3">
      <c r="A48" s="52"/>
      <c r="B48" s="53"/>
      <c r="C48" s="54"/>
      <c r="D48" s="54"/>
      <c r="E48" s="54"/>
      <c r="F48" s="55"/>
      <c r="G48" s="55"/>
      <c r="H48" s="55"/>
      <c r="I48" s="55"/>
      <c r="J48" s="55"/>
      <c r="K48" s="56"/>
      <c r="L48" s="55"/>
      <c r="M48" s="29"/>
      <c r="N48" s="56"/>
      <c r="O48" s="55"/>
      <c r="P48" s="29"/>
      <c r="Q48" s="123"/>
      <c r="R48" s="124"/>
      <c r="S48" s="56"/>
      <c r="T48" s="55"/>
      <c r="U48" s="29"/>
      <c r="V48" s="123"/>
      <c r="W48" s="124"/>
      <c r="X48" s="56"/>
      <c r="Y48" s="55"/>
      <c r="Z48" s="29"/>
      <c r="AA48" s="30"/>
      <c r="AB48" s="124"/>
      <c r="AC48" s="56"/>
      <c r="AD48" s="55"/>
      <c r="AE48" s="35"/>
      <c r="AF48" s="30"/>
      <c r="AG48" s="124"/>
      <c r="AH48" s="56"/>
      <c r="AI48" s="55"/>
      <c r="AJ48" s="29"/>
      <c r="AK48" s="30"/>
      <c r="AL48" s="124"/>
      <c r="AM48" s="56"/>
      <c r="AN48" s="55"/>
      <c r="AO48" s="29"/>
      <c r="AP48" s="30"/>
      <c r="AQ48" s="124"/>
      <c r="AR48" s="56"/>
      <c r="AS48" s="55"/>
      <c r="AT48" s="29"/>
      <c r="AU48" s="30"/>
      <c r="AV48" s="124"/>
    </row>
    <row r="49" spans="1:48" s="122" customFormat="1" ht="21.75" thickBot="1" x14ac:dyDescent="0.35">
      <c r="A49" s="478" t="s">
        <v>1337</v>
      </c>
      <c r="B49" s="112"/>
      <c r="C49" s="113"/>
      <c r="D49" s="113"/>
      <c r="E49" s="113"/>
      <c r="F49" s="114"/>
      <c r="G49" s="114"/>
      <c r="H49" s="114"/>
      <c r="I49" s="114"/>
      <c r="J49" s="114"/>
      <c r="K49" s="115"/>
      <c r="L49" s="114"/>
      <c r="M49" s="116"/>
      <c r="N49" s="115"/>
      <c r="O49" s="114"/>
      <c r="P49" s="116"/>
      <c r="Q49" s="125"/>
      <c r="R49" s="126"/>
      <c r="S49" s="115"/>
      <c r="T49" s="114"/>
      <c r="U49" s="116"/>
      <c r="V49" s="125"/>
      <c r="W49" s="126"/>
      <c r="X49" s="115"/>
      <c r="Y49" s="114"/>
      <c r="Z49" s="116"/>
      <c r="AA49" s="118"/>
      <c r="AB49" s="126"/>
      <c r="AC49" s="115"/>
      <c r="AD49" s="114"/>
      <c r="AE49" s="121"/>
      <c r="AF49" s="118"/>
      <c r="AG49" s="126"/>
      <c r="AH49" s="115"/>
      <c r="AI49" s="114"/>
      <c r="AJ49" s="116"/>
      <c r="AK49" s="118"/>
      <c r="AL49" s="126"/>
      <c r="AM49" s="115"/>
      <c r="AN49" s="114"/>
      <c r="AO49" s="116"/>
      <c r="AP49" s="118"/>
      <c r="AQ49" s="126"/>
      <c r="AR49" s="115"/>
      <c r="AS49" s="114"/>
      <c r="AT49" s="116"/>
      <c r="AU49" s="118"/>
      <c r="AV49" s="126"/>
    </row>
    <row r="50" spans="1:48" s="62" customFormat="1" x14ac:dyDescent="0.3">
      <c r="A50" s="23" t="str">
        <f>LEFT(B50,FIND(" ",B50,1))</f>
        <v xml:space="preserve">671 </v>
      </c>
      <c r="B50" s="53" t="s">
        <v>69</v>
      </c>
      <c r="C50" s="54"/>
      <c r="D50" s="54"/>
      <c r="E50" s="54"/>
      <c r="F50" s="87"/>
      <c r="G50" s="87">
        <v>5797.29</v>
      </c>
      <c r="H50" s="87"/>
      <c r="I50" s="87"/>
      <c r="J50" s="87"/>
      <c r="K50" s="88">
        <v>5797.29</v>
      </c>
      <c r="L50" s="87">
        <v>5797.29</v>
      </c>
      <c r="M50" s="90"/>
      <c r="N50" s="88">
        <v>4036.26</v>
      </c>
      <c r="O50" s="87">
        <v>5356.22</v>
      </c>
      <c r="P50" s="29"/>
      <c r="Q50" s="30" t="str">
        <f>ROUND(O50-N50,2) &amp; "  (" &amp; ROUND(100*(O50-N50)/N50,1) &amp;"%)"</f>
        <v>1319,96  (32,7%)</v>
      </c>
      <c r="R50" s="97"/>
      <c r="S50" s="88">
        <v>18909</v>
      </c>
      <c r="T50" s="87">
        <v>21719.5</v>
      </c>
      <c r="U50" s="29"/>
      <c r="V50" s="30" t="str">
        <f>(T50-S50) &amp; " (" &amp; ROUND(100*(T50-S50)/S50,1) &amp;"%)"</f>
        <v>2810,5 (14,9%)</v>
      </c>
      <c r="W50" s="97"/>
      <c r="X50" s="88">
        <v>983700</v>
      </c>
      <c r="Y50" s="87">
        <v>970188.01</v>
      </c>
      <c r="Z50" s="29"/>
      <c r="AA50" s="34">
        <f>Y50-X50</f>
        <v>-13511.989999999991</v>
      </c>
      <c r="AB50" s="97"/>
      <c r="AC50" s="88"/>
      <c r="AD50" s="87">
        <v>29555.58</v>
      </c>
      <c r="AE50" s="35"/>
      <c r="AF50" s="34">
        <f>AD50-AC50</f>
        <v>29555.58</v>
      </c>
      <c r="AG50" s="97"/>
      <c r="AH50" s="88">
        <v>58209.71</v>
      </c>
      <c r="AI50" s="87">
        <v>46006.44</v>
      </c>
      <c r="AJ50" s="29"/>
      <c r="AK50" s="34">
        <f>AI50-AH50</f>
        <v>-12203.269999999997</v>
      </c>
      <c r="AL50" s="97"/>
      <c r="AM50" s="88"/>
      <c r="AN50" s="87">
        <v>0</v>
      </c>
      <c r="AO50" s="29"/>
      <c r="AP50" s="34">
        <f>AN50-AM50</f>
        <v>0</v>
      </c>
      <c r="AQ50" s="97"/>
      <c r="AR50" s="88"/>
      <c r="AS50" s="87">
        <v>0</v>
      </c>
      <c r="AT50" s="29"/>
      <c r="AU50" s="34">
        <f>AS50-AR50</f>
        <v>0</v>
      </c>
      <c r="AV50" s="97"/>
    </row>
    <row r="51" spans="1:48" s="62" customFormat="1" x14ac:dyDescent="0.3">
      <c r="A51" s="23"/>
      <c r="B51" s="53"/>
      <c r="C51" s="54"/>
      <c r="D51" s="54"/>
      <c r="E51" s="54"/>
      <c r="F51" s="87"/>
      <c r="G51" s="87"/>
      <c r="H51" s="87"/>
      <c r="I51" s="87"/>
      <c r="J51" s="87"/>
      <c r="K51" s="88"/>
      <c r="L51" s="87"/>
      <c r="M51" s="90"/>
      <c r="N51" s="88">
        <v>12500</v>
      </c>
      <c r="O51" s="87">
        <v>12498.67</v>
      </c>
      <c r="P51" s="29"/>
      <c r="Q51" s="30"/>
      <c r="R51" s="97"/>
      <c r="S51" s="88"/>
      <c r="T51" s="87"/>
      <c r="U51" s="29"/>
      <c r="V51" s="30"/>
      <c r="W51" s="97"/>
      <c r="X51" s="88"/>
      <c r="Y51" s="87"/>
      <c r="Z51" s="29"/>
      <c r="AA51" s="34"/>
      <c r="AB51" s="97"/>
      <c r="AC51" s="88">
        <v>30006.12</v>
      </c>
      <c r="AD51" s="87"/>
      <c r="AE51" s="35"/>
      <c r="AF51" s="34"/>
      <c r="AG51" s="97"/>
      <c r="AH51" s="88">
        <v>58209.71</v>
      </c>
      <c r="AI51" s="87">
        <v>12203.27</v>
      </c>
      <c r="AJ51" s="29"/>
      <c r="AK51" s="34"/>
      <c r="AL51" s="97"/>
      <c r="AM51" s="88"/>
      <c r="AN51" s="87"/>
      <c r="AO51" s="29"/>
      <c r="AP51" s="34"/>
      <c r="AQ51" s="97"/>
      <c r="AR51" s="88"/>
      <c r="AS51" s="87"/>
      <c r="AT51" s="29"/>
      <c r="AU51" s="34"/>
      <c r="AV51" s="97"/>
    </row>
    <row r="52" spans="1:48" s="62" customFormat="1" x14ac:dyDescent="0.3">
      <c r="A52" s="23"/>
      <c r="B52" s="53"/>
      <c r="C52" s="54"/>
      <c r="D52" s="54"/>
      <c r="E52" s="54"/>
      <c r="F52" s="87"/>
      <c r="G52" s="87"/>
      <c r="H52" s="87"/>
      <c r="I52" s="87"/>
      <c r="J52" s="87"/>
      <c r="K52" s="88"/>
      <c r="L52" s="87"/>
      <c r="M52" s="90"/>
      <c r="N52" s="88">
        <v>33606.17</v>
      </c>
      <c r="O52" s="87">
        <v>33591.019999999997</v>
      </c>
      <c r="P52" s="29"/>
      <c r="Q52" s="30"/>
      <c r="R52" s="97"/>
      <c r="S52" s="88"/>
      <c r="T52" s="87"/>
      <c r="U52" s="29"/>
      <c r="V52" s="30"/>
      <c r="W52" s="97"/>
      <c r="X52" s="88"/>
      <c r="Y52" s="87"/>
      <c r="Z52" s="29"/>
      <c r="AA52" s="34"/>
      <c r="AB52" s="97"/>
      <c r="AC52" s="88"/>
      <c r="AD52" s="87"/>
      <c r="AE52" s="35"/>
      <c r="AF52" s="34"/>
      <c r="AG52" s="97"/>
      <c r="AH52" s="88"/>
      <c r="AI52" s="87"/>
      <c r="AJ52" s="29"/>
      <c r="AK52" s="34"/>
      <c r="AL52" s="97"/>
      <c r="AM52" s="88"/>
      <c r="AN52" s="87"/>
      <c r="AO52" s="29"/>
      <c r="AP52" s="34"/>
      <c r="AQ52" s="97"/>
      <c r="AR52" s="88"/>
      <c r="AS52" s="87"/>
      <c r="AT52" s="29"/>
      <c r="AU52" s="34"/>
      <c r="AV52" s="97"/>
    </row>
    <row r="53" spans="1:48" s="62" customFormat="1" x14ac:dyDescent="0.3">
      <c r="A53" s="23"/>
      <c r="B53" s="53"/>
      <c r="C53" s="54"/>
      <c r="D53" s="54"/>
      <c r="E53" s="54"/>
      <c r="F53" s="87"/>
      <c r="G53" s="87"/>
      <c r="H53" s="87"/>
      <c r="I53" s="87"/>
      <c r="J53" s="87"/>
      <c r="K53" s="88"/>
      <c r="L53" s="87"/>
      <c r="M53" s="90"/>
      <c r="N53" s="88">
        <v>33508.730000000003</v>
      </c>
      <c r="O53" s="87">
        <v>33487.050000000003</v>
      </c>
      <c r="P53" s="29"/>
      <c r="Q53" s="30"/>
      <c r="R53" s="97"/>
      <c r="S53" s="88"/>
      <c r="T53" s="87"/>
      <c r="U53" s="29"/>
      <c r="V53" s="30"/>
      <c r="W53" s="97"/>
      <c r="X53" s="88"/>
      <c r="Y53" s="87"/>
      <c r="Z53" s="29"/>
      <c r="AA53" s="34"/>
      <c r="AB53" s="97"/>
      <c r="AC53" s="88"/>
      <c r="AD53" s="87"/>
      <c r="AE53" s="35"/>
      <c r="AF53" s="34"/>
      <c r="AG53" s="97"/>
      <c r="AH53" s="88">
        <v>12799.62</v>
      </c>
      <c r="AI53" s="87">
        <v>14637.52</v>
      </c>
      <c r="AJ53" s="29"/>
      <c r="AK53" s="34"/>
      <c r="AL53" s="97"/>
      <c r="AM53" s="88"/>
      <c r="AN53" s="87"/>
      <c r="AO53" s="29"/>
      <c r="AP53" s="34"/>
      <c r="AQ53" s="97"/>
      <c r="AR53" s="88"/>
      <c r="AS53" s="87"/>
      <c r="AT53" s="29"/>
      <c r="AU53" s="34"/>
      <c r="AV53" s="97"/>
    </row>
    <row r="54" spans="1:48" s="62" customFormat="1" x14ac:dyDescent="0.3">
      <c r="A54" s="23"/>
      <c r="B54" s="53"/>
      <c r="C54" s="54"/>
      <c r="D54" s="54"/>
      <c r="E54" s="54"/>
      <c r="F54" s="87"/>
      <c r="G54" s="87"/>
      <c r="H54" s="87"/>
      <c r="I54" s="87"/>
      <c r="J54" s="87"/>
      <c r="K54" s="88"/>
      <c r="L54" s="87"/>
      <c r="M54" s="90"/>
      <c r="N54" s="88">
        <v>33086.49</v>
      </c>
      <c r="O54" s="87">
        <v>33070.129999999997</v>
      </c>
      <c r="P54" s="29"/>
      <c r="Q54" s="30"/>
      <c r="R54" s="97"/>
      <c r="S54" s="88"/>
      <c r="T54" s="87"/>
      <c r="U54" s="29"/>
      <c r="V54" s="30"/>
      <c r="W54" s="97"/>
      <c r="X54" s="88"/>
      <c r="Y54" s="87"/>
      <c r="Z54" s="29"/>
      <c r="AA54" s="34"/>
      <c r="AB54" s="97"/>
      <c r="AC54" s="88"/>
      <c r="AD54" s="87"/>
      <c r="AE54" s="35"/>
      <c r="AF54" s="34"/>
      <c r="AG54" s="97"/>
      <c r="AH54" s="88"/>
      <c r="AI54" s="87"/>
      <c r="AJ54" s="29"/>
      <c r="AK54" s="34"/>
      <c r="AL54" s="97"/>
      <c r="AM54" s="88"/>
      <c r="AN54" s="87"/>
      <c r="AO54" s="29"/>
      <c r="AP54" s="34"/>
      <c r="AQ54" s="97"/>
      <c r="AR54" s="88"/>
      <c r="AS54" s="87"/>
      <c r="AT54" s="29"/>
      <c r="AU54" s="34"/>
      <c r="AV54" s="97"/>
    </row>
    <row r="55" spans="1:48" s="62" customFormat="1" x14ac:dyDescent="0.3">
      <c r="A55" s="23"/>
      <c r="B55" s="53"/>
      <c r="C55" s="54"/>
      <c r="D55" s="54"/>
      <c r="E55" s="54"/>
      <c r="F55" s="87"/>
      <c r="G55" s="87"/>
      <c r="H55" s="87"/>
      <c r="I55" s="87"/>
      <c r="J55" s="87"/>
      <c r="K55" s="88"/>
      <c r="L55" s="87"/>
      <c r="M55" s="90"/>
      <c r="N55" s="88">
        <v>32566.799999999999</v>
      </c>
      <c r="O55" s="87">
        <v>32548.95</v>
      </c>
      <c r="P55" s="29"/>
      <c r="Q55" s="30"/>
      <c r="R55" s="97"/>
      <c r="S55" s="88"/>
      <c r="T55" s="87"/>
      <c r="U55" s="29"/>
      <c r="V55" s="30"/>
      <c r="W55" s="97"/>
      <c r="X55" s="88"/>
      <c r="Y55" s="87"/>
      <c r="Z55" s="29"/>
      <c r="AA55" s="34"/>
      <c r="AB55" s="97"/>
      <c r="AC55" s="88"/>
      <c r="AD55" s="87"/>
      <c r="AE55" s="35"/>
      <c r="AF55" s="34"/>
      <c r="AG55" s="97"/>
      <c r="AH55" s="88"/>
      <c r="AI55" s="87"/>
      <c r="AJ55" s="29"/>
      <c r="AK55" s="34"/>
      <c r="AL55" s="97"/>
      <c r="AM55" s="88"/>
      <c r="AN55" s="87"/>
      <c r="AO55" s="29"/>
      <c r="AP55" s="34"/>
      <c r="AQ55" s="97"/>
      <c r="AR55" s="88"/>
      <c r="AS55" s="87"/>
      <c r="AT55" s="29"/>
      <c r="AU55" s="34"/>
      <c r="AV55" s="97"/>
    </row>
    <row r="56" spans="1:48" s="62" customFormat="1" x14ac:dyDescent="0.3">
      <c r="A56" s="23"/>
      <c r="B56" s="53"/>
      <c r="C56" s="54"/>
      <c r="D56" s="54"/>
      <c r="E56" s="54"/>
      <c r="F56" s="87"/>
      <c r="G56" s="87"/>
      <c r="H56" s="87"/>
      <c r="I56" s="87"/>
      <c r="J56" s="87"/>
      <c r="K56" s="88"/>
      <c r="L56" s="87"/>
      <c r="M56" s="90"/>
      <c r="N56" s="88">
        <v>27608.16</v>
      </c>
      <c r="O56" s="87">
        <v>27600.07</v>
      </c>
      <c r="P56" s="29"/>
      <c r="Q56" s="30"/>
      <c r="R56" s="97"/>
      <c r="S56" s="88"/>
      <c r="T56" s="87"/>
      <c r="U56" s="29"/>
      <c r="V56" s="30"/>
      <c r="W56" s="97"/>
      <c r="X56" s="88"/>
      <c r="Y56" s="87"/>
      <c r="Z56" s="29"/>
      <c r="AA56" s="34"/>
      <c r="AB56" s="97"/>
      <c r="AC56" s="88"/>
      <c r="AD56" s="87"/>
      <c r="AE56" s="35"/>
      <c r="AF56" s="34"/>
      <c r="AG56" s="97"/>
      <c r="AH56" s="88"/>
      <c r="AI56" s="87"/>
      <c r="AJ56" s="29"/>
      <c r="AK56" s="34"/>
      <c r="AL56" s="97"/>
      <c r="AM56" s="88"/>
      <c r="AN56" s="87"/>
      <c r="AO56" s="29"/>
      <c r="AP56" s="34"/>
      <c r="AQ56" s="97"/>
      <c r="AR56" s="88"/>
      <c r="AS56" s="87"/>
      <c r="AT56" s="29"/>
      <c r="AU56" s="34"/>
      <c r="AV56" s="97"/>
    </row>
    <row r="57" spans="1:48" s="62" customFormat="1" x14ac:dyDescent="0.3">
      <c r="A57" s="23"/>
      <c r="B57" s="53"/>
      <c r="C57" s="54"/>
      <c r="D57" s="54"/>
      <c r="E57" s="54"/>
      <c r="F57" s="87"/>
      <c r="G57" s="87"/>
      <c r="H57" s="87"/>
      <c r="I57" s="87"/>
      <c r="J57" s="87"/>
      <c r="K57" s="88"/>
      <c r="L57" s="87"/>
      <c r="M57" s="90"/>
      <c r="N57" s="88">
        <v>96153.09</v>
      </c>
      <c r="O57" s="87">
        <v>98162.7</v>
      </c>
      <c r="P57" s="29"/>
      <c r="Q57" s="30"/>
      <c r="R57" s="97"/>
      <c r="S57" s="88"/>
      <c r="T57" s="87"/>
      <c r="U57" s="29"/>
      <c r="V57" s="30"/>
      <c r="W57" s="97"/>
      <c r="X57" s="88"/>
      <c r="Y57" s="87"/>
      <c r="Z57" s="29"/>
      <c r="AA57" s="34"/>
      <c r="AB57" s="97"/>
      <c r="AC57" s="88"/>
      <c r="AD57" s="87"/>
      <c r="AE57" s="35"/>
      <c r="AF57" s="34"/>
      <c r="AG57" s="97"/>
      <c r="AH57" s="88"/>
      <c r="AI57" s="87"/>
      <c r="AJ57" s="29"/>
      <c r="AK57" s="34"/>
      <c r="AL57" s="97"/>
      <c r="AM57" s="88"/>
      <c r="AN57" s="87"/>
      <c r="AO57" s="29"/>
      <c r="AP57" s="34"/>
      <c r="AQ57" s="97"/>
      <c r="AR57" s="88"/>
      <c r="AS57" s="87"/>
      <c r="AT57" s="29"/>
      <c r="AU57" s="34"/>
      <c r="AV57" s="97"/>
    </row>
    <row r="58" spans="1:48" s="62" customFormat="1" x14ac:dyDescent="0.3">
      <c r="A58" s="23"/>
      <c r="B58" s="53"/>
      <c r="C58" s="54"/>
      <c r="D58" s="54"/>
      <c r="E58" s="54"/>
      <c r="F58" s="87"/>
      <c r="G58" s="87"/>
      <c r="H58" s="87"/>
      <c r="I58" s="87"/>
      <c r="J58" s="87"/>
      <c r="K58" s="88"/>
      <c r="L58" s="87"/>
      <c r="M58" s="90"/>
      <c r="N58" s="88">
        <v>32175.88</v>
      </c>
      <c r="O58" s="87">
        <v>32842.18</v>
      </c>
      <c r="P58" s="29"/>
      <c r="Q58" s="30"/>
      <c r="R58" s="97"/>
      <c r="S58" s="88"/>
      <c r="T58" s="87"/>
      <c r="U58" s="29"/>
      <c r="V58" s="30"/>
      <c r="W58" s="97"/>
      <c r="X58" s="88"/>
      <c r="Y58" s="87"/>
      <c r="Z58" s="29"/>
      <c r="AA58" s="34"/>
      <c r="AB58" s="97"/>
      <c r="AC58" s="88"/>
      <c r="AD58" s="87"/>
      <c r="AE58" s="35"/>
      <c r="AF58" s="34"/>
      <c r="AG58" s="97"/>
      <c r="AH58" s="88"/>
      <c r="AI58" s="87"/>
      <c r="AJ58" s="29"/>
      <c r="AK58" s="34"/>
      <c r="AL58" s="97"/>
      <c r="AM58" s="88"/>
      <c r="AN58" s="87"/>
      <c r="AO58" s="29"/>
      <c r="AP58" s="34"/>
      <c r="AQ58" s="97"/>
      <c r="AR58" s="88"/>
      <c r="AS58" s="87"/>
      <c r="AT58" s="29"/>
      <c r="AU58" s="34"/>
      <c r="AV58" s="97"/>
    </row>
    <row r="59" spans="1:48" s="62" customFormat="1" x14ac:dyDescent="0.3">
      <c r="A59" s="23"/>
      <c r="B59" s="53"/>
      <c r="C59" s="54"/>
      <c r="D59" s="54"/>
      <c r="E59" s="54"/>
      <c r="F59" s="87"/>
      <c r="G59" s="87"/>
      <c r="H59" s="87"/>
      <c r="I59" s="87"/>
      <c r="J59" s="87"/>
      <c r="K59" s="88"/>
      <c r="L59" s="87"/>
      <c r="M59" s="90"/>
      <c r="N59" s="88">
        <v>36185.620000000003</v>
      </c>
      <c r="O59" s="87">
        <v>33319.550000000003</v>
      </c>
      <c r="P59" s="29"/>
      <c r="Q59" s="30"/>
      <c r="R59" s="97"/>
      <c r="S59" s="88"/>
      <c r="T59" s="87"/>
      <c r="U59" s="29"/>
      <c r="V59" s="30"/>
      <c r="W59" s="97"/>
      <c r="X59" s="88"/>
      <c r="Y59" s="87"/>
      <c r="Z59" s="29"/>
      <c r="AA59" s="34"/>
      <c r="AB59" s="97"/>
      <c r="AC59" s="88"/>
      <c r="AD59" s="87"/>
      <c r="AE59" s="35"/>
      <c r="AF59" s="34"/>
      <c r="AG59" s="97"/>
      <c r="AH59" s="88"/>
      <c r="AI59" s="87"/>
      <c r="AJ59" s="29"/>
      <c r="AK59" s="34"/>
      <c r="AL59" s="97"/>
      <c r="AM59" s="88"/>
      <c r="AN59" s="87"/>
      <c r="AO59" s="29"/>
      <c r="AP59" s="34"/>
      <c r="AQ59" s="97"/>
      <c r="AR59" s="88"/>
      <c r="AS59" s="87"/>
      <c r="AT59" s="29"/>
      <c r="AU59" s="34"/>
      <c r="AV59" s="97"/>
    </row>
    <row r="60" spans="1:48" s="62" customFormat="1" x14ac:dyDescent="0.3">
      <c r="A60" s="23" t="str">
        <f>LEFT(B60,FIND(" ",B60,1)-1)&amp;0</f>
        <v>6730</v>
      </c>
      <c r="B60" s="24" t="s">
        <v>56</v>
      </c>
      <c r="C60" s="25"/>
      <c r="D60" s="25"/>
      <c r="E60" s="25"/>
      <c r="F60" s="27"/>
      <c r="G60" s="38">
        <v>2637.5</v>
      </c>
      <c r="H60" s="87"/>
      <c r="I60" s="87"/>
      <c r="J60" s="87"/>
      <c r="K60" s="88"/>
      <c r="L60" s="87"/>
      <c r="M60" s="90"/>
      <c r="N60" s="88"/>
      <c r="O60" s="87"/>
      <c r="P60" s="29"/>
      <c r="Q60" s="30"/>
      <c r="R60" s="97"/>
      <c r="S60" s="88"/>
      <c r="T60" s="87"/>
      <c r="U60" s="29"/>
      <c r="V60" s="30"/>
      <c r="W60" s="97"/>
      <c r="X60" s="88"/>
      <c r="Y60" s="87"/>
      <c r="Z60" s="29"/>
      <c r="AA60" s="34"/>
      <c r="AB60" s="97"/>
      <c r="AC60" s="88"/>
      <c r="AD60" s="87"/>
      <c r="AE60" s="35"/>
      <c r="AF60" s="34"/>
      <c r="AG60" s="97"/>
      <c r="AH60" s="88"/>
      <c r="AI60" s="87"/>
      <c r="AJ60" s="29"/>
      <c r="AK60" s="34"/>
      <c r="AL60" s="97"/>
      <c r="AM60" s="88"/>
      <c r="AN60" s="87"/>
      <c r="AO60" s="29"/>
      <c r="AP60" s="34"/>
      <c r="AQ60" s="97"/>
      <c r="AR60" s="88"/>
      <c r="AS60" s="87"/>
      <c r="AT60" s="29"/>
      <c r="AU60" s="34"/>
      <c r="AV60" s="97"/>
    </row>
    <row r="61" spans="1:48" x14ac:dyDescent="0.3">
      <c r="A61" s="473" t="s">
        <v>1333</v>
      </c>
      <c r="B61" s="474" t="s">
        <v>57</v>
      </c>
      <c r="C61" s="475"/>
      <c r="D61" s="475"/>
      <c r="E61" s="475"/>
      <c r="F61" s="476">
        <v>311.31</v>
      </c>
      <c r="G61" s="38">
        <v>6721.04</v>
      </c>
      <c r="I61" s="87"/>
      <c r="K61" s="28">
        <v>983700</v>
      </c>
      <c r="L61" s="27">
        <v>17649.560000000001</v>
      </c>
      <c r="N61" s="28">
        <v>53236</v>
      </c>
      <c r="O61" s="27">
        <v>53237.43</v>
      </c>
      <c r="Q61" s="30"/>
      <c r="R61" s="97"/>
      <c r="T61" s="27">
        <v>0</v>
      </c>
      <c r="V61" s="30"/>
      <c r="W61" s="97"/>
      <c r="X61" s="28">
        <v>8179.2</v>
      </c>
      <c r="Y61" s="27">
        <v>8179.2</v>
      </c>
      <c r="AA61" s="34">
        <f>Y61-X61</f>
        <v>0</v>
      </c>
      <c r="AB61" s="97"/>
      <c r="AD61" s="27">
        <v>0</v>
      </c>
      <c r="AF61" s="34">
        <f>AD61-AC61</f>
        <v>0</v>
      </c>
      <c r="AG61" s="97"/>
      <c r="AI61" s="27">
        <v>0</v>
      </c>
      <c r="AK61" s="34">
        <f>AI61-AH61</f>
        <v>0</v>
      </c>
      <c r="AL61" s="97"/>
      <c r="AN61" s="27">
        <v>0</v>
      </c>
      <c r="AP61" s="34">
        <f>AN61-AM61</f>
        <v>0</v>
      </c>
      <c r="AQ61" s="97"/>
      <c r="AS61" s="27">
        <v>0</v>
      </c>
      <c r="AU61" s="34">
        <f>AS61-AR61</f>
        <v>0</v>
      </c>
      <c r="AV61" s="97"/>
    </row>
    <row r="62" spans="1:48" x14ac:dyDescent="0.3">
      <c r="A62" s="473"/>
      <c r="B62" s="474"/>
      <c r="C62" s="475"/>
      <c r="D62" s="475"/>
      <c r="E62" s="475"/>
      <c r="F62" s="476"/>
      <c r="G62" s="38"/>
      <c r="I62" s="87"/>
      <c r="Q62" s="30"/>
      <c r="R62" s="97"/>
      <c r="V62" s="30"/>
      <c r="W62" s="97"/>
      <c r="AA62" s="30"/>
      <c r="AB62" s="97"/>
      <c r="AF62" s="30"/>
      <c r="AG62" s="97"/>
      <c r="AK62" s="30"/>
      <c r="AL62" s="97"/>
      <c r="AP62" s="30"/>
      <c r="AQ62" s="97"/>
      <c r="AU62" s="30"/>
      <c r="AV62" s="97"/>
    </row>
    <row r="63" spans="1:48" x14ac:dyDescent="0.3">
      <c r="B63" s="24" t="s">
        <v>1334</v>
      </c>
      <c r="L63" s="27">
        <v>111116.96</v>
      </c>
      <c r="Q63" s="47"/>
      <c r="V63" s="47"/>
      <c r="AA63" s="47"/>
      <c r="AF63" s="47"/>
      <c r="AK63" s="47"/>
      <c r="AP63" s="47"/>
      <c r="AU63" s="47"/>
    </row>
    <row r="64" spans="1:48" s="136" customFormat="1" x14ac:dyDescent="0.3">
      <c r="A64" s="127"/>
      <c r="B64" s="128" t="s">
        <v>70</v>
      </c>
      <c r="C64" s="129"/>
      <c r="D64" s="129"/>
      <c r="E64" s="129"/>
      <c r="F64" s="130">
        <f t="shared" ref="F64:K64" si="49">SUM(F50:F61)</f>
        <v>311.31</v>
      </c>
      <c r="G64" s="130">
        <f t="shared" si="49"/>
        <v>15155.830000000002</v>
      </c>
      <c r="H64" s="130">
        <f t="shared" si="49"/>
        <v>0</v>
      </c>
      <c r="I64" s="130">
        <f t="shared" si="49"/>
        <v>0</v>
      </c>
      <c r="J64" s="130">
        <f t="shared" si="49"/>
        <v>0</v>
      </c>
      <c r="K64" s="131">
        <f t="shared" si="49"/>
        <v>989497.29</v>
      </c>
      <c r="L64" s="130">
        <f>SUM(L50:L63)</f>
        <v>134563.81</v>
      </c>
      <c r="M64" s="132">
        <f>(L64-J64)</f>
        <v>134563.81</v>
      </c>
      <c r="N64" s="131">
        <f>SUM(N50:N63)</f>
        <v>394663.19999999995</v>
      </c>
      <c r="O64" s="130">
        <f>SUM(O50:O63)</f>
        <v>395713.97</v>
      </c>
      <c r="P64" s="132"/>
      <c r="Q64" s="30" t="str">
        <f>ROUND(O64-N64,2) &amp; "  (" &amp; ROUND(100*(O64-N64)/N64,1) &amp;"%)"</f>
        <v>1050,77  (0,3%)</v>
      </c>
      <c r="R64" s="133"/>
      <c r="S64" s="131">
        <f>SUM(S50:S61)</f>
        <v>18909</v>
      </c>
      <c r="T64" s="130">
        <f>SUM(T50:T61)</f>
        <v>21719.5</v>
      </c>
      <c r="U64" s="132">
        <f>(T64-P64)</f>
        <v>21719.5</v>
      </c>
      <c r="V64" s="30" t="str">
        <f>(T64-S64) &amp; " (" &amp; ROUND(100*(T64-S64)/S64,1) &amp;"%)"</f>
        <v>2810,5 (14,9%)</v>
      </c>
      <c r="W64" s="133"/>
      <c r="X64" s="131">
        <f>SUM(X50:X61)</f>
        <v>991879.2</v>
      </c>
      <c r="Y64" s="130">
        <f>SUM(Y50:Y61)</f>
        <v>978367.21</v>
      </c>
      <c r="Z64" s="134"/>
      <c r="AA64" s="34">
        <f>Y64-X64</f>
        <v>-13511.989999999991</v>
      </c>
      <c r="AB64" s="133"/>
      <c r="AC64" s="131">
        <f>SUM(AC50:AC61)</f>
        <v>30006.12</v>
      </c>
      <c r="AD64" s="130">
        <f>SUM(AD50:AD61)</f>
        <v>29555.58</v>
      </c>
      <c r="AE64" s="135"/>
      <c r="AF64" s="34">
        <f>AD64-AC64</f>
        <v>-450.53999999999724</v>
      </c>
      <c r="AG64" s="133"/>
      <c r="AH64" s="131">
        <f>SUM(AH50:AH61)</f>
        <v>129219.04</v>
      </c>
      <c r="AI64" s="130">
        <f>SUM(AI50:AI61)</f>
        <v>72847.23000000001</v>
      </c>
      <c r="AJ64" s="134"/>
      <c r="AK64" s="34">
        <f>AI64-AH64</f>
        <v>-56371.809999999983</v>
      </c>
      <c r="AL64" s="133"/>
      <c r="AM64" s="131">
        <f>SUM(AM50:AM61)</f>
        <v>0</v>
      </c>
      <c r="AN64" s="130">
        <f>SUM(AN50:AN61)</f>
        <v>0</v>
      </c>
      <c r="AO64" s="134"/>
      <c r="AP64" s="34">
        <f>AN64-AM64</f>
        <v>0</v>
      </c>
      <c r="AQ64" s="133"/>
      <c r="AR64" s="131">
        <f>SUM(AR50:AR61)</f>
        <v>0</v>
      </c>
      <c r="AS64" s="130">
        <f>SUM(AS50:AS61)</f>
        <v>0</v>
      </c>
      <c r="AT64" s="134"/>
      <c r="AU64" s="34">
        <f>AS64-AR64</f>
        <v>0</v>
      </c>
      <c r="AV64" s="133"/>
    </row>
    <row r="65" spans="1:48" s="74" customFormat="1" x14ac:dyDescent="0.3">
      <c r="A65" s="64"/>
      <c r="B65" s="65" t="s">
        <v>71</v>
      </c>
      <c r="C65" s="66"/>
      <c r="D65" s="66"/>
      <c r="E65" s="66"/>
      <c r="F65" s="67">
        <f t="shared" ref="F65:L65" si="50">IF(F64&lt;=F75,F75-F64,0)</f>
        <v>0</v>
      </c>
      <c r="G65" s="67">
        <f t="shared" si="50"/>
        <v>0</v>
      </c>
      <c r="H65" s="67">
        <f t="shared" si="50"/>
        <v>0</v>
      </c>
      <c r="I65" s="67">
        <f t="shared" si="50"/>
        <v>0</v>
      </c>
      <c r="J65" s="67">
        <f t="shared" si="50"/>
        <v>0</v>
      </c>
      <c r="K65" s="68">
        <f t="shared" si="50"/>
        <v>0</v>
      </c>
      <c r="L65" s="67">
        <f t="shared" si="50"/>
        <v>267706.46000000002</v>
      </c>
      <c r="M65" s="137"/>
      <c r="N65" s="68">
        <f>IF(N64&lt;=N75,N75-N64,0)</f>
        <v>0</v>
      </c>
      <c r="O65" s="67">
        <f>IF(O64&lt;=O75,O75-O64,0)</f>
        <v>0</v>
      </c>
      <c r="P65" s="69"/>
      <c r="Q65" s="138">
        <f>O65-N65</f>
        <v>0</v>
      </c>
      <c r="R65" s="139"/>
      <c r="S65" s="68">
        <f>IF(S64&lt;=S75,S75-S64,0)</f>
        <v>0</v>
      </c>
      <c r="T65" s="67">
        <f>IF(T64&lt;=T75,T75-T64,0)</f>
        <v>0</v>
      </c>
      <c r="U65" s="137"/>
      <c r="V65" s="138">
        <f>T65-S65</f>
        <v>0</v>
      </c>
      <c r="W65" s="139"/>
      <c r="X65" s="68">
        <f>IF(X64&lt;=X75,X75-X64,0)</f>
        <v>0</v>
      </c>
      <c r="Y65" s="67">
        <f>IF(Y64&lt;=Y75,Y75-Y64,0)</f>
        <v>13511.810000000056</v>
      </c>
      <c r="Z65" s="72"/>
      <c r="AA65" s="140">
        <f>Y65-X65</f>
        <v>13511.810000000056</v>
      </c>
      <c r="AB65" s="139"/>
      <c r="AC65" s="68">
        <f>IF(AC64&lt;=AC75,AC75-AC64,0)</f>
        <v>0</v>
      </c>
      <c r="AD65" s="67">
        <f>IF(AD64&lt;=AD75,AD75-AD64,0)</f>
        <v>451.96999999999753</v>
      </c>
      <c r="AE65" s="73"/>
      <c r="AF65" s="140">
        <f>AD65-AC65</f>
        <v>451.96999999999753</v>
      </c>
      <c r="AG65" s="139"/>
      <c r="AH65" s="68">
        <f>IF(AH64&lt;=AH75,AH75-AH64,0)</f>
        <v>0</v>
      </c>
      <c r="AI65" s="67">
        <f>IF(AI64&lt;=AI75,AI75-AI64,0)</f>
        <v>0</v>
      </c>
      <c r="AJ65" s="72"/>
      <c r="AK65" s="140">
        <f>AI65-AH65</f>
        <v>0</v>
      </c>
      <c r="AL65" s="139"/>
      <c r="AM65" s="68">
        <f>IF(AM64&lt;=AM75,AM75-AM64,0)</f>
        <v>0</v>
      </c>
      <c r="AN65" s="67">
        <f>IF(AN64&lt;=AN75,AN75-AN64,0)</f>
        <v>0</v>
      </c>
      <c r="AO65" s="72"/>
      <c r="AP65" s="140">
        <f>AN65-AM65</f>
        <v>0</v>
      </c>
      <c r="AQ65" s="139"/>
      <c r="AR65" s="68">
        <f>IF(AR64&lt;=AR75,AR75-AR64,0)</f>
        <v>0</v>
      </c>
      <c r="AS65" s="67">
        <f>IF(AS64&lt;=AS75,AS75-AS64,0)</f>
        <v>0</v>
      </c>
      <c r="AT65" s="72"/>
      <c r="AU65" s="140">
        <f>AS65-AR65</f>
        <v>0</v>
      </c>
      <c r="AV65" s="139"/>
    </row>
    <row r="66" spans="1:48" s="122" customFormat="1" ht="18" thickBot="1" x14ac:dyDescent="0.35">
      <c r="A66" s="111"/>
      <c r="B66" s="112" t="s">
        <v>72</v>
      </c>
      <c r="C66" s="113"/>
      <c r="D66" s="113"/>
      <c r="E66" s="113"/>
      <c r="F66" s="114">
        <f t="shared" ref="F66:L66" si="51">SUM(F64:F65)</f>
        <v>311.31</v>
      </c>
      <c r="G66" s="114">
        <f t="shared" si="51"/>
        <v>15155.830000000002</v>
      </c>
      <c r="H66" s="114">
        <f t="shared" si="51"/>
        <v>0</v>
      </c>
      <c r="I66" s="114">
        <f t="shared" si="51"/>
        <v>0</v>
      </c>
      <c r="J66" s="114">
        <f t="shared" si="51"/>
        <v>0</v>
      </c>
      <c r="K66" s="115">
        <f t="shared" si="51"/>
        <v>989497.29</v>
      </c>
      <c r="L66" s="114">
        <f t="shared" si="51"/>
        <v>402270.27</v>
      </c>
      <c r="M66" s="116"/>
      <c r="N66" s="115">
        <f>SUM(N64:N65)</f>
        <v>394663.19999999995</v>
      </c>
      <c r="O66" s="114">
        <f>SUM(O64:O65)</f>
        <v>395713.97</v>
      </c>
      <c r="P66" s="116"/>
      <c r="Q66" s="30" t="str">
        <f>ROUND(O66-N66,2) &amp; "  (" &amp; ROUND(100*(O66-N66)/N66,1) &amp;"%)"</f>
        <v>1050,77  (0,3%)</v>
      </c>
      <c r="R66" s="117"/>
      <c r="S66" s="115">
        <f>SUM(S64:S65)</f>
        <v>18909</v>
      </c>
      <c r="T66" s="114">
        <f>SUM(T64:T65)</f>
        <v>21719.5</v>
      </c>
      <c r="U66" s="116"/>
      <c r="V66" s="118" t="str">
        <f>(T66-S66) &amp; " (" &amp; ROUND(100*(T66-S66)/S66,1) &amp;"%)"</f>
        <v>2810,5 (14,9%)</v>
      </c>
      <c r="W66" s="117"/>
      <c r="X66" s="115">
        <f>SUM(X64:X65)</f>
        <v>991879.2</v>
      </c>
      <c r="Y66" s="114">
        <f>SUM(Y64:Y65)</f>
        <v>991879.02</v>
      </c>
      <c r="Z66" s="116"/>
      <c r="AA66" s="120">
        <f>Y66-X66</f>
        <v>-0.17999999993480742</v>
      </c>
      <c r="AB66" s="117"/>
      <c r="AC66" s="115">
        <f>SUM(AC64:AC65)</f>
        <v>30006.12</v>
      </c>
      <c r="AD66" s="114">
        <f>SUM(AD64:AD65)</f>
        <v>30007.55</v>
      </c>
      <c r="AE66" s="121"/>
      <c r="AF66" s="120">
        <f>AD66-AC66</f>
        <v>1.430000000000291</v>
      </c>
      <c r="AG66" s="117"/>
      <c r="AH66" s="115">
        <f>SUM(AH64:AH65)</f>
        <v>129219.04</v>
      </c>
      <c r="AI66" s="114">
        <f>SUM(AI64:AI65)</f>
        <v>72847.23000000001</v>
      </c>
      <c r="AJ66" s="116"/>
      <c r="AK66" s="120">
        <f>AI66-AH66</f>
        <v>-56371.809999999983</v>
      </c>
      <c r="AL66" s="117"/>
      <c r="AM66" s="115">
        <f>SUM(AM64:AM65)</f>
        <v>0</v>
      </c>
      <c r="AN66" s="114">
        <f>SUM(AN64:AN65)</f>
        <v>0</v>
      </c>
      <c r="AO66" s="116"/>
      <c r="AP66" s="120">
        <f>AN66-AM66</f>
        <v>0</v>
      </c>
      <c r="AQ66" s="117"/>
      <c r="AR66" s="115">
        <f>SUM(AR64:AR65)</f>
        <v>0</v>
      </c>
      <c r="AS66" s="114">
        <f>SUM(AS64:AS65)</f>
        <v>0</v>
      </c>
      <c r="AT66" s="116"/>
      <c r="AU66" s="120">
        <f>AS66-AR66</f>
        <v>0</v>
      </c>
      <c r="AV66" s="117"/>
    </row>
    <row r="67" spans="1:48" ht="18" thickBot="1" x14ac:dyDescent="0.35"/>
    <row r="68" spans="1:48" s="152" customFormat="1" x14ac:dyDescent="0.3">
      <c r="A68" s="23" t="str">
        <f>LEFT(B68,FIND(" ",B68,1))</f>
        <v xml:space="preserve">700 </v>
      </c>
      <c r="B68" s="141" t="s">
        <v>73</v>
      </c>
      <c r="C68" s="142"/>
      <c r="D68" s="142"/>
      <c r="E68" s="142"/>
      <c r="F68" s="143"/>
      <c r="G68" s="143"/>
      <c r="H68" s="143"/>
      <c r="I68" s="143"/>
      <c r="J68" s="143"/>
      <c r="K68" s="144">
        <v>5797.29</v>
      </c>
      <c r="L68" s="143">
        <v>8789.09</v>
      </c>
      <c r="M68" s="145"/>
      <c r="N68" s="144">
        <v>4036.26</v>
      </c>
      <c r="O68" s="143">
        <v>4036.61</v>
      </c>
      <c r="P68" s="146"/>
      <c r="Q68" s="147">
        <f t="shared" ref="Q68:Q77" si="52">O68-N68</f>
        <v>0.34999999999990905</v>
      </c>
      <c r="R68" s="148"/>
      <c r="S68" s="149">
        <v>18909</v>
      </c>
      <c r="T68" s="143">
        <v>18909.55</v>
      </c>
      <c r="U68" s="146"/>
      <c r="V68" s="147">
        <f t="shared" ref="V68:V77" si="53">T68-S68</f>
        <v>0.5499999999992724</v>
      </c>
      <c r="W68" s="148"/>
      <c r="X68" s="144">
        <v>983700</v>
      </c>
      <c r="Y68" s="143">
        <v>983700.91</v>
      </c>
      <c r="Z68" s="146"/>
      <c r="AA68" s="150">
        <f t="shared" ref="AA68:AA77" si="54">Y68-X68</f>
        <v>0.91000000003259629</v>
      </c>
      <c r="AB68" s="148"/>
      <c r="AC68" s="144">
        <v>30006.12</v>
      </c>
      <c r="AD68" s="143">
        <v>30007.55</v>
      </c>
      <c r="AE68" s="151"/>
      <c r="AF68" s="150">
        <f t="shared" ref="AF68:AF77" si="55">AD68-AC68</f>
        <v>1.430000000000291</v>
      </c>
      <c r="AG68" s="148"/>
      <c r="AH68" s="144">
        <v>58209.71</v>
      </c>
      <c r="AI68" s="143">
        <v>14201.65</v>
      </c>
      <c r="AJ68" s="146"/>
      <c r="AK68" s="150">
        <f t="shared" ref="AK68:AK77" si="56">AI68-AH68</f>
        <v>-44008.06</v>
      </c>
      <c r="AL68" s="148"/>
      <c r="AM68" s="144"/>
      <c r="AN68" s="143">
        <v>0</v>
      </c>
      <c r="AO68" s="146"/>
      <c r="AP68" s="150">
        <f t="shared" ref="AP68:AP77" si="57">AN68-AM68</f>
        <v>0</v>
      </c>
      <c r="AQ68" s="148"/>
      <c r="AR68" s="144"/>
      <c r="AS68" s="143">
        <v>0</v>
      </c>
      <c r="AT68" s="146"/>
      <c r="AU68" s="150">
        <f t="shared" ref="AU68" si="58">AS68-AR68</f>
        <v>0</v>
      </c>
      <c r="AV68" s="148"/>
    </row>
    <row r="69" spans="1:48" s="62" customFormat="1" x14ac:dyDescent="0.3">
      <c r="A69" s="23"/>
      <c r="B69" s="53"/>
      <c r="C69" s="54"/>
      <c r="D69" s="54"/>
      <c r="E69" s="54"/>
      <c r="F69" s="87"/>
      <c r="G69" s="87"/>
      <c r="H69" s="87"/>
      <c r="I69" s="87"/>
      <c r="J69" s="87"/>
      <c r="K69" s="88"/>
      <c r="L69" s="87"/>
      <c r="M69" s="189"/>
      <c r="N69" s="88">
        <v>12500</v>
      </c>
      <c r="O69" s="87">
        <v>2447.6799999999998</v>
      </c>
      <c r="P69" s="29"/>
      <c r="Q69" s="123"/>
      <c r="R69" s="97"/>
      <c r="S69" s="477"/>
      <c r="T69" s="87"/>
      <c r="U69" s="29"/>
      <c r="V69" s="123"/>
      <c r="W69" s="97"/>
      <c r="X69" s="88"/>
      <c r="Y69" s="87"/>
      <c r="Z69" s="29"/>
      <c r="AA69" s="34"/>
      <c r="AB69" s="97"/>
      <c r="AC69" s="88"/>
      <c r="AD69" s="87"/>
      <c r="AE69" s="35"/>
      <c r="AF69" s="34"/>
      <c r="AG69" s="97"/>
      <c r="AH69" s="88"/>
      <c r="AI69" s="87">
        <v>44008.15</v>
      </c>
      <c r="AJ69" s="29"/>
      <c r="AK69" s="34"/>
      <c r="AL69" s="97"/>
      <c r="AM69" s="88"/>
      <c r="AN69" s="87"/>
      <c r="AO69" s="29"/>
      <c r="AP69" s="34"/>
      <c r="AQ69" s="97"/>
      <c r="AR69" s="88"/>
      <c r="AS69" s="87"/>
      <c r="AT69" s="29"/>
      <c r="AU69" s="34"/>
      <c r="AV69" s="97"/>
    </row>
    <row r="70" spans="1:48" s="62" customFormat="1" x14ac:dyDescent="0.3">
      <c r="A70" s="23"/>
      <c r="B70" s="53"/>
      <c r="C70" s="54"/>
      <c r="D70" s="54"/>
      <c r="E70" s="54"/>
      <c r="F70" s="87"/>
      <c r="G70" s="87"/>
      <c r="H70" s="87"/>
      <c r="I70" s="87"/>
      <c r="J70" s="87"/>
      <c r="K70" s="88"/>
      <c r="L70" s="87"/>
      <c r="M70" s="189"/>
      <c r="N70" s="88">
        <f>33606.17+33508.73+33086.49+32566.8+27608.16</f>
        <v>160376.34999999998</v>
      </c>
      <c r="O70" s="87">
        <f>33606.17+33508.76+33086.51+32566.81+27608.17</f>
        <v>160376.41999999998</v>
      </c>
      <c r="P70" s="29"/>
      <c r="Q70" s="123"/>
      <c r="R70" s="97"/>
      <c r="S70" s="477"/>
      <c r="T70" s="87"/>
      <c r="U70" s="29"/>
      <c r="V70" s="123"/>
      <c r="W70" s="97"/>
      <c r="X70" s="88"/>
      <c r="Y70" s="87"/>
      <c r="Z70" s="29"/>
      <c r="AA70" s="34"/>
      <c r="AB70" s="97"/>
      <c r="AC70" s="88"/>
      <c r="AD70" s="87"/>
      <c r="AE70" s="35"/>
      <c r="AF70" s="34"/>
      <c r="AG70" s="97"/>
      <c r="AH70" s="88"/>
      <c r="AI70" s="87"/>
      <c r="AJ70" s="29"/>
      <c r="AK70" s="34"/>
      <c r="AL70" s="97"/>
      <c r="AM70" s="88"/>
      <c r="AN70" s="87"/>
      <c r="AO70" s="29"/>
      <c r="AP70" s="34"/>
      <c r="AQ70" s="97"/>
      <c r="AR70" s="88"/>
      <c r="AS70" s="87"/>
      <c r="AT70" s="29"/>
      <c r="AU70" s="34"/>
      <c r="AV70" s="97"/>
    </row>
    <row r="71" spans="1:48" s="62" customFormat="1" x14ac:dyDescent="0.3">
      <c r="A71" s="23"/>
      <c r="B71" s="53"/>
      <c r="C71" s="54"/>
      <c r="D71" s="54"/>
      <c r="E71" s="54"/>
      <c r="F71" s="87"/>
      <c r="G71" s="87"/>
      <c r="H71" s="87"/>
      <c r="I71" s="87"/>
      <c r="J71" s="87"/>
      <c r="K71" s="88"/>
      <c r="L71" s="87"/>
      <c r="M71" s="189"/>
      <c r="N71" s="88">
        <v>32175.88</v>
      </c>
      <c r="O71" s="87">
        <v>32174.78</v>
      </c>
      <c r="P71" s="29"/>
      <c r="Q71" s="123"/>
      <c r="R71" s="97"/>
      <c r="S71" s="477"/>
      <c r="T71" s="87"/>
      <c r="U71" s="29"/>
      <c r="V71" s="123"/>
      <c r="W71" s="97"/>
      <c r="X71" s="88"/>
      <c r="Y71" s="87"/>
      <c r="Z71" s="29"/>
      <c r="AA71" s="34"/>
      <c r="AB71" s="97"/>
      <c r="AC71" s="88"/>
      <c r="AD71" s="87"/>
      <c r="AE71" s="35"/>
      <c r="AF71" s="34"/>
      <c r="AG71" s="97"/>
      <c r="AH71" s="88">
        <v>12799.62</v>
      </c>
      <c r="AI71" s="87">
        <v>12799.92</v>
      </c>
      <c r="AJ71" s="29"/>
      <c r="AK71" s="34"/>
      <c r="AL71" s="97"/>
      <c r="AM71" s="88"/>
      <c r="AN71" s="87"/>
      <c r="AO71" s="29"/>
      <c r="AP71" s="34"/>
      <c r="AQ71" s="97"/>
      <c r="AR71" s="88"/>
      <c r="AS71" s="87"/>
      <c r="AT71" s="29"/>
      <c r="AU71" s="34"/>
      <c r="AV71" s="97"/>
    </row>
    <row r="72" spans="1:48" x14ac:dyDescent="0.3">
      <c r="A72" s="23" t="str">
        <f>LEFT(B72,FIND(" ",B72,1))</f>
        <v xml:space="preserve">701 </v>
      </c>
      <c r="B72" s="24" t="s">
        <v>74</v>
      </c>
      <c r="N72" s="28">
        <v>36185.620000000003</v>
      </c>
      <c r="O72" s="27">
        <v>36184.660000000003</v>
      </c>
      <c r="Q72" s="123">
        <f t="shared" si="52"/>
        <v>-0.95999999999912689</v>
      </c>
      <c r="R72" s="97"/>
      <c r="V72" s="123">
        <f t="shared" si="53"/>
        <v>0</v>
      </c>
      <c r="W72" s="97"/>
      <c r="X72" s="28">
        <v>8179.2</v>
      </c>
      <c r="Y72" s="27">
        <v>8178.11</v>
      </c>
      <c r="AA72" s="34">
        <f t="shared" si="54"/>
        <v>-1.0900000000001455</v>
      </c>
      <c r="AB72" s="97"/>
      <c r="AF72" s="34">
        <f t="shared" si="55"/>
        <v>0</v>
      </c>
      <c r="AG72" s="97"/>
      <c r="AK72" s="34">
        <f t="shared" si="56"/>
        <v>0</v>
      </c>
      <c r="AL72" s="97"/>
      <c r="AP72" s="34">
        <f t="shared" si="57"/>
        <v>0</v>
      </c>
      <c r="AQ72" s="97"/>
      <c r="AU72" s="34">
        <f t="shared" ref="AU72:AU77" si="59">AS72-AR72</f>
        <v>0</v>
      </c>
      <c r="AV72" s="97"/>
    </row>
    <row r="73" spans="1:48" x14ac:dyDescent="0.3">
      <c r="A73" s="23" t="str">
        <f>LEFT(B73,FIND(" ",B73,1))</f>
        <v xml:space="preserve">702 </v>
      </c>
      <c r="B73" s="24" t="s">
        <v>1335</v>
      </c>
      <c r="L73" s="27">
        <v>393481.18</v>
      </c>
      <c r="N73" s="28">
        <v>96153.09</v>
      </c>
      <c r="O73" s="27">
        <v>96153.02</v>
      </c>
      <c r="Q73" s="123">
        <f t="shared" si="52"/>
        <v>-6.9999999992433004E-2</v>
      </c>
      <c r="R73" s="97"/>
      <c r="T73" s="27">
        <v>0</v>
      </c>
      <c r="V73" s="123">
        <f t="shared" si="53"/>
        <v>0</v>
      </c>
      <c r="W73" s="97"/>
      <c r="Y73" s="27">
        <v>0</v>
      </c>
      <c r="AA73" s="34">
        <f t="shared" si="54"/>
        <v>0</v>
      </c>
      <c r="AB73" s="97"/>
      <c r="AD73" s="27">
        <v>0</v>
      </c>
      <c r="AF73" s="34">
        <f t="shared" si="55"/>
        <v>0</v>
      </c>
      <c r="AG73" s="97"/>
      <c r="AI73" s="27">
        <v>0</v>
      </c>
      <c r="AK73" s="34">
        <f t="shared" si="56"/>
        <v>0</v>
      </c>
      <c r="AL73" s="97"/>
      <c r="AN73" s="27">
        <v>0</v>
      </c>
      <c r="AP73" s="34">
        <f t="shared" si="57"/>
        <v>0</v>
      </c>
      <c r="AQ73" s="97"/>
      <c r="AS73" s="27">
        <v>0</v>
      </c>
      <c r="AU73" s="34">
        <f t="shared" si="59"/>
        <v>0</v>
      </c>
      <c r="AV73" s="97"/>
    </row>
    <row r="74" spans="1:48" s="122" customFormat="1" ht="18" thickBot="1" x14ac:dyDescent="0.35">
      <c r="A74" s="111"/>
      <c r="B74" s="112"/>
      <c r="C74" s="113"/>
      <c r="D74" s="113"/>
      <c r="E74" s="113"/>
      <c r="F74" s="153"/>
      <c r="G74" s="153"/>
      <c r="H74" s="153"/>
      <c r="I74" s="153"/>
      <c r="J74" s="153"/>
      <c r="K74" s="154"/>
      <c r="L74" s="153"/>
      <c r="M74" s="155"/>
      <c r="N74" s="154">
        <v>53236</v>
      </c>
      <c r="O74" s="153">
        <v>53237.43</v>
      </c>
      <c r="P74" s="155"/>
      <c r="Q74" s="125">
        <f t="shared" si="52"/>
        <v>1.430000000000291</v>
      </c>
      <c r="R74" s="117"/>
      <c r="S74" s="154"/>
      <c r="T74" s="153">
        <v>0</v>
      </c>
      <c r="U74" s="116"/>
      <c r="V74" s="125">
        <f t="shared" si="53"/>
        <v>0</v>
      </c>
      <c r="W74" s="117"/>
      <c r="X74" s="154"/>
      <c r="Y74" s="153">
        <v>0</v>
      </c>
      <c r="Z74" s="116"/>
      <c r="AA74" s="120">
        <f t="shared" si="54"/>
        <v>0</v>
      </c>
      <c r="AB74" s="117"/>
      <c r="AC74" s="154"/>
      <c r="AD74" s="153">
        <v>0</v>
      </c>
      <c r="AE74" s="121"/>
      <c r="AF74" s="120">
        <f t="shared" si="55"/>
        <v>0</v>
      </c>
      <c r="AG74" s="117"/>
      <c r="AH74" s="154"/>
      <c r="AI74" s="153">
        <v>0</v>
      </c>
      <c r="AJ74" s="116"/>
      <c r="AK74" s="120">
        <f t="shared" si="56"/>
        <v>0</v>
      </c>
      <c r="AL74" s="117"/>
      <c r="AM74" s="154"/>
      <c r="AN74" s="153">
        <v>0</v>
      </c>
      <c r="AO74" s="116"/>
      <c r="AP74" s="120">
        <f t="shared" si="57"/>
        <v>0</v>
      </c>
      <c r="AQ74" s="117"/>
      <c r="AR74" s="154"/>
      <c r="AS74" s="153">
        <v>0</v>
      </c>
      <c r="AT74" s="116"/>
      <c r="AU74" s="120">
        <f t="shared" si="59"/>
        <v>0</v>
      </c>
      <c r="AV74" s="117"/>
    </row>
    <row r="75" spans="1:48" s="62" customFormat="1" x14ac:dyDescent="0.3">
      <c r="A75" s="52"/>
      <c r="B75" s="53" t="s">
        <v>75</v>
      </c>
      <c r="C75" s="54"/>
      <c r="D75" s="54"/>
      <c r="E75" s="54"/>
      <c r="F75" s="55">
        <f t="shared" ref="F75:L75" si="60">SUM(F68:F74)</f>
        <v>0</v>
      </c>
      <c r="G75" s="55">
        <f t="shared" si="60"/>
        <v>0</v>
      </c>
      <c r="H75" s="55">
        <f t="shared" si="60"/>
        <v>0</v>
      </c>
      <c r="I75" s="55">
        <f t="shared" si="60"/>
        <v>0</v>
      </c>
      <c r="J75" s="55">
        <f t="shared" si="60"/>
        <v>0</v>
      </c>
      <c r="K75" s="56">
        <f t="shared" si="60"/>
        <v>5797.29</v>
      </c>
      <c r="L75" s="55">
        <f t="shared" si="60"/>
        <v>402270.27</v>
      </c>
      <c r="M75" s="29"/>
      <c r="N75" s="56">
        <f>SUM(N68:N74)</f>
        <v>394663.19999999995</v>
      </c>
      <c r="O75" s="55">
        <f>SUM(O68:O74)</f>
        <v>384610.6</v>
      </c>
      <c r="P75" s="29"/>
      <c r="Q75" s="91">
        <f t="shared" si="52"/>
        <v>-10052.599999999977</v>
      </c>
      <c r="R75" s="156"/>
      <c r="S75" s="56">
        <f>SUM(S68:S74)</f>
        <v>18909</v>
      </c>
      <c r="T75" s="55">
        <f>SUM(T68:T74)</f>
        <v>18909.55</v>
      </c>
      <c r="U75" s="29"/>
      <c r="V75" s="91">
        <f t="shared" si="53"/>
        <v>0.5499999999992724</v>
      </c>
      <c r="W75" s="156"/>
      <c r="X75" s="56">
        <f>SUM(X68:X74)</f>
        <v>991879.2</v>
      </c>
      <c r="Y75" s="55">
        <f>SUM(Y68:Y74)</f>
        <v>991879.02</v>
      </c>
      <c r="Z75" s="29"/>
      <c r="AA75" s="93">
        <f t="shared" si="54"/>
        <v>-0.17999999993480742</v>
      </c>
      <c r="AB75" s="156"/>
      <c r="AC75" s="56">
        <f>SUM(AC68:AC74)</f>
        <v>30006.12</v>
      </c>
      <c r="AD75" s="55">
        <f>SUM(AD68:AD74)</f>
        <v>30007.55</v>
      </c>
      <c r="AE75" s="35"/>
      <c r="AF75" s="93">
        <f t="shared" si="55"/>
        <v>1.430000000000291</v>
      </c>
      <c r="AG75" s="156"/>
      <c r="AH75" s="56">
        <f>SUM(AH68:AH74)</f>
        <v>71009.33</v>
      </c>
      <c r="AI75" s="55">
        <f>SUM(AI68:AI74)</f>
        <v>71009.72</v>
      </c>
      <c r="AJ75" s="29"/>
      <c r="AK75" s="93">
        <f t="shared" si="56"/>
        <v>0.38999999999941792</v>
      </c>
      <c r="AL75" s="156"/>
      <c r="AM75" s="56">
        <f>SUM(AM68:AM74)</f>
        <v>0</v>
      </c>
      <c r="AN75" s="55">
        <f>SUM(AN68:AN74)</f>
        <v>0</v>
      </c>
      <c r="AO75" s="29"/>
      <c r="AP75" s="93">
        <f t="shared" si="57"/>
        <v>0</v>
      </c>
      <c r="AQ75" s="156"/>
      <c r="AR75" s="56">
        <f>SUM(AR68:AR74)</f>
        <v>0</v>
      </c>
      <c r="AS75" s="55">
        <f>SUM(AS68:AS74)</f>
        <v>0</v>
      </c>
      <c r="AT75" s="29"/>
      <c r="AU75" s="93">
        <f t="shared" si="59"/>
        <v>0</v>
      </c>
      <c r="AV75" s="156"/>
    </row>
    <row r="76" spans="1:48" s="168" customFormat="1" x14ac:dyDescent="0.3">
      <c r="A76" s="157"/>
      <c r="B76" s="158" t="s">
        <v>76</v>
      </c>
      <c r="C76" s="159"/>
      <c r="D76" s="159"/>
      <c r="E76" s="159"/>
      <c r="F76" s="160">
        <f t="shared" ref="F76:L76" si="61">IF(F64&lt;=F75,0,-(F75-F64))</f>
        <v>311.31</v>
      </c>
      <c r="G76" s="160">
        <f t="shared" si="61"/>
        <v>15155.830000000002</v>
      </c>
      <c r="H76" s="160">
        <f t="shared" si="61"/>
        <v>0</v>
      </c>
      <c r="I76" s="160">
        <f t="shared" si="61"/>
        <v>0</v>
      </c>
      <c r="J76" s="160">
        <f t="shared" si="61"/>
        <v>0</v>
      </c>
      <c r="K76" s="161">
        <f t="shared" si="61"/>
        <v>983700</v>
      </c>
      <c r="L76" s="160">
        <f t="shared" si="61"/>
        <v>0</v>
      </c>
      <c r="M76" s="162"/>
      <c r="N76" s="161">
        <f>IF(N64&lt;=N75,0,-(N75-N64))</f>
        <v>0</v>
      </c>
      <c r="O76" s="160">
        <f>IF(O64&lt;=O75,0,-(O75-O64))</f>
        <v>11103.369999999995</v>
      </c>
      <c r="P76" s="162"/>
      <c r="Q76" s="163">
        <f t="shared" si="52"/>
        <v>11103.369999999995</v>
      </c>
      <c r="R76" s="164"/>
      <c r="S76" s="161">
        <f>IF(S64&lt;=S75,0,-(S75-S64))</f>
        <v>0</v>
      </c>
      <c r="T76" s="160">
        <f>IF(T64&lt;=T75,0,-(T75-T64))</f>
        <v>2809.9500000000007</v>
      </c>
      <c r="U76" s="165"/>
      <c r="V76" s="163">
        <f t="shared" si="53"/>
        <v>2809.9500000000007</v>
      </c>
      <c r="W76" s="164"/>
      <c r="X76" s="161">
        <f>IF(X64&lt;=X75,0,-(X75-X64))</f>
        <v>0</v>
      </c>
      <c r="Y76" s="160">
        <f>IF(Y64&lt;=Y75,0,-(Y75-Y64))</f>
        <v>0</v>
      </c>
      <c r="Z76" s="165"/>
      <c r="AA76" s="166">
        <f t="shared" si="54"/>
        <v>0</v>
      </c>
      <c r="AB76" s="164"/>
      <c r="AC76" s="161">
        <f>IF(AC64&lt;=AC75,0,-(AC75-AC64))</f>
        <v>0</v>
      </c>
      <c r="AD76" s="160">
        <f>IF(AD64&lt;=AD75,0,-(AD75-AD64))</f>
        <v>0</v>
      </c>
      <c r="AE76" s="167"/>
      <c r="AF76" s="166">
        <f t="shared" si="55"/>
        <v>0</v>
      </c>
      <c r="AG76" s="164"/>
      <c r="AH76" s="161">
        <f>IF(AH64&lt;=AH75,0,-(AH75-AH64))</f>
        <v>58209.709999999992</v>
      </c>
      <c r="AI76" s="160">
        <f>IF(AI64&lt;=AI75,0,-(AI75-AI64))</f>
        <v>1837.5100000000093</v>
      </c>
      <c r="AJ76" s="165"/>
      <c r="AK76" s="166">
        <f t="shared" si="56"/>
        <v>-56372.199999999983</v>
      </c>
      <c r="AL76" s="164"/>
      <c r="AM76" s="161">
        <f>IF(AM64&lt;=AM75,0,-(AM75-AM64))</f>
        <v>0</v>
      </c>
      <c r="AN76" s="160">
        <f>IF(AN64&lt;=AN75,0,-(AN75-AN64))</f>
        <v>0</v>
      </c>
      <c r="AO76" s="165"/>
      <c r="AP76" s="166">
        <f t="shared" si="57"/>
        <v>0</v>
      </c>
      <c r="AQ76" s="164"/>
      <c r="AR76" s="161">
        <f>IF(AR64&lt;=AR75,0,-(AR75-AR64))</f>
        <v>0</v>
      </c>
      <c r="AS76" s="160">
        <f>IF(AS64&lt;=AS75,0,-(AS75-AS64))</f>
        <v>0</v>
      </c>
      <c r="AT76" s="165"/>
      <c r="AU76" s="166">
        <f t="shared" si="59"/>
        <v>0</v>
      </c>
      <c r="AV76" s="164"/>
    </row>
    <row r="77" spans="1:48" s="62" customFormat="1" ht="18" thickBot="1" x14ac:dyDescent="0.35">
      <c r="A77" s="52"/>
      <c r="B77" s="53" t="s">
        <v>77</v>
      </c>
      <c r="C77" s="54"/>
      <c r="D77" s="54"/>
      <c r="E77" s="54"/>
      <c r="F77" s="55">
        <f t="shared" ref="F77:L77" si="62">SUM(F75:F76)</f>
        <v>311.31</v>
      </c>
      <c r="G77" s="55">
        <f t="shared" si="62"/>
        <v>15155.830000000002</v>
      </c>
      <c r="H77" s="55">
        <f t="shared" si="62"/>
        <v>0</v>
      </c>
      <c r="I77" s="55">
        <f t="shared" si="62"/>
        <v>0</v>
      </c>
      <c r="J77" s="55">
        <f t="shared" si="62"/>
        <v>0</v>
      </c>
      <c r="K77" s="56">
        <f t="shared" si="62"/>
        <v>989497.29</v>
      </c>
      <c r="L77" s="55">
        <f t="shared" si="62"/>
        <v>402270.27</v>
      </c>
      <c r="M77" s="29"/>
      <c r="N77" s="56">
        <f>SUM(N75:N76)</f>
        <v>394663.19999999995</v>
      </c>
      <c r="O77" s="55">
        <f>SUM(O75:O76)</f>
        <v>395713.97</v>
      </c>
      <c r="P77" s="29"/>
      <c r="Q77" s="91">
        <f t="shared" si="52"/>
        <v>1050.7700000000186</v>
      </c>
      <c r="R77" s="156"/>
      <c r="S77" s="56">
        <f>SUM(S75:S76)</f>
        <v>18909</v>
      </c>
      <c r="T77" s="55">
        <f>SUM(T75:T76)</f>
        <v>21719.5</v>
      </c>
      <c r="U77" s="29"/>
      <c r="V77" s="91">
        <f t="shared" si="53"/>
        <v>2810.5</v>
      </c>
      <c r="W77" s="156"/>
      <c r="X77" s="56">
        <f>SUM(X75:X76)</f>
        <v>991879.2</v>
      </c>
      <c r="Y77" s="55">
        <f>SUM(Y75:Y76)</f>
        <v>991879.02</v>
      </c>
      <c r="Z77" s="29"/>
      <c r="AA77" s="93">
        <f t="shared" si="54"/>
        <v>-0.17999999993480742</v>
      </c>
      <c r="AB77" s="156"/>
      <c r="AC77" s="56">
        <f>SUM(AC75:AC76)</f>
        <v>30006.12</v>
      </c>
      <c r="AD77" s="55">
        <f>SUM(AD75:AD76)</f>
        <v>30007.55</v>
      </c>
      <c r="AE77" s="35"/>
      <c r="AF77" s="93">
        <f t="shared" si="55"/>
        <v>1.430000000000291</v>
      </c>
      <c r="AG77" s="156"/>
      <c r="AH77" s="56">
        <f>SUM(AH75:AH76)</f>
        <v>129219.04</v>
      </c>
      <c r="AI77" s="55">
        <f>SUM(AI75:AI76)</f>
        <v>72847.23000000001</v>
      </c>
      <c r="AJ77" s="29"/>
      <c r="AK77" s="93">
        <f t="shared" si="56"/>
        <v>-56371.809999999983</v>
      </c>
      <c r="AL77" s="156"/>
      <c r="AM77" s="56">
        <f>SUM(AM75:AM76)</f>
        <v>0</v>
      </c>
      <c r="AN77" s="55">
        <f>SUM(AN75:AN76)</f>
        <v>0</v>
      </c>
      <c r="AO77" s="29"/>
      <c r="AP77" s="93">
        <f t="shared" si="57"/>
        <v>0</v>
      </c>
      <c r="AQ77" s="156"/>
      <c r="AR77" s="56">
        <f>SUM(AR75:AR76)</f>
        <v>0</v>
      </c>
      <c r="AS77" s="55">
        <f>SUM(AS75:AS76)</f>
        <v>0</v>
      </c>
      <c r="AT77" s="29"/>
      <c r="AU77" s="93">
        <f t="shared" si="59"/>
        <v>0</v>
      </c>
      <c r="AV77" s="156"/>
    </row>
    <row r="78" spans="1:48" s="180" customFormat="1" ht="18" thickTop="1" x14ac:dyDescent="0.3">
      <c r="A78" s="169"/>
      <c r="B78" s="170"/>
      <c r="C78" s="171"/>
      <c r="D78" s="171"/>
      <c r="E78" s="171"/>
      <c r="F78" s="172"/>
      <c r="G78" s="172"/>
      <c r="H78" s="172"/>
      <c r="I78" s="172"/>
      <c r="J78" s="172"/>
      <c r="K78" s="173"/>
      <c r="L78" s="172"/>
      <c r="M78" s="174"/>
      <c r="N78" s="173"/>
      <c r="O78" s="172"/>
      <c r="P78" s="174"/>
      <c r="Q78" s="175"/>
      <c r="R78" s="176"/>
      <c r="S78" s="173"/>
      <c r="T78" s="172"/>
      <c r="U78" s="177"/>
      <c r="V78" s="175"/>
      <c r="W78" s="176"/>
      <c r="X78" s="173"/>
      <c r="Y78" s="172"/>
      <c r="Z78" s="177"/>
      <c r="AA78" s="178"/>
      <c r="AB78" s="176"/>
      <c r="AC78" s="173"/>
      <c r="AD78" s="172"/>
      <c r="AE78" s="179"/>
      <c r="AF78" s="178"/>
      <c r="AG78" s="176"/>
      <c r="AH78" s="173"/>
      <c r="AI78" s="172"/>
      <c r="AJ78" s="177"/>
      <c r="AK78" s="178"/>
      <c r="AL78" s="176"/>
      <c r="AM78" s="173"/>
      <c r="AN78" s="172"/>
      <c r="AO78" s="177"/>
      <c r="AP78" s="178"/>
      <c r="AQ78" s="176"/>
      <c r="AR78" s="173"/>
      <c r="AS78" s="172"/>
      <c r="AT78" s="177"/>
      <c r="AU78" s="178"/>
      <c r="AV78" s="176"/>
    </row>
    <row r="80" spans="1:48" ht="18" thickBot="1" x14ac:dyDescent="0.35"/>
    <row r="81" spans="1:48" s="152" customFormat="1" x14ac:dyDescent="0.3">
      <c r="A81" s="181"/>
      <c r="B81" s="182" t="s">
        <v>78</v>
      </c>
      <c r="C81" s="183"/>
      <c r="D81" s="183"/>
      <c r="E81" s="183"/>
      <c r="F81" s="143"/>
      <c r="G81" s="143"/>
      <c r="H81" s="143"/>
      <c r="I81" s="143"/>
      <c r="J81" s="143"/>
      <c r="K81" s="144"/>
      <c r="L81" s="143"/>
      <c r="M81" s="145"/>
      <c r="N81" s="144"/>
      <c r="O81" s="143"/>
      <c r="P81" s="145"/>
      <c r="Q81" s="147"/>
      <c r="R81" s="184"/>
      <c r="S81" s="144"/>
      <c r="T81" s="143"/>
      <c r="U81" s="146"/>
      <c r="V81" s="147"/>
      <c r="W81" s="184"/>
      <c r="X81" s="144"/>
      <c r="Y81" s="143"/>
      <c r="Z81" s="146"/>
      <c r="AA81" s="150"/>
      <c r="AB81" s="184"/>
      <c r="AC81" s="144"/>
      <c r="AD81" s="143"/>
      <c r="AE81" s="151"/>
      <c r="AF81" s="150"/>
      <c r="AG81" s="184"/>
      <c r="AH81" s="144"/>
      <c r="AI81" s="143"/>
      <c r="AJ81" s="146"/>
      <c r="AK81" s="150"/>
      <c r="AL81" s="184"/>
      <c r="AM81" s="144"/>
      <c r="AN81" s="555"/>
      <c r="AO81" s="146"/>
      <c r="AP81" s="150"/>
      <c r="AQ81" s="184"/>
      <c r="AR81" s="144"/>
      <c r="AS81" s="143"/>
      <c r="AT81" s="146"/>
      <c r="AU81" s="150"/>
      <c r="AV81" s="184"/>
    </row>
    <row r="82" spans="1:48" s="62" customFormat="1" x14ac:dyDescent="0.3">
      <c r="A82" s="23" t="str">
        <f t="shared" ref="A82:A147" si="63">LEFT(B82,4)</f>
        <v>6780</v>
      </c>
      <c r="B82" s="185" t="s">
        <v>79</v>
      </c>
      <c r="C82" s="186" t="str">
        <f t="shared" ref="C82:C147" si="64">LEFT(B82,4) &amp;"/"&amp; RIGHT(B82,6)</f>
        <v>6780/(0005)</v>
      </c>
      <c r="D82" s="187" t="str">
        <f t="shared" ref="D82:D147" si="65">RIGHT(B82,6) &amp;"  "&amp; RIGHT(LEFT(B82,10),5) &amp;"/"&amp;LEFT(B$81,6)&amp;"."&amp;RIGHT(LEFT(B$81,14),3)&amp;"."</f>
        <v>(0005)  0009 /050 Ch.Gén.</v>
      </c>
      <c r="E82" s="188" t="str">
        <f xml:space="preserve"> A621</f>
        <v>6789 – Régularisation Comptable</v>
      </c>
      <c r="F82" s="27">
        <v>0</v>
      </c>
      <c r="G82" s="87">
        <v>1668.93</v>
      </c>
      <c r="H82" s="87"/>
      <c r="I82" s="87"/>
      <c r="J82" s="87"/>
      <c r="K82" s="88"/>
      <c r="L82" s="87"/>
      <c r="M82" s="189"/>
      <c r="N82" s="88"/>
      <c r="O82" s="87"/>
      <c r="P82" s="189"/>
      <c r="Q82" s="123"/>
      <c r="R82" s="124"/>
      <c r="S82" s="88"/>
      <c r="T82" s="87"/>
      <c r="U82" s="29"/>
      <c r="V82" s="123"/>
      <c r="W82" s="124"/>
      <c r="X82" s="88"/>
      <c r="Y82" s="87"/>
      <c r="Z82" s="29"/>
      <c r="AA82" s="34"/>
      <c r="AB82" s="124"/>
      <c r="AC82" s="88"/>
      <c r="AD82" s="87"/>
      <c r="AE82" s="35"/>
      <c r="AF82" s="34"/>
      <c r="AG82" s="124"/>
      <c r="AH82" s="88"/>
      <c r="AI82" s="87"/>
      <c r="AJ82" s="29"/>
      <c r="AK82" s="34"/>
      <c r="AL82" s="124"/>
      <c r="AM82" s="88"/>
      <c r="AN82" s="38"/>
      <c r="AO82" s="29"/>
      <c r="AP82" s="34"/>
      <c r="AQ82" s="124"/>
      <c r="AR82" s="88"/>
      <c r="AS82" s="87"/>
      <c r="AT82" s="29"/>
      <c r="AU82" s="34"/>
      <c r="AV82" s="124"/>
    </row>
    <row r="83" spans="1:48" x14ac:dyDescent="0.3">
      <c r="A83" s="23" t="str">
        <f t="shared" si="63"/>
        <v>6150</v>
      </c>
      <c r="B83" s="185" t="s">
        <v>80</v>
      </c>
      <c r="C83" s="186" t="str">
        <f t="shared" si="64"/>
        <v>6150/(0010)</v>
      </c>
      <c r="D83" s="187" t="str">
        <f t="shared" si="65"/>
        <v>(0010)  01105/050 Ch.Gén.</v>
      </c>
      <c r="E83" s="190" t="str">
        <f>A404</f>
        <v>61411 -  Entretien Plomberie</v>
      </c>
      <c r="F83" s="27">
        <v>0</v>
      </c>
      <c r="I83" s="27">
        <v>244.21</v>
      </c>
      <c r="K83" s="28">
        <v>1500</v>
      </c>
      <c r="L83" s="27">
        <v>249</v>
      </c>
      <c r="N83" s="28">
        <v>1500</v>
      </c>
      <c r="P83" s="39"/>
      <c r="Q83" s="123">
        <f>O83-N83</f>
        <v>-1500</v>
      </c>
      <c r="R83" s="191" t="str">
        <f>IF(O83&gt;0,O83/O$219,"")</f>
        <v/>
      </c>
      <c r="S83" s="28">
        <v>1500</v>
      </c>
      <c r="T83" s="27">
        <v>633.29999999999995</v>
      </c>
      <c r="V83" s="123">
        <f>T83-S83</f>
        <v>-866.7</v>
      </c>
      <c r="W83" s="191">
        <f>IF(T83&gt;0,T83/T$219,"")</f>
        <v>2.160483350581153E-3</v>
      </c>
      <c r="X83" s="28">
        <v>1500</v>
      </c>
      <c r="AA83" s="34" t="str">
        <f>ROUND(Y83-X83,2) &amp; "  (" &amp; ROUND(100*(Y83-X83)/X83,1) &amp;"%)"</f>
        <v>-1500  (-100%)</v>
      </c>
      <c r="AB83" s="191" t="str">
        <f>IF(Y83&gt;0,Y83/Y$219,"")</f>
        <v/>
      </c>
      <c r="AC83" s="28">
        <v>1530</v>
      </c>
      <c r="AD83" s="4">
        <v>0</v>
      </c>
      <c r="AE83" s="35"/>
      <c r="AF83" s="34" t="str">
        <f>ROUND(AD83-AC83,2) &amp; "  (" &amp; ROUND(100*(AD83-AC83)/AC83,1) &amp;"%)"</f>
        <v>-1530  (-100%)</v>
      </c>
      <c r="AG83" s="191" t="str">
        <f>IF(AD83&gt;0,AD83/AD$219,"")</f>
        <v/>
      </c>
      <c r="AH83" s="28">
        <v>1560</v>
      </c>
      <c r="AI83" s="4">
        <v>0</v>
      </c>
      <c r="AJ83" s="35" t="str">
        <f>ROUND(AI83-AD83,2) &amp; "   (" &amp; ROUND(100*(AI83-AD83)/(AD83+0.001),1) &amp;"%)"</f>
        <v>0   (0%)</v>
      </c>
      <c r="AK83" s="34" t="str">
        <f>ROUND(AI83-AH83,2) &amp; "  (" &amp; ROUND(100*(AI83-AH83)/AH83,1) &amp;"%)"</f>
        <v>-1560  (-100%)</v>
      </c>
      <c r="AL83" s="191" t="str">
        <f>IF(AI83&gt;0,AI83/AI$219,"")</f>
        <v/>
      </c>
      <c r="AM83" s="28">
        <v>1590</v>
      </c>
      <c r="AN83" s="205">
        <v>729.32</v>
      </c>
      <c r="AO83" s="35" t="str">
        <f>ROUND(AN83-AI83,2) &amp; "   (" &amp; ROUND(100*(AN83-AI83)/(AI83+0.0001),1) &amp;"%)"</f>
        <v>729,32   (729320000%)</v>
      </c>
      <c r="AP83" s="34" t="str">
        <f>ROUND(AN83-AM83,2) &amp; "  (" &amp; ROUND(100*(AN83-AM83)/AM83,1) &amp;"%)"</f>
        <v>-860,68  (-54,1%)</v>
      </c>
      <c r="AQ83" s="191">
        <f>IF(AN83&gt;0,AN83/AN$219,"")</f>
        <v>3.0689657174833005E-3</v>
      </c>
      <c r="AR83" s="28">
        <v>1740</v>
      </c>
      <c r="AS83" s="4">
        <v>0</v>
      </c>
      <c r="AT83" s="35" t="str">
        <f t="shared" ref="AT83:AT86" si="66">ROUND(AS83-AN83,2) &amp; "   (" &amp; ROUND(100*(AS83-AN83)/AN83,1) &amp;"%)"</f>
        <v>-729,32   (-100%)</v>
      </c>
      <c r="AU83" s="34" t="str">
        <f>ROUND(AS83-AR83,2) &amp; "  (" &amp; ROUND(100*(AS83-AR83)/AR83,1) &amp;"%)"</f>
        <v>-1740  (-100%)</v>
      </c>
      <c r="AV83" s="191" t="str">
        <f>IF(AS83&gt;0,AS83/AS$219,"")</f>
        <v/>
      </c>
    </row>
    <row r="84" spans="1:48" x14ac:dyDescent="0.3">
      <c r="A84" s="23" t="str">
        <f t="shared" si="63"/>
        <v>6150</v>
      </c>
      <c r="B84" s="185" t="s">
        <v>81</v>
      </c>
      <c r="C84" s="186" t="str">
        <f t="shared" si="64"/>
        <v>6150/(0020)</v>
      </c>
      <c r="D84" s="187" t="str">
        <f t="shared" si="65"/>
        <v>(0020)  01106/050 Ch.Gén.</v>
      </c>
      <c r="E84" s="190" t="str">
        <f>A440</f>
        <v>61511 – Travaux Entretien Plomberie</v>
      </c>
      <c r="F84" s="27">
        <v>5358.01</v>
      </c>
      <c r="G84" s="27">
        <v>5164.66</v>
      </c>
      <c r="H84" s="27">
        <v>9523.86</v>
      </c>
      <c r="I84" s="27">
        <v>17469.75</v>
      </c>
      <c r="J84" s="27">
        <v>19171.29</v>
      </c>
      <c r="K84" s="28">
        <v>8000</v>
      </c>
      <c r="L84" s="27">
        <v>10814.2</v>
      </c>
      <c r="M84" s="39">
        <f>(L84-J84)/J84</f>
        <v>-0.43591693621034366</v>
      </c>
      <c r="N84" s="28">
        <v>8000</v>
      </c>
      <c r="O84" s="27">
        <v>19942.39</v>
      </c>
      <c r="P84" s="39">
        <f>(O84-L84)/L84</f>
        <v>0.84409295185959188</v>
      </c>
      <c r="Q84" s="123">
        <f>O84-N84</f>
        <v>11942.39</v>
      </c>
      <c r="R84" s="191">
        <f>IF(O84&gt;0,O84/O$219,"")</f>
        <v>6.6791192416162812E-2</v>
      </c>
      <c r="S84" s="28">
        <v>8000</v>
      </c>
      <c r="T84" s="27">
        <v>20110.32</v>
      </c>
      <c r="U84" s="39">
        <f>(T84-O84)/O84</f>
        <v>8.4207559876223609E-3</v>
      </c>
      <c r="V84" s="123">
        <f>T84-S84</f>
        <v>12110.32</v>
      </c>
      <c r="W84" s="191">
        <f>IF(T84&gt;0,T84/T$219,"")</f>
        <v>6.8605734304214711E-2</v>
      </c>
      <c r="X84" s="28">
        <v>8000</v>
      </c>
      <c r="Y84" s="27">
        <v>22338.34</v>
      </c>
      <c r="Z84" s="89" t="str">
        <f>ROUND(Y84-T84,2) &amp; "   (" &amp; ROUND(100*(Y84-T84)/T84,1) &amp;"%)"</f>
        <v>2228,02   (11,1%)</v>
      </c>
      <c r="AA84" s="34" t="str">
        <f>ROUND(Y84-X84,2) &amp; "  (" &amp; ROUND(100*(Y84-X84)/X84,1) &amp;"%)"</f>
        <v>14338,34  (179,2%)</v>
      </c>
      <c r="AB84" s="191">
        <f>IF(Y84&gt;0,Y84/Y$219,"")</f>
        <v>7.185615374834084E-2</v>
      </c>
      <c r="AC84" s="28">
        <v>15000</v>
      </c>
      <c r="AD84" s="192">
        <v>13295.87</v>
      </c>
      <c r="AE84" s="193" t="str">
        <f>ROUND(AD84-Y84,2) &amp; "   (" &amp; ROUND(100*(AD84-Y84)/Y84,1) &amp;"%)"</f>
        <v>-9042,47   (-40,5%)</v>
      </c>
      <c r="AF84" s="194" t="str">
        <f>ROUND(AD84-AC84,2) &amp; "  (" &amp; ROUND(100*(AD84-AC84)/AC84,1) &amp;"%)"</f>
        <v>-1704,13  (-11,4%)</v>
      </c>
      <c r="AG84" s="191">
        <f>IF(AD84&gt;0,AD84/AD$219,"")</f>
        <v>4.4540603867419121E-2</v>
      </c>
      <c r="AH84" s="28">
        <v>15230</v>
      </c>
      <c r="AI84" s="553">
        <v>20902.060000000001</v>
      </c>
      <c r="AJ84" s="582" t="str">
        <f t="shared" ref="AJ84:AJ86" si="67">ROUND(AI84-AD84,2) &amp; "   (" &amp; ROUND(100*(AI84-AD84)/AD84,1) &amp;"%)"</f>
        <v>7606,19   (57,2%)</v>
      </c>
      <c r="AK84" s="34" t="str">
        <f>ROUND(AI84-AH84,2) &amp; "  (" &amp; ROUND(100*(AI84-AH84)/AH84,1) &amp;"%)"</f>
        <v>5672,06  (37,2%)</v>
      </c>
      <c r="AL84" s="191">
        <f>IF(AI84&gt;0,AI84/AI$219,"")</f>
        <v>7.0324662349561654E-2</v>
      </c>
      <c r="AM84" s="28">
        <v>15460</v>
      </c>
      <c r="AN84" s="557">
        <v>20634.27</v>
      </c>
      <c r="AO84" s="35" t="str">
        <f t="shared" ref="AO84:AO86" si="68">ROUND(AN84-AI84,2) &amp; "   (" &amp; ROUND(100*(AN84-AI84)/AI84,1) &amp;"%)"</f>
        <v>-267,79   (-1,3%)</v>
      </c>
      <c r="AP84" s="34" t="str">
        <f>ROUND(AN84-AM84,2) &amp; "  (" &amp; ROUND(100*(AN84-AM84)/AM84,1) &amp;"%)"</f>
        <v>5174,27  (33,5%)</v>
      </c>
      <c r="AQ84" s="191">
        <f>IF(AN84&gt;0,AN84/AN$219,"")</f>
        <v>8.6828644813379777E-2</v>
      </c>
      <c r="AR84" s="28">
        <v>14000</v>
      </c>
      <c r="AS84" s="4">
        <v>0</v>
      </c>
      <c r="AT84" s="35" t="str">
        <f t="shared" si="66"/>
        <v>-20634,27   (-100%)</v>
      </c>
      <c r="AU84" s="34" t="str">
        <f>ROUND(AS84-AR84,2) &amp; "  (" &amp; ROUND(100*(AS84-AR84)/AR84,1) &amp;"%)"</f>
        <v>-14000  (-100%)</v>
      </c>
      <c r="AV84" s="191" t="str">
        <f>IF(AS84&gt;0,AS84/AS$219,"")</f>
        <v/>
      </c>
    </row>
    <row r="85" spans="1:48" x14ac:dyDescent="0.3">
      <c r="A85" s="23" t="str">
        <f t="shared" si="63"/>
        <v>6150</v>
      </c>
      <c r="B85" s="185" t="s">
        <v>82</v>
      </c>
      <c r="C85" s="186" t="str">
        <f t="shared" si="64"/>
        <v>6150/(0030)</v>
      </c>
      <c r="D85" s="187" t="str">
        <f t="shared" si="65"/>
        <v>(0030)  01115/050 Ch.Gén.</v>
      </c>
      <c r="E85" s="188" t="str">
        <f>A406</f>
        <v>6142 - Contrat Entretien Électricité</v>
      </c>
      <c r="F85" s="27">
        <v>0</v>
      </c>
      <c r="G85" s="27">
        <v>1800.88</v>
      </c>
      <c r="H85" s="27">
        <v>370.22</v>
      </c>
      <c r="K85" s="28">
        <v>1700</v>
      </c>
      <c r="M85" s="39"/>
      <c r="N85" s="28">
        <v>1700</v>
      </c>
      <c r="P85" s="39"/>
      <c r="Q85" s="123">
        <f>O85-N85</f>
        <v>-1700</v>
      </c>
      <c r="R85" s="191" t="str">
        <f>IF(O85&gt;0,O85/O$219,"")</f>
        <v/>
      </c>
      <c r="S85" s="28">
        <v>1700</v>
      </c>
      <c r="T85" s="27">
        <v>709.5</v>
      </c>
      <c r="V85" s="123">
        <f>T85-S85</f>
        <v>-990.5</v>
      </c>
      <c r="W85" s="191">
        <f>IF(T85&gt;0,T85/T$219,"")</f>
        <v>2.4204372923374833E-3</v>
      </c>
      <c r="X85" s="28">
        <v>1700</v>
      </c>
      <c r="Y85" s="27">
        <v>244.2</v>
      </c>
      <c r="Z85" s="89" t="str">
        <f>ROUND(Y85-T85,2) &amp; "   (" &amp; ROUND(100*(Y85-T85)/T85,1) &amp;"%)"</f>
        <v>-465,3   (-65,6%)</v>
      </c>
      <c r="AA85" s="34" t="str">
        <f>ROUND(Y85-X85,2) &amp; "  (" &amp; ROUND(100*(Y85-X85)/X85,1) &amp;"%)"</f>
        <v>-1455,8  (-85,6%)</v>
      </c>
      <c r="AB85" s="191">
        <f>IF(Y85&gt;0,Y85/Y$219,"")</f>
        <v>7.855226818709373E-4</v>
      </c>
      <c r="AC85" s="28">
        <v>1740</v>
      </c>
      <c r="AD85" s="4">
        <v>0</v>
      </c>
      <c r="AE85" s="35" t="str">
        <f>ROUND(AD85-Y85,2) &amp; "   (" &amp; ROUND(100*(AD85-Y85)/Y85,1) &amp;"%)"</f>
        <v>-244,2   (-100%)</v>
      </c>
      <c r="AF85" s="34" t="str">
        <f>ROUND(AD85-AC85,2) &amp; "  (" &amp; ROUND(100*(AD85-AC85)/AC85,1) &amp;"%)"</f>
        <v>-1740  (-100%)</v>
      </c>
      <c r="AG85" s="191" t="str">
        <f>IF(AD85&gt;0,AD85/AD$219,"")</f>
        <v/>
      </c>
      <c r="AH85" s="28">
        <v>1770</v>
      </c>
      <c r="AI85" s="4">
        <v>0</v>
      </c>
      <c r="AJ85" s="35" t="str">
        <f>ROUND(AI85-AD85,2) &amp; "   (" &amp; ROUND(100*(AI85-AD85)/(AD85+0.001),1) &amp;"%)"</f>
        <v>0   (0%)</v>
      </c>
      <c r="AK85" s="34" t="str">
        <f>ROUND(AI85-AH85,2) &amp; "  (" &amp; ROUND(100*(AI85-AH85)/AH85,1) &amp;"%)"</f>
        <v>-1770  (-100%)</v>
      </c>
      <c r="AL85" s="191" t="str">
        <f>IF(AI85&gt;0,AI85/AI$219,"")</f>
        <v/>
      </c>
      <c r="AM85" s="28">
        <v>1800</v>
      </c>
      <c r="AN85" s="205">
        <v>0</v>
      </c>
      <c r="AO85" s="35" t="str">
        <f>ROUND(AN85-AI85,2) &amp; "   (" &amp; ROUND(100*(AN85-AI85)/(AI85+0.0001),1) &amp;"%)"</f>
        <v>0   (0%)</v>
      </c>
      <c r="AP85" s="34" t="str">
        <f>ROUND(AN85-AM85,2) &amp; "  (" &amp; ROUND(100*(AN85-AM85)/AM85,1) &amp;"%)"</f>
        <v>-1800  (-100%)</v>
      </c>
      <c r="AQ85" s="191" t="str">
        <f>IF(AN85&gt;0,AN85/AN$219,"")</f>
        <v/>
      </c>
      <c r="AR85" s="28">
        <v>1800</v>
      </c>
      <c r="AS85" s="4">
        <v>0</v>
      </c>
      <c r="AT85" s="35" t="e">
        <f t="shared" si="66"/>
        <v>#DIV/0!</v>
      </c>
      <c r="AU85" s="34" t="str">
        <f>ROUND(AS85-AR85,2) &amp; "  (" &amp; ROUND(100*(AS85-AR85)/AR85,1) &amp;"%)"</f>
        <v>-1800  (-100%)</v>
      </c>
      <c r="AV85" s="191" t="str">
        <f>IF(AS85&gt;0,AS85/AS$219,"")</f>
        <v/>
      </c>
    </row>
    <row r="86" spans="1:48" x14ac:dyDescent="0.3">
      <c r="A86" s="23" t="str">
        <f t="shared" si="63"/>
        <v>6150</v>
      </c>
      <c r="B86" s="195" t="s">
        <v>83</v>
      </c>
      <c r="C86" s="186" t="str">
        <f t="shared" si="64"/>
        <v>6150/(0040)</v>
      </c>
      <c r="D86" s="187" t="str">
        <f t="shared" si="65"/>
        <v>(0040)  01116/050 Ch.Gén.</v>
      </c>
      <c r="E86" s="188" t="str">
        <f>A442</f>
        <v>6152 – Travaux Électricité</v>
      </c>
      <c r="F86" s="27">
        <v>789.57</v>
      </c>
      <c r="G86" s="27">
        <v>1681.67</v>
      </c>
      <c r="I86" s="27">
        <v>1685.25</v>
      </c>
      <c r="K86" s="28">
        <v>1000</v>
      </c>
      <c r="M86" s="39"/>
      <c r="N86" s="28">
        <v>1000</v>
      </c>
      <c r="O86" s="27">
        <v>1615.9</v>
      </c>
      <c r="P86" s="39"/>
      <c r="Q86" s="123">
        <f>O86-N86</f>
        <v>615.90000000000009</v>
      </c>
      <c r="R86" s="191">
        <f>IF(O86&gt;0,O86/O$219,"")</f>
        <v>5.4119836100526312E-3</v>
      </c>
      <c r="S86" s="28">
        <v>1000</v>
      </c>
      <c r="T86" s="27">
        <v>209</v>
      </c>
      <c r="U86" s="39">
        <f>(T86-O86)/O86</f>
        <v>-0.87066031313818926</v>
      </c>
      <c r="V86" s="123">
        <f>T86-S86</f>
        <v>-791</v>
      </c>
      <c r="W86" s="191">
        <f>IF(T86&gt;0,T86/T$219,"")</f>
        <v>7.1299703185135168E-4</v>
      </c>
      <c r="X86" s="28">
        <v>1000</v>
      </c>
      <c r="Y86" s="27">
        <v>1101.0999999999999</v>
      </c>
      <c r="Z86" s="89" t="str">
        <f>ROUND(Y86-T86,2) &amp; "   (" &amp; ROUND(100*(Y86-T86)/T86,1) &amp;"%)"</f>
        <v>892,1   (426,8%)</v>
      </c>
      <c r="AA86" s="34" t="str">
        <f>ROUND(Y86-X86,2) &amp; "  (" &amp; ROUND(100*(Y86-X86)/X86,1) &amp;"%)"</f>
        <v>101,1  (10,1%)</v>
      </c>
      <c r="AB86" s="191">
        <f>IF(Y86&gt;0,Y86/Y$219,"")</f>
        <v>3.5419288493369738E-3</v>
      </c>
      <c r="AC86" s="28">
        <v>1020</v>
      </c>
      <c r="AD86" s="4">
        <v>264</v>
      </c>
      <c r="AE86" s="35" t="str">
        <f>ROUND(AD86-Y86,2) &amp; "   (" &amp; ROUND(100*(AD86-Y86)/Y86,1) &amp;"%)"</f>
        <v>-837,1   (-76%)</v>
      </c>
      <c r="AF86" s="34" t="str">
        <f>ROUND(AD86-AC86,2) &amp; "  (" &amp; ROUND(100*(AD86-AC86)/AC86,1) &amp;"%)"</f>
        <v>-756  (-74,1%)</v>
      </c>
      <c r="AG86" s="191">
        <f>IF(AD86&gt;0,AD86/AD$219,"")</f>
        <v>8.8438886819731596E-4</v>
      </c>
      <c r="AH86" s="28">
        <v>1040</v>
      </c>
      <c r="AI86" s="4">
        <v>902</v>
      </c>
      <c r="AJ86" s="35" t="str">
        <f t="shared" si="67"/>
        <v>638   (241,7%)</v>
      </c>
      <c r="AK86" s="34" t="str">
        <f>ROUND(AI86-AH86,2) &amp; "  (" &amp; ROUND(100*(AI86-AH86)/AH86,1) &amp;"%)"</f>
        <v>-138  (-13,3%)</v>
      </c>
      <c r="AL86" s="191">
        <f>IF(AI86&gt;0,AI86/AI$219,"")</f>
        <v>3.0347652546832515E-3</v>
      </c>
      <c r="AM86" s="28">
        <v>1060</v>
      </c>
      <c r="AN86" s="205">
        <v>379.5</v>
      </c>
      <c r="AO86" s="35" t="str">
        <f t="shared" si="68"/>
        <v>-522,5   (-57,9%)</v>
      </c>
      <c r="AP86" s="34" t="str">
        <f>ROUND(AN86-AM86,2) &amp; "  (" &amp; ROUND(100*(AN86-AM86)/AM86,1) &amp;"%)"</f>
        <v>-680,5  (-64,2%)</v>
      </c>
      <c r="AQ86" s="191">
        <f>IF(AN86&gt;0,AN86/AN$219,"")</f>
        <v>1.5969293174257011E-3</v>
      </c>
      <c r="AR86" s="28">
        <v>1060</v>
      </c>
      <c r="AS86" s="4">
        <v>0</v>
      </c>
      <c r="AT86" s="35" t="str">
        <f t="shared" si="66"/>
        <v>-379,5   (-100%)</v>
      </c>
      <c r="AU86" s="34" t="str">
        <f>ROUND(AS86-AR86,2) &amp; "  (" &amp; ROUND(100*(AS86-AR86)/AR86,1) &amp;"%)"</f>
        <v>-1060  (-100%)</v>
      </c>
      <c r="AV86" s="191" t="str">
        <f>IF(AS86&gt;0,AS86/AS$219,"")</f>
        <v/>
      </c>
    </row>
    <row r="87" spans="1:48" x14ac:dyDescent="0.3">
      <c r="A87" s="23" t="str">
        <f t="shared" si="63"/>
        <v>6060</v>
      </c>
      <c r="B87" s="195" t="s">
        <v>84</v>
      </c>
      <c r="C87" s="186" t="str">
        <f t="shared" si="64"/>
        <v>6060/(0060)</v>
      </c>
      <c r="D87" s="187" t="str">
        <f t="shared" si="65"/>
        <v>(0060)  01117/050 Ch.Gén.</v>
      </c>
      <c r="E87" s="188" t="str">
        <f>A387</f>
        <v>6062 –Fournitures Électriques</v>
      </c>
      <c r="F87" s="27" t="s">
        <v>85</v>
      </c>
      <c r="I87" s="27">
        <v>1254.5</v>
      </c>
      <c r="J87" s="27">
        <v>104.5</v>
      </c>
      <c r="L87" s="27">
        <v>913.92</v>
      </c>
      <c r="M87" s="39">
        <f>(L87-J87)/J87</f>
        <v>7.7456459330143534</v>
      </c>
      <c r="P87" s="39"/>
      <c r="Q87" s="123">
        <f>O87-N87</f>
        <v>0</v>
      </c>
      <c r="R87" s="191" t="str">
        <f>IF(O87&gt;0,O87/O$219,"")</f>
        <v/>
      </c>
      <c r="T87" s="27">
        <v>704</v>
      </c>
      <c r="V87" s="123">
        <f>T87-S87</f>
        <v>704</v>
      </c>
      <c r="W87" s="191">
        <f>IF(T87&gt;0,T87/T$219,"")</f>
        <v>2.4016742125519217E-3</v>
      </c>
      <c r="Z87" s="89" t="str">
        <f>ROUND(Y87-T87,2) &amp; "   (" &amp; ROUND(100*(Y87-T87)/T87,1) &amp;"%)"</f>
        <v>-704   (-100%)</v>
      </c>
      <c r="AA87" s="34"/>
      <c r="AB87" s="191" t="str">
        <f>IF(Y87&gt;0,Y87/Y$219,"")</f>
        <v/>
      </c>
      <c r="AD87" s="192">
        <v>2016.3</v>
      </c>
      <c r="AE87" s="35"/>
      <c r="AF87" s="34"/>
      <c r="AG87" s="191">
        <f>IF(AD87&gt;0,AD87/AD$219,"")</f>
        <v>6.7545199808570003E-3</v>
      </c>
      <c r="AI87" s="205">
        <v>3498</v>
      </c>
      <c r="AJ87" s="29"/>
      <c r="AK87" s="34"/>
      <c r="AL87" s="191">
        <f>IF(AI87&gt;0,AI87/AI$219,"")</f>
        <v>1.1768967694991146E-2</v>
      </c>
      <c r="AN87" s="205">
        <v>143</v>
      </c>
      <c r="AO87" s="29"/>
      <c r="AP87" s="34"/>
      <c r="AQ87" s="191">
        <f>IF(AN87&gt;0,AN87/AN$219,"")</f>
        <v>6.0174148192852512E-4</v>
      </c>
      <c r="AS87" s="4"/>
      <c r="AT87" s="29"/>
      <c r="AU87" s="34"/>
      <c r="AV87" s="191" t="str">
        <f>IF(AS87&gt;0,AS87/AS$219,"")</f>
        <v/>
      </c>
    </row>
    <row r="88" spans="1:48" x14ac:dyDescent="0.3">
      <c r="A88" s="23" t="str">
        <f t="shared" si="63"/>
        <v>6150</v>
      </c>
      <c r="B88" s="185" t="s">
        <v>86</v>
      </c>
      <c r="C88" s="186" t="str">
        <f t="shared" si="64"/>
        <v>6150/(0070)</v>
      </c>
      <c r="D88" s="187" t="str">
        <f t="shared" si="65"/>
        <v>(0070)  01126/050 Ch.Gén.</v>
      </c>
      <c r="E88" s="190" t="str">
        <f>A477</f>
        <v>61587 – Travaux Maçonnerie</v>
      </c>
      <c r="F88" s="27">
        <v>717.4</v>
      </c>
      <c r="G88" s="27">
        <v>717.4</v>
      </c>
      <c r="M88" s="39"/>
      <c r="P88" s="39"/>
      <c r="Q88" s="123"/>
      <c r="R88" s="191" t="str">
        <f>IF(O88&gt;0,O88/O$219,"")</f>
        <v/>
      </c>
      <c r="V88" s="123"/>
      <c r="W88" s="191" t="str">
        <f>IF(T88&gt;0,T88/T$219,"")</f>
        <v/>
      </c>
      <c r="Y88" s="27">
        <v>4434.1000000000004</v>
      </c>
      <c r="Z88" s="89"/>
      <c r="AA88" s="34"/>
      <c r="AB88" s="191">
        <f>IF(Y88&gt;0,Y88/Y$219,"")</f>
        <v>1.4263251939737607E-2</v>
      </c>
      <c r="AD88" s="4"/>
      <c r="AE88" s="35"/>
      <c r="AF88" s="34"/>
      <c r="AG88" s="191" t="str">
        <f>IF(AD88&gt;0,AD88/AD$219,"")</f>
        <v/>
      </c>
      <c r="AI88" s="4"/>
      <c r="AJ88" s="29"/>
      <c r="AK88" s="34"/>
      <c r="AL88" s="191" t="str">
        <f>IF(AI88&gt;0,AI88/AI$219,"")</f>
        <v/>
      </c>
      <c r="AN88" s="205">
        <v>1254</v>
      </c>
      <c r="AO88" s="29"/>
      <c r="AP88" s="34"/>
      <c r="AQ88" s="191">
        <f>IF(AN88&gt;0,AN88/AN$219,"")</f>
        <v>5.2768099184501436E-3</v>
      </c>
      <c r="AS88" s="4"/>
      <c r="AT88" s="29"/>
      <c r="AU88" s="34"/>
      <c r="AV88" s="191" t="str">
        <f>IF(AS88&gt;0,AS88/AS$219,"")</f>
        <v/>
      </c>
    </row>
    <row r="89" spans="1:48" x14ac:dyDescent="0.3">
      <c r="A89" s="23" t="str">
        <f>LEFT(B89,4)</f>
        <v>6150</v>
      </c>
      <c r="B89" s="185" t="s">
        <v>1438</v>
      </c>
      <c r="C89" s="186" t="str">
        <f t="shared" ref="C89" si="69">LEFT(B89,4) &amp;"/"&amp; RIGHT(B89,6)</f>
        <v>6150/(0080)</v>
      </c>
      <c r="D89" s="187" t="str">
        <f t="shared" ref="D89" si="70">RIGHT(B89,6) &amp;"  "&amp; RIGHT(LEFT(B89,10),5) &amp;"/"&amp;LEFT(B$81,6)&amp;"."&amp;RIGHT(LEFT(B$81,14),3)&amp;"."</f>
        <v>(0080)  01135/050 Ch.Gén.</v>
      </c>
      <c r="E89" s="190"/>
      <c r="M89" s="39"/>
      <c r="P89" s="39"/>
      <c r="Q89" s="123"/>
      <c r="R89" s="191"/>
      <c r="V89" s="123"/>
      <c r="W89" s="191"/>
      <c r="Z89" s="89"/>
      <c r="AA89" s="34"/>
      <c r="AB89" s="191"/>
      <c r="AD89" s="4"/>
      <c r="AE89" s="35"/>
      <c r="AF89" s="34"/>
      <c r="AG89" s="191"/>
      <c r="AI89" s="4">
        <v>451</v>
      </c>
      <c r="AJ89" s="29"/>
      <c r="AK89" s="34"/>
      <c r="AL89" s="191"/>
      <c r="AN89" s="4">
        <v>0</v>
      </c>
      <c r="AO89" s="29"/>
      <c r="AP89" s="34"/>
      <c r="AQ89" s="191"/>
      <c r="AS89" s="4"/>
      <c r="AT89" s="29"/>
      <c r="AU89" s="34"/>
      <c r="AV89" s="191"/>
    </row>
    <row r="90" spans="1:48" x14ac:dyDescent="0.3">
      <c r="A90" s="23" t="str">
        <f t="shared" si="63"/>
        <v>6150</v>
      </c>
      <c r="B90" s="185" t="s">
        <v>87</v>
      </c>
      <c r="C90" s="186" t="str">
        <f t="shared" si="64"/>
        <v>6150/(0080)</v>
      </c>
      <c r="D90" s="187" t="str">
        <f t="shared" si="65"/>
        <v>(0080)  01136/050 Ch.Gén.</v>
      </c>
      <c r="E90" s="190" t="str">
        <f>A475</f>
        <v>61582 – Travaux Menuiserie</v>
      </c>
      <c r="F90" s="27">
        <v>0</v>
      </c>
      <c r="M90" s="39"/>
      <c r="O90" s="27">
        <v>778.76</v>
      </c>
      <c r="P90" s="39"/>
      <c r="Q90" s="123">
        <f t="shared" ref="Q90:Q95" si="71">O90-N90</f>
        <v>778.76</v>
      </c>
      <c r="R90" s="191">
        <f>IF(O90&gt;0,O90/O$219,"")</f>
        <v>2.6082284523575635E-3</v>
      </c>
      <c r="V90" s="123">
        <f t="shared" ref="V90:V95" si="72">T90-S90</f>
        <v>0</v>
      </c>
      <c r="W90" s="191" t="str">
        <f>IF(T90&gt;0,T90/T$219,"")</f>
        <v/>
      </c>
      <c r="Z90" s="89"/>
      <c r="AA90" s="34"/>
      <c r="AB90" s="191" t="str">
        <f>IF(Y90&gt;0,Y90/Y$219,"")</f>
        <v/>
      </c>
      <c r="AD90" s="4"/>
      <c r="AE90" s="35"/>
      <c r="AF90" s="34"/>
      <c r="AG90" s="191" t="str">
        <f>IF(AD90&gt;0,AD90/AD$219,"")</f>
        <v/>
      </c>
      <c r="AI90" s="4"/>
      <c r="AJ90" s="29"/>
      <c r="AK90" s="34"/>
      <c r="AL90" s="191" t="str">
        <f>IF(AI90&gt;0,AI90/AI$219,"")</f>
        <v/>
      </c>
      <c r="AN90" s="205"/>
      <c r="AO90" s="29"/>
      <c r="AP90" s="34"/>
      <c r="AQ90" s="191" t="str">
        <f>IF(AN90&gt;0,AN90/AN$219,"")</f>
        <v/>
      </c>
      <c r="AS90" s="4"/>
      <c r="AT90" s="29"/>
      <c r="AU90" s="34"/>
      <c r="AV90" s="191" t="str">
        <f>IF(AS90&gt;0,AS90/AS$219,"")</f>
        <v/>
      </c>
    </row>
    <row r="91" spans="1:48" x14ac:dyDescent="0.3">
      <c r="A91" s="23" t="str">
        <f t="shared" si="63"/>
        <v>6150</v>
      </c>
      <c r="B91" s="185" t="s">
        <v>88</v>
      </c>
      <c r="C91" s="186" t="str">
        <f t="shared" si="64"/>
        <v>6150/(0090)</v>
      </c>
      <c r="D91" s="187" t="str">
        <f t="shared" si="65"/>
        <v>(0090)  01146/050 Ch.Gén.</v>
      </c>
      <c r="E91" s="190" t="str">
        <f>A474</f>
        <v>61581 – Travaux PeintureRevêtt</v>
      </c>
      <c r="F91" s="27">
        <v>2161.6999999999998</v>
      </c>
      <c r="G91" s="27">
        <v>2519.34</v>
      </c>
      <c r="H91" s="27">
        <v>1298.98</v>
      </c>
      <c r="I91" s="27">
        <v>11516.84</v>
      </c>
      <c r="K91" s="28">
        <v>2000</v>
      </c>
      <c r="M91" s="39"/>
      <c r="N91" s="28">
        <v>2000</v>
      </c>
      <c r="O91" s="27">
        <v>1254.8399999999999</v>
      </c>
      <c r="P91" s="39"/>
      <c r="Q91" s="123">
        <f t="shared" si="71"/>
        <v>-745.16000000000008</v>
      </c>
      <c r="R91" s="191">
        <f>IF(O91&gt;0,O91/O$219,"")</f>
        <v>4.2027189264425046E-3</v>
      </c>
      <c r="S91" s="28">
        <v>2000</v>
      </c>
      <c r="T91" s="27">
        <v>2502.5</v>
      </c>
      <c r="U91" s="39">
        <f>(T91-O91)/O91</f>
        <v>0.99427815498390248</v>
      </c>
      <c r="V91" s="123">
        <f t="shared" si="72"/>
        <v>502.5</v>
      </c>
      <c r="W91" s="191">
        <f>IF(T91&gt;0,T91/T$219,"")</f>
        <v>8.5372013024306581E-3</v>
      </c>
      <c r="X91" s="28">
        <v>2000</v>
      </c>
      <c r="Y91" s="27">
        <v>3019.83</v>
      </c>
      <c r="Z91" s="89" t="str">
        <f>ROUND(Y91-T91,2) &amp; "   (" &amp; ROUND(100*(Y91-T91)/T91,1) &amp;"%)"</f>
        <v>517,33   (20,7%)</v>
      </c>
      <c r="AA91" s="34" t="str">
        <f>ROUND(Y91-X91,2) &amp; "  (" &amp; ROUND(100*(Y91-X91)/X91,1) &amp;"%)"</f>
        <v>1019,83  (51%)</v>
      </c>
      <c r="AB91" s="191">
        <f>IF(Y91&gt;0,Y91/Y$219,"")</f>
        <v>9.7139433267580365E-3</v>
      </c>
      <c r="AC91" s="28">
        <v>2000</v>
      </c>
      <c r="AD91" s="192">
        <v>2323.1</v>
      </c>
      <c r="AE91" s="35" t="str">
        <f>ROUND(AD91-Y91,2) &amp; "   (" &amp; ROUND(100*(AD91-Y91)/Y91,1) &amp;"%)"</f>
        <v>-696,73   (-23,1%)</v>
      </c>
      <c r="AF91" s="34" t="str">
        <f>ROUND(AD91-AC91,2) &amp; "  (" &amp; ROUND(100*(AD91-AC91)/AC91,1) &amp;"%)"</f>
        <v>323,1  (16,2%)</v>
      </c>
      <c r="AG91" s="191">
        <f>IF(AD91&gt;0,AD91/AD$219,"")</f>
        <v>7.7822870443529715E-3</v>
      </c>
      <c r="AH91" s="28">
        <v>2030</v>
      </c>
      <c r="AI91" s="4">
        <v>648</v>
      </c>
      <c r="AJ91" s="35" t="str">
        <f t="shared" ref="AJ91" si="73">ROUND(AI91-AD91,2) &amp; "   (" &amp; ROUND(100*(AI91-AD91)/AD91,1) &amp;"%)"</f>
        <v>-1675,1   (-72,1%)</v>
      </c>
      <c r="AK91" s="34" t="str">
        <f>ROUND(AI91-AH91,2) &amp; "  (" &amp; ROUND(100*(AI91-AH91)/AH91,1) &amp;"%)"</f>
        <v>-1382  (-68,1%)</v>
      </c>
      <c r="AL91" s="191">
        <f>IF(AI91&gt;0,AI91/AI$219,"")</f>
        <v>2.1801861253156838E-3</v>
      </c>
      <c r="AM91" s="28">
        <v>2070</v>
      </c>
      <c r="AN91" s="205">
        <v>0</v>
      </c>
      <c r="AO91" s="35" t="str">
        <f t="shared" ref="AO91" si="74">ROUND(AN91-AI91,2) &amp; "   (" &amp; ROUND(100*(AN91-AI91)/AI91,1) &amp;"%)"</f>
        <v>-648   (-100%)</v>
      </c>
      <c r="AP91" s="34" t="str">
        <f>ROUND(AN91-AM91,2) &amp; "  (" &amp; ROUND(100*(AN91-AM91)/AM91,1) &amp;"%)"</f>
        <v>-2070  (-100%)</v>
      </c>
      <c r="AQ91" s="191" t="str">
        <f>IF(AN91&gt;0,AN91/AN$219,"")</f>
        <v/>
      </c>
      <c r="AR91" s="28">
        <v>2070</v>
      </c>
      <c r="AS91" s="4">
        <v>0</v>
      </c>
      <c r="AT91" s="35" t="e">
        <f t="shared" ref="AT91" si="75">ROUND(AS91-AN91,2) &amp; "   (" &amp; ROUND(100*(AS91-AN91)/AN91,1) &amp;"%)"</f>
        <v>#DIV/0!</v>
      </c>
      <c r="AU91" s="34" t="str">
        <f>ROUND(AS91-AR91,2) &amp; "  (" &amp; ROUND(100*(AS91-AR91)/AR91,1) &amp;"%)"</f>
        <v>-2070  (-100%)</v>
      </c>
      <c r="AV91" s="191" t="str">
        <f>IF(AS91&gt;0,AS91/AS$219,"")</f>
        <v/>
      </c>
    </row>
    <row r="92" spans="1:48" x14ac:dyDescent="0.3">
      <c r="A92" s="23" t="str">
        <f t="shared" si="63"/>
        <v>6050</v>
      </c>
      <c r="B92" s="185" t="s">
        <v>89</v>
      </c>
      <c r="C92" s="186" t="str">
        <f t="shared" si="64"/>
        <v>6050/(0100)</v>
      </c>
      <c r="D92" s="187" t="str">
        <f t="shared" si="65"/>
        <v>(0100)  01158/050 Ch.Gén.</v>
      </c>
      <c r="E92" s="188" t="str">
        <f>A379</f>
        <v xml:space="preserve">6054 – Matériels Hygiène Entretien </v>
      </c>
      <c r="F92" s="27" t="s">
        <v>85</v>
      </c>
      <c r="L92" s="27">
        <v>39.99</v>
      </c>
      <c r="M92" s="39"/>
      <c r="O92" s="27">
        <v>726</v>
      </c>
      <c r="P92" s="39">
        <f>(O92-L92)/L92</f>
        <v>17.154538634658664</v>
      </c>
      <c r="Q92" s="123">
        <f t="shared" si="71"/>
        <v>726</v>
      </c>
      <c r="R92" s="191">
        <f>IF(O92&gt;0,O92/O$219,"")</f>
        <v>2.4315242904252802E-3</v>
      </c>
      <c r="T92" s="27">
        <v>259.22000000000003</v>
      </c>
      <c r="U92" s="39">
        <f>(T92-O92)/O92</f>
        <v>-0.6429476584022038</v>
      </c>
      <c r="V92" s="123">
        <f t="shared" si="72"/>
        <v>259.22000000000003</v>
      </c>
      <c r="W92" s="191">
        <f>IF(T92&gt;0,T92/T$219,"")</f>
        <v>8.8432100763879149E-4</v>
      </c>
      <c r="Y92" s="27">
        <v>199.95</v>
      </c>
      <c r="Z92" s="89" t="str">
        <f>ROUND(Y92-T92,2) &amp; "   (" &amp; ROUND(100*(Y92-T92)/T92,1) &amp;"%)"</f>
        <v>-59,27   (-22,9%)</v>
      </c>
      <c r="AA92" s="34"/>
      <c r="AB92" s="191">
        <f>IF(Y92&gt;0,Y92/Y$219,"")</f>
        <v>6.431828838660684E-4</v>
      </c>
      <c r="AD92" s="4"/>
      <c r="AE92" s="35" t="str">
        <f>ROUND(AD92-Y92,2) &amp; "   (" &amp; ROUND(100*(AD92-Y92)/Y92,1) &amp;"%)"</f>
        <v>-199,95   (-100%)</v>
      </c>
      <c r="AF92" s="34"/>
      <c r="AG92" s="191" t="str">
        <f>IF(AD92&gt;0,AD92/AD$219,"")</f>
        <v/>
      </c>
      <c r="AI92" s="553">
        <v>675.49</v>
      </c>
      <c r="AJ92" s="35" t="str">
        <f>ROUND(AI92-AD92,2) &amp; "   (" &amp; ROUND(100*(AI92-AD92)/(AD92+0.001),1) &amp;"%)"</f>
        <v>675,49   (67549000%)</v>
      </c>
      <c r="AK92" s="34"/>
      <c r="AL92" s="191">
        <f>IF(AI92&gt;0,AI92/AI$219,"")</f>
        <v>2.272675811403536E-3</v>
      </c>
      <c r="AN92" s="557">
        <v>250.71</v>
      </c>
      <c r="AO92" s="29"/>
      <c r="AP92" s="34"/>
      <c r="AQ92" s="191">
        <f>IF(AN92&gt;0,AN92/AN$219,"")</f>
        <v>1.0549832652748288E-3</v>
      </c>
      <c r="AS92" s="4"/>
      <c r="AT92" s="29"/>
      <c r="AU92" s="34"/>
      <c r="AV92" s="191" t="str">
        <f>IF(AS92&gt;0,AS92/AS$219,"")</f>
        <v/>
      </c>
    </row>
    <row r="93" spans="1:48" x14ac:dyDescent="0.3">
      <c r="A93" s="23" t="str">
        <f t="shared" si="63"/>
        <v>6140</v>
      </c>
      <c r="B93" s="185" t="s">
        <v>90</v>
      </c>
      <c r="C93" s="186" t="str">
        <f t="shared" si="64"/>
        <v>6140/(0110)</v>
      </c>
      <c r="D93" s="187" t="str">
        <f t="shared" si="65"/>
        <v>(0110)  00161/050 Ch.Gén.</v>
      </c>
      <c r="E93" s="190" t="str">
        <f>A413</f>
        <v>61452 – Contrat Dératisation</v>
      </c>
      <c r="F93" s="27">
        <v>453.61</v>
      </c>
      <c r="G93" s="27">
        <v>465.51</v>
      </c>
      <c r="H93" s="27">
        <v>484.8</v>
      </c>
      <c r="I93" s="27">
        <v>499.34</v>
      </c>
      <c r="J93" s="27">
        <v>530.23</v>
      </c>
      <c r="K93" s="28">
        <v>490</v>
      </c>
      <c r="L93" s="27">
        <v>547.24</v>
      </c>
      <c r="M93" s="39">
        <f>(L93-J93)/J93</f>
        <v>3.2080417931840882E-2</v>
      </c>
      <c r="N93" s="28">
        <v>490</v>
      </c>
      <c r="O93" s="27">
        <v>574.88</v>
      </c>
      <c r="P93" s="39">
        <f>(O93-L93)/L93</f>
        <v>5.0508003800891724E-2</v>
      </c>
      <c r="Q93" s="123">
        <f t="shared" si="71"/>
        <v>84.88</v>
      </c>
      <c r="R93" s="191">
        <f>IF(O93&gt;0,O93/O$219,"")</f>
        <v>1.9253921268315222E-3</v>
      </c>
      <c r="S93" s="28">
        <v>490</v>
      </c>
      <c r="T93" s="27">
        <v>587.80999999999995</v>
      </c>
      <c r="U93" s="39">
        <f>(T93-O93)/O93</f>
        <v>2.249165043139429E-2</v>
      </c>
      <c r="V93" s="123">
        <f t="shared" si="72"/>
        <v>97.809999999999945</v>
      </c>
      <c r="W93" s="191">
        <f>IF(T93&gt;0,T93/T$219,"")</f>
        <v>2.0052956234092967E-3</v>
      </c>
      <c r="X93" s="28">
        <v>580</v>
      </c>
      <c r="Y93" s="27">
        <v>528</v>
      </c>
      <c r="Z93" s="89" t="str">
        <f>ROUND(Y93-T93,2) &amp; "   (" &amp; ROUND(100*(Y93-T93)/T93,1) &amp;"%)"</f>
        <v>-59,81   (-10,2%)</v>
      </c>
      <c r="AA93" s="34" t="str">
        <f>ROUND(Y93-X93,2) &amp; "  (" &amp; ROUND(100*(Y93-X93)/X93,1) &amp;"%)"</f>
        <v>-52  (-9%)</v>
      </c>
      <c r="AB93" s="191">
        <f>IF(Y93&gt;0,Y93/Y$219,"")</f>
        <v>1.6984274202614862E-3</v>
      </c>
      <c r="AC93" s="28">
        <v>500</v>
      </c>
      <c r="AD93" s="4">
        <v>0</v>
      </c>
      <c r="AE93" s="35" t="str">
        <f>ROUND(AD93-Y93,2) &amp; "   (" &amp; ROUND(100*(AD93-Y93)/Y93,1) &amp;"%)"</f>
        <v>-528   (-100%)</v>
      </c>
      <c r="AF93" s="34" t="str">
        <f>ROUND(AD93-AC93,2) &amp; "  (" &amp; ROUND(100*(AD93-AC93)/AC93,1) &amp;"%)"</f>
        <v>-500  (-100%)</v>
      </c>
      <c r="AG93" s="191" t="str">
        <f>IF(AD93&gt;0,AD93/AD$219,"")</f>
        <v/>
      </c>
      <c r="AH93" s="28">
        <v>510</v>
      </c>
      <c r="AI93" s="4">
        <v>0</v>
      </c>
      <c r="AJ93" s="35" t="str">
        <f t="shared" ref="AJ93:AJ94" si="76">ROUND(AI93-AD93,2) &amp; "   (" &amp; ROUND(100*(AI93-AD93)/(AD93+0.001),1) &amp;"%)"</f>
        <v>0   (0%)</v>
      </c>
      <c r="AK93" s="34" t="str">
        <f>ROUND(AI93-AH93,2) &amp; "  (" &amp; ROUND(100*(AI93-AH93)/AH93,1) &amp;"%)"</f>
        <v>-510  (-100%)</v>
      </c>
      <c r="AL93" s="191" t="str">
        <f>IF(AI93&gt;0,AI93/AI$219,"")</f>
        <v/>
      </c>
      <c r="AM93" s="28">
        <v>520</v>
      </c>
      <c r="AN93" s="205">
        <v>0</v>
      </c>
      <c r="AO93" s="35" t="str">
        <f t="shared" ref="AO93:AO94" si="77">ROUND(AN93-AI93,2) &amp; "   (" &amp; ROUND(100*(AN93-AI93)/(AI93+0.0001),1) &amp;"%)"</f>
        <v>0   (0%)</v>
      </c>
      <c r="AP93" s="34" t="str">
        <f>ROUND(AN93-AM93,2) &amp; "  (" &amp; ROUND(100*(AN93-AM93)/AM93,1) &amp;"%)"</f>
        <v>-520  (-100%)</v>
      </c>
      <c r="AQ93" s="191" t="str">
        <f>IF(AN93&gt;0,AN93/AN$219,"")</f>
        <v/>
      </c>
      <c r="AR93" s="28">
        <v>520</v>
      </c>
      <c r="AS93" s="4">
        <v>0</v>
      </c>
      <c r="AT93" s="35" t="e">
        <f t="shared" ref="AT93:AT94" si="78">ROUND(AS93-AN93,2) &amp; "   (" &amp; ROUND(100*(AS93-AN93)/AN93,1) &amp;"%)"</f>
        <v>#DIV/0!</v>
      </c>
      <c r="AU93" s="34" t="str">
        <f>ROUND(AS93-AR93,2) &amp; "  (" &amp; ROUND(100*(AS93-AR93)/AR93,1) &amp;"%)"</f>
        <v>-520  (-100%)</v>
      </c>
      <c r="AV93" s="191" t="str">
        <f>IF(AS93&gt;0,AS93/AS$219,"")</f>
        <v/>
      </c>
    </row>
    <row r="94" spans="1:48" x14ac:dyDescent="0.3">
      <c r="A94" s="23" t="str">
        <f t="shared" si="63"/>
        <v>6140</v>
      </c>
      <c r="B94" s="185" t="s">
        <v>91</v>
      </c>
      <c r="C94" s="186" t="str">
        <f t="shared" si="64"/>
        <v>6140/(0120)</v>
      </c>
      <c r="D94" s="187" t="str">
        <f t="shared" si="65"/>
        <v>(0120)  00162/050 Ch.Gén.</v>
      </c>
      <c r="E94" s="190" t="str">
        <f>A414</f>
        <v>61453 – Contrat Désinsectisation</v>
      </c>
      <c r="F94" s="27">
        <v>1521.69</v>
      </c>
      <c r="G94" s="27">
        <v>1556.9</v>
      </c>
      <c r="H94" s="27">
        <v>1618.5</v>
      </c>
      <c r="I94" s="27">
        <v>1655.03</v>
      </c>
      <c r="J94" s="27">
        <v>669.74</v>
      </c>
      <c r="K94" s="28">
        <v>1750</v>
      </c>
      <c r="L94" s="27">
        <v>2847.66</v>
      </c>
      <c r="M94" s="39">
        <f>(L94-J94)/J94</f>
        <v>3.2518887926658109</v>
      </c>
      <c r="N94" s="28">
        <v>1750</v>
      </c>
      <c r="O94" s="27">
        <v>1818.34</v>
      </c>
      <c r="P94" s="39">
        <f>(O94-L94)/L94</f>
        <v>-0.36146169135360262</v>
      </c>
      <c r="Q94" s="123">
        <f t="shared" si="71"/>
        <v>68.339999999999918</v>
      </c>
      <c r="R94" s="191">
        <f>IF(O94&gt;0,O94/O$219,"")</f>
        <v>6.0899970774819607E-3</v>
      </c>
      <c r="S94" s="28">
        <v>1750</v>
      </c>
      <c r="T94" s="27">
        <v>740.47</v>
      </c>
      <c r="U94" s="39">
        <f>(T94-O94)/O94</f>
        <v>-0.59277692840722851</v>
      </c>
      <c r="V94" s="123">
        <f t="shared" si="72"/>
        <v>-1009.53</v>
      </c>
      <c r="W94" s="191">
        <f>IF(T94&gt;0,T94/T$219,"")</f>
        <v>2.5260904888754565E-3</v>
      </c>
      <c r="X94" s="28">
        <v>1900</v>
      </c>
      <c r="Z94" s="89" t="str">
        <f>ROUND(Y94-T94,2) &amp; "   (" &amp; ROUND(100*(Y94-T94)/T94,1) &amp;"%)"</f>
        <v>-740,47   (-100%)</v>
      </c>
      <c r="AA94" s="34" t="str">
        <f>ROUND(Y94-X94,2) &amp; "  (" &amp; ROUND(100*(Y94-X94)/X94,1) &amp;"%)"</f>
        <v>-1900  (-100%)</v>
      </c>
      <c r="AB94" s="191" t="str">
        <f>IF(Y94&gt;0,Y94/Y$219,"")</f>
        <v/>
      </c>
      <c r="AC94" s="28">
        <v>1500</v>
      </c>
      <c r="AD94" s="4">
        <v>0</v>
      </c>
      <c r="AE94" s="35"/>
      <c r="AF94" s="34" t="str">
        <f>ROUND(AD94-AC94,2) &amp; "  (" &amp; ROUND(100*(AD94-AC94)/AC94,1) &amp;"%)"</f>
        <v>-1500  (-100%)</v>
      </c>
      <c r="AG94" s="191" t="str">
        <f>IF(AD94&gt;0,AD94/AD$219,"")</f>
        <v/>
      </c>
      <c r="AH94" s="28">
        <v>1530</v>
      </c>
      <c r="AI94" s="4">
        <v>0</v>
      </c>
      <c r="AJ94" s="35" t="str">
        <f t="shared" si="76"/>
        <v>0   (0%)</v>
      </c>
      <c r="AK94" s="34" t="str">
        <f>ROUND(AI94-AH94,2) &amp; "  (" &amp; ROUND(100*(AI94-AH94)/AH94,1) &amp;"%)"</f>
        <v>-1530  (-100%)</v>
      </c>
      <c r="AL94" s="191" t="str">
        <f>IF(AI94&gt;0,AI94/AI$219,"")</f>
        <v/>
      </c>
      <c r="AM94" s="28">
        <v>1560</v>
      </c>
      <c r="AN94" s="205">
        <v>0</v>
      </c>
      <c r="AO94" s="35" t="str">
        <f t="shared" si="77"/>
        <v>0   (0%)</v>
      </c>
      <c r="AP94" s="34" t="str">
        <f>ROUND(AN94-AM94,2) &amp; "  (" &amp; ROUND(100*(AN94-AM94)/AM94,1) &amp;"%)"</f>
        <v>-1560  (-100%)</v>
      </c>
      <c r="AQ94" s="191" t="str">
        <f>IF(AN94&gt;0,AN94/AN$219,"")</f>
        <v/>
      </c>
      <c r="AR94" s="28">
        <v>1560</v>
      </c>
      <c r="AS94" s="4">
        <v>0</v>
      </c>
      <c r="AT94" s="35" t="e">
        <f t="shared" si="78"/>
        <v>#DIV/0!</v>
      </c>
      <c r="AU94" s="34" t="str">
        <f>ROUND(AS94-AR94,2) &amp; "  (" &amp; ROUND(100*(AS94-AR94)/AR94,1) &amp;"%)"</f>
        <v>-1560  (-100%)</v>
      </c>
      <c r="AV94" s="191" t="str">
        <f>IF(AS94&gt;0,AS94/AS$219,"")</f>
        <v/>
      </c>
    </row>
    <row r="95" spans="1:48" x14ac:dyDescent="0.3">
      <c r="A95" s="23" t="str">
        <f t="shared" si="63"/>
        <v>6140</v>
      </c>
      <c r="B95" s="185" t="s">
        <v>92</v>
      </c>
      <c r="C95" s="186" t="str">
        <f t="shared" si="64"/>
        <v>6140/(0130)</v>
      </c>
      <c r="D95" s="187" t="str">
        <f t="shared" si="65"/>
        <v>(0130)  01165/050 Ch.Gén.</v>
      </c>
      <c r="E95" s="190" t="str">
        <f>A455</f>
        <v>61552 – Intervention Dératisation</v>
      </c>
      <c r="F95" s="27">
        <v>0</v>
      </c>
      <c r="M95" s="39"/>
      <c r="P95" s="39"/>
      <c r="Q95" s="123">
        <f t="shared" si="71"/>
        <v>0</v>
      </c>
      <c r="R95" s="191" t="str">
        <f>IF(O95&gt;0,O95/O$219,"")</f>
        <v/>
      </c>
      <c r="T95" s="27">
        <v>528</v>
      </c>
      <c r="V95" s="123">
        <f t="shared" si="72"/>
        <v>528</v>
      </c>
      <c r="W95" s="191">
        <f>IF(T95&gt;0,T95/T$219,"")</f>
        <v>1.8012556594139411E-3</v>
      </c>
      <c r="Z95" s="89" t="str">
        <f>ROUND(Y95-T95,2) &amp; "   (" &amp; ROUND(100*(Y95-T95)/T95,1) &amp;"%)"</f>
        <v>-528   (-100%)</v>
      </c>
      <c r="AA95" s="34"/>
      <c r="AB95" s="191" t="str">
        <f>IF(Y95&gt;0,Y95/Y$219,"")</f>
        <v/>
      </c>
      <c r="AD95" s="4">
        <v>528</v>
      </c>
      <c r="AE95" s="35"/>
      <c r="AF95" s="34"/>
      <c r="AG95" s="191">
        <f>IF(AD95&gt;0,AD95/AD$219,"")</f>
        <v>1.7687777363946319E-3</v>
      </c>
      <c r="AI95" s="4"/>
      <c r="AJ95" s="29"/>
      <c r="AK95" s="34"/>
      <c r="AL95" s="191" t="str">
        <f>IF(AI95&gt;0,AI95/AI$219,"")</f>
        <v/>
      </c>
      <c r="AN95" s="205"/>
      <c r="AO95" s="29"/>
      <c r="AP95" s="34"/>
      <c r="AQ95" s="191" t="str">
        <f>IF(AN95&gt;0,AN95/AN$219,"")</f>
        <v/>
      </c>
      <c r="AS95" s="4"/>
      <c r="AT95" s="29"/>
      <c r="AU95" s="34"/>
      <c r="AV95" s="191" t="str">
        <f>IF(AS95&gt;0,AS95/AS$219,"")</f>
        <v/>
      </c>
    </row>
    <row r="96" spans="1:48" x14ac:dyDescent="0.3">
      <c r="A96" s="23" t="str">
        <f t="shared" si="63"/>
        <v>6140</v>
      </c>
      <c r="B96" s="185" t="s">
        <v>93</v>
      </c>
      <c r="C96" s="186" t="str">
        <f t="shared" si="64"/>
        <v>6140/(0140)</v>
      </c>
      <c r="D96" s="187" t="str">
        <f t="shared" si="65"/>
        <v>(0140)  01163/050 Ch.Gén.</v>
      </c>
      <c r="E96" s="196" t="str">
        <f xml:space="preserve"> A457</f>
        <v>615531 – Travaux Désinsectisation</v>
      </c>
      <c r="F96" s="27">
        <v>0</v>
      </c>
      <c r="M96" s="39"/>
      <c r="P96" s="39"/>
      <c r="Q96" s="123"/>
      <c r="R96" s="191" t="str">
        <f>IF(O96&gt;0,O96/O$219,"")</f>
        <v/>
      </c>
      <c r="V96" s="123"/>
      <c r="W96" s="191" t="str">
        <f>IF(T96&gt;0,T96/T$219,"")</f>
        <v/>
      </c>
      <c r="Z96" s="89"/>
      <c r="AA96" s="34"/>
      <c r="AB96" s="191" t="str">
        <f>IF(Y96&gt;0,Y96/Y$219,"")</f>
        <v/>
      </c>
      <c r="AD96" s="4"/>
      <c r="AE96" s="35"/>
      <c r="AF96" s="34"/>
      <c r="AG96" s="191" t="str">
        <f>IF(AD96&gt;0,AD96/AD$219,"")</f>
        <v/>
      </c>
      <c r="AI96" s="4"/>
      <c r="AJ96" s="29"/>
      <c r="AK96" s="34"/>
      <c r="AL96" s="191" t="str">
        <f>IF(AI96&gt;0,AI96/AI$219,"")</f>
        <v/>
      </c>
      <c r="AN96" s="205"/>
      <c r="AO96" s="29"/>
      <c r="AP96" s="34"/>
      <c r="AQ96" s="191" t="str">
        <f>IF(AN96&gt;0,AN96/AN$219,"")</f>
        <v/>
      </c>
      <c r="AS96" s="4"/>
      <c r="AT96" s="29"/>
      <c r="AU96" s="34"/>
      <c r="AV96" s="191" t="str">
        <f>IF(AS96&gt;0,AS96/AS$219,"")</f>
        <v/>
      </c>
    </row>
    <row r="97" spans="1:48" x14ac:dyDescent="0.3">
      <c r="A97" s="23" t="str">
        <f t="shared" si="63"/>
        <v>6150</v>
      </c>
      <c r="B97" s="185" t="s">
        <v>94</v>
      </c>
      <c r="C97" s="186" t="str">
        <f t="shared" si="64"/>
        <v>6150/(0150)</v>
      </c>
      <c r="D97" s="187" t="str">
        <f t="shared" si="65"/>
        <v>(0150)  01166/050 Ch.Gén.</v>
      </c>
      <c r="E97" s="196" t="str">
        <f xml:space="preserve"> A458</f>
        <v>615532 – Intervention Désinsectisation</v>
      </c>
      <c r="F97" s="27">
        <v>0</v>
      </c>
      <c r="J97" s="27">
        <v>233.2</v>
      </c>
      <c r="M97" s="39"/>
      <c r="P97" s="39"/>
      <c r="Q97" s="123"/>
      <c r="R97" s="191" t="str">
        <f>IF(O97&gt;0,O97/O$219,"")</f>
        <v/>
      </c>
      <c r="V97" s="123"/>
      <c r="W97" s="191" t="str">
        <f>IF(T97&gt;0,T97/T$219,"")</f>
        <v/>
      </c>
      <c r="Y97" s="27">
        <v>858</v>
      </c>
      <c r="Z97" s="89"/>
      <c r="AA97" s="34"/>
      <c r="AB97" s="191">
        <f>IF(Y97&gt;0,Y97/Y$219,"")</f>
        <v>2.7599445579249149E-3</v>
      </c>
      <c r="AD97" s="4">
        <v>192.5</v>
      </c>
      <c r="AE97" s="35"/>
      <c r="AF97" s="34"/>
      <c r="AG97" s="191">
        <f>IF(AD97&gt;0,AD97/AD$219,"")</f>
        <v>6.4486688306054289E-4</v>
      </c>
      <c r="AI97" s="4">
        <v>209</v>
      </c>
      <c r="AJ97" s="29"/>
      <c r="AK97" s="34"/>
      <c r="AL97" s="191">
        <f>IF(AI97&gt;0,AI97/AI$219,"")</f>
        <v>7.0317731510953388E-4</v>
      </c>
      <c r="AN97" s="205">
        <v>0</v>
      </c>
      <c r="AO97" s="29"/>
      <c r="AP97" s="34"/>
      <c r="AQ97" s="191" t="str">
        <f>IF(AN97&gt;0,AN97/AN$219,"")</f>
        <v/>
      </c>
      <c r="AS97" s="4"/>
      <c r="AT97" s="29"/>
      <c r="AU97" s="34"/>
      <c r="AV97" s="191" t="str">
        <f>IF(AS97&gt;0,AS97/AS$219,"")</f>
        <v/>
      </c>
    </row>
    <row r="98" spans="1:48" x14ac:dyDescent="0.3">
      <c r="A98" s="23" t="str">
        <f>LEFT(B98,4)</f>
        <v>6150</v>
      </c>
      <c r="B98" s="185" t="s">
        <v>95</v>
      </c>
      <c r="C98" s="186" t="str">
        <f>LEFT(B98,4) &amp;"/"&amp; RIGHT(B98,6)</f>
        <v>6150/(0160)</v>
      </c>
      <c r="D98" s="187" t="str">
        <f>RIGHT(B98,6) &amp;"  "&amp; RIGHT(LEFT(B98,10),5) &amp;"/"&amp;LEFT(B$81,6)&amp;"."&amp;RIGHT(LEFT(B$81,14),3)&amp;"."</f>
        <v>(0160)  01175/050 Ch.Gén.</v>
      </c>
      <c r="E98" s="188" t="str">
        <f>A397</f>
        <v xml:space="preserve">6115 – Entretien Nettoyage Hygiène </v>
      </c>
      <c r="F98" s="27">
        <v>0</v>
      </c>
      <c r="M98" s="39"/>
      <c r="P98" s="39"/>
      <c r="Q98" s="123">
        <f>O98-N98</f>
        <v>0</v>
      </c>
      <c r="R98" s="191" t="str">
        <f>IF(O98&gt;0,O98/O$219,"")</f>
        <v/>
      </c>
      <c r="T98" s="27">
        <v>588</v>
      </c>
      <c r="V98" s="123">
        <f>T98-S98</f>
        <v>588</v>
      </c>
      <c r="W98" s="191">
        <f>IF(T98&gt;0,T98/T$219,"")</f>
        <v>2.0059438025291617E-3</v>
      </c>
      <c r="Y98" s="32">
        <v>1944</v>
      </c>
      <c r="Z98" s="197" t="str">
        <f>ROUND(Y98-T98,2) &amp; "   (" &amp; ROUND(100*(Y98-T98)/T98,1) &amp;"%)"</f>
        <v>1356   (230,6%)</v>
      </c>
      <c r="AA98" s="34"/>
      <c r="AB98" s="191">
        <f>IF(Y98&gt;0,Y98/Y$219,"")</f>
        <v>6.2533009564172898E-3</v>
      </c>
      <c r="AD98" s="4"/>
      <c r="AE98" s="35" t="str">
        <f>ROUND(AD98-Y98,2) &amp; "   (" &amp; ROUND(100*(AD98-Y98)/Y98,1) &amp;"%)"</f>
        <v>-1944   (-100%)</v>
      </c>
      <c r="AF98" s="34"/>
      <c r="AG98" s="191" t="str">
        <f>IF(AD98&gt;0,AD98/AD$219,"")</f>
        <v/>
      </c>
      <c r="AI98" s="4">
        <v>0</v>
      </c>
      <c r="AJ98" s="29"/>
      <c r="AK98" s="34"/>
      <c r="AL98" s="191" t="str">
        <f>IF(AI98&gt;0,AI98/AI$219,"")</f>
        <v/>
      </c>
      <c r="AN98" s="205"/>
      <c r="AO98" s="29"/>
      <c r="AP98" s="34"/>
      <c r="AQ98" s="191" t="str">
        <f>IF(AN98&gt;0,AN98/AN$219,"")</f>
        <v/>
      </c>
      <c r="AS98" s="4"/>
      <c r="AT98" s="29"/>
      <c r="AU98" s="34"/>
      <c r="AV98" s="191" t="str">
        <f>IF(AS98&gt;0,AS98/AS$219,"")</f>
        <v/>
      </c>
    </row>
    <row r="99" spans="1:48" x14ac:dyDescent="0.3">
      <c r="A99" s="23" t="str">
        <f>LEFT(B99,4)</f>
        <v>6150</v>
      </c>
      <c r="B99" s="185" t="s">
        <v>1435</v>
      </c>
      <c r="C99" s="186" t="str">
        <f t="shared" ref="C99" si="79">LEFT(B99,4) &amp;"/"&amp; RIGHT(B99,6)</f>
        <v>6150/(0165)</v>
      </c>
      <c r="D99" s="187" t="str">
        <f t="shared" ref="D99" si="80">RIGHT(B99,6) &amp;"  "&amp; RIGHT(LEFT(B99,10),5) &amp;"/"&amp;LEFT(B$81,6)&amp;"."&amp;RIGHT(LEFT(B$81,14),3)&amp;"."</f>
        <v>(0165)  01176/050 Ch.Gén.</v>
      </c>
      <c r="E99" s="188"/>
      <c r="M99" s="39"/>
      <c r="P99" s="39"/>
      <c r="Q99" s="123"/>
      <c r="R99" s="191"/>
      <c r="V99" s="123"/>
      <c r="W99" s="191"/>
      <c r="Y99" s="32"/>
      <c r="Z99" s="197"/>
      <c r="AA99" s="34"/>
      <c r="AB99" s="191"/>
      <c r="AD99" s="4"/>
      <c r="AE99" s="35"/>
      <c r="AF99" s="34"/>
      <c r="AG99" s="191"/>
      <c r="AI99" s="4">
        <v>4219.2</v>
      </c>
      <c r="AJ99" s="29"/>
      <c r="AK99" s="34"/>
      <c r="AL99" s="191">
        <f>IF(AI99&gt;0,AI99/AI$219,"")</f>
        <v>1.419543410483323E-2</v>
      </c>
      <c r="AN99" s="4">
        <v>936</v>
      </c>
      <c r="AO99" s="29"/>
      <c r="AP99" s="34"/>
      <c r="AQ99" s="191"/>
      <c r="AS99" s="4"/>
      <c r="AT99" s="29"/>
      <c r="AU99" s="34"/>
      <c r="AV99" s="191"/>
    </row>
    <row r="100" spans="1:48" x14ac:dyDescent="0.3">
      <c r="A100" s="23" t="str">
        <f t="shared" si="63"/>
        <v>6060</v>
      </c>
      <c r="B100" s="185" t="s">
        <v>96</v>
      </c>
      <c r="C100" s="186" t="str">
        <f t="shared" si="64"/>
        <v>6060/(0170)</v>
      </c>
      <c r="D100" s="187" t="str">
        <f t="shared" si="65"/>
        <v>(0170)  0177 /050 Ch.Gén.</v>
      </c>
      <c r="E100" s="188" t="str">
        <f>A374</f>
        <v xml:space="preserve">6044 – Produits Hygiène Entretien </v>
      </c>
      <c r="F100" s="27">
        <v>4975.41</v>
      </c>
      <c r="G100" s="27">
        <v>3617.94</v>
      </c>
      <c r="H100" s="27">
        <v>2688.26</v>
      </c>
      <c r="I100" s="27">
        <v>1717.85</v>
      </c>
      <c r="J100" s="27">
        <v>3633.88</v>
      </c>
      <c r="K100" s="28">
        <v>3000</v>
      </c>
      <c r="L100" s="27">
        <v>5035.68</v>
      </c>
      <c r="M100" s="39">
        <f>(L100-J100)/J100</f>
        <v>0.38575847303708438</v>
      </c>
      <c r="N100" s="28">
        <v>3000</v>
      </c>
      <c r="O100" s="27">
        <v>3482.73</v>
      </c>
      <c r="P100" s="39">
        <f>(O100-L100)/L100</f>
        <v>-0.30838933371461258</v>
      </c>
      <c r="Q100" s="123">
        <f>O100-N100</f>
        <v>482.73</v>
      </c>
      <c r="R100" s="191">
        <f>IF(O100&gt;0,O100/O$219,"")</f>
        <v>1.1664383735527322E-2</v>
      </c>
      <c r="S100" s="28">
        <v>3000</v>
      </c>
      <c r="T100" s="27">
        <v>3123.45</v>
      </c>
      <c r="U100" s="39">
        <f>(T100-O100)/O100</f>
        <v>-0.10316045171460325</v>
      </c>
      <c r="V100" s="123">
        <f>T100-S100</f>
        <v>123.44999999999982</v>
      </c>
      <c r="W100" s="191">
        <f>IF(T100&gt;0,T100/T$219,"")</f>
        <v>1.0655553010220595E-2</v>
      </c>
      <c r="X100" s="28">
        <v>3000</v>
      </c>
      <c r="Y100" s="32">
        <v>4198.3</v>
      </c>
      <c r="Z100" s="197" t="str">
        <f>ROUND(Y100-T100,2) &amp; "   (" &amp; ROUND(100*(Y100-T100)/T100,1) &amp;"%)"</f>
        <v>1074,85   (34,4%)</v>
      </c>
      <c r="AA100" s="34" t="str">
        <f>ROUND(Y100-X100,2) &amp; "  (" &amp; ROUND(100*(Y100-X100)/X100,1) &amp;"%)"</f>
        <v>1198,3  (39,9%)</v>
      </c>
      <c r="AB100" s="191">
        <f>IF(Y100&gt;0,Y100/Y$219,"")</f>
        <v>1.3504749694098102E-2</v>
      </c>
      <c r="AC100" s="28">
        <v>3000</v>
      </c>
      <c r="AD100" s="192">
        <v>4478.3599999999997</v>
      </c>
      <c r="AE100" s="35" t="str">
        <f>ROUND(AD100-Y100,2) &amp; "   (" &amp; ROUND(100*(AD100-Y100)/Y100,1) &amp;"%)"</f>
        <v>280,06   (6,7%)</v>
      </c>
      <c r="AF100" s="582" t="str">
        <f>ROUND(AD100-AC100,2) &amp; "  (" &amp; ROUND(100*(AD100-AC100)/AC100,1) &amp;"%)"</f>
        <v>1478,36  (49,3%)</v>
      </c>
      <c r="AG100" s="191">
        <f>IF(AD100&gt;0,AD100/AD$219,"")</f>
        <v>1.500231716583383E-2</v>
      </c>
      <c r="AH100" s="28">
        <v>3050</v>
      </c>
      <c r="AI100" s="4">
        <v>2446.08</v>
      </c>
      <c r="AJ100" s="35" t="str">
        <f t="shared" ref="AJ100" si="81">ROUND(AI100-AD100,2) &amp; "   (" &amp; ROUND(100*(AI100-AD100)/AD100,1) &amp;"%)"</f>
        <v>-2032,28   (-45,4%)</v>
      </c>
      <c r="AK100" s="34" t="str">
        <f>ROUND(AI100-AH100,2) &amp; "  (" &amp; ROUND(100*(AI100-AH100)/AH100,1) &amp;"%)"</f>
        <v>-603,92  (-19,8%)</v>
      </c>
      <c r="AL100" s="191">
        <f>IF(AI100&gt;0,AI100/AI$219,"")</f>
        <v>8.2297988848953514E-3</v>
      </c>
      <c r="AM100" s="28">
        <v>3100</v>
      </c>
      <c r="AN100" s="205">
        <v>2962.55</v>
      </c>
      <c r="AO100" s="35" t="str">
        <f t="shared" ref="AO100" si="82">ROUND(AN100-AI100,2) &amp; "   (" &amp; ROUND(100*(AN100-AI100)/AI100,1) &amp;"%)"</f>
        <v>516,47   (21,1%)</v>
      </c>
      <c r="AP100" s="34" t="str">
        <f>ROUND(AN100-AM100,2) &amp; "  (" &amp; ROUND(100*(AN100-AM100)/AM100,1) &amp;"%)"</f>
        <v>-137,45  (-4,4%)</v>
      </c>
      <c r="AQ100" s="191">
        <f>IF(AN100&gt;0,AN100/AN$219,"")</f>
        <v>1.2466358232778686E-2</v>
      </c>
      <c r="AR100" s="28">
        <v>2000</v>
      </c>
      <c r="AS100" s="4">
        <v>0</v>
      </c>
      <c r="AT100" s="35" t="str">
        <f t="shared" ref="AT100" si="83">ROUND(AS100-AN100,2) &amp; "   (" &amp; ROUND(100*(AS100-AN100)/AN100,1) &amp;"%)"</f>
        <v>-2962,55   (-100%)</v>
      </c>
      <c r="AU100" s="34" t="str">
        <f>ROUND(AS100-AR100,2) &amp; "  (" &amp; ROUND(100*(AS100-AR100)/AR100,1) &amp;"%)"</f>
        <v>-2000  (-100%)</v>
      </c>
      <c r="AV100" s="191" t="str">
        <f>IF(AS100&gt;0,AS100/AS$219,"")</f>
        <v/>
      </c>
    </row>
    <row r="101" spans="1:48" x14ac:dyDescent="0.3">
      <c r="A101" s="23" t="str">
        <f t="shared" si="63"/>
        <v>6060</v>
      </c>
      <c r="B101" s="185" t="s">
        <v>97</v>
      </c>
      <c r="C101" s="186" t="str">
        <f t="shared" si="64"/>
        <v>6060/(0180)</v>
      </c>
      <c r="D101" s="187" t="str">
        <f t="shared" si="65"/>
        <v>(0180)  00187/050 Ch.Gén.</v>
      </c>
      <c r="E101" s="188" t="str">
        <f>A381</f>
        <v>6056 – Remplacement Glaces</v>
      </c>
      <c r="F101" s="27" t="s">
        <v>85</v>
      </c>
      <c r="J101" s="27">
        <v>280.45</v>
      </c>
      <c r="L101" s="27">
        <v>1041.7</v>
      </c>
      <c r="M101" s="39">
        <f>(L101-J101)/J101</f>
        <v>2.7143875913710112</v>
      </c>
      <c r="P101" s="39"/>
      <c r="Q101" s="123"/>
      <c r="R101" s="191" t="str">
        <f>IF(O101&gt;0,O101/O$219,"")</f>
        <v/>
      </c>
      <c r="V101" s="123"/>
      <c r="W101" s="191" t="str">
        <f>IF(T101&gt;0,T101/T$219,"")</f>
        <v/>
      </c>
      <c r="Z101" s="89"/>
      <c r="AA101" s="34"/>
      <c r="AB101" s="191" t="str">
        <f>IF(Y101&gt;0,Y101/Y$219,"")</f>
        <v/>
      </c>
      <c r="AD101" s="4"/>
      <c r="AE101" s="35"/>
      <c r="AF101" s="34"/>
      <c r="AG101" s="191" t="str">
        <f>IF(AD101&gt;0,AD101/AD$219,"")</f>
        <v/>
      </c>
      <c r="AI101" s="4"/>
      <c r="AJ101" s="29"/>
      <c r="AK101" s="34"/>
      <c r="AL101" s="191" t="str">
        <f>IF(AI101&gt;0,AI101/AI$219,"")</f>
        <v/>
      </c>
      <c r="AN101" s="205"/>
      <c r="AO101" s="29"/>
      <c r="AP101" s="34"/>
      <c r="AQ101" s="191" t="str">
        <f>IF(AN101&gt;0,AN101/AN$219,"")</f>
        <v/>
      </c>
      <c r="AS101" s="4"/>
      <c r="AT101" s="29"/>
      <c r="AU101" s="34"/>
      <c r="AV101" s="191" t="str">
        <f>IF(AS101&gt;0,AS101/AS$219,"")</f>
        <v/>
      </c>
    </row>
    <row r="102" spans="1:48" x14ac:dyDescent="0.3">
      <c r="A102" s="23" t="str">
        <f t="shared" si="63"/>
        <v>6150</v>
      </c>
      <c r="B102" s="185" t="s">
        <v>98</v>
      </c>
      <c r="C102" s="186" t="str">
        <f t="shared" si="64"/>
        <v>6150/(0190)</v>
      </c>
      <c r="D102" s="187" t="str">
        <f t="shared" si="65"/>
        <v>(0190)  01186/050 Ch.Gén.</v>
      </c>
      <c r="E102" s="190" t="str">
        <f>A476</f>
        <v>61583 – Travaux Vitrerie</v>
      </c>
      <c r="F102" s="27">
        <v>0</v>
      </c>
      <c r="M102" s="39"/>
      <c r="P102" s="39"/>
      <c r="Q102" s="123"/>
      <c r="R102" s="191" t="str">
        <f>IF(O102&gt;0,O102/O$219,"")</f>
        <v/>
      </c>
      <c r="V102" s="123"/>
      <c r="W102" s="191" t="str">
        <f>IF(T102&gt;0,T102/T$219,"")</f>
        <v/>
      </c>
      <c r="Y102" s="27">
        <v>453.75</v>
      </c>
      <c r="Z102" s="89"/>
      <c r="AA102" s="34"/>
      <c r="AB102" s="191">
        <f>IF(Y102&gt;0,Y102/Y$219,"")</f>
        <v>1.4595860642872146E-3</v>
      </c>
      <c r="AD102" s="4"/>
      <c r="AE102" s="35"/>
      <c r="AF102" s="34"/>
      <c r="AG102" s="191" t="str">
        <f>IF(AD102&gt;0,AD102/AD$219,"")</f>
        <v/>
      </c>
      <c r="AI102" s="4"/>
      <c r="AJ102" s="29"/>
      <c r="AK102" s="34"/>
      <c r="AL102" s="191" t="str">
        <f>IF(AI102&gt;0,AI102/AI$219,"")</f>
        <v/>
      </c>
      <c r="AN102" s="205"/>
      <c r="AO102" s="29"/>
      <c r="AP102" s="34"/>
      <c r="AQ102" s="191" t="str">
        <f>IF(AN102&gt;0,AN102/AN$219,"")</f>
        <v/>
      </c>
      <c r="AS102" s="4"/>
      <c r="AT102" s="29"/>
      <c r="AU102" s="34"/>
      <c r="AV102" s="191" t="str">
        <f>IF(AS102&gt;0,AS102/AS$219,"")</f>
        <v/>
      </c>
    </row>
    <row r="103" spans="1:48" x14ac:dyDescent="0.3">
      <c r="A103" s="23" t="str">
        <f t="shared" si="63"/>
        <v>6150</v>
      </c>
      <c r="B103" s="185" t="s">
        <v>99</v>
      </c>
      <c r="C103" s="186" t="str">
        <f t="shared" si="64"/>
        <v>6150/(0200)</v>
      </c>
      <c r="D103" s="187" t="str">
        <f t="shared" si="65"/>
        <v>(0200)  01195/050 Ch.Gén.</v>
      </c>
      <c r="E103" s="190" t="str">
        <f>A420</f>
        <v>61466 – Contrat Entretien Serrurerie</v>
      </c>
      <c r="F103" s="27">
        <v>0</v>
      </c>
      <c r="M103" s="39"/>
      <c r="O103" s="27">
        <v>209</v>
      </c>
      <c r="P103" s="39"/>
      <c r="Q103" s="123">
        <f>O103-N103</f>
        <v>209</v>
      </c>
      <c r="R103" s="191">
        <f>IF(O103&gt;0,O103/O$219,"")</f>
        <v>6.9998426542545946E-4</v>
      </c>
      <c r="T103" s="27">
        <v>519.41</v>
      </c>
      <c r="U103" s="39">
        <f>(T103-O103)/O103</f>
        <v>1.4852153110047845</v>
      </c>
      <c r="V103" s="123">
        <f>T103-S103</f>
        <v>519.41</v>
      </c>
      <c r="W103" s="191">
        <f>IF(T103&gt;0,T103/T$219,"")</f>
        <v>1.7719511402579454E-3</v>
      </c>
      <c r="Y103" s="27">
        <v>214.19</v>
      </c>
      <c r="Z103" s="89" t="str">
        <f>ROUND(Y103-T103,2) &amp; "   (" &amp; ROUND(100*(Y103-T103)/T103,1) &amp;"%)"</f>
        <v>-305,22   (-58,8%)</v>
      </c>
      <c r="AA103" s="34"/>
      <c r="AB103" s="191">
        <f>IF(Y103&gt;0,Y103/Y$219,"")</f>
        <v>6.8898895671554486E-4</v>
      </c>
      <c r="AD103" s="4">
        <v>609.4</v>
      </c>
      <c r="AE103" s="35" t="str">
        <f>ROUND(AD103-Y103,2) &amp; "   (" &amp; ROUND(100*(AD103-Y103)/Y103,1) &amp;"%)"</f>
        <v>395,21   (184,5%)</v>
      </c>
      <c r="AF103" s="34"/>
      <c r="AG103" s="191">
        <f>IF(AD103&gt;0,AD103/AD$219,"")</f>
        <v>2.0414643040888043E-3</v>
      </c>
      <c r="AI103" s="553">
        <v>140.80000000000001</v>
      </c>
      <c r="AJ103" s="29"/>
      <c r="AK103" s="34"/>
      <c r="AL103" s="191">
        <f>IF(AI103&gt;0,AI103/AI$219,"")</f>
        <v>4.7371945438958075E-4</v>
      </c>
      <c r="AN103" s="557">
        <v>0</v>
      </c>
      <c r="AO103" s="29"/>
      <c r="AP103" s="34"/>
      <c r="AQ103" s="191" t="str">
        <f>IF(AN103&gt;0,AN103/AN$219,"")</f>
        <v/>
      </c>
      <c r="AS103" s="4"/>
      <c r="AT103" s="29"/>
      <c r="AU103" s="34"/>
      <c r="AV103" s="191" t="str">
        <f>IF(AS103&gt;0,AS103/AS$219,"")</f>
        <v/>
      </c>
    </row>
    <row r="104" spans="1:48" x14ac:dyDescent="0.3">
      <c r="A104" s="23" t="str">
        <f t="shared" si="63"/>
        <v>6150</v>
      </c>
      <c r="B104" s="185" t="s">
        <v>100</v>
      </c>
      <c r="C104" s="186" t="str">
        <f t="shared" si="64"/>
        <v>6150/(0210)</v>
      </c>
      <c r="D104" s="187" t="str">
        <f t="shared" si="65"/>
        <v>(0210)  01196/050 Ch.Gén.</v>
      </c>
      <c r="E104" s="198" t="str">
        <f xml:space="preserve"> A467</f>
        <v>61566 – Travaux Serrurerie</v>
      </c>
      <c r="F104" s="27">
        <v>658.25</v>
      </c>
      <c r="G104" s="27">
        <v>658.32</v>
      </c>
      <c r="H104" s="27">
        <v>292.11</v>
      </c>
      <c r="I104" s="27">
        <v>185.36</v>
      </c>
      <c r="J104" s="27">
        <v>835.22</v>
      </c>
      <c r="K104" s="28">
        <v>1000</v>
      </c>
      <c r="L104" s="27">
        <v>587.29999999999995</v>
      </c>
      <c r="M104" s="39">
        <f>(L104-J104)/J104</f>
        <v>-0.29683197241445375</v>
      </c>
      <c r="N104" s="28">
        <v>1000</v>
      </c>
      <c r="O104" s="27">
        <v>765.6</v>
      </c>
      <c r="P104" s="39">
        <f>(O104-L104)/L104</f>
        <v>0.30359271241273639</v>
      </c>
      <c r="Q104" s="123">
        <f>O104-N104</f>
        <v>-234.39999999999998</v>
      </c>
      <c r="R104" s="191">
        <f>IF(O104&gt;0,O104/O$219,"")</f>
        <v>2.564152888084841E-3</v>
      </c>
      <c r="S104" s="28">
        <v>1000</v>
      </c>
      <c r="T104" s="27">
        <v>507.03</v>
      </c>
      <c r="U104" s="39">
        <f>(T104-O104)/O104</f>
        <v>-0.33773510971786841</v>
      </c>
      <c r="V104" s="123">
        <f>T104-S104</f>
        <v>-492.97</v>
      </c>
      <c r="W104" s="191">
        <f>IF(T104&gt;0,T104/T$219,"")</f>
        <v>1.7297171533951715E-3</v>
      </c>
      <c r="X104" s="28">
        <v>1000</v>
      </c>
      <c r="Y104" s="27">
        <v>1009.7</v>
      </c>
      <c r="Z104" s="89" t="str">
        <f>ROUND(Y104-T104,2) &amp; "   (" &amp; ROUND(100*(Y104-T104)/T104,1) &amp;"%)"</f>
        <v>502,67   (99,1%)</v>
      </c>
      <c r="AA104" s="34"/>
      <c r="AB104" s="191">
        <f>IF(Y104&gt;0,Y104/Y$219,"")</f>
        <v>3.2479207693901944E-3</v>
      </c>
      <c r="AC104" s="28">
        <v>1000</v>
      </c>
      <c r="AD104" s="192">
        <v>4430.92</v>
      </c>
      <c r="AE104" s="193" t="str">
        <f>ROUND(AD104-Y104,2) &amp; "   (" &amp; ROUND(100*(AD104-Y104)/Y104,1) &amp;"%)"</f>
        <v>3421,22   (338,8%)</v>
      </c>
      <c r="AF104" s="582" t="str">
        <f>ROUND(AD104-AC104,2) &amp; "  (" &amp; ROUND(100*(AD104-AC104)/AC104,1) &amp;"%)"</f>
        <v>3430,92  (343,1%)</v>
      </c>
      <c r="AG104" s="191">
        <f>IF(AD104&gt;0,AD104/AD$219,"")</f>
        <v>1.4843395166185042E-2</v>
      </c>
      <c r="AH104" s="28">
        <v>1020</v>
      </c>
      <c r="AI104" s="553">
        <v>2218.5300000000002</v>
      </c>
      <c r="AJ104" s="582" t="str">
        <f t="shared" ref="AJ104" si="84">ROUND(AI104-AD104,2) &amp; "   (" &amp; ROUND(100*(AI104-AD104)/AD104,1) &amp;"%)"</f>
        <v>-2212,39   (-49,9%)</v>
      </c>
      <c r="AK104" s="34" t="str">
        <f>ROUND(AI104-AH104,2) &amp; "  (" &amp; ROUND(100*(AI104-AH104)/AH104,1) &amp;"%)"</f>
        <v>1198,53  (117,5%)</v>
      </c>
      <c r="AL104" s="191">
        <f>IF(AI104&gt;0,AI104/AI$219,"")</f>
        <v>7.4642103774638967E-3</v>
      </c>
      <c r="AM104" s="28">
        <v>1040</v>
      </c>
      <c r="AN104" s="557">
        <v>0</v>
      </c>
      <c r="AO104" s="35" t="str">
        <f t="shared" ref="AO104" si="85">ROUND(AN104-AI104,2) &amp; "   (" &amp; ROUND(100*(AN104-AI104)/AI104,1) &amp;"%)"</f>
        <v>-2218,53   (-100%)</v>
      </c>
      <c r="AP104" s="34" t="str">
        <f>ROUND(AN104-AM104,2) &amp; "  (" &amp; ROUND(100*(AN104-AM104)/AM104,1) &amp;"%)"</f>
        <v>-1040  (-100%)</v>
      </c>
      <c r="AQ104" s="191" t="str">
        <f>IF(AN104&gt;0,AN104/AN$219,"")</f>
        <v/>
      </c>
      <c r="AR104" s="28">
        <v>1040</v>
      </c>
      <c r="AS104" s="4">
        <v>0</v>
      </c>
      <c r="AT104" s="35" t="e">
        <f t="shared" ref="AT104" si="86">ROUND(AS104-AN104,2) &amp; "   (" &amp; ROUND(100*(AS104-AN104)/AN104,1) &amp;"%)"</f>
        <v>#DIV/0!</v>
      </c>
      <c r="AU104" s="34" t="str">
        <f>ROUND(AS104-AR104,2) &amp; "  (" &amp; ROUND(100*(AS104-AR104)/AR104,1) &amp;"%)"</f>
        <v>-1040  (-100%)</v>
      </c>
      <c r="AV104" s="191" t="str">
        <f>IF(AS104&gt;0,AS104/AS$219,"")</f>
        <v/>
      </c>
    </row>
    <row r="105" spans="1:48" x14ac:dyDescent="0.3">
      <c r="A105" s="23" t="str">
        <f t="shared" si="63"/>
        <v>6150</v>
      </c>
      <c r="B105" s="185" t="s">
        <v>101</v>
      </c>
      <c r="C105" s="186" t="str">
        <f t="shared" si="64"/>
        <v>6150/(0220)</v>
      </c>
      <c r="D105" s="187" t="str">
        <f t="shared" si="65"/>
        <v>(0220)  01206/050 Ch.Gén.</v>
      </c>
      <c r="E105" s="190" t="str">
        <f>A405</f>
        <v>61415 -  Entretien Curage</v>
      </c>
      <c r="F105" s="27">
        <v>0</v>
      </c>
      <c r="L105" s="27">
        <v>2365</v>
      </c>
      <c r="M105" s="39"/>
      <c r="P105" s="39"/>
      <c r="Q105" s="123"/>
      <c r="R105" s="191" t="str">
        <f>IF(O105&gt;0,O105/O$219,"")</f>
        <v/>
      </c>
      <c r="V105" s="123"/>
      <c r="W105" s="191" t="str">
        <f>IF(T105&gt;0,T105/T$219,"")</f>
        <v/>
      </c>
      <c r="Z105" s="89"/>
      <c r="AA105" s="34"/>
      <c r="AB105" s="191" t="str">
        <f>IF(Y105&gt;0,Y105/Y$219,"")</f>
        <v/>
      </c>
      <c r="AD105" s="4"/>
      <c r="AE105" s="35"/>
      <c r="AF105" s="34"/>
      <c r="AG105" s="191" t="str">
        <f>IF(AD105&gt;0,AD105/AD$219,"")</f>
        <v/>
      </c>
      <c r="AI105" s="4"/>
      <c r="AJ105" s="29"/>
      <c r="AK105" s="34"/>
      <c r="AL105" s="191" t="str">
        <f>IF(AI105&gt;0,AI105/AI$219,"")</f>
        <v/>
      </c>
      <c r="AN105" s="205"/>
      <c r="AO105" s="29"/>
      <c r="AP105" s="34"/>
      <c r="AQ105" s="191" t="str">
        <f>IF(AN105&gt;0,AN105/AN$219,"")</f>
        <v/>
      </c>
      <c r="AS105" s="4"/>
      <c r="AT105" s="29"/>
      <c r="AU105" s="34"/>
      <c r="AV105" s="191" t="str">
        <f>IF(AS105&gt;0,AS105/AS$219,"")</f>
        <v/>
      </c>
    </row>
    <row r="106" spans="1:48" x14ac:dyDescent="0.3">
      <c r="A106" s="23" t="str">
        <f t="shared" si="63"/>
        <v>6150</v>
      </c>
      <c r="B106" s="185" t="s">
        <v>102</v>
      </c>
      <c r="C106" s="186" t="str">
        <f t="shared" si="64"/>
        <v>6150/(0230)</v>
      </c>
      <c r="D106" s="187" t="str">
        <f t="shared" si="65"/>
        <v>(0230)  01206/050 Ch.Gén.</v>
      </c>
      <c r="E106" s="190" t="str">
        <f>A441</f>
        <v>61515 – Travaux Entretien Curage</v>
      </c>
      <c r="F106" s="27">
        <v>0</v>
      </c>
      <c r="L106" s="27">
        <v>526.5</v>
      </c>
      <c r="M106" s="39"/>
      <c r="O106" s="27">
        <v>1209.45</v>
      </c>
      <c r="P106" s="39">
        <f>(O106-L106)/L106</f>
        <v>1.2971509971509971</v>
      </c>
      <c r="Q106" s="123">
        <f>O106-N106</f>
        <v>1209.45</v>
      </c>
      <c r="R106" s="191">
        <f>IF(O106&gt;0,O106/O$219,"")</f>
        <v>4.0506984201857509E-3</v>
      </c>
      <c r="T106" s="27">
        <v>1683.9</v>
      </c>
      <c r="U106" s="39">
        <f>(T106-O106)/O106</f>
        <v>0.39228574972094754</v>
      </c>
      <c r="V106" s="123">
        <f>T106-S106</f>
        <v>1683.9</v>
      </c>
      <c r="W106" s="191">
        <f>IF(T106&gt;0,T106/T$219,"")</f>
        <v>5.7445727365286661E-3</v>
      </c>
      <c r="Y106" s="27">
        <v>1071.4000000000001</v>
      </c>
      <c r="Z106" s="89" t="str">
        <f>ROUND(Y106-T106,2) &amp; "   (" &amp; ROUND(100*(Y106-T106)/T106,1) &amp;"%)"</f>
        <v>-612,5   (-36,4%)</v>
      </c>
      <c r="AA106" s="34"/>
      <c r="AB106" s="191">
        <f>IF(Y106&gt;0,Y106/Y$219,"")</f>
        <v>3.4463923069472657E-3</v>
      </c>
      <c r="AD106" s="4"/>
      <c r="AE106" s="35" t="str">
        <f>ROUND(AD106-Y106,2) &amp; "   (" &amp; ROUND(100*(AD106-Y106)/Y106,1) &amp;"%)"</f>
        <v>-1071,4   (-100%)</v>
      </c>
      <c r="AF106" s="34"/>
      <c r="AG106" s="191" t="str">
        <f>IF(AD106&gt;0,AD106/AD$219,"")</f>
        <v/>
      </c>
      <c r="AI106" s="4"/>
      <c r="AJ106" s="29"/>
      <c r="AK106" s="34"/>
      <c r="AL106" s="191" t="str">
        <f>IF(AI106&gt;0,AI106/AI$219,"")</f>
        <v/>
      </c>
      <c r="AN106" s="205"/>
      <c r="AO106" s="29"/>
      <c r="AP106" s="34"/>
      <c r="AQ106" s="191" t="str">
        <f>IF(AN106&gt;0,AN106/AN$219,"")</f>
        <v/>
      </c>
      <c r="AS106" s="4"/>
      <c r="AT106" s="29"/>
      <c r="AU106" s="34"/>
      <c r="AV106" s="191" t="str">
        <f>IF(AS106&gt;0,AS106/AS$219,"")</f>
        <v/>
      </c>
    </row>
    <row r="107" spans="1:48" x14ac:dyDescent="0.3">
      <c r="A107" s="23" t="str">
        <f t="shared" si="63"/>
        <v>6150</v>
      </c>
      <c r="B107" s="185" t="s">
        <v>103</v>
      </c>
      <c r="C107" s="186" t="str">
        <f t="shared" si="64"/>
        <v>6150/(0240)</v>
      </c>
      <c r="D107" s="187" t="str">
        <f t="shared" si="65"/>
        <v>(0240)  01226/050 Ch.Gén.</v>
      </c>
      <c r="E107" s="190" t="str">
        <f>A466</f>
        <v>61564 – Travaux Signalétique</v>
      </c>
      <c r="F107" s="27">
        <v>0</v>
      </c>
      <c r="M107" s="39"/>
      <c r="P107" s="39"/>
      <c r="Q107" s="123">
        <f>O107-N107</f>
        <v>0</v>
      </c>
      <c r="R107" s="191" t="str">
        <f>IF(O107&gt;0,O107/O$219,"")</f>
        <v/>
      </c>
      <c r="T107" s="27">
        <v>444.11</v>
      </c>
      <c r="V107" s="123">
        <f>T107-S107</f>
        <v>444.11</v>
      </c>
      <c r="W107" s="191">
        <f>IF(T107&gt;0,T107/T$219,"")</f>
        <v>1.5150675206483436E-3</v>
      </c>
      <c r="Z107" s="89" t="str">
        <f>ROUND(Y107-T107,2) &amp; "   (" &amp; ROUND(100*(Y107-T107)/T107,1) &amp;"%)"</f>
        <v>-444,11   (-100%)</v>
      </c>
      <c r="AA107" s="34"/>
      <c r="AB107" s="191" t="str">
        <f>IF(Y107&gt;0,Y107/Y$219,"")</f>
        <v/>
      </c>
      <c r="AD107" s="4"/>
      <c r="AE107" s="35"/>
      <c r="AF107" s="34"/>
      <c r="AG107" s="191" t="str">
        <f>IF(AD107&gt;0,AD107/AD$219,"")</f>
        <v/>
      </c>
      <c r="AI107" s="4"/>
      <c r="AJ107" s="29"/>
      <c r="AK107" s="34"/>
      <c r="AL107" s="191" t="str">
        <f>IF(AI107&gt;0,AI107/AI$219,"")</f>
        <v/>
      </c>
      <c r="AN107" s="205"/>
      <c r="AO107" s="29"/>
      <c r="AP107" s="34"/>
      <c r="AQ107" s="191" t="str">
        <f>IF(AN107&gt;0,AN107/AN$219,"")</f>
        <v/>
      </c>
      <c r="AS107" s="4"/>
      <c r="AT107" s="29"/>
      <c r="AU107" s="34"/>
      <c r="AV107" s="191" t="str">
        <f>IF(AS107&gt;0,AS107/AS$219,"")</f>
        <v/>
      </c>
    </row>
    <row r="108" spans="1:48" x14ac:dyDescent="0.3">
      <c r="A108" s="23" t="str">
        <f t="shared" si="63"/>
        <v>6120</v>
      </c>
      <c r="B108" s="185" t="s">
        <v>104</v>
      </c>
      <c r="C108" s="186" t="str">
        <f t="shared" si="64"/>
        <v>6120/(0250)</v>
      </c>
      <c r="D108" s="187" t="str">
        <f t="shared" si="65"/>
        <v>(0250)  00241/050 Ch.Gén.</v>
      </c>
      <c r="E108" s="188" t="str">
        <f>A399</f>
        <v>6121 – Location Salle</v>
      </c>
      <c r="F108" s="27" t="s">
        <v>85</v>
      </c>
      <c r="G108" s="27">
        <v>275</v>
      </c>
      <c r="H108" s="27">
        <v>275</v>
      </c>
      <c r="I108" s="27">
        <v>275</v>
      </c>
      <c r="J108" s="27">
        <v>280</v>
      </c>
      <c r="K108" s="28">
        <v>300</v>
      </c>
      <c r="L108" s="27">
        <v>280</v>
      </c>
      <c r="M108" s="39">
        <f>(L108-J108)/J108</f>
        <v>0</v>
      </c>
      <c r="N108" s="28">
        <v>300</v>
      </c>
      <c r="O108" s="27">
        <v>280</v>
      </c>
      <c r="P108" s="39">
        <f>(O108-L108)/L108</f>
        <v>0</v>
      </c>
      <c r="Q108" s="123">
        <f>O108-N108</f>
        <v>-20</v>
      </c>
      <c r="R108" s="191">
        <f>IF(O108&gt;0,O108/O$219,"")</f>
        <v>9.3777796324941935E-4</v>
      </c>
      <c r="S108" s="28">
        <v>300</v>
      </c>
      <c r="T108" s="27">
        <v>280</v>
      </c>
      <c r="U108" s="39">
        <f>(T108-O108)/O108</f>
        <v>0</v>
      </c>
      <c r="V108" s="123">
        <f>T108-S108</f>
        <v>-20</v>
      </c>
      <c r="W108" s="191">
        <f>IF(T108&gt;0,T108/T$219,"")</f>
        <v>9.5521133453769613E-4</v>
      </c>
      <c r="X108" s="28">
        <v>350</v>
      </c>
      <c r="Y108" s="27">
        <v>280</v>
      </c>
      <c r="Z108" s="89" t="str">
        <f>ROUND(Y108-T108,2) &amp; "   (" &amp; ROUND(100*(Y108-T108)/T108,1) &amp;"%)"</f>
        <v>0   (0%)</v>
      </c>
      <c r="AA108" s="34" t="str">
        <f>ROUND(Y108-X108,2) &amp; "  (" &amp; ROUND(100*(Y108-X108)/X108,1) &amp;"%)"</f>
        <v>-70  (-20%)</v>
      </c>
      <c r="AB108" s="191">
        <f>IF(Y108&gt;0,Y108/Y$219,"")</f>
        <v>9.006812077144244E-4</v>
      </c>
      <c r="AC108" s="28">
        <v>300</v>
      </c>
      <c r="AD108" s="4">
        <v>280</v>
      </c>
      <c r="AE108" s="35" t="str">
        <f>ROUND(AD108-Y108,2) &amp; "   (" &amp; ROUND(100*(AD108-Y108)/Y108,1) &amp;"%)"</f>
        <v>0   (0%)</v>
      </c>
      <c r="AF108" s="34" t="str">
        <f>ROUND(AD108-AC108,2) &amp; "  (" &amp; ROUND(100*(AD108-AC108)/AC108,1) &amp;"%)"</f>
        <v>-20  (-6,7%)</v>
      </c>
      <c r="AG108" s="191">
        <f>IF(AD108&gt;0,AD108/AD$219,"")</f>
        <v>9.3798819354260778E-4</v>
      </c>
      <c r="AH108" s="28">
        <v>310</v>
      </c>
      <c r="AI108" s="4">
        <v>280</v>
      </c>
      <c r="AJ108" s="35" t="str">
        <f t="shared" ref="AJ108:AJ110" si="87">ROUND(AI108-AD108,2) &amp; "   (" &amp; ROUND(100*(AI108-AD108)/AD108,1) &amp;"%)"</f>
        <v>0   (0%)</v>
      </c>
      <c r="AK108" s="34" t="str">
        <f>ROUND(AI108-AH108,2) &amp; "  (" &amp; ROUND(100*(AI108-AH108)/AH108,1) &amp;"%)"</f>
        <v>-30  (-9,7%)</v>
      </c>
      <c r="AL108" s="191">
        <f>IF(AI108&gt;0,AI108/AI$219,"")</f>
        <v>9.4205573316109804E-4</v>
      </c>
      <c r="AM108" s="28">
        <v>320</v>
      </c>
      <c r="AN108" s="205">
        <v>300</v>
      </c>
      <c r="AO108" s="35" t="str">
        <f t="shared" ref="AO108:AO110" si="88">ROUND(AN108-AI108,2) &amp; "   (" &amp; ROUND(100*(AN108-AI108)/AI108,1) &amp;"%)"</f>
        <v>20   (7,1%)</v>
      </c>
      <c r="AP108" s="34" t="str">
        <f>ROUND(AN108-AM108,2) &amp; "  (" &amp; ROUND(100*(AN108-AM108)/AM108,1) &amp;"%)"</f>
        <v>-20  (-6,3%)</v>
      </c>
      <c r="AQ108" s="191">
        <f>IF(AN108&gt;0,AN108/AN$219,"")</f>
        <v>1.2623947173325701E-3</v>
      </c>
      <c r="AR108" s="28">
        <v>320</v>
      </c>
      <c r="AS108" s="4">
        <v>0</v>
      </c>
      <c r="AT108" s="35" t="str">
        <f t="shared" ref="AT108:AT110" si="89">ROUND(AS108-AN108,2) &amp; "   (" &amp; ROUND(100*(AS108-AN108)/AN108,1) &amp;"%)"</f>
        <v>-300   (-100%)</v>
      </c>
      <c r="AU108" s="34" t="str">
        <f>ROUND(AS108-AR108,2) &amp; "  (" &amp; ROUND(100*(AS108-AR108)/AR108,1) &amp;"%)"</f>
        <v>-320  (-100%)</v>
      </c>
      <c r="AV108" s="191" t="str">
        <f>IF(AS108&gt;0,AS108/AS$219,"")</f>
        <v/>
      </c>
    </row>
    <row r="109" spans="1:48" x14ac:dyDescent="0.3">
      <c r="A109" s="23" t="str">
        <f t="shared" si="63"/>
        <v>6020</v>
      </c>
      <c r="B109" s="185" t="s">
        <v>105</v>
      </c>
      <c r="C109" s="186" t="str">
        <f t="shared" si="64"/>
        <v>6020/(0260)</v>
      </c>
      <c r="D109" s="187" t="str">
        <f t="shared" si="65"/>
        <v>(0260)  00264/050 Ch.Gén.</v>
      </c>
      <c r="E109" s="199" t="str">
        <f>A365</f>
        <v xml:space="preserve">6021 – Consom.EDF  </v>
      </c>
      <c r="F109" s="27">
        <v>11491</v>
      </c>
      <c r="G109" s="27">
        <v>13196.96</v>
      </c>
      <c r="H109" s="27">
        <v>15030.84</v>
      </c>
      <c r="I109" s="27">
        <v>15728.38</v>
      </c>
      <c r="J109" s="27">
        <v>14728.76</v>
      </c>
      <c r="K109" s="28">
        <v>15000</v>
      </c>
      <c r="L109" s="27">
        <v>12153.96</v>
      </c>
      <c r="M109" s="39">
        <f>(L109-J109)/J109</f>
        <v>-0.17481444466472407</v>
      </c>
      <c r="N109" s="28">
        <v>15000</v>
      </c>
      <c r="O109" s="27">
        <v>14242.19</v>
      </c>
      <c r="P109" s="39">
        <f>(O109-L109)/L109</f>
        <v>0.17181478300076694</v>
      </c>
      <c r="Q109" s="123">
        <f>O109-N109</f>
        <v>-757.80999999999949</v>
      </c>
      <c r="R109" s="191">
        <f>IF(O109&gt;0,O109/O$219,"")</f>
        <v>4.7700042608611604E-2</v>
      </c>
      <c r="S109" s="28">
        <v>14500</v>
      </c>
      <c r="T109" s="27">
        <v>14379.92</v>
      </c>
      <c r="U109" s="39">
        <f>(T109-O109)/O109</f>
        <v>9.6705633052219884E-3</v>
      </c>
      <c r="V109" s="123">
        <f>T109-S109</f>
        <v>-120.07999999999993</v>
      </c>
      <c r="W109" s="191">
        <f>IF(T109&gt;0,T109/T$219,"")</f>
        <v>4.9056652049090384E-2</v>
      </c>
      <c r="X109" s="28">
        <v>14500</v>
      </c>
      <c r="Y109" s="27">
        <v>15338.7</v>
      </c>
      <c r="Z109" s="89" t="str">
        <f>ROUND(Y109-T109,2) &amp; "   (" &amp; ROUND(100*(Y109-T109)/T109,1) &amp;"%)"</f>
        <v>958,78   (6,7%)</v>
      </c>
      <c r="AA109" s="34" t="str">
        <f>ROUND(Y109-X109,2) &amp; "  (" &amp; ROUND(100*(Y109-X109)/X109,1) &amp;"%)"</f>
        <v>838,7  (5,8%)</v>
      </c>
      <c r="AB109" s="191">
        <f>IF(Y109&gt;0,Y109/Y$219,"")</f>
        <v>4.9340281574175866E-2</v>
      </c>
      <c r="AC109" s="28">
        <v>14500</v>
      </c>
      <c r="AD109" s="4">
        <v>19979.66</v>
      </c>
      <c r="AE109" s="193" t="str">
        <f>ROUND(AD109-Y109,2) &amp; "   (" &amp; ROUND(100*(AD109-Y109)/Y109,1) &amp;"%)"</f>
        <v>4640,96   (30,3%)</v>
      </c>
      <c r="AF109" s="582" t="str">
        <f>ROUND(AD109-AC109,2) &amp; "  (" &amp; ROUND(100*(AD109-AC109)/AC109,1) &amp;"%)"</f>
        <v>5479,66  (37,8%)</v>
      </c>
      <c r="AG109" s="191">
        <f>IF(AD109&gt;0,AD109/AD$219,"")</f>
        <v>6.6931018539269638E-2</v>
      </c>
      <c r="AH109" s="28">
        <v>14720</v>
      </c>
      <c r="AI109" s="205">
        <v>14546.82</v>
      </c>
      <c r="AJ109" s="35" t="str">
        <f t="shared" si="87"/>
        <v>-5432,84   (-27,2%)</v>
      </c>
      <c r="AK109" s="34" t="str">
        <f>ROUND(AI109-AH109,2) &amp; "  (" &amp; ROUND(100*(AI109-AH109)/AH109,1) &amp;"%)"</f>
        <v>-173,18  (-1,2%)</v>
      </c>
      <c r="AL109" s="191">
        <f>IF(AI109&gt;0,AI109/AI$219,"")</f>
        <v>4.8942554215223297E-2</v>
      </c>
      <c r="AM109" s="28">
        <v>14950</v>
      </c>
      <c r="AN109" s="205">
        <v>7150.97</v>
      </c>
      <c r="AO109" s="35" t="str">
        <f t="shared" si="88"/>
        <v>-7395,85   (-50,8%)</v>
      </c>
      <c r="AP109" s="34" t="str">
        <f>ROUND(AN109-AM109,2) &amp; "  (" &amp; ROUND(100*(AN109-AM109)/AM109,1) &amp;"%)"</f>
        <v>-7799,03  (-52,2%)</v>
      </c>
      <c r="AQ109" s="191">
        <f>IF(AN109&gt;0,AN109/AN$219,"")</f>
        <v>3.0091155839345633E-2</v>
      </c>
      <c r="AR109" s="28">
        <v>14950</v>
      </c>
      <c r="AS109" s="4">
        <v>0</v>
      </c>
      <c r="AT109" s="35" t="str">
        <f t="shared" si="89"/>
        <v>-7150,97   (-100%)</v>
      </c>
      <c r="AU109" s="34" t="str">
        <f>ROUND(AS109-AR109,2) &amp; "  (" &amp; ROUND(100*(AS109-AR109)/AR109,1) &amp;"%)"</f>
        <v>-14950  (-100%)</v>
      </c>
      <c r="AV109" s="191" t="str">
        <f>IF(AS109&gt;0,AS109/AS$219,"")</f>
        <v/>
      </c>
    </row>
    <row r="110" spans="1:48" x14ac:dyDescent="0.3">
      <c r="A110" s="23" t="str">
        <f t="shared" si="63"/>
        <v>6010</v>
      </c>
      <c r="B110" s="185" t="s">
        <v>106</v>
      </c>
      <c r="C110" s="186" t="str">
        <f t="shared" si="64"/>
        <v>6010/(0270)</v>
      </c>
      <c r="D110" s="187" t="str">
        <f t="shared" si="65"/>
        <v>(0270)  00281/050 Ch.Gén.</v>
      </c>
      <c r="E110" s="199" t="str">
        <f>A363</f>
        <v>601 Eau  *</v>
      </c>
      <c r="F110" s="27">
        <v>41802.74</v>
      </c>
      <c r="G110" s="27">
        <v>42334.12</v>
      </c>
      <c r="H110" s="27">
        <v>46435.68</v>
      </c>
      <c r="I110" s="27">
        <v>45034.66</v>
      </c>
      <c r="J110" s="27">
        <v>43951.75</v>
      </c>
      <c r="K110" s="28">
        <v>47000</v>
      </c>
      <c r="L110" s="27">
        <v>45694.84</v>
      </c>
      <c r="M110" s="39">
        <f>(L110-J110)/J110</f>
        <v>3.9659171705335887E-2</v>
      </c>
      <c r="N110" s="28">
        <v>47000</v>
      </c>
      <c r="O110" s="27">
        <v>47521.54</v>
      </c>
      <c r="P110" s="39">
        <f>(O110-L110)/L110</f>
        <v>3.997606731963619E-2</v>
      </c>
      <c r="Q110" s="123">
        <f>O110-N110</f>
        <v>521.54000000000087</v>
      </c>
      <c r="R110" s="191">
        <f>IF(O110&gt;0,O110/O$219,"")</f>
        <v>0.15915947497027075</v>
      </c>
      <c r="S110" s="28">
        <v>46000</v>
      </c>
      <c r="T110" s="27">
        <v>38860.959999999999</v>
      </c>
      <c r="U110" s="39">
        <f>(T110-O110)/O110</f>
        <v>-0.18224535652674559</v>
      </c>
      <c r="V110" s="123">
        <f>T110-S110</f>
        <v>-7139.0400000000009</v>
      </c>
      <c r="W110" s="191">
        <f>IF(T110&gt;0,T110/T$219,"")</f>
        <v>0.13257296236791438</v>
      </c>
      <c r="X110" s="28">
        <v>47500</v>
      </c>
      <c r="Y110" s="32">
        <v>47337.74</v>
      </c>
      <c r="Z110" s="197" t="str">
        <f>ROUND(Y110-T110,2) &amp; "   (" &amp; ROUND(100*(Y110-T110)/T110,1) &amp;"%)"</f>
        <v>8476,78   (21,8%)</v>
      </c>
      <c r="AA110" s="34" t="str">
        <f>ROUND(Y110-X110,2) &amp; "  (" &amp; ROUND(100*(Y110-X110)/X110,1) &amp;"%)"</f>
        <v>-162,26  (-0,3%)</v>
      </c>
      <c r="AB110" s="191">
        <f>IF(Y110&gt;0,Y110/Y$219,"")</f>
        <v>0.15227218869168363</v>
      </c>
      <c r="AC110" s="28">
        <v>40000</v>
      </c>
      <c r="AD110" s="192">
        <v>45137.79</v>
      </c>
      <c r="AE110" s="193" t="str">
        <f>ROUND(AD110-Y110,2) &amp; "   (" &amp; ROUND(100*(AD110-Y110)/Y110,1) &amp;"%)"</f>
        <v>-2199,95   (-4,6%)</v>
      </c>
      <c r="AF110" s="582" t="str">
        <f>ROUND(AD110-AC110,2) &amp; "  (" &amp; ROUND(100*(AD110-AC110)/AC110,1) &amp;"%)"</f>
        <v>5137,79  (12,8%)</v>
      </c>
      <c r="AG110" s="191">
        <f>IF(AD110&gt;0,AD110/AD$219,"")</f>
        <v>0.15120969322359137</v>
      </c>
      <c r="AH110" s="28">
        <v>40600</v>
      </c>
      <c r="AI110" s="4">
        <v>36496.21</v>
      </c>
      <c r="AJ110" s="35" t="str">
        <f t="shared" si="87"/>
        <v>-8641,58   (-19,1%)</v>
      </c>
      <c r="AK110" s="34" t="str">
        <f>ROUND(AI110-AH110,2) &amp; "  (" &amp; ROUND(100*(AI110-AH110)/AH110,1) &amp;"%)"</f>
        <v>-4103,79  (-10,1%)</v>
      </c>
      <c r="AL110" s="191">
        <f>IF(AI110&gt;0,AI110/AI$219,"")</f>
        <v>0.12279094238982642</v>
      </c>
      <c r="AM110" s="28">
        <v>41210</v>
      </c>
      <c r="AN110" s="205">
        <v>23929.200000000001</v>
      </c>
      <c r="AO110" s="35" t="str">
        <f t="shared" si="88"/>
        <v>-12567,01   (-34,4%)</v>
      </c>
      <c r="AP110" s="34" t="str">
        <f>ROUND(AN110-AM110,2) &amp; "  (" &amp; ROUND(100*(AN110-AM110)/AM110,1) &amp;"%)"</f>
        <v>-17280,8  (-41,9%)</v>
      </c>
      <c r="AQ110" s="191">
        <f>IF(AN110&gt;0,AN110/AN$219,"")</f>
        <v>0.10069365223331513</v>
      </c>
      <c r="AR110" s="28">
        <v>40000</v>
      </c>
      <c r="AS110" s="4">
        <v>0</v>
      </c>
      <c r="AT110" s="35" t="str">
        <f t="shared" si="89"/>
        <v>-23929,2   (-100%)</v>
      </c>
      <c r="AU110" s="34" t="str">
        <f>ROUND(AS110-AR110,2) &amp; "  (" &amp; ROUND(100*(AS110-AR110)/AR110,1) &amp;"%)"</f>
        <v>-40000  (-100%)</v>
      </c>
      <c r="AV110" s="191" t="str">
        <f>IF(AS110&gt;0,AS110/AS$219,"")</f>
        <v/>
      </c>
    </row>
    <row r="111" spans="1:48" x14ac:dyDescent="0.3">
      <c r="A111" s="23" t="str">
        <f t="shared" si="63"/>
        <v>6410</v>
      </c>
      <c r="B111" s="185" t="s">
        <v>107</v>
      </c>
      <c r="C111" s="186" t="str">
        <f t="shared" si="64"/>
        <v>6410/(0280)</v>
      </c>
      <c r="D111" s="187" t="str">
        <f t="shared" si="65"/>
        <v>(0280)  00301/050 Ch.Gén.</v>
      </c>
      <c r="E111" s="190" t="str">
        <f>A539</f>
        <v>64101 – Salaires Concierges</v>
      </c>
      <c r="F111" s="27">
        <v>62921.84</v>
      </c>
      <c r="G111" s="27">
        <v>64179.22</v>
      </c>
      <c r="H111" s="27">
        <v>66877.440000000002</v>
      </c>
      <c r="I111" s="27">
        <v>79188.28</v>
      </c>
      <c r="J111" s="27">
        <v>41665.46</v>
      </c>
      <c r="K111" s="28">
        <v>42600</v>
      </c>
      <c r="M111" s="39"/>
      <c r="N111" s="28">
        <v>42600</v>
      </c>
      <c r="P111" s="39"/>
      <c r="Q111" s="123"/>
      <c r="R111" s="191"/>
      <c r="S111" s="28">
        <v>42600</v>
      </c>
      <c r="V111" s="123"/>
      <c r="W111" s="191"/>
      <c r="Z111" s="89"/>
      <c r="AA111" s="34"/>
      <c r="AB111" s="191"/>
      <c r="AD111" s="4">
        <v>0</v>
      </c>
      <c r="AE111" s="35"/>
      <c r="AF111" s="34"/>
      <c r="AG111" s="191" t="str">
        <f>IF(AD111&gt;0,AD111/AD$219,"")</f>
        <v/>
      </c>
      <c r="AI111" s="4"/>
      <c r="AJ111" s="29"/>
      <c r="AK111" s="34"/>
      <c r="AL111" s="191"/>
      <c r="AN111" s="205"/>
      <c r="AO111" s="29"/>
      <c r="AP111" s="34"/>
      <c r="AQ111" s="191"/>
      <c r="AS111" s="4"/>
      <c r="AT111" s="29"/>
      <c r="AU111" s="34"/>
      <c r="AV111" s="191"/>
    </row>
    <row r="112" spans="1:48" x14ac:dyDescent="0.3">
      <c r="A112" s="23" t="str">
        <f t="shared" si="63"/>
        <v>6420</v>
      </c>
      <c r="B112" s="185" t="s">
        <v>108</v>
      </c>
      <c r="C112" s="186" t="str">
        <f t="shared" si="64"/>
        <v>6420/(0290)</v>
      </c>
      <c r="D112" s="187" t="str">
        <f t="shared" si="65"/>
        <v>(0290)  00302/050 Ch.Gén.</v>
      </c>
      <c r="E112" s="190" t="str">
        <f>A552</f>
        <v>64221 – Cotisation. Urssaf Concierges</v>
      </c>
      <c r="F112" s="27">
        <v>15975.54</v>
      </c>
      <c r="G112" s="200">
        <v>21386.77</v>
      </c>
      <c r="H112" s="27">
        <v>23987.95</v>
      </c>
      <c r="I112" s="27">
        <v>21581.95</v>
      </c>
      <c r="J112" s="27">
        <v>7583.69</v>
      </c>
      <c r="K112" s="28">
        <v>8000</v>
      </c>
      <c r="M112" s="39"/>
      <c r="N112" s="28">
        <v>8000</v>
      </c>
      <c r="P112" s="39"/>
      <c r="Q112" s="123"/>
      <c r="R112" s="191"/>
      <c r="S112" s="28">
        <v>8000</v>
      </c>
      <c r="V112" s="123"/>
      <c r="W112" s="191"/>
      <c r="Z112" s="89"/>
      <c r="AA112" s="34"/>
      <c r="AB112" s="191"/>
      <c r="AD112" s="4"/>
      <c r="AE112" s="35"/>
      <c r="AF112" s="34"/>
      <c r="AG112" s="191"/>
      <c r="AI112" s="4"/>
      <c r="AJ112" s="29"/>
      <c r="AK112" s="34"/>
      <c r="AL112" s="191"/>
      <c r="AN112" s="205"/>
      <c r="AO112" s="29"/>
      <c r="AP112" s="34"/>
      <c r="AQ112" s="191"/>
      <c r="AS112" s="4"/>
      <c r="AT112" s="29"/>
      <c r="AU112" s="34"/>
      <c r="AV112" s="191"/>
    </row>
    <row r="113" spans="1:48" x14ac:dyDescent="0.3">
      <c r="A113" s="23" t="str">
        <f t="shared" si="63"/>
        <v>6420</v>
      </c>
      <c r="B113" s="185" t="s">
        <v>109</v>
      </c>
      <c r="C113" s="186" t="str">
        <f t="shared" si="64"/>
        <v>6420/(0300)</v>
      </c>
      <c r="D113" s="187" t="str">
        <f t="shared" si="65"/>
        <v>(0300)  00303/050 Ch.Gén.</v>
      </c>
      <c r="E113" s="190" t="str">
        <f>A558</f>
        <v>64231 – Cotisation. Retraite Concierges</v>
      </c>
      <c r="F113" s="27">
        <v>4451.9399999999996</v>
      </c>
      <c r="G113" s="27">
        <v>4491.62</v>
      </c>
      <c r="H113" s="27">
        <v>4801.26</v>
      </c>
      <c r="I113" s="27">
        <v>6786.29</v>
      </c>
      <c r="J113" s="27">
        <v>2921.4</v>
      </c>
      <c r="K113" s="28">
        <v>3000</v>
      </c>
      <c r="M113" s="39"/>
      <c r="N113" s="28">
        <v>3000</v>
      </c>
      <c r="P113" s="39"/>
      <c r="Q113" s="123"/>
      <c r="R113" s="191"/>
      <c r="S113" s="28">
        <v>3000</v>
      </c>
      <c r="V113" s="123"/>
      <c r="W113" s="191"/>
      <c r="Z113" s="89"/>
      <c r="AA113" s="34"/>
      <c r="AB113" s="191"/>
      <c r="AD113" s="4"/>
      <c r="AE113" s="35"/>
      <c r="AF113" s="34"/>
      <c r="AG113" s="191"/>
      <c r="AI113" s="4"/>
      <c r="AJ113" s="29"/>
      <c r="AK113" s="34"/>
      <c r="AL113" s="191"/>
      <c r="AN113" s="205"/>
      <c r="AO113" s="29"/>
      <c r="AP113" s="34"/>
      <c r="AQ113" s="191"/>
      <c r="AS113" s="4"/>
      <c r="AT113" s="29"/>
      <c r="AU113" s="34"/>
      <c r="AV113" s="191"/>
    </row>
    <row r="114" spans="1:48" x14ac:dyDescent="0.3">
      <c r="A114" s="23" t="str">
        <f t="shared" si="63"/>
        <v>6420</v>
      </c>
      <c r="B114" s="185" t="s">
        <v>110</v>
      </c>
      <c r="C114" s="186" t="str">
        <f t="shared" si="64"/>
        <v>6420/(0310)</v>
      </c>
      <c r="D114" s="187" t="str">
        <f t="shared" si="65"/>
        <v>(0310)   Coti/050 Ch.Gén.</v>
      </c>
      <c r="E114" s="190" t="str">
        <f>A564</f>
        <v>64241 – Cotisation. Chômage Concierges</v>
      </c>
      <c r="F114" s="27">
        <v>2602.58</v>
      </c>
      <c r="M114" s="39"/>
      <c r="P114" s="39"/>
      <c r="Q114" s="123">
        <f>O114-N114</f>
        <v>0</v>
      </c>
      <c r="R114" s="191" t="str">
        <f>IF(O114&gt;0,O114/O$219,"")</f>
        <v/>
      </c>
      <c r="V114" s="123">
        <f>T114-S114</f>
        <v>0</v>
      </c>
      <c r="W114" s="191" t="str">
        <f>IF(T114&gt;0,T114/T$219,"")</f>
        <v/>
      </c>
      <c r="X114" s="28">
        <v>190</v>
      </c>
      <c r="Z114" s="89"/>
      <c r="AA114" s="34" t="str">
        <f>ROUND(Y114-X114,2) &amp; "  (" &amp; ROUND(100*(Y114-X114)/X114,1) &amp;"%)"</f>
        <v>-190  (-100%)</v>
      </c>
      <c r="AB114" s="191" t="str">
        <f>IF(Y114&gt;0,Y114/Y$219,"")</f>
        <v/>
      </c>
      <c r="AC114" s="28">
        <v>200</v>
      </c>
      <c r="AD114" s="4">
        <v>0</v>
      </c>
      <c r="AE114" s="35"/>
      <c r="AF114" s="34" t="str">
        <f>ROUND(AD114-AC114,2) &amp; "  (" &amp; ROUND(100*(AD114-AC114)/AC114,1) &amp;"%)"</f>
        <v>-200  (-100%)</v>
      </c>
      <c r="AG114" s="191" t="str">
        <f>IF(AD114&gt;0,AD114/AD$219,"")</f>
        <v/>
      </c>
      <c r="AH114" s="28">
        <v>210</v>
      </c>
      <c r="AI114" s="4">
        <v>0</v>
      </c>
      <c r="AJ114" s="29"/>
      <c r="AK114" s="34" t="str">
        <f>ROUND(AI114-AH114,2) &amp; "  (" &amp; ROUND(100*(AI114-AH114)/AH114,1) &amp;"%)"</f>
        <v>-210  (-100%)</v>
      </c>
      <c r="AL114" s="191" t="str">
        <f>IF(AI114&gt;0,AI114/AI$219,"")</f>
        <v/>
      </c>
      <c r="AM114" s="28">
        <v>220</v>
      </c>
      <c r="AN114" s="205">
        <v>0</v>
      </c>
      <c r="AO114" s="29"/>
      <c r="AP114" s="34" t="str">
        <f>ROUND(AN114-AM114,2) &amp; "  (" &amp; ROUND(100*(AN114-AM114)/AM114,1) &amp;"%)"</f>
        <v>-220  (-100%)</v>
      </c>
      <c r="AQ114" s="191" t="str">
        <f>IF(AN114&gt;0,AN114/AN$219,"")</f>
        <v/>
      </c>
      <c r="AR114" s="28">
        <v>220</v>
      </c>
      <c r="AS114" s="4">
        <v>0</v>
      </c>
      <c r="AT114" s="29"/>
      <c r="AU114" s="34" t="str">
        <f>ROUND(AS114-AR114,2) &amp; "  (" &amp; ROUND(100*(AS114-AR114)/AR114,1) &amp;"%)"</f>
        <v>-220  (-100%)</v>
      </c>
      <c r="AV114" s="191" t="str">
        <f>IF(AS114&gt;0,AS114/AS$219,"")</f>
        <v/>
      </c>
    </row>
    <row r="115" spans="1:48" x14ac:dyDescent="0.3">
      <c r="A115" s="23" t="str">
        <f t="shared" si="63"/>
        <v>6440</v>
      </c>
      <c r="B115" s="185" t="s">
        <v>111</v>
      </c>
      <c r="C115" s="186" t="str">
        <f t="shared" si="64"/>
        <v>6440/(0320)</v>
      </c>
      <c r="D115" s="187" t="str">
        <f t="shared" si="65"/>
        <v>(0320)  01305/050 Ch.Gén.</v>
      </c>
      <c r="E115" s="190" t="str">
        <f xml:space="preserve"> A585</f>
        <v>64411 – Visites Médicales Concierges</v>
      </c>
      <c r="F115" s="27">
        <v>0</v>
      </c>
      <c r="G115" s="27">
        <v>169.22</v>
      </c>
      <c r="H115" s="27">
        <v>169.22</v>
      </c>
      <c r="I115" s="27">
        <v>177</v>
      </c>
      <c r="J115" s="38">
        <v>266.39999999999998</v>
      </c>
      <c r="K115" s="201">
        <v>260</v>
      </c>
      <c r="M115" s="202"/>
      <c r="N115" s="201">
        <v>260</v>
      </c>
      <c r="O115" s="38">
        <v>184.8</v>
      </c>
      <c r="P115" s="202"/>
      <c r="Q115" s="203"/>
      <c r="R115" s="191">
        <f>IF(O115&gt;0,O115/O$219,"")</f>
        <v>6.1893345574461685E-4</v>
      </c>
      <c r="S115" s="201">
        <v>260</v>
      </c>
      <c r="T115" s="38">
        <v>187.2</v>
      </c>
      <c r="U115" s="202"/>
      <c r="V115" s="203"/>
      <c r="W115" s="191">
        <f>IF(T115&gt;0,T115/T$219,"")</f>
        <v>6.3862700651948819E-4</v>
      </c>
      <c r="X115" s="201">
        <v>260</v>
      </c>
      <c r="Y115" s="38">
        <v>192</v>
      </c>
      <c r="Z115" s="202"/>
      <c r="AA115" s="204" t="s">
        <v>112</v>
      </c>
      <c r="AB115" s="191">
        <f>IF(Y115&gt;0,Y115/Y$219,"")</f>
        <v>6.1760997100417678E-4</v>
      </c>
      <c r="AC115" s="201">
        <v>270</v>
      </c>
      <c r="AD115" s="205">
        <v>192</v>
      </c>
      <c r="AE115" s="206"/>
      <c r="AF115" s="204"/>
      <c r="AG115" s="191">
        <f>IF(AD115&gt;0,AD115/AD$219,"")</f>
        <v>6.4319190414350246E-4</v>
      </c>
      <c r="AH115" s="201">
        <v>280</v>
      </c>
      <c r="AI115" s="205">
        <v>100.8</v>
      </c>
      <c r="AJ115" s="35" t="str">
        <f t="shared" ref="AJ115" si="90">ROUND(AI115-AD115,2) &amp; "   (" &amp; ROUND(100*(AI115-AD115)/AD115,1) &amp;"%)"</f>
        <v>-91,2   (-47,5%)</v>
      </c>
      <c r="AK115" s="204"/>
      <c r="AL115" s="191">
        <f>IF(AI115&gt;0,AI115/AI$219,"")</f>
        <v>3.3914006393799529E-4</v>
      </c>
      <c r="AM115" s="201">
        <v>290</v>
      </c>
      <c r="AN115" s="205">
        <v>0</v>
      </c>
      <c r="AO115" s="35" t="str">
        <f t="shared" ref="AO115" si="91">ROUND(AN115-AI115,2) &amp; "   (" &amp; ROUND(100*(AN115-AI115)/AI115,1) &amp;"%)"</f>
        <v>-100,8   (-100%)</v>
      </c>
      <c r="AP115" s="204"/>
      <c r="AQ115" s="191" t="str">
        <f>IF(AN115&gt;0,AN115/AN$219,"")</f>
        <v/>
      </c>
      <c r="AR115" s="201">
        <v>290</v>
      </c>
      <c r="AS115" s="205">
        <v>0</v>
      </c>
      <c r="AT115" s="35" t="e">
        <f t="shared" ref="AT115" si="92">ROUND(AS115-AN115,2) &amp; "   (" &amp; ROUND(100*(AS115-AN115)/AN115,1) &amp;"%)"</f>
        <v>#DIV/0!</v>
      </c>
      <c r="AU115" s="204"/>
      <c r="AV115" s="191" t="str">
        <f>IF(AS115&gt;0,AS115/AS$219,"")</f>
        <v/>
      </c>
    </row>
    <row r="116" spans="1:48" x14ac:dyDescent="0.3">
      <c r="A116" s="23" t="str">
        <f t="shared" si="63"/>
        <v>6410</v>
      </c>
      <c r="B116" s="207" t="s">
        <v>113</v>
      </c>
      <c r="C116" s="186" t="str">
        <f t="shared" si="64"/>
        <v>6410/(0330)</v>
      </c>
      <c r="D116" s="187" t="str">
        <f t="shared" si="65"/>
        <v>(0330)  01307/050 Ch.Gén.</v>
      </c>
      <c r="E116" s="188" t="str">
        <f>A596</f>
        <v>6446 – Indemnités Sec.Soc.</v>
      </c>
      <c r="F116" s="27">
        <v>0</v>
      </c>
      <c r="M116" s="39"/>
      <c r="P116" s="39"/>
      <c r="Q116" s="123">
        <f>O116-N116</f>
        <v>0</v>
      </c>
      <c r="R116" s="191" t="str">
        <f>IF(O116&gt;0,O116/O$219,"")</f>
        <v/>
      </c>
      <c r="T116" s="27">
        <v>-4184.8999999999996</v>
      </c>
      <c r="V116" s="123">
        <f>T116-S116</f>
        <v>-4184.8999999999996</v>
      </c>
      <c r="W116" s="191" t="str">
        <f>IF(T116&gt;0,T116/T$219,"")</f>
        <v/>
      </c>
      <c r="Y116" s="27">
        <v>-2476.59</v>
      </c>
      <c r="Z116" s="89" t="str">
        <f>ROUND(Y116-T116,2) &amp; "   (" &amp; ROUND(100*(Y116-T116)/T116,1) &amp;"%)"</f>
        <v>1708,31   (-40,8%)</v>
      </c>
      <c r="AA116" s="34"/>
      <c r="AB116" s="191" t="str">
        <f>IF(Y116&gt;0,Y116/Y$219,"")</f>
        <v/>
      </c>
      <c r="AD116" s="4"/>
      <c r="AE116" s="35" t="str">
        <f>ROUND(AD116-Y116,2) &amp; "   (" &amp; ROUND(100*(AD116-Y116)/Y116,1) &amp;"%)"</f>
        <v>2476,59   (-100%)</v>
      </c>
      <c r="AF116" s="34"/>
      <c r="AG116" s="191" t="str">
        <f>IF(AD116&gt;0,AD116/AD$219,"")</f>
        <v/>
      </c>
      <c r="AI116" s="4">
        <v>-7124.7</v>
      </c>
      <c r="AJ116" s="29"/>
      <c r="AK116" s="34"/>
      <c r="AL116" s="191" t="str">
        <f>IF(AI116&gt;0,AI116/AI$219,"")</f>
        <v/>
      </c>
      <c r="AN116" s="205">
        <v>-1569.04</v>
      </c>
      <c r="AO116" s="29"/>
      <c r="AP116" s="34"/>
      <c r="AQ116" s="191" t="str">
        <f>IF(AN116&gt;0,AN116/AN$219,"")</f>
        <v/>
      </c>
      <c r="AS116" s="4"/>
      <c r="AT116" s="29"/>
      <c r="AU116" s="34"/>
      <c r="AV116" s="191" t="str">
        <f>IF(AS116&gt;0,AS116/AS$219,"")</f>
        <v/>
      </c>
    </row>
    <row r="117" spans="1:48" x14ac:dyDescent="0.3">
      <c r="A117" s="23" t="str">
        <f t="shared" si="63"/>
        <v>6420</v>
      </c>
      <c r="B117" s="185" t="s">
        <v>114</v>
      </c>
      <c r="C117" s="186" t="str">
        <f t="shared" si="64"/>
        <v>6420/(0340)</v>
      </c>
      <c r="D117" s="187" t="str">
        <f t="shared" si="65"/>
        <v>(0340)  00309/050 Ch.Gén.</v>
      </c>
      <c r="E117" s="190" t="str">
        <f>A576</f>
        <v>64299 - Salaires &amp; Charges Sociales</v>
      </c>
      <c r="F117" s="27">
        <v>0</v>
      </c>
      <c r="I117" s="27">
        <v>-53237.43</v>
      </c>
      <c r="M117" s="39"/>
      <c r="P117" s="39"/>
      <c r="Q117" s="123"/>
      <c r="R117" s="191" t="str">
        <f>IF(O117&gt;0,O117/O$219,"")</f>
        <v/>
      </c>
      <c r="V117" s="123"/>
      <c r="W117" s="191" t="str">
        <f>IF(T117&gt;0,T117/T$219,"")</f>
        <v/>
      </c>
      <c r="Z117" s="89"/>
      <c r="AA117" s="34"/>
      <c r="AB117" s="191" t="str">
        <f>IF(Y117&gt;0,Y117/Y$219,"")</f>
        <v/>
      </c>
      <c r="AD117" s="4"/>
      <c r="AE117" s="35"/>
      <c r="AF117" s="34"/>
      <c r="AG117" s="191" t="str">
        <f>IF(AD117&gt;0,AD117/AD$219,"")</f>
        <v/>
      </c>
      <c r="AI117" s="4"/>
      <c r="AJ117" s="29"/>
      <c r="AK117" s="34"/>
      <c r="AL117" s="191" t="str">
        <f>IF(AI117&gt;0,AI117/AI$219,"")</f>
        <v/>
      </c>
      <c r="AN117" s="205"/>
      <c r="AO117" s="29"/>
      <c r="AP117" s="34"/>
      <c r="AQ117" s="191" t="str">
        <f>IF(AN117&gt;0,AN117/AN$219,"")</f>
        <v/>
      </c>
      <c r="AS117" s="4"/>
      <c r="AT117" s="29"/>
      <c r="AU117" s="34"/>
      <c r="AV117" s="191" t="str">
        <f>IF(AS117&gt;0,AS117/AS$219,"")</f>
        <v/>
      </c>
    </row>
    <row r="118" spans="1:48" x14ac:dyDescent="0.3">
      <c r="A118" s="23" t="str">
        <f t="shared" si="63"/>
        <v>6420</v>
      </c>
      <c r="B118" s="185" t="s">
        <v>115</v>
      </c>
      <c r="C118" s="186" t="str">
        <f t="shared" si="64"/>
        <v>6420/(0350)</v>
      </c>
      <c r="D118" s="187" t="str">
        <f t="shared" si="65"/>
        <v>(0350)  01312/050 Ch.Gén.</v>
      </c>
      <c r="E118" s="190" t="str">
        <f>A594</f>
        <v>64451  Formation Prof.Concierges</v>
      </c>
      <c r="F118" s="27">
        <v>0</v>
      </c>
      <c r="G118" s="27">
        <v>502.89</v>
      </c>
      <c r="H118" s="27">
        <v>366.89</v>
      </c>
      <c r="I118" s="27">
        <v>381.49</v>
      </c>
      <c r="J118" s="27">
        <v>448.91</v>
      </c>
      <c r="K118" s="28">
        <v>500</v>
      </c>
      <c r="M118" s="39"/>
      <c r="N118" s="28">
        <v>500</v>
      </c>
      <c r="P118" s="39"/>
      <c r="Q118" s="123">
        <f t="shared" ref="Q118:Q134" si="93">O118-N118</f>
        <v>-500</v>
      </c>
      <c r="R118" s="191" t="str">
        <f>IF(O118&gt;0,O118/O$219,"")</f>
        <v/>
      </c>
      <c r="S118" s="28">
        <v>500</v>
      </c>
      <c r="V118" s="123">
        <f t="shared" ref="V118:V134" si="94">T118-S118</f>
        <v>-500</v>
      </c>
      <c r="W118" s="191" t="str">
        <f>IF(T118&gt;0,T118/T$219,"")</f>
        <v/>
      </c>
      <c r="X118" s="28">
        <v>500</v>
      </c>
      <c r="Z118" s="89"/>
      <c r="AA118" s="34" t="str">
        <f>ROUND(Y118-X118,2) &amp; "  (" &amp; ROUND(100*(Y118-X118)/X118,1) &amp;"%)"</f>
        <v>-500  (-100%)</v>
      </c>
      <c r="AB118" s="191" t="str">
        <f>IF(Y118&gt;0,Y118/Y$219,"")</f>
        <v/>
      </c>
      <c r="AC118" s="28">
        <v>510</v>
      </c>
      <c r="AD118" s="4">
        <v>300</v>
      </c>
      <c r="AE118" s="35"/>
      <c r="AF118" s="34" t="str">
        <f t="shared" ref="AF118:AF125" si="95">ROUND(AD118-AC118,2) &amp; "  (" &amp; ROUND(100*(AD118-AC118)/AC118,1) &amp;"%)"</f>
        <v>-210  (-41,2%)</v>
      </c>
      <c r="AG118" s="191">
        <f>IF(AD118&gt;0,AD118/AD$219,"")</f>
        <v>1.0049873502242226E-3</v>
      </c>
      <c r="AH118" s="28">
        <v>520</v>
      </c>
      <c r="AI118" s="4">
        <v>60</v>
      </c>
      <c r="AJ118" s="35" t="str">
        <f t="shared" ref="AJ118:AJ123" si="96">ROUND(AI118-AD118,2) &amp; "   (" &amp; ROUND(100*(AI118-AD118)/AD118,1) &amp;"%)"</f>
        <v>-240   (-80%)</v>
      </c>
      <c r="AK118" s="34" t="str">
        <f t="shared" ref="AK118:AK125" si="97">ROUND(AI118-AH118,2) &amp; "  (" &amp; ROUND(100*(AI118-AH118)/AH118,1) &amp;"%)"</f>
        <v>-460  (-88,5%)</v>
      </c>
      <c r="AL118" s="191">
        <f>IF(AI118&gt;0,AI118/AI$219,"")</f>
        <v>2.0186908567737814E-4</v>
      </c>
      <c r="AM118" s="28">
        <v>530</v>
      </c>
      <c r="AN118" s="205">
        <v>0</v>
      </c>
      <c r="AO118" s="35" t="str">
        <f t="shared" ref="AO118:AO123" si="98">ROUND(AN118-AI118,2) &amp; "   (" &amp; ROUND(100*(AN118-AI118)/AI118,1) &amp;"%)"</f>
        <v>-60   (-100%)</v>
      </c>
      <c r="AP118" s="34" t="str">
        <f t="shared" ref="AP118:AP125" si="99">ROUND(AN118-AM118,2) &amp; "  (" &amp; ROUND(100*(AN118-AM118)/AM118,1) &amp;"%)"</f>
        <v>-530  (-100%)</v>
      </c>
      <c r="AQ118" s="191" t="str">
        <f>IF(AN118&gt;0,AN118/AN$219,"")</f>
        <v/>
      </c>
      <c r="AR118" s="28">
        <v>530</v>
      </c>
      <c r="AS118" s="4">
        <v>0</v>
      </c>
      <c r="AT118" s="35" t="e">
        <f t="shared" ref="AT118:AT123" si="100">ROUND(AS118-AN118,2) &amp; "   (" &amp; ROUND(100*(AS118-AN118)/AN118,1) &amp;"%)"</f>
        <v>#DIV/0!</v>
      </c>
      <c r="AU118" s="34" t="str">
        <f t="shared" ref="AU118:AU125" si="101">ROUND(AS118-AR118,2) &amp; "  (" &amp; ROUND(100*(AS118-AR118)/AR118,1) &amp;"%)"</f>
        <v>-530  (-100%)</v>
      </c>
      <c r="AV118" s="191" t="str">
        <f>IF(AS118&gt;0,AS118/AS$219,"")</f>
        <v/>
      </c>
    </row>
    <row r="119" spans="1:48" x14ac:dyDescent="0.3">
      <c r="A119" s="23" t="str">
        <f t="shared" si="63"/>
        <v>6430</v>
      </c>
      <c r="B119" s="185" t="s">
        <v>116</v>
      </c>
      <c r="C119" s="186" t="str">
        <f t="shared" si="64"/>
        <v>6430/(0360)</v>
      </c>
      <c r="D119" s="187" t="str">
        <f t="shared" si="65"/>
        <v>(0360)  01314/050 Ch.Gén.</v>
      </c>
      <c r="E119" s="190" t="str">
        <f>A578</f>
        <v>64301 – Taxe salaires Concierges</v>
      </c>
      <c r="F119" s="27">
        <v>0</v>
      </c>
      <c r="G119" s="27">
        <v>8628.18</v>
      </c>
      <c r="H119" s="27">
        <v>6493.82</v>
      </c>
      <c r="I119" s="27">
        <v>8041.98</v>
      </c>
      <c r="J119" s="27">
        <v>3245.54</v>
      </c>
      <c r="K119" s="28">
        <v>4400</v>
      </c>
      <c r="M119" s="39"/>
      <c r="N119" s="28">
        <v>4400</v>
      </c>
      <c r="P119" s="39"/>
      <c r="Q119" s="123">
        <f t="shared" si="93"/>
        <v>-4400</v>
      </c>
      <c r="R119" s="191" t="str">
        <f>IF(O119&gt;0,O119/O$219,"")</f>
        <v/>
      </c>
      <c r="S119" s="28">
        <v>4400</v>
      </c>
      <c r="V119" s="123">
        <f t="shared" si="94"/>
        <v>-4400</v>
      </c>
      <c r="W119" s="191" t="str">
        <f>IF(T119&gt;0,T119/T$219,"")</f>
        <v/>
      </c>
      <c r="X119" s="28">
        <v>4400</v>
      </c>
      <c r="Z119" s="89"/>
      <c r="AA119" s="34" t="str">
        <f>ROUND(Y119-X119,2) &amp; "  (" &amp; ROUND(100*(Y119-X119)/X119,1) &amp;"%)"</f>
        <v>-4400  (-100%)</v>
      </c>
      <c r="AB119" s="191" t="str">
        <f>IF(Y119&gt;0,Y119/Y$219,"")</f>
        <v/>
      </c>
      <c r="AC119" s="28">
        <v>4490</v>
      </c>
      <c r="AD119" s="4">
        <v>0</v>
      </c>
      <c r="AE119" s="35"/>
      <c r="AF119" s="34" t="str">
        <f t="shared" si="95"/>
        <v>-4490  (-100%)</v>
      </c>
      <c r="AG119" s="191" t="str">
        <f>IF(AD119&gt;0,AD119/AD$219,"")</f>
        <v/>
      </c>
      <c r="AH119" s="28">
        <v>4560</v>
      </c>
      <c r="AI119" s="4">
        <v>0</v>
      </c>
      <c r="AJ119" s="35" t="str">
        <f t="shared" ref="AJ119:AJ120" si="102">ROUND(AI119-AD119,2) &amp; "   (" &amp; ROUND(100*(AI119-AD119)/(AD119+0.001),1) &amp;"%)"</f>
        <v>0   (0%)</v>
      </c>
      <c r="AK119" s="34" t="str">
        <f t="shared" si="97"/>
        <v>-4560  (-100%)</v>
      </c>
      <c r="AL119" s="191" t="str">
        <f>IF(AI119&gt;0,AI119/AI$219,"")</f>
        <v/>
      </c>
      <c r="AM119" s="28">
        <v>4630</v>
      </c>
      <c r="AN119" s="205">
        <v>0</v>
      </c>
      <c r="AO119" s="35" t="str">
        <f t="shared" ref="AO119:AO120" si="103">ROUND(AN119-AI119,2) &amp; "   (" &amp; ROUND(100*(AN119-AI119)/(AI119+0.0001),1) &amp;"%)"</f>
        <v>0   (0%)</v>
      </c>
      <c r="AP119" s="34" t="str">
        <f t="shared" si="99"/>
        <v>-4630  (-100%)</v>
      </c>
      <c r="AQ119" s="191" t="str">
        <f>IF(AN119&gt;0,AN119/AN$219,"")</f>
        <v/>
      </c>
      <c r="AR119" s="28">
        <v>4630</v>
      </c>
      <c r="AS119" s="4">
        <v>0</v>
      </c>
      <c r="AT119" s="35" t="e">
        <f t="shared" si="100"/>
        <v>#DIV/0!</v>
      </c>
      <c r="AU119" s="34" t="str">
        <f t="shared" si="101"/>
        <v>-4630  (-100%)</v>
      </c>
      <c r="AV119" s="191" t="str">
        <f>IF(AS119&gt;0,AS119/AS$219,"")</f>
        <v/>
      </c>
    </row>
    <row r="120" spans="1:48" x14ac:dyDescent="0.3">
      <c r="A120" s="98" t="str">
        <f t="shared" si="63"/>
        <v>6410</v>
      </c>
      <c r="B120" s="185" t="s">
        <v>117</v>
      </c>
      <c r="C120" s="208" t="str">
        <f t="shared" si="64"/>
        <v>6410/(0370)</v>
      </c>
      <c r="D120" s="209" t="str">
        <f>RIGHT(B120,6) &amp;"  "&amp; RIGHT(LEFT(B120,10),5) &amp;"/"&amp;LEFT(B$81,6)&amp;"."&amp;RIGHT(LEFT(B$81,14),3)&amp;"."</f>
        <v>(0370)  01315/050 Ch.Gén.</v>
      </c>
      <c r="E120" s="198" t="str">
        <f>A546</f>
        <v>64211 – CRI Prévoyance Concierges</v>
      </c>
      <c r="F120" s="27">
        <v>0</v>
      </c>
      <c r="G120" s="27">
        <v>658.21</v>
      </c>
      <c r="H120" s="27">
        <v>693.6</v>
      </c>
      <c r="I120" s="27">
        <v>816.44</v>
      </c>
      <c r="J120" s="27">
        <v>433</v>
      </c>
      <c r="K120" s="28">
        <v>550</v>
      </c>
      <c r="M120" s="39"/>
      <c r="N120" s="28">
        <v>550</v>
      </c>
      <c r="P120" s="39"/>
      <c r="Q120" s="123">
        <f t="shared" si="93"/>
        <v>-550</v>
      </c>
      <c r="R120" s="191" t="str">
        <f>IF(O120&gt;0,O120/O$219,"")</f>
        <v/>
      </c>
      <c r="S120" s="28">
        <v>550</v>
      </c>
      <c r="V120" s="123">
        <f t="shared" si="94"/>
        <v>-550</v>
      </c>
      <c r="W120" s="191" t="str">
        <f>IF(T120&gt;0,T120/T$219,"")</f>
        <v/>
      </c>
      <c r="X120" s="28">
        <v>550</v>
      </c>
      <c r="Z120" s="89"/>
      <c r="AA120" s="34" t="str">
        <f>ROUND(Y120-X120,2) &amp; "  (" &amp; ROUND(100*(Y120-X120)/X120,1) &amp;"%)"</f>
        <v>-550  (-100%)</v>
      </c>
      <c r="AB120" s="191" t="str">
        <f>IF(Y120&gt;0,Y120/Y$219,"")</f>
        <v/>
      </c>
      <c r="AC120" s="28">
        <v>570</v>
      </c>
      <c r="AD120" s="4">
        <v>0</v>
      </c>
      <c r="AE120" s="35"/>
      <c r="AF120" s="34" t="str">
        <f t="shared" si="95"/>
        <v>-570  (-100%)</v>
      </c>
      <c r="AG120" s="191" t="str">
        <f>IF(AD120&gt;0,AD120/AD$219,"")</f>
        <v/>
      </c>
      <c r="AH120" s="28">
        <v>580</v>
      </c>
      <c r="AI120" s="4">
        <v>0</v>
      </c>
      <c r="AJ120" s="35" t="str">
        <f t="shared" si="102"/>
        <v>0   (0%)</v>
      </c>
      <c r="AK120" s="34" t="str">
        <f t="shared" si="97"/>
        <v>-580  (-100%)</v>
      </c>
      <c r="AL120" s="191" t="str">
        <f>IF(AI120&gt;0,AI120/AI$219,"")</f>
        <v/>
      </c>
      <c r="AM120" s="28">
        <v>590</v>
      </c>
      <c r="AN120" s="205">
        <v>0</v>
      </c>
      <c r="AO120" s="35" t="str">
        <f t="shared" si="103"/>
        <v>0   (0%)</v>
      </c>
      <c r="AP120" s="34" t="str">
        <f t="shared" si="99"/>
        <v>-590  (-100%)</v>
      </c>
      <c r="AQ120" s="191" t="str">
        <f>IF(AN120&gt;0,AN120/AN$219,"")</f>
        <v/>
      </c>
      <c r="AR120" s="28">
        <v>590</v>
      </c>
      <c r="AS120" s="4">
        <v>0</v>
      </c>
      <c r="AT120" s="35" t="e">
        <f t="shared" si="100"/>
        <v>#DIV/0!</v>
      </c>
      <c r="AU120" s="34" t="str">
        <f t="shared" si="101"/>
        <v>-590  (-100%)</v>
      </c>
      <c r="AV120" s="191" t="str">
        <f>IF(AS120&gt;0,AS120/AS$219,"")</f>
        <v/>
      </c>
    </row>
    <row r="121" spans="1:48" x14ac:dyDescent="0.3">
      <c r="A121" s="98" t="str">
        <f t="shared" si="63"/>
        <v>6410</v>
      </c>
      <c r="B121" s="185" t="s">
        <v>118</v>
      </c>
      <c r="C121" s="186" t="str">
        <f t="shared" si="64"/>
        <v>6410/(0380)</v>
      </c>
      <c r="D121" s="187" t="str">
        <f t="shared" si="65"/>
        <v>(0380)  00321/050 Ch.Gén.</v>
      </c>
      <c r="E121" s="198" t="str">
        <f>A543</f>
        <v>64106 – Salaires Pers.Entretien</v>
      </c>
      <c r="F121" s="27">
        <v>26582.11</v>
      </c>
      <c r="G121" s="27">
        <v>27486.19</v>
      </c>
      <c r="H121" s="27">
        <v>28620.59</v>
      </c>
      <c r="I121" s="27">
        <v>29331.66</v>
      </c>
      <c r="J121" s="27">
        <v>28461.98</v>
      </c>
      <c r="K121" s="28">
        <v>30000</v>
      </c>
      <c r="L121" s="27">
        <v>28543.87</v>
      </c>
      <c r="M121" s="39">
        <f>(L121-J121)/J121</f>
        <v>2.8771715811759906E-3</v>
      </c>
      <c r="N121" s="28">
        <v>30000</v>
      </c>
      <c r="O121" s="27">
        <v>26166.18</v>
      </c>
      <c r="P121" s="39">
        <f>(O121-L121)/L121</f>
        <v>-8.3299496529377362E-2</v>
      </c>
      <c r="Q121" s="123">
        <f t="shared" si="93"/>
        <v>-3833.8199999999997</v>
      </c>
      <c r="R121" s="191">
        <f>IF(O121&gt;0,O121/O$219,"")</f>
        <v>8.7635953522920335E-2</v>
      </c>
      <c r="S121" s="28">
        <v>30000</v>
      </c>
      <c r="T121" s="27">
        <v>29174.98</v>
      </c>
      <c r="U121" s="39">
        <f>(T121-O121)/O121</f>
        <v>0.1149881258938064</v>
      </c>
      <c r="V121" s="123">
        <f t="shared" si="94"/>
        <v>-825.02000000000044</v>
      </c>
      <c r="W121" s="191">
        <f>IF(T121&gt;0,T121/T$219,"")</f>
        <v>9.9529541360394977E-2</v>
      </c>
      <c r="X121" s="28">
        <v>27900</v>
      </c>
      <c r="Y121" s="27">
        <v>30292.32</v>
      </c>
      <c r="Z121" s="89" t="str">
        <f>ROUND(Y121-T121,2) &amp; "   (" &amp; ROUND(100*(Y121-T121)/T121,1) &amp;"%)"</f>
        <v>1117,34   (3,8%)</v>
      </c>
      <c r="AA121" s="34" t="str">
        <f>ROUND(Y121-X121,2) &amp; "  (" &amp; ROUND(100*(Y121-X121)/X121,1) &amp;"%)"</f>
        <v>2392,32  (8,6%)</v>
      </c>
      <c r="AB121" s="191">
        <f>IF(Y121&gt;0,Y121/Y$219,"")</f>
        <v>9.7441869150256474E-2</v>
      </c>
      <c r="AC121" s="28">
        <v>30000</v>
      </c>
      <c r="AD121" s="210">
        <v>27788.400000000001</v>
      </c>
      <c r="AE121" s="35" t="str">
        <f>ROUND(AD121-Y121,2) &amp; "   (" &amp; ROUND(100*(AD121-Y121)/Y121,1) &amp;"%)"</f>
        <v>-2503,92   (-8,3%)</v>
      </c>
      <c r="AF121" s="34" t="str">
        <f t="shared" si="95"/>
        <v>-2211,6  (-7,4%)</v>
      </c>
      <c r="AG121" s="191">
        <f>IF(AD121&gt;0,AD121/AD$219,"")</f>
        <v>9.3089968276569304E-2</v>
      </c>
      <c r="AH121" s="28">
        <v>30450</v>
      </c>
      <c r="AI121" s="4">
        <v>37694.42</v>
      </c>
      <c r="AJ121" s="582" t="str">
        <f t="shared" si="96"/>
        <v>9906,02   (35,6%)</v>
      </c>
      <c r="AK121" s="34" t="str">
        <f t="shared" si="97"/>
        <v>7244,42  (23,8%)</v>
      </c>
      <c r="AL121" s="191">
        <f>IF(AI121&gt;0,AI121/AI$219,"")</f>
        <v>0.12682230167565126</v>
      </c>
      <c r="AM121" s="28">
        <v>30910</v>
      </c>
      <c r="AN121" s="205">
        <v>19403.68</v>
      </c>
      <c r="AO121" s="35" t="str">
        <f t="shared" si="98"/>
        <v>-18290,74   (-48,5%)</v>
      </c>
      <c r="AP121" s="34" t="str">
        <f t="shared" si="99"/>
        <v>-11506,32  (-37,2%)</v>
      </c>
      <c r="AQ121" s="191">
        <f>IF(AN121&gt;0,AN121/AN$219,"")</f>
        <v>8.1650343762705482E-2</v>
      </c>
      <c r="AR121" s="28">
        <v>30910</v>
      </c>
      <c r="AS121" s="4">
        <v>0</v>
      </c>
      <c r="AT121" s="35" t="str">
        <f t="shared" si="100"/>
        <v>-19403,68   (-100%)</v>
      </c>
      <c r="AU121" s="34" t="str">
        <f t="shared" si="101"/>
        <v>-30910  (-100%)</v>
      </c>
      <c r="AV121" s="191" t="str">
        <f>IF(AS121&gt;0,AS121/AS$219,"")</f>
        <v/>
      </c>
    </row>
    <row r="122" spans="1:48" x14ac:dyDescent="0.3">
      <c r="A122" s="98" t="str">
        <f t="shared" si="63"/>
        <v>6420</v>
      </c>
      <c r="B122" s="185" t="s">
        <v>119</v>
      </c>
      <c r="C122" s="186" t="str">
        <f t="shared" si="64"/>
        <v>6420/(0390)</v>
      </c>
      <c r="D122" s="187" t="str">
        <f t="shared" si="65"/>
        <v>(0390)  00322/050 Ch.Gén.</v>
      </c>
      <c r="E122" s="198" t="str">
        <f>A556</f>
        <v>64226 – Cotisation. Urssaf Pers.Entretien</v>
      </c>
      <c r="F122" s="27">
        <v>8319.2000000000007</v>
      </c>
      <c r="G122" s="27">
        <v>9360.59</v>
      </c>
      <c r="H122" s="27">
        <v>8988.9599999999991</v>
      </c>
      <c r="I122" s="27">
        <v>9279.0400000000009</v>
      </c>
      <c r="J122" s="27">
        <v>8901.8700000000008</v>
      </c>
      <c r="K122" s="28">
        <v>9200</v>
      </c>
      <c r="L122" s="27">
        <v>8778.7999999999993</v>
      </c>
      <c r="M122" s="39">
        <f>(L122-J122)/J122</f>
        <v>-1.382518504538951E-2</v>
      </c>
      <c r="N122" s="28">
        <v>9200</v>
      </c>
      <c r="O122" s="27">
        <v>7505.84</v>
      </c>
      <c r="P122" s="39">
        <f>(O122-L122)/L122</f>
        <v>-0.1450038729666924</v>
      </c>
      <c r="Q122" s="123">
        <f t="shared" si="93"/>
        <v>-1694.1599999999999</v>
      </c>
      <c r="R122" s="191">
        <f>IF(O122&gt;0,O122/O$219,"")</f>
        <v>2.5138611955985792E-2</v>
      </c>
      <c r="S122" s="28">
        <v>9200</v>
      </c>
      <c r="T122" s="27">
        <v>8949.66</v>
      </c>
      <c r="U122" s="39">
        <f>(T122-O122)/O122</f>
        <v>0.19235954936422833</v>
      </c>
      <c r="V122" s="123">
        <f t="shared" si="94"/>
        <v>-250.34000000000015</v>
      </c>
      <c r="W122" s="191">
        <f>IF(T122&gt;0,T122/T$219,"")</f>
        <v>3.0531488115209417E-2</v>
      </c>
      <c r="X122" s="28">
        <v>8000</v>
      </c>
      <c r="Y122" s="27">
        <v>9032.2999999999993</v>
      </c>
      <c r="Z122" s="89" t="str">
        <f>ROUND(Y122-T122,2) &amp; "   (" &amp; ROUND(100*(Y122-T122)/T122,1) &amp;"%)"</f>
        <v>82,64   (0,9%)</v>
      </c>
      <c r="AA122" s="34" t="str">
        <f>ROUND(Y122-X122,2) &amp; "  (" &amp; ROUND(100*(Y122-X122)/X122,1) &amp;"%)"</f>
        <v>1032,3  (12,9%)</v>
      </c>
      <c r="AB122" s="191">
        <f>IF(Y122&gt;0,Y122/Y$219,"")</f>
        <v>2.9054367401567839E-2</v>
      </c>
      <c r="AC122" s="28">
        <v>9000</v>
      </c>
      <c r="AD122" s="192">
        <v>7380.29</v>
      </c>
      <c r="AE122" s="35" t="str">
        <f>ROUND(AD122-Y122,2) &amp; "   (" &amp; ROUND(100*(AD122-Y122)/Y122,1) &amp;"%)"</f>
        <v>-1652,01   (-18,3%)</v>
      </c>
      <c r="AF122" s="34" t="str">
        <f t="shared" si="95"/>
        <v>-1619,71  (-18%)</v>
      </c>
      <c r="AG122" s="191">
        <f>IF(AD122&gt;0,AD122/AD$219,"")</f>
        <v>2.4723660303287761E-2</v>
      </c>
      <c r="AH122" s="28">
        <v>9140</v>
      </c>
      <c r="AI122" s="4">
        <v>9898.6</v>
      </c>
      <c r="AJ122" s="582" t="str">
        <f t="shared" si="96"/>
        <v>2518,31   (34,1%)</v>
      </c>
      <c r="AK122" s="34" t="str">
        <f t="shared" si="97"/>
        <v>758,6  (8,3%)</v>
      </c>
      <c r="AL122" s="191" t="e">
        <f>IF(#REF!&gt;0,#REF!/AI$219,"")</f>
        <v>#REF!</v>
      </c>
      <c r="AM122" s="28">
        <v>9280</v>
      </c>
      <c r="AN122" s="205">
        <v>4271.12</v>
      </c>
      <c r="AO122" s="35" t="str">
        <f t="shared" si="98"/>
        <v>-5627,48   (-56,9%)</v>
      </c>
      <c r="AP122" s="34" t="str">
        <f t="shared" si="99"/>
        <v>-5008,88  (-54%)</v>
      </c>
      <c r="AQ122" s="191" t="e">
        <f>IF(#REF!&gt;0,#REF!/AN$219,"")</f>
        <v>#REF!</v>
      </c>
      <c r="AR122" s="28">
        <v>9280</v>
      </c>
      <c r="AS122" s="4">
        <v>0</v>
      </c>
      <c r="AT122" s="35" t="str">
        <f t="shared" si="100"/>
        <v>-4271,12   (-100%)</v>
      </c>
      <c r="AU122" s="34" t="str">
        <f t="shared" si="101"/>
        <v>-9280  (-100%)</v>
      </c>
      <c r="AV122" s="191" t="e">
        <f>IF(#REF!&gt;0,#REF!/AS$219,"")</f>
        <v>#REF!</v>
      </c>
    </row>
    <row r="123" spans="1:48" x14ac:dyDescent="0.3">
      <c r="A123" s="98" t="str">
        <f t="shared" si="63"/>
        <v>6420</v>
      </c>
      <c r="B123" s="185" t="s">
        <v>120</v>
      </c>
      <c r="C123" s="186" t="str">
        <f t="shared" si="64"/>
        <v>6420/(0400)</v>
      </c>
      <c r="D123" s="187" t="str">
        <f t="shared" si="65"/>
        <v>(0400)  00323/050 Ch.Gén.</v>
      </c>
      <c r="E123" s="198" t="str">
        <f>A562</f>
        <v>64236 – Cotisation. Retraite Pers.Entretien</v>
      </c>
      <c r="F123" s="27">
        <v>1777.65</v>
      </c>
      <c r="G123" s="27">
        <v>2031.37</v>
      </c>
      <c r="H123" s="27">
        <v>1884.66</v>
      </c>
      <c r="I123" s="27">
        <v>1930.31</v>
      </c>
      <c r="J123" s="27">
        <v>1873.56</v>
      </c>
      <c r="K123" s="28">
        <v>2000</v>
      </c>
      <c r="L123" s="27">
        <v>1912.5</v>
      </c>
      <c r="M123" s="39">
        <f>(L123-J123)/J123</f>
        <v>2.0783962082879682E-2</v>
      </c>
      <c r="N123" s="28">
        <v>2000</v>
      </c>
      <c r="O123" s="27">
        <v>1526.46</v>
      </c>
      <c r="P123" s="39">
        <f>(O123-L123)/L123</f>
        <v>-0.20185098039215685</v>
      </c>
      <c r="Q123" s="123">
        <f t="shared" si="93"/>
        <v>-473.53999999999996</v>
      </c>
      <c r="R123" s="191">
        <f>IF(O123&gt;0,O123/O$219,"")</f>
        <v>5.1124305349346741E-3</v>
      </c>
      <c r="S123" s="28">
        <v>2000</v>
      </c>
      <c r="T123" s="27">
        <v>1931.96</v>
      </c>
      <c r="U123" s="39">
        <f>(T123-O123)/O123</f>
        <v>0.26564731470199021</v>
      </c>
      <c r="V123" s="123">
        <f t="shared" si="94"/>
        <v>-68.039999999999964</v>
      </c>
      <c r="W123" s="191">
        <f>IF(T123&gt;0,T123/T$219,"")</f>
        <v>6.5908217495480263E-3</v>
      </c>
      <c r="X123" s="28">
        <v>1700</v>
      </c>
      <c r="Y123" s="27">
        <v>1871.35</v>
      </c>
      <c r="Z123" s="89"/>
      <c r="AA123" s="34"/>
      <c r="AB123" s="191">
        <f>IF(Y123&gt;0,Y123/Y$219,"")</f>
        <v>6.0196063502013864E-3</v>
      </c>
      <c r="AC123" s="28">
        <v>2000</v>
      </c>
      <c r="AD123" s="192">
        <v>1745.6</v>
      </c>
      <c r="AE123" s="35"/>
      <c r="AF123" s="34" t="str">
        <f t="shared" si="95"/>
        <v>-254,4  (-12,7%)</v>
      </c>
      <c r="AG123" s="191">
        <f>IF(AD123&gt;0,AD123/AD$219,"")</f>
        <v>5.8476863951713431E-3</v>
      </c>
      <c r="AH123" s="28">
        <v>2030</v>
      </c>
      <c r="AI123" s="4">
        <v>2385.8200000000002</v>
      </c>
      <c r="AJ123" s="582" t="str">
        <f t="shared" si="96"/>
        <v>640,22   (36,7%)</v>
      </c>
      <c r="AK123" s="34" t="str">
        <f t="shared" si="97"/>
        <v>355,82  (17,5%)</v>
      </c>
      <c r="AL123" s="191">
        <f>IF(AI123&gt;0,AI123/AI$219,"")</f>
        <v>8.0270550331800403E-3</v>
      </c>
      <c r="AM123" s="28">
        <v>2070</v>
      </c>
      <c r="AN123" s="205">
        <v>1038.73</v>
      </c>
      <c r="AO123" s="35" t="str">
        <f t="shared" si="98"/>
        <v>-1347,09   (-56,5%)</v>
      </c>
      <c r="AP123" s="34" t="str">
        <f t="shared" si="99"/>
        <v>-1031,27  (-49,8%)</v>
      </c>
      <c r="AQ123" s="191">
        <f>IF(AN123&gt;0,AN123/AN$219,"")</f>
        <v>4.3709575491162021E-3</v>
      </c>
      <c r="AR123" s="28">
        <v>2070</v>
      </c>
      <c r="AS123" s="4">
        <v>0</v>
      </c>
      <c r="AT123" s="35" t="str">
        <f t="shared" si="100"/>
        <v>-1038,73   (-100%)</v>
      </c>
      <c r="AU123" s="34" t="str">
        <f t="shared" si="101"/>
        <v>-2070  (-100%)</v>
      </c>
      <c r="AV123" s="191" t="str">
        <f>IF(AS123&gt;0,AS123/AS$219,"")</f>
        <v/>
      </c>
    </row>
    <row r="124" spans="1:48" x14ac:dyDescent="0.3">
      <c r="A124" s="98" t="str">
        <f t="shared" si="63"/>
        <v>6420</v>
      </c>
      <c r="B124" s="185" t="s">
        <v>121</v>
      </c>
      <c r="C124" s="186" t="str">
        <f t="shared" si="64"/>
        <v>6420/(0410)</v>
      </c>
      <c r="D124" s="187" t="str">
        <f t="shared" si="65"/>
        <v>(0410)  01326/050 Ch.Gén.</v>
      </c>
      <c r="E124" s="198" t="str">
        <f>A568</f>
        <v>64246 – Cotisation. Chômage Pers.Entretien</v>
      </c>
      <c r="F124" s="27">
        <v>1061.3</v>
      </c>
      <c r="M124" s="39"/>
      <c r="P124" s="39"/>
      <c r="Q124" s="123">
        <f t="shared" si="93"/>
        <v>0</v>
      </c>
      <c r="R124" s="191" t="str">
        <f>IF(O124&gt;0,O124/O$219,"")</f>
        <v/>
      </c>
      <c r="V124" s="123">
        <f t="shared" si="94"/>
        <v>0</v>
      </c>
      <c r="W124" s="191" t="str">
        <f>IF(T124&gt;0,T124/T$219,"")</f>
        <v/>
      </c>
      <c r="X124" s="28">
        <v>100</v>
      </c>
      <c r="Z124" s="89"/>
      <c r="AA124" s="34" t="str">
        <f>ROUND(Y124-X124,2) &amp; "  (" &amp; ROUND(100*(Y124-X124)/X124,1) &amp;"%)"</f>
        <v>-100  (-100%)</v>
      </c>
      <c r="AB124" s="191" t="str">
        <f>IF(Y124&gt;0,Y124/Y$219,"")</f>
        <v/>
      </c>
      <c r="AC124" s="28">
        <v>110</v>
      </c>
      <c r="AD124" s="4">
        <v>0</v>
      </c>
      <c r="AE124" s="35"/>
      <c r="AF124" s="34" t="str">
        <f t="shared" si="95"/>
        <v>-110  (-100%)</v>
      </c>
      <c r="AG124" s="191" t="str">
        <f>IF(AD124&gt;0,AD124/AD$219,"")</f>
        <v/>
      </c>
      <c r="AH124" s="28">
        <v>120</v>
      </c>
      <c r="AI124" s="4">
        <v>0</v>
      </c>
      <c r="AJ124" s="29"/>
      <c r="AK124" s="34" t="str">
        <f t="shared" si="97"/>
        <v>-120  (-100%)</v>
      </c>
      <c r="AL124" s="191" t="str">
        <f>IF(AI124&gt;0,AI124/AI$219,"")</f>
        <v/>
      </c>
      <c r="AM124" s="28">
        <v>130</v>
      </c>
      <c r="AN124" s="205">
        <v>0</v>
      </c>
      <c r="AO124" s="29"/>
      <c r="AP124" s="34" t="str">
        <f t="shared" si="99"/>
        <v>-130  (-100%)</v>
      </c>
      <c r="AQ124" s="191" t="str">
        <f>IF(AN124&gt;0,AN124/AN$219,"")</f>
        <v/>
      </c>
      <c r="AR124" s="28">
        <v>130</v>
      </c>
      <c r="AS124" s="4">
        <v>0</v>
      </c>
      <c r="AT124" s="29"/>
      <c r="AU124" s="34" t="str">
        <f t="shared" si="101"/>
        <v>-130  (-100%)</v>
      </c>
      <c r="AV124" s="191" t="str">
        <f>IF(AS124&gt;0,AS124/AS$219,"")</f>
        <v/>
      </c>
    </row>
    <row r="125" spans="1:48" x14ac:dyDescent="0.3">
      <c r="A125" s="98" t="str">
        <f t="shared" si="63"/>
        <v>6440</v>
      </c>
      <c r="B125" s="185" t="s">
        <v>122</v>
      </c>
      <c r="C125" s="186" t="str">
        <f t="shared" si="64"/>
        <v>6440/(0420)</v>
      </c>
      <c r="D125" s="187" t="str">
        <f t="shared" si="65"/>
        <v>(0420)  00325/050 Ch.Gén.</v>
      </c>
      <c r="E125" s="198" t="str">
        <f>A589</f>
        <v>64416 – Visites Médicales Pers.Entretien</v>
      </c>
      <c r="F125" s="27">
        <v>249.84</v>
      </c>
      <c r="G125" s="27">
        <v>84.61</v>
      </c>
      <c r="H125" s="27">
        <v>84.61</v>
      </c>
      <c r="I125" s="27">
        <v>88.5</v>
      </c>
      <c r="K125" s="28">
        <v>100</v>
      </c>
      <c r="L125" s="27">
        <v>90</v>
      </c>
      <c r="M125" s="39"/>
      <c r="N125" s="28">
        <v>100</v>
      </c>
      <c r="O125" s="27">
        <v>92.4</v>
      </c>
      <c r="P125" s="39">
        <f>(O125-L125)/L125</f>
        <v>2.6666666666666731E-2</v>
      </c>
      <c r="Q125" s="123">
        <f t="shared" si="93"/>
        <v>-7.5999999999999943</v>
      </c>
      <c r="R125" s="191">
        <f>IF(O125&gt;0,O125/O$219,"")</f>
        <v>3.0946672787230843E-4</v>
      </c>
      <c r="S125" s="28">
        <v>100</v>
      </c>
      <c r="T125" s="27">
        <v>93.6</v>
      </c>
      <c r="U125" s="39">
        <f>(T125-O125)/O125</f>
        <v>1.2987012987012863E-2</v>
      </c>
      <c r="V125" s="123">
        <f t="shared" si="94"/>
        <v>-6.4000000000000057</v>
      </c>
      <c r="W125" s="191">
        <f>IF(T125&gt;0,T125/T$219,"")</f>
        <v>3.193135032597441E-4</v>
      </c>
      <c r="X125" s="28">
        <v>100</v>
      </c>
      <c r="Y125" s="27">
        <v>96</v>
      </c>
      <c r="Z125" s="89" t="str">
        <f>ROUND(Y125-T125,2) &amp; "   (" &amp; ROUND(100*(Y125-T125)/T125,1) &amp;"%)"</f>
        <v>2,4   (2,6%)</v>
      </c>
      <c r="AA125" s="34" t="str">
        <f>ROUND(Y125-X125,2) &amp; "  (" &amp; ROUND(100*(Y125-X125)/X125,1) &amp;"%)"</f>
        <v>-4  (-4%)</v>
      </c>
      <c r="AB125" s="191">
        <f>IF(Y125&gt;0,Y125/Y$219,"")</f>
        <v>3.0880498550208839E-4</v>
      </c>
      <c r="AC125" s="28">
        <v>110</v>
      </c>
      <c r="AD125" s="192">
        <v>96</v>
      </c>
      <c r="AE125" s="35" t="str">
        <f>ROUND(AD125-Y125,2) &amp; "   (" &amp; ROUND(100*(AD125-Y125)/Y125,1) &amp;"%)"</f>
        <v>0   (0%)</v>
      </c>
      <c r="AF125" s="34" t="str">
        <f t="shared" si="95"/>
        <v>-14  (-12,7%)</v>
      </c>
      <c r="AG125" s="191">
        <f>IF(AD125&gt;0,AD125/AD$219,"")</f>
        <v>3.2159595207175123E-4</v>
      </c>
      <c r="AH125" s="28">
        <v>120</v>
      </c>
      <c r="AI125" s="4">
        <v>201.6</v>
      </c>
      <c r="AJ125" s="582" t="str">
        <f t="shared" ref="AJ125" si="104">ROUND(AI125-AD125,2) &amp; "   (" &amp; ROUND(100*(AI125-AD125)/AD125,1) &amp;"%)"</f>
        <v>105,6   (110%)</v>
      </c>
      <c r="AK125" s="34" t="str">
        <f t="shared" si="97"/>
        <v>81,6  (68%)</v>
      </c>
      <c r="AL125" s="191">
        <f>IF(AI125&gt;0,AI125/AI$219,"")</f>
        <v>6.7828012787599058E-4</v>
      </c>
      <c r="AM125" s="28">
        <v>130</v>
      </c>
      <c r="AN125" s="205">
        <v>313.2</v>
      </c>
      <c r="AO125" s="35" t="str">
        <f t="shared" ref="AO125" si="105">ROUND(AN125-AI125,2) &amp; "   (" &amp; ROUND(100*(AN125-AI125)/AI125,1) &amp;"%)"</f>
        <v>111,6   (55,4%)</v>
      </c>
      <c r="AP125" s="34" t="str">
        <f t="shared" si="99"/>
        <v>183,2  (140,9%)</v>
      </c>
      <c r="AQ125" s="191">
        <f>IF(AN125&gt;0,AN125/AN$219,"")</f>
        <v>1.3179400848952031E-3</v>
      </c>
      <c r="AR125" s="28">
        <v>130</v>
      </c>
      <c r="AS125" s="4">
        <v>0</v>
      </c>
      <c r="AT125" s="35" t="str">
        <f t="shared" ref="AT125" si="106">ROUND(AS125-AN125,2) &amp; "   (" &amp; ROUND(100*(AS125-AN125)/AN125,1) &amp;"%)"</f>
        <v>-313,2   (-100%)</v>
      </c>
      <c r="AU125" s="34" t="str">
        <f t="shared" si="101"/>
        <v>-130  (-100%)</v>
      </c>
      <c r="AV125" s="191" t="str">
        <f>IF(AS125&gt;0,AS125/AS$219,"")</f>
        <v/>
      </c>
    </row>
    <row r="126" spans="1:48" x14ac:dyDescent="0.3">
      <c r="A126" s="211" t="str">
        <f t="shared" si="63"/>
        <v>6420</v>
      </c>
      <c r="B126" s="212" t="s">
        <v>123</v>
      </c>
      <c r="C126" s="186" t="str">
        <f t="shared" si="64"/>
        <v>6420/(0430)</v>
      </c>
      <c r="D126" s="187" t="str">
        <f t="shared" si="65"/>
        <v>(0430)  00326/050 Ch.Gén.</v>
      </c>
      <c r="E126" s="198" t="str">
        <f>A550</f>
        <v>64216 – CRI Prévoyance Pers.Entretien</v>
      </c>
      <c r="F126" s="27">
        <v>904.31</v>
      </c>
      <c r="G126" s="27">
        <v>275.14</v>
      </c>
      <c r="H126" s="27">
        <v>281.2</v>
      </c>
      <c r="I126" s="27">
        <v>289.32</v>
      </c>
      <c r="J126" s="27">
        <v>283</v>
      </c>
      <c r="K126" s="28">
        <v>300</v>
      </c>
      <c r="M126" s="39"/>
      <c r="N126" s="28">
        <v>300</v>
      </c>
      <c r="P126" s="39"/>
      <c r="Q126" s="123">
        <f t="shared" si="93"/>
        <v>-300</v>
      </c>
      <c r="R126" s="191" t="str">
        <f>IF(O126&gt;0,O126/O$219,"")</f>
        <v/>
      </c>
      <c r="S126" s="28">
        <v>300</v>
      </c>
      <c r="V126" s="123">
        <f t="shared" si="94"/>
        <v>-300</v>
      </c>
      <c r="W126" s="191" t="str">
        <f>IF(T126&gt;0,T126/T$219,"")</f>
        <v/>
      </c>
      <c r="Z126" s="89"/>
      <c r="AA126" s="34"/>
      <c r="AB126" s="191" t="str">
        <f>IF(Y126&gt;0,Y126/Y$219,"")</f>
        <v/>
      </c>
      <c r="AD126" s="4"/>
      <c r="AE126" s="35"/>
      <c r="AF126" s="34"/>
      <c r="AG126" s="191" t="str">
        <f>IF(AD126&gt;0,AD126/AD$219,"")</f>
        <v/>
      </c>
      <c r="AI126" s="4"/>
      <c r="AJ126" s="29"/>
      <c r="AK126" s="34"/>
      <c r="AL126" s="191" t="str">
        <f>IF(AI126&gt;0,AI126/AI$219,"")</f>
        <v/>
      </c>
      <c r="AN126" s="205"/>
      <c r="AO126" s="29"/>
      <c r="AP126" s="34"/>
      <c r="AQ126" s="191" t="str">
        <f>IF(AN126&gt;0,AN126/AN$219,"")</f>
        <v/>
      </c>
      <c r="AS126" s="4"/>
      <c r="AT126" s="29"/>
      <c r="AU126" s="34"/>
      <c r="AV126" s="191" t="str">
        <f>IF(AS126&gt;0,AS126/AS$219,"")</f>
        <v/>
      </c>
    </row>
    <row r="127" spans="1:48" x14ac:dyDescent="0.3">
      <c r="A127" s="23" t="str">
        <f t="shared" si="63"/>
        <v>6430</v>
      </c>
      <c r="B127" s="212" t="s">
        <v>124</v>
      </c>
      <c r="C127" s="186" t="str">
        <f t="shared" si="64"/>
        <v>6430/(0440)</v>
      </c>
      <c r="D127" s="187" t="str">
        <f t="shared" si="65"/>
        <v>(0440)  00327/050 Ch.Gén.</v>
      </c>
      <c r="E127" s="198" t="str">
        <f>A582</f>
        <v>64306 – Taxe salaires Pers.Entretien</v>
      </c>
      <c r="F127" s="27">
        <v>9128</v>
      </c>
      <c r="G127" s="27">
        <v>1487.82</v>
      </c>
      <c r="H127" s="27">
        <v>2421.1799999999998</v>
      </c>
      <c r="I127" s="27">
        <v>1541.02</v>
      </c>
      <c r="J127" s="27">
        <v>2450.46</v>
      </c>
      <c r="K127" s="28">
        <v>2500</v>
      </c>
      <c r="L127" s="27">
        <v>2544.5</v>
      </c>
      <c r="M127" s="39">
        <f>(L127-J127)/J127</f>
        <v>3.8376468091705217E-2</v>
      </c>
      <c r="N127" s="28">
        <v>2500</v>
      </c>
      <c r="O127" s="27">
        <v>2274.85</v>
      </c>
      <c r="P127" s="39">
        <f>(O127-L127)/L127</f>
        <v>-0.10597366869719005</v>
      </c>
      <c r="Q127" s="123">
        <f t="shared" si="93"/>
        <v>-225.15000000000009</v>
      </c>
      <c r="R127" s="191">
        <f>IF(O127&gt;0,O127/O$219,"")</f>
        <v>7.6189435703497912E-3</v>
      </c>
      <c r="S127" s="28">
        <v>2500</v>
      </c>
      <c r="T127" s="27">
        <v>2534.58</v>
      </c>
      <c r="U127" s="39">
        <f>(T127-O127)/O127</f>
        <v>0.11417456096006331</v>
      </c>
      <c r="V127" s="123">
        <f t="shared" si="94"/>
        <v>34.579999999999927</v>
      </c>
      <c r="W127" s="191">
        <f>IF(T127&gt;0,T127/T$219,"")</f>
        <v>8.6466412296162636E-3</v>
      </c>
      <c r="X127" s="28">
        <v>2350</v>
      </c>
      <c r="Y127" s="27">
        <v>2450.5100000000002</v>
      </c>
      <c r="Z127" s="89" t="str">
        <f>ROUND(Y127-T127,2) &amp; "   (" &amp; ROUND(100*(Y127-T127)/T127,1) &amp;"%)"</f>
        <v>-84,07   (-3,3%)</v>
      </c>
      <c r="AA127" s="34" t="str">
        <f>ROUND(Y127-X127,2) &amp; "  (" &amp; ROUND(100*(Y127-X127)/X127,1) &amp;"%)"</f>
        <v>100,51  (4,3%)</v>
      </c>
      <c r="AB127" s="191">
        <f>IF(Y127&gt;0,Y127/Y$219,"")</f>
        <v>7.8826010939866947E-3</v>
      </c>
      <c r="AC127" s="28">
        <v>2500</v>
      </c>
      <c r="AD127" s="4">
        <v>2720.33</v>
      </c>
      <c r="AE127" s="35" t="str">
        <f>ROUND(AD127-Y127,2) &amp; "   (" &amp; ROUND(100*(AD127-Y127)/Y127,1) &amp;"%)"</f>
        <v>269,82   (11%)</v>
      </c>
      <c r="AF127" s="34" t="str">
        <f>ROUND(AD127-AC127,2) &amp; "  (" &amp; ROUND(100*(AD127-AC127)/AC127,1) &amp;"%)"</f>
        <v>220,33  (8,8%)</v>
      </c>
      <c r="AG127" s="191">
        <f>IF(AD127&gt;0,AD127/AD$219,"")</f>
        <v>9.1129907947848643E-3</v>
      </c>
      <c r="AH127" s="28">
        <v>2540</v>
      </c>
      <c r="AI127" s="4">
        <v>3453.32</v>
      </c>
      <c r="AJ127" s="582" t="str">
        <f t="shared" ref="AJ127" si="107">ROUND(AI127-AD127,2) &amp; "   (" &amp; ROUND(100*(AI127-AD127)/AD127,1) &amp;"%)"</f>
        <v>732,99   (26,9%)</v>
      </c>
      <c r="AK127" s="34" t="str">
        <f>ROUND(AI127-AH127,2) &amp; "  (" &amp; ROUND(100*(AI127-AH127)/AH127,1) &amp;"%)"</f>
        <v>913,32  (36%)</v>
      </c>
      <c r="AL127" s="191">
        <f>IF(AI127&gt;0,AI127/AI$219,"")</f>
        <v>1.1618642515856726E-2</v>
      </c>
      <c r="AM127" s="28">
        <v>2580</v>
      </c>
      <c r="AN127" s="205">
        <v>1692</v>
      </c>
      <c r="AO127" s="35" t="str">
        <f t="shared" ref="AO127" si="108">ROUND(AN127-AI127,2) &amp; "   (" &amp; ROUND(100*(AN127-AI127)/AI127,1) &amp;"%)"</f>
        <v>-1761,32   (-51%)</v>
      </c>
      <c r="AP127" s="34" t="str">
        <f>ROUND(AN127-AM127,2) &amp; "  (" &amp; ROUND(100*(AN127-AM127)/AM127,1) &amp;"%)"</f>
        <v>-888  (-34,4%)</v>
      </c>
      <c r="AQ127" s="191">
        <f>IF(AN127&gt;0,AN127/AN$219,"")</f>
        <v>7.1199062057556951E-3</v>
      </c>
      <c r="AR127" s="28">
        <v>2580</v>
      </c>
      <c r="AS127" s="4">
        <v>0</v>
      </c>
      <c r="AT127" s="35" t="str">
        <f t="shared" ref="AT127" si="109">ROUND(AS127-AN127,2) &amp; "   (" &amp; ROUND(100*(AS127-AN127)/AN127,1) &amp;"%)"</f>
        <v>-1692   (-100%)</v>
      </c>
      <c r="AU127" s="34" t="str">
        <f>ROUND(AS127-AR127,2) &amp; "  (" &amp; ROUND(100*(AS127-AR127)/AR127,1) &amp;"%)"</f>
        <v>-2580  (-100%)</v>
      </c>
      <c r="AV127" s="191" t="str">
        <f>IF(AS127&gt;0,AS127/AS$219,"")</f>
        <v/>
      </c>
    </row>
    <row r="128" spans="1:48" x14ac:dyDescent="0.3">
      <c r="A128" s="98" t="str">
        <f t="shared" si="63"/>
        <v>6440</v>
      </c>
      <c r="B128" s="212" t="s">
        <v>125</v>
      </c>
      <c r="C128" s="186" t="str">
        <f t="shared" si="64"/>
        <v>6440/(0450)</v>
      </c>
      <c r="D128" s="187" t="str">
        <f t="shared" si="65"/>
        <v>(0450)  00328/050 Ch.Gén.</v>
      </c>
      <c r="E128" s="198" t="str">
        <f>A595</f>
        <v>64456  Formation Prof. Pers.Entretien</v>
      </c>
      <c r="F128" s="27">
        <v>505.81</v>
      </c>
      <c r="H128" s="27">
        <v>148.58000000000001</v>
      </c>
      <c r="I128" s="27">
        <v>154.65</v>
      </c>
      <c r="J128" s="27">
        <v>158.74</v>
      </c>
      <c r="K128" s="28">
        <v>170</v>
      </c>
      <c r="L128" s="27">
        <v>446.8</v>
      </c>
      <c r="M128" s="39">
        <f>(L128-J128)/J128</f>
        <v>1.8146654907395741</v>
      </c>
      <c r="N128" s="28">
        <v>170</v>
      </c>
      <c r="O128" s="27">
        <v>157</v>
      </c>
      <c r="P128" s="39">
        <f>(O128-L128)/L128</f>
        <v>-0.64861235452103849</v>
      </c>
      <c r="Q128" s="123">
        <f t="shared" si="93"/>
        <v>-13</v>
      </c>
      <c r="R128" s="191">
        <f>IF(O128&gt;0,O128/O$219,"")</f>
        <v>5.258255008219958E-4</v>
      </c>
      <c r="S128" s="28">
        <v>170</v>
      </c>
      <c r="T128" s="27">
        <v>329.8</v>
      </c>
      <c r="U128" s="39">
        <f>(T128-O128)/O128</f>
        <v>1.1006369426751592</v>
      </c>
      <c r="V128" s="123">
        <f t="shared" si="94"/>
        <v>159.80000000000001</v>
      </c>
      <c r="W128" s="191">
        <f>IF(T128&gt;0,T128/T$219,"")</f>
        <v>1.1251024933233292E-3</v>
      </c>
      <c r="X128" s="28">
        <v>170</v>
      </c>
      <c r="Y128" s="27">
        <v>193.58</v>
      </c>
      <c r="Z128" s="89" t="str">
        <f>ROUND(Y128-T128,2) &amp; "   (" &amp; ROUND(100*(Y128-T128)/T128,1) &amp;"%)"</f>
        <v>-136,22   (-41,3%)</v>
      </c>
      <c r="AA128" s="34" t="str">
        <f>ROUND(Y128-X128,2) &amp; "  (" &amp; ROUND(100*(Y128-X128)/X128,1) &amp;"%)"</f>
        <v>23,58  (13,9%)</v>
      </c>
      <c r="AB128" s="191">
        <f>IF(Y128&gt;0,Y128/Y$219,"")</f>
        <v>6.2269238639056537E-4</v>
      </c>
      <c r="AC128" s="28">
        <v>180</v>
      </c>
      <c r="AD128" s="4">
        <v>152.83000000000001</v>
      </c>
      <c r="AE128" s="35" t="str">
        <f>ROUND(AD128-Y128,2) &amp; "   (" &amp; ROUND(100*(AD128-Y128)/Y128,1) &amp;"%)"</f>
        <v>-40,75   (-21,1%)</v>
      </c>
      <c r="AF128" s="34" t="str">
        <f>ROUND(AD128-AC128,2) &amp; "  (" &amp; ROUND(100*(AD128-AC128)/AC128,1) &amp;"%)"</f>
        <v>-27,17  (-15,1%)</v>
      </c>
      <c r="AG128" s="191">
        <f>IF(AD128&gt;0,AD128/AD$219,"")</f>
        <v>5.1197405578255989E-4</v>
      </c>
      <c r="AH128" s="28">
        <v>190</v>
      </c>
      <c r="AI128" s="553">
        <v>585.04</v>
      </c>
      <c r="AJ128" s="29"/>
      <c r="AK128" s="34" t="str">
        <f>ROUND(AI128-AH128,2) &amp; "  (" &amp; ROUND(100*(AI128-AH128)/AH128,1) &amp;"%)"</f>
        <v>395,04  (207,9%)</v>
      </c>
      <c r="AL128" s="191">
        <f>IF(AI128&gt;0,AI128/AI$219,"")</f>
        <v>1.9683581647448882E-3</v>
      </c>
      <c r="AM128" s="28">
        <v>200</v>
      </c>
      <c r="AN128" s="557">
        <v>0</v>
      </c>
      <c r="AO128" s="29"/>
      <c r="AP128" s="34" t="str">
        <f>ROUND(AN128-AM128,2) &amp; "  (" &amp; ROUND(100*(AN128-AM128)/AM128,1) &amp;"%)"</f>
        <v>-200  (-100%)</v>
      </c>
      <c r="AQ128" s="191" t="str">
        <f>IF(AN128&gt;0,AN128/AN$219,"")</f>
        <v/>
      </c>
      <c r="AR128" s="28">
        <v>200</v>
      </c>
      <c r="AS128" s="4">
        <v>0</v>
      </c>
      <c r="AT128" s="29"/>
      <c r="AU128" s="34" t="str">
        <f>ROUND(AS128-AR128,2) &amp; "  (" &amp; ROUND(100*(AS128-AR128)/AR128,1) &amp;"%)"</f>
        <v>-200  (-100%)</v>
      </c>
      <c r="AV128" s="191" t="str">
        <f>IF(AS128&gt;0,AS128/AS$219,"")</f>
        <v/>
      </c>
    </row>
    <row r="129" spans="1:48" x14ac:dyDescent="0.3">
      <c r="A129" s="98" t="str">
        <f t="shared" si="63"/>
        <v>6420</v>
      </c>
      <c r="B129" s="212" t="s">
        <v>126</v>
      </c>
      <c r="C129" s="186" t="str">
        <f t="shared" si="64"/>
        <v>6420/(0460)</v>
      </c>
      <c r="D129" s="187" t="str">
        <f t="shared" si="65"/>
        <v>(0460)  01329/050 Ch.Gén.</v>
      </c>
      <c r="E129" s="190" t="str">
        <f>A575</f>
        <v>64296 – Charges Sociales Pers.Entretien</v>
      </c>
      <c r="F129" s="27">
        <v>0</v>
      </c>
      <c r="M129" s="39"/>
      <c r="P129" s="39"/>
      <c r="Q129" s="123">
        <f t="shared" si="93"/>
        <v>0</v>
      </c>
      <c r="R129" s="191" t="str">
        <f>IF(O129&gt;0,O129/O$219,"")</f>
        <v/>
      </c>
      <c r="V129" s="123">
        <f t="shared" si="94"/>
        <v>0</v>
      </c>
      <c r="W129" s="191" t="str">
        <f>IF(T129&gt;0,T129/T$219,"")</f>
        <v/>
      </c>
      <c r="X129" s="28">
        <v>1500</v>
      </c>
      <c r="Z129" s="89"/>
      <c r="AA129" s="34" t="str">
        <f>ROUND(Y122-X129,2) &amp; "  (" &amp; ROUND(100*(Y122-X129)/X129,1) &amp;"%)"</f>
        <v>7532,3  (502,2%)</v>
      </c>
      <c r="AB129" s="191">
        <f>IF(Y122&gt;0,Y122/Y$219,"")</f>
        <v>2.9054367401567839E-2</v>
      </c>
      <c r="AC129" s="28">
        <v>1700</v>
      </c>
      <c r="AD129" s="4">
        <v>0</v>
      </c>
      <c r="AE129" s="35"/>
      <c r="AF129" s="34" t="str">
        <f>ROUND(AD129-AC129,2) &amp; "  (" &amp; ROUND(100*(AD129-AC129)/AC129,1) &amp;"%)"</f>
        <v>-1700  (-100%)</v>
      </c>
      <c r="AG129" s="191">
        <f>IF(AD122&gt;0,AD122/AD$219,"")</f>
        <v>2.4723660303287761E-2</v>
      </c>
      <c r="AH129" s="28">
        <v>1730</v>
      </c>
      <c r="AI129" s="4">
        <v>0</v>
      </c>
      <c r="AJ129" s="29"/>
      <c r="AK129" s="34" t="str">
        <f>ROUND(AI129-AH129,2) &amp; "  (" &amp; ROUND(100*(AI129-AH129)/AH129,1) &amp;"%)"</f>
        <v>-1730  (-100%)</v>
      </c>
      <c r="AL129" s="191">
        <f>IF(AI122&gt;0,AI122/AI$219,"")</f>
        <v>3.3303688858101588E-2</v>
      </c>
      <c r="AM129" s="28">
        <v>1760</v>
      </c>
      <c r="AN129" s="205">
        <v>0</v>
      </c>
      <c r="AO129" s="29"/>
      <c r="AP129" s="34" t="str">
        <f>ROUND(AN129-AM129,2) &amp; "  (" &amp; ROUND(100*(AN129-AM129)/AM129,1) &amp;"%)"</f>
        <v>-1760  (-100%)</v>
      </c>
      <c r="AQ129" s="191">
        <f>IF(AN122&gt;0,AN122/AN$219,"")</f>
        <v>1.7972797750311624E-2</v>
      </c>
      <c r="AR129" s="28">
        <v>1760</v>
      </c>
      <c r="AS129" s="4">
        <v>0</v>
      </c>
      <c r="AT129" s="29"/>
      <c r="AU129" s="34" t="str">
        <f>ROUND(AS129-AR129,2) &amp; "  (" &amp; ROUND(100*(AS129-AR129)/AR129,1) &amp;"%)"</f>
        <v>-1760  (-100%)</v>
      </c>
      <c r="AV129" s="191" t="str">
        <f>IF(AS122&gt;0,AS122/AS$219,"")</f>
        <v/>
      </c>
    </row>
    <row r="130" spans="1:48" x14ac:dyDescent="0.3">
      <c r="A130" s="98" t="str">
        <f t="shared" si="63"/>
        <v>6440</v>
      </c>
      <c r="B130" s="212" t="s">
        <v>127</v>
      </c>
      <c r="C130" s="186" t="str">
        <f t="shared" si="64"/>
        <v>6440/(0470)</v>
      </c>
      <c r="D130" s="187" t="str">
        <f t="shared" si="65"/>
        <v>(0470)  01337/050 Ch.Gén.</v>
      </c>
      <c r="E130" s="198" t="str">
        <f>A591</f>
        <v>64422 Cotis.Prévention&amp;Mutuelle Gardiens</v>
      </c>
      <c r="F130" s="27">
        <v>0</v>
      </c>
      <c r="L130" s="27">
        <v>649.39</v>
      </c>
      <c r="M130" s="39"/>
      <c r="O130" s="27">
        <v>1448.19</v>
      </c>
      <c r="P130" s="39">
        <f>(O130-L130)/L130</f>
        <v>1.2300774573060873</v>
      </c>
      <c r="Q130" s="123">
        <f t="shared" si="93"/>
        <v>1448.19</v>
      </c>
      <c r="R130" s="191">
        <f>IF(O130&gt;0,O130/O$219,"")</f>
        <v>4.8502881021363449E-3</v>
      </c>
      <c r="T130" s="27">
        <v>1419.33</v>
      </c>
      <c r="U130" s="39">
        <f>(T130-O130)/O130</f>
        <v>-1.9928324322084898E-2</v>
      </c>
      <c r="V130" s="123">
        <f t="shared" si="94"/>
        <v>1419.33</v>
      </c>
      <c r="W130" s="191">
        <f>IF(T130&gt;0,T130/T$219,"")</f>
        <v>4.8420003694621006E-3</v>
      </c>
      <c r="Y130" s="27">
        <v>1251.5899999999999</v>
      </c>
      <c r="Z130" s="89" t="str">
        <f>ROUND(Y130-T130,2) &amp; "   (" &amp; ROUND(100*(Y130-T130)/T130,1) &amp;"%)"</f>
        <v>-167,74   (-11,8%)</v>
      </c>
      <c r="AA130" s="34"/>
      <c r="AB130" s="191">
        <f>IF(Y130&gt;0,Y130/Y$219,"")</f>
        <v>4.0260128312974873E-3</v>
      </c>
      <c r="AD130" s="213">
        <f>10.4+13.41+6.31+8.13     +9.97+12.85+6.05+7.79       +9.6+12.37+5.83+7.51        +10.4+13.41+6.31+8.13        +10.67+13.75+6.49+8.36     +10.67+13.75+6.49+8.36     +10.76+13.87+6.49+8.36     +11.3+14.56+6.49+8.36          +10.67+13.75+6.49+8.36     +    12.03+15.5+7.4+9.53         + 10.83+13.96+6.6+8.5       +21.08+27.16+12.99+16.74</f>
        <v>508.79</v>
      </c>
      <c r="AE130" s="35" t="str">
        <f>ROUND(AD130-Y130,2) &amp; "   (" &amp; ROUND(100*(AD130-Y130)/Y130,1) &amp;"%)"</f>
        <v>-742,8   (-59,3%)</v>
      </c>
      <c r="AF130" s="34"/>
      <c r="AG130" s="191">
        <f>IF(AD130&gt;0,AD130/AD$219,"")</f>
        <v>1.7044250464019407E-3</v>
      </c>
      <c r="AI130" s="4"/>
      <c r="AJ130" s="29"/>
      <c r="AK130" s="34"/>
      <c r="AL130" s="191" t="str">
        <f>IF(AI130&gt;0,AI130/AI$219,"")</f>
        <v/>
      </c>
      <c r="AN130" s="205"/>
      <c r="AO130" s="29"/>
      <c r="AP130" s="34"/>
      <c r="AQ130" s="191" t="str">
        <f>IF(AN130&gt;0,AN130/AN$219,"")</f>
        <v/>
      </c>
      <c r="AS130" s="4"/>
      <c r="AT130" s="29"/>
      <c r="AU130" s="34"/>
      <c r="AV130" s="191" t="str">
        <f>IF(AS130&gt;0,AS130/AS$219,"")</f>
        <v/>
      </c>
    </row>
    <row r="131" spans="1:48" x14ac:dyDescent="0.3">
      <c r="A131" s="98" t="str">
        <f t="shared" si="63"/>
        <v>6440</v>
      </c>
      <c r="B131" s="212" t="s">
        <v>128</v>
      </c>
      <c r="C131" s="186" t="str">
        <f t="shared" ref="C131" si="110">LEFT(B131,4) &amp;"/"&amp; RIGHT(B131,6)</f>
        <v>6440/(0470)</v>
      </c>
      <c r="D131" s="187" t="str">
        <f t="shared" ref="D131" si="111">RIGHT(B131,6) &amp;"  "&amp; RIGHT(LEFT(B131,10),5) &amp;"/"&amp;LEFT(B$81,6)&amp;"."&amp;RIGHT(LEFT(B$81,14),3)&amp;"."</f>
        <v>(0470)  01337/050 Ch.Gén.</v>
      </c>
      <c r="E131" s="198" t="str">
        <f>A592</f>
        <v>64426 Cotis.Prévention&amp;Mutuelle P.Entretien</v>
      </c>
      <c r="M131" s="39"/>
      <c r="P131" s="39"/>
      <c r="Q131" s="123"/>
      <c r="R131" s="191"/>
      <c r="V131" s="123"/>
      <c r="W131" s="191"/>
      <c r="Z131" s="89"/>
      <c r="AA131" s="34"/>
      <c r="AB131" s="191"/>
      <c r="AD131" s="213">
        <f>10.99+30.06+14.16+0.02-0.01       +10.99+30.06+14.16-0.01      +10.99+30.12+14.16+0.01     +10.99+30.12+14.16+0.01+0.02     +10.99+30.12+14.16+0.01      +10.99+30.12+14.16+0.01       +10.99+30.12+14.16+0.01+0.01    +10.99+30.12+14.16+0.01-0.01     +10.99+30.12+14.16+0.01     +12.24+30.12+15.77+0.01-0.01    +11.15+30.12+14.37-0.01+0.01-0.01      +22.18+30.12+28.58+0.01+0.01</f>
        <v>692.06000000000006</v>
      </c>
      <c r="AE131" s="35"/>
      <c r="AF131" s="34"/>
      <c r="AG131" s="191"/>
      <c r="AI131" s="4">
        <v>1336.69</v>
      </c>
      <c r="AJ131" s="35" t="str">
        <f t="shared" ref="AJ131:AJ133" si="112">ROUND(AI131-AD131,2) &amp; "   (" &amp; ROUND(100*(AI131-AD131)/AD131,1) &amp;"%)"</f>
        <v>644,63   (93,1%)</v>
      </c>
      <c r="AK131" s="34"/>
      <c r="AL131" s="191"/>
      <c r="AN131" s="4">
        <v>1140.45</v>
      </c>
      <c r="AO131" s="29"/>
      <c r="AP131" s="34"/>
      <c r="AQ131" s="191"/>
      <c r="AS131" s="4"/>
      <c r="AT131" s="29"/>
      <c r="AU131" s="34"/>
      <c r="AV131" s="191"/>
    </row>
    <row r="132" spans="1:48" x14ac:dyDescent="0.3">
      <c r="A132" s="23" t="str">
        <f t="shared" si="63"/>
        <v>6410</v>
      </c>
      <c r="B132" s="212" t="s">
        <v>129</v>
      </c>
      <c r="C132" s="186" t="str">
        <f t="shared" si="64"/>
        <v>6410/(0480)</v>
      </c>
      <c r="D132" s="187" t="str">
        <f t="shared" si="65"/>
        <v>(0480)  01338/050 Ch.Gén.</v>
      </c>
      <c r="E132" s="188" t="str">
        <f>A597</f>
        <v>6447 – Avantages Nature</v>
      </c>
      <c r="F132" s="27">
        <v>0</v>
      </c>
      <c r="L132" s="27">
        <v>-1912.98</v>
      </c>
      <c r="M132" s="39"/>
      <c r="O132" s="27">
        <v>-1931.27</v>
      </c>
      <c r="P132" s="39">
        <f>(O132-L132)/L132</f>
        <v>9.5609990695145596E-3</v>
      </c>
      <c r="Q132" s="123">
        <f t="shared" si="93"/>
        <v>-1931.27</v>
      </c>
      <c r="R132" s="191" t="str">
        <f>IF(O132&gt;0,O132/O$219,"")</f>
        <v/>
      </c>
      <c r="T132" s="27">
        <v>-1973.84</v>
      </c>
      <c r="U132" s="39">
        <f>(T132-O132)/O132</f>
        <v>2.2042490174858997E-2</v>
      </c>
      <c r="V132" s="123">
        <f t="shared" si="94"/>
        <v>-1973.84</v>
      </c>
      <c r="W132" s="191" t="str">
        <f>IF(T132&gt;0,T132/T$219,"")</f>
        <v/>
      </c>
      <c r="Y132" s="27">
        <v>-1807.98</v>
      </c>
      <c r="Z132" s="89" t="str">
        <f>ROUND(Y132-T132,2) &amp; "   (" &amp; ROUND(100*(Y132-T132)/T132,1) &amp;"%)"</f>
        <v>165,86   (-8,4%)</v>
      </c>
      <c r="AA132" s="34"/>
      <c r="AB132" s="191" t="str">
        <f>IF(Y132&gt;0,Y132/Y$219,"")</f>
        <v/>
      </c>
      <c r="AD132" s="4">
        <v>-2022.86</v>
      </c>
      <c r="AE132" s="35" t="str">
        <f>ROUND(AD132-Y132,2) &amp; "   (" &amp; ROUND(100*(AD132-Y132)/Y132,1) &amp;"%)"</f>
        <v>-214,88   (11,9%)</v>
      </c>
      <c r="AF132" s="34"/>
      <c r="AG132" s="191" t="str">
        <f>IF(AD132&gt;0,AD132/AD$219,"")</f>
        <v/>
      </c>
      <c r="AI132" s="205">
        <v>-1883.19</v>
      </c>
      <c r="AJ132" s="35" t="str">
        <f t="shared" si="112"/>
        <v>139,67   (-6,9%)</v>
      </c>
      <c r="AK132" s="34"/>
      <c r="AL132" s="191" t="str">
        <f>IF(AI132&gt;0,AI132/AI$219,"")</f>
        <v/>
      </c>
      <c r="AN132" s="205">
        <v>-1317.03</v>
      </c>
      <c r="AO132" s="29"/>
      <c r="AP132" s="34"/>
      <c r="AQ132" s="191" t="str">
        <f>IF(AN132&gt;0,AN132/AN$219,"")</f>
        <v/>
      </c>
      <c r="AS132" s="4"/>
      <c r="AT132" s="29"/>
      <c r="AU132" s="34"/>
      <c r="AV132" s="191" t="str">
        <f>IF(AS132&gt;0,AS132/AS$219,"")</f>
        <v/>
      </c>
    </row>
    <row r="133" spans="1:48" ht="21" x14ac:dyDescent="0.3">
      <c r="A133" s="98" t="str">
        <f t="shared" si="63"/>
        <v>6150</v>
      </c>
      <c r="B133" s="212" t="s">
        <v>130</v>
      </c>
      <c r="C133" s="186" t="str">
        <f t="shared" si="64"/>
        <v>6150/(0490)</v>
      </c>
      <c r="D133" s="187" t="str">
        <f t="shared" si="65"/>
        <v>(0490)  01342/050 Ch.Gén.</v>
      </c>
      <c r="E133" s="190" t="str">
        <f>A600</f>
        <v>64491  Interventions Supp.Gardien</v>
      </c>
      <c r="F133" s="27">
        <v>0</v>
      </c>
      <c r="M133" s="39"/>
      <c r="P133" s="39"/>
      <c r="Q133" s="123">
        <f t="shared" si="93"/>
        <v>0</v>
      </c>
      <c r="R133" s="191" t="str">
        <f>IF(O133&gt;0,O133/O$219,"")</f>
        <v/>
      </c>
      <c r="T133" s="27">
        <v>1595</v>
      </c>
      <c r="V133" s="123">
        <f t="shared" si="94"/>
        <v>1595</v>
      </c>
      <c r="W133" s="191">
        <f>IF(T133&gt;0,T133/T$219,"")</f>
        <v>5.4412931378129475E-3</v>
      </c>
      <c r="Y133" s="32">
        <v>9118.64</v>
      </c>
      <c r="Z133" s="214" t="str">
        <f>ROUND(Y133-T133,2) &amp; "   (" &amp; ROUND(100*(Y133-T133)/T133,1) &amp;"%)"</f>
        <v>7523,64   (471,7%)</v>
      </c>
      <c r="AA133" s="34"/>
      <c r="AB133" s="191">
        <f>IF(Y133&gt;0,Y133/Y$219,"")</f>
        <v>2.9332098885403782E-2</v>
      </c>
      <c r="AD133" s="210">
        <v>11202.97</v>
      </c>
      <c r="AE133" s="35" t="str">
        <f>ROUND(AD133-Y133,2) &amp; "   (" &amp; ROUND(100*(AD133-Y133)/Y133,1) &amp;"%)"</f>
        <v>2084,33   (22,9%)</v>
      </c>
      <c r="AF133" s="34"/>
      <c r="AG133" s="191">
        <f>IF(AD133&gt;0,AD133/AD$219,"")</f>
        <v>3.7529477116471532E-2</v>
      </c>
      <c r="AI133" s="553">
        <v>8704.3799999999992</v>
      </c>
      <c r="AJ133" s="35" t="str">
        <f t="shared" si="112"/>
        <v>-2498,59   (-22,3%)</v>
      </c>
      <c r="AK133" s="34"/>
      <c r="AL133" s="191">
        <f>IF(AI133&gt;0,AI133/AI$219,"")</f>
        <v>2.9285753866474279E-2</v>
      </c>
      <c r="AN133" s="205">
        <v>7382.79</v>
      </c>
      <c r="AO133" s="29"/>
      <c r="AP133" s="34"/>
      <c r="AQ133" s="191">
        <f>IF(AN133&gt;0,AN133/AN$219,"")</f>
        <v>3.1066650317252417E-2</v>
      </c>
      <c r="AS133" s="4"/>
      <c r="AT133" s="29"/>
      <c r="AU133" s="34"/>
      <c r="AV133" s="191" t="str">
        <f>IF(AS133&gt;0,AS133/AS$219,"")</f>
        <v/>
      </c>
    </row>
    <row r="134" spans="1:48" x14ac:dyDescent="0.3">
      <c r="A134" s="23" t="str">
        <f t="shared" si="63"/>
        <v>6213</v>
      </c>
      <c r="B134" s="212" t="s">
        <v>131</v>
      </c>
      <c r="C134" s="186" t="str">
        <f t="shared" si="64"/>
        <v>6213/(0510)</v>
      </c>
      <c r="D134" s="187" t="str">
        <f t="shared" si="65"/>
        <v>(0510)  01351/050 Ch.Gén.</v>
      </c>
      <c r="E134" s="190" t="str">
        <f>A510</f>
        <v>62130 – Frais postaux</v>
      </c>
      <c r="F134" s="27">
        <v>0</v>
      </c>
      <c r="G134" s="27">
        <v>1276.31</v>
      </c>
      <c r="H134" s="27">
        <v>2124.3000000000002</v>
      </c>
      <c r="I134" s="27">
        <v>807.04</v>
      </c>
      <c r="J134" s="27">
        <v>2210.0700000000002</v>
      </c>
      <c r="K134" s="28">
        <v>1500</v>
      </c>
      <c r="L134" s="27">
        <v>2651.88</v>
      </c>
      <c r="M134" s="39">
        <f>(L134-J134)/J134</f>
        <v>0.19990769523137272</v>
      </c>
      <c r="N134" s="28">
        <v>1500</v>
      </c>
      <c r="O134" s="27">
        <v>2387.2800000000002</v>
      </c>
      <c r="P134" s="39">
        <f>(O134-L134)/L134</f>
        <v>-9.9778270509977784E-2</v>
      </c>
      <c r="Q134" s="123">
        <f t="shared" si="93"/>
        <v>887.2800000000002</v>
      </c>
      <c r="R134" s="191">
        <f>IF(O134&gt;0,O134/O$219,"")</f>
        <v>7.9954949146645495E-3</v>
      </c>
      <c r="S134" s="28">
        <v>1500</v>
      </c>
      <c r="T134" s="27">
        <v>2675.21</v>
      </c>
      <c r="U134" s="39">
        <f>(T134-O134)/O134</f>
        <v>0.12061006668677315</v>
      </c>
      <c r="V134" s="123">
        <f t="shared" si="94"/>
        <v>1175.21</v>
      </c>
      <c r="W134" s="191">
        <f>IF(T134&gt;0,T134/T$219,"")</f>
        <v>9.1263961223878205E-3</v>
      </c>
      <c r="X134" s="28">
        <v>2400</v>
      </c>
      <c r="Y134" s="27">
        <v>2784.81</v>
      </c>
      <c r="Z134" s="89" t="str">
        <f>ROUND(Y134-T134,2) &amp; "   (" &amp; ROUND(100*(Y134-T134)/T134,1) &amp;"%)"</f>
        <v>109,6   (4,1%)</v>
      </c>
      <c r="AA134" s="34" t="str">
        <f>ROUND(Y134-X134,2) &amp; "  (" &amp; ROUND(100*(Y134-X134)/X134,1) &amp;"%)"</f>
        <v>384,81  (16%)</v>
      </c>
      <c r="AB134" s="191">
        <f>IF(Y134&gt;0,Y134/Y$219,"")</f>
        <v>8.9579501216257365E-3</v>
      </c>
      <c r="AC134" s="28">
        <v>2600</v>
      </c>
      <c r="AD134" s="4">
        <v>2646.04</v>
      </c>
      <c r="AE134" s="35" t="str">
        <f>ROUND(AD134-Y134,2) &amp; "   (" &amp; ROUND(100*(AD134-Y134)/Y134,1) &amp;"%)"</f>
        <v>-138,77   (-5%)</v>
      </c>
      <c r="AF134" s="34" t="str">
        <f>ROUND(AD134-AC134,2) &amp; "  (" &amp; ROUND(100*(AD134-AC134)/AC134,1) &amp;"%)"</f>
        <v>46,04  (1,8%)</v>
      </c>
      <c r="AG134" s="191">
        <f>IF(AD134&gt;0,AD134/AD$219,"")</f>
        <v>8.8641224272910067E-3</v>
      </c>
      <c r="AH134" s="28">
        <v>2640</v>
      </c>
      <c r="AI134" s="4">
        <v>1773.19</v>
      </c>
      <c r="AJ134" s="35" t="str">
        <f t="shared" ref="AJ134" si="113">ROUND(AI134-AD134,2) &amp; "   (" &amp; ROUND(100*(AI134-AD134)/AD134,1) &amp;"%)"</f>
        <v>-872,85   (-33%)</v>
      </c>
      <c r="AK134" s="34" t="str">
        <f>ROUND(AI134-AH134,2) &amp; "  (" &amp; ROUND(100*(AI134-AH134)/AH134,1) &amp;"%)"</f>
        <v>-866,81  (-32,8%)</v>
      </c>
      <c r="AL134" s="191">
        <f>IF(AI134&gt;0,AI134/AI$219,"")</f>
        <v>5.9658707338711694E-3</v>
      </c>
      <c r="AM134" s="28">
        <v>2680</v>
      </c>
      <c r="AN134" s="4">
        <v>2202.14</v>
      </c>
      <c r="AO134" s="35" t="str">
        <f t="shared" ref="AO134" si="114">ROUND(AN134-AI134,2) &amp; "   (" &amp; ROUND(100*(AN134-AI134)/AI134,1) &amp;"%)"</f>
        <v>428,95   (24,2%)</v>
      </c>
      <c r="AP134" s="34" t="str">
        <f>ROUND(AN134-AM134,2) &amp; "  (" &amp; ROUND(100*(AN134-AM134)/AM134,1) &amp;"%)"</f>
        <v>-477,86  (-17,8%)</v>
      </c>
      <c r="AQ134" s="191">
        <f>IF(AN134&gt;0,AN134/AN$219,"")</f>
        <v>9.2665663427558189E-3</v>
      </c>
      <c r="AR134" s="28">
        <v>2680</v>
      </c>
      <c r="AS134" s="4">
        <v>0</v>
      </c>
      <c r="AT134" s="35" t="str">
        <f t="shared" ref="AT134" si="115">ROUND(AS134-AN134,2) &amp; "   (" &amp; ROUND(100*(AS134-AN134)/AN134,1) &amp;"%)"</f>
        <v>-2202,14   (-100%)</v>
      </c>
      <c r="AU134" s="34" t="str">
        <f>ROUND(AS134-AR134,2) &amp; "  (" &amp; ROUND(100*(AS134-AR134)/AR134,1) &amp;"%)"</f>
        <v>-2680  (-100%)</v>
      </c>
      <c r="AV134" s="191" t="str">
        <f>IF(AS134&gt;0,AS134/AS$219,"")</f>
        <v/>
      </c>
    </row>
    <row r="135" spans="1:48" x14ac:dyDescent="0.3">
      <c r="A135" s="23" t="str">
        <f t="shared" si="63"/>
        <v>6213</v>
      </c>
      <c r="B135" s="212" t="s">
        <v>132</v>
      </c>
      <c r="C135" s="186" t="str">
        <f t="shared" si="64"/>
        <v>6213/(0520)</v>
      </c>
      <c r="D135" s="187" t="str">
        <f t="shared" si="65"/>
        <v>(0520)  00352/050 Ch.Gén.</v>
      </c>
      <c r="E135" s="190" t="str">
        <f>A511</f>
        <v>62132 – FraisCorrespondances</v>
      </c>
      <c r="F135" s="27">
        <v>2160</v>
      </c>
      <c r="G135" s="27">
        <v>2160</v>
      </c>
      <c r="H135" s="27">
        <v>2160</v>
      </c>
      <c r="I135" s="27">
        <v>2160</v>
      </c>
      <c r="J135" s="27">
        <v>2160</v>
      </c>
      <c r="K135" s="28">
        <v>2200</v>
      </c>
      <c r="L135" s="27">
        <v>2160</v>
      </c>
      <c r="M135" s="39">
        <f>(L135-J135)/J135</f>
        <v>0</v>
      </c>
      <c r="N135" s="28">
        <v>2200</v>
      </c>
      <c r="P135" s="39"/>
      <c r="Q135" s="123"/>
      <c r="R135" s="191" t="str">
        <f>IF(O135&gt;0,O135/O$219,"")</f>
        <v/>
      </c>
      <c r="V135" s="123"/>
      <c r="W135" s="191" t="str">
        <f>IF(T135&gt;0,T135/T$219,"")</f>
        <v/>
      </c>
      <c r="Z135" s="89"/>
      <c r="AA135" s="34"/>
      <c r="AB135" s="191" t="str">
        <f>IF(Y135&gt;0,Y135/Y$219,"")</f>
        <v/>
      </c>
      <c r="AD135" s="4"/>
      <c r="AE135" s="35"/>
      <c r="AF135" s="34"/>
      <c r="AG135" s="191" t="str">
        <f>IF(AD135&gt;0,AD135/AD$219,"")</f>
        <v/>
      </c>
      <c r="AI135" s="4"/>
      <c r="AJ135" s="29"/>
      <c r="AK135" s="34"/>
      <c r="AL135" s="191" t="str">
        <f>IF(AI135&gt;0,AI135/AI$219,"")</f>
        <v/>
      </c>
      <c r="AN135" s="205"/>
      <c r="AO135" s="29"/>
      <c r="AP135" s="34"/>
      <c r="AQ135" s="191" t="str">
        <f>IF(AN135&gt;0,AN135/AN$219,"")</f>
        <v/>
      </c>
      <c r="AS135" s="4"/>
      <c r="AT135" s="29"/>
      <c r="AU135" s="34"/>
      <c r="AV135" s="191" t="str">
        <f>IF(AS135&gt;0,AS135/AS$219,"")</f>
        <v/>
      </c>
    </row>
    <row r="136" spans="1:48" x14ac:dyDescent="0.3">
      <c r="A136" s="23" t="str">
        <f t="shared" si="63"/>
        <v>6212</v>
      </c>
      <c r="B136" s="212" t="s">
        <v>133</v>
      </c>
      <c r="C136" s="186" t="str">
        <f t="shared" si="64"/>
        <v>6212/(0522)</v>
      </c>
      <c r="D136" s="187" t="str">
        <f t="shared" si="65"/>
        <v>(0522)  01353/050 Ch.Gén.</v>
      </c>
      <c r="E136" s="190" t="str">
        <f>A506</f>
        <v>62122 – Photocopies&amp;Tirages</v>
      </c>
      <c r="F136" s="27">
        <v>0</v>
      </c>
      <c r="G136" s="27">
        <v>5112.76</v>
      </c>
      <c r="H136" s="27">
        <v>5373.39</v>
      </c>
      <c r="I136" s="27">
        <v>3543.6</v>
      </c>
      <c r="J136" s="27">
        <v>3277.82</v>
      </c>
      <c r="K136" s="28">
        <v>3500</v>
      </c>
      <c r="L136" s="27">
        <v>4553.47</v>
      </c>
      <c r="M136" s="39">
        <f>(L136-J136)/J136</f>
        <v>0.38917634281321123</v>
      </c>
      <c r="N136" s="28">
        <v>3500</v>
      </c>
      <c r="P136" s="39"/>
      <c r="Q136" s="123"/>
      <c r="R136" s="191" t="str">
        <f>IF(O136&gt;0,O136/O$219,"")</f>
        <v/>
      </c>
      <c r="V136" s="123"/>
      <c r="W136" s="191" t="str">
        <f>IF(T136&gt;0,T136/T$219,"")</f>
        <v/>
      </c>
      <c r="Z136" s="89"/>
      <c r="AA136" s="34"/>
      <c r="AB136" s="191" t="str">
        <f>IF(Y136&gt;0,Y136/Y$219,"")</f>
        <v/>
      </c>
      <c r="AD136" s="4"/>
      <c r="AE136" s="35"/>
      <c r="AF136" s="34"/>
      <c r="AG136" s="191" t="str">
        <f>IF(AD136&gt;0,AD136/AD$219,"")</f>
        <v/>
      </c>
      <c r="AI136" s="4"/>
      <c r="AJ136" s="29"/>
      <c r="AK136" s="34"/>
      <c r="AL136" s="191" t="str">
        <f>IF(AI136&gt;0,AI136/AI$219,"")</f>
        <v/>
      </c>
      <c r="AN136" s="205">
        <v>3492.48</v>
      </c>
      <c r="AO136" s="29"/>
      <c r="AP136" s="34"/>
      <c r="AQ136" s="191">
        <f>IF(AN136&gt;0,AN136/AN$219,"")</f>
        <v>1.4696294341298849E-2</v>
      </c>
      <c r="AS136" s="4"/>
      <c r="AT136" s="29"/>
      <c r="AU136" s="34"/>
      <c r="AV136" s="191" t="str">
        <f>IF(AS136&gt;0,AS136/AS$219,"")</f>
        <v/>
      </c>
    </row>
    <row r="137" spans="1:48" x14ac:dyDescent="0.3">
      <c r="A137" s="23" t="str">
        <f t="shared" si="63"/>
        <v>6620</v>
      </c>
      <c r="B137" s="212" t="s">
        <v>134</v>
      </c>
      <c r="C137" s="186" t="str">
        <f t="shared" si="64"/>
        <v>6620/(0524)</v>
      </c>
      <c r="D137" s="187" t="str">
        <f t="shared" si="65"/>
        <v>(0524)  01356/050 Ch.Gén.</v>
      </c>
      <c r="E137" s="188" t="str">
        <f>A605</f>
        <v>6621 – Frais Bancaires</v>
      </c>
      <c r="F137" s="27">
        <v>0</v>
      </c>
      <c r="J137" s="27">
        <v>156.71</v>
      </c>
      <c r="K137" s="28">
        <v>160</v>
      </c>
      <c r="L137" s="27">
        <v>81.12</v>
      </c>
      <c r="M137" s="39">
        <f>(L137-J137)/J137</f>
        <v>-0.48235594410056792</v>
      </c>
      <c r="N137" s="28">
        <v>160</v>
      </c>
      <c r="O137" s="27">
        <v>34.32</v>
      </c>
      <c r="P137" s="39">
        <f>(O137-L137)/L137</f>
        <v>-0.57692307692307698</v>
      </c>
      <c r="Q137" s="123">
        <f>O137-N137</f>
        <v>-125.68</v>
      </c>
      <c r="R137" s="191">
        <f>IF(O137&gt;0,O137/O$219,"")</f>
        <v>1.1494478463828597E-4</v>
      </c>
      <c r="S137" s="28">
        <v>160</v>
      </c>
      <c r="V137" s="123">
        <f>T137-S137</f>
        <v>-160</v>
      </c>
      <c r="W137" s="191" t="str">
        <f>IF(T137&gt;0,T137/T$219,"")</f>
        <v/>
      </c>
      <c r="X137" s="28">
        <v>90</v>
      </c>
      <c r="Y137" s="27">
        <v>117.47</v>
      </c>
      <c r="Z137" s="89"/>
      <c r="AA137" s="34" t="str">
        <f>ROUND(Y137-X137,2) &amp; "  (" &amp; ROUND(100*(Y137-X137)/X137,1) &amp;"%)"</f>
        <v>27,47  (30,5%)</v>
      </c>
      <c r="AB137" s="191">
        <f>IF(Y137&gt;0,Y137/Y$219,"")</f>
        <v>3.7786793382219084E-4</v>
      </c>
      <c r="AC137" s="28">
        <v>100</v>
      </c>
      <c r="AD137" s="4">
        <v>97.92</v>
      </c>
      <c r="AE137" s="35"/>
      <c r="AF137" s="34" t="str">
        <f>ROUND(AD137-AC137,2) &amp; "  (" &amp; ROUND(100*(AD137-AC137)/AC137,1) &amp;"%)"</f>
        <v>-2,08  (-2,1%)</v>
      </c>
      <c r="AG137" s="191">
        <f>IF(AD137&gt;0,AD137/AD$219,"")</f>
        <v>3.2802787111318625E-4</v>
      </c>
      <c r="AH137" s="28">
        <v>110</v>
      </c>
      <c r="AI137" s="4">
        <v>97.92</v>
      </c>
      <c r="AJ137" s="35" t="str">
        <f t="shared" ref="AJ137" si="116">ROUND(AI137-AD137,2) &amp; "   (" &amp; ROUND(100*(AI137-AD137)/AD137,1) &amp;"%)"</f>
        <v>0   (0%)</v>
      </c>
      <c r="AK137" s="34" t="str">
        <f>ROUND(AI137-AH137,2) &amp; "  (" &amp; ROUND(100*(AI137-AH137)/AH137,1) &amp;"%)"</f>
        <v>-12,08  (-11%)</v>
      </c>
      <c r="AL137" s="191">
        <f>IF(AI137&gt;0,AI137/AI$219,"")</f>
        <v>3.2945034782548116E-4</v>
      </c>
      <c r="AM137" s="28">
        <v>120</v>
      </c>
      <c r="AN137" s="4">
        <v>73.44</v>
      </c>
      <c r="AO137" s="35" t="str">
        <f t="shared" ref="AO137" si="117">ROUND(AN137-AI137,2) &amp; "   (" &amp; ROUND(100*(AN137-AI137)/AI137,1) &amp;"%)"</f>
        <v>-24,48   (-25%)</v>
      </c>
      <c r="AP137" s="34" t="str">
        <f>ROUND(AN137-AM137,2) &amp; "  (" &amp; ROUND(100*(AN137-AM137)/AM137,1) &amp;"%)"</f>
        <v>-46,56  (-38,8%)</v>
      </c>
      <c r="AQ137" s="191">
        <f>IF(AN137&gt;0,AN137/AN$219,"")</f>
        <v>3.0903422680301313E-4</v>
      </c>
      <c r="AR137" s="28">
        <v>120</v>
      </c>
      <c r="AS137" s="4">
        <v>0</v>
      </c>
      <c r="AT137" s="35" t="str">
        <f t="shared" ref="AT137" si="118">ROUND(AS137-AN137,2) &amp; "   (" &amp; ROUND(100*(AS137-AN137)/AN137,1) &amp;"%)"</f>
        <v>-73,44   (-100%)</v>
      </c>
      <c r="AU137" s="34" t="str">
        <f>ROUND(AS137-AR137,2) &amp; "  (" &amp; ROUND(100*(AS137-AR137)/AR137,1) &amp;"%)"</f>
        <v>-120  (-100%)</v>
      </c>
      <c r="AV137" s="191" t="str">
        <f>IF(AS137&gt;0,AS137/AS$219,"")</f>
        <v/>
      </c>
    </row>
    <row r="138" spans="1:48" x14ac:dyDescent="0.3">
      <c r="A138" s="23" t="str">
        <f t="shared" si="63"/>
        <v>6230</v>
      </c>
      <c r="B138" s="212" t="s">
        <v>135</v>
      </c>
      <c r="C138" s="186" t="str">
        <f t="shared" si="64"/>
        <v>6230/(0530)</v>
      </c>
      <c r="D138" s="187" t="str">
        <f t="shared" si="65"/>
        <v>(0530)  01361/050 Ch.Gén.</v>
      </c>
      <c r="E138" s="188" t="str">
        <f>A521</f>
        <v>6231 – Honoraires Experts</v>
      </c>
      <c r="F138" s="27">
        <v>0</v>
      </c>
      <c r="M138" s="39"/>
      <c r="O138" s="27">
        <v>532.79999999999995</v>
      </c>
      <c r="P138" s="39"/>
      <c r="Q138" s="123">
        <f>O138-N138</f>
        <v>532.79999999999995</v>
      </c>
      <c r="R138" s="191">
        <f>IF(O138&gt;0,O138/O$219,"")</f>
        <v>1.7844574957831807E-3</v>
      </c>
      <c r="V138" s="123">
        <f>T138-S138</f>
        <v>0</v>
      </c>
      <c r="W138" s="191" t="str">
        <f>IF(T138&gt;0,T138/T$219,"")</f>
        <v/>
      </c>
      <c r="Z138" s="89"/>
      <c r="AA138" s="34"/>
      <c r="AB138" s="191" t="str">
        <f>IF(Y138&gt;0,Y138/Y$219,"")</f>
        <v/>
      </c>
      <c r="AD138" s="4">
        <v>237.6</v>
      </c>
      <c r="AE138" s="35"/>
      <c r="AF138" s="34"/>
      <c r="AG138" s="191">
        <f>IF(AD138&gt;0,AD138/AD$219,"")</f>
        <v>7.9594998137758435E-4</v>
      </c>
      <c r="AI138" s="4"/>
      <c r="AJ138" s="29"/>
      <c r="AK138" s="34"/>
      <c r="AL138" s="191" t="str">
        <f>IF(AI138&gt;0,AI138/AI$219,"")</f>
        <v/>
      </c>
      <c r="AN138" s="205">
        <v>252</v>
      </c>
      <c r="AO138" s="29"/>
      <c r="AP138" s="34"/>
      <c r="AQ138" s="191">
        <f>IF(AN138&gt;0,AN138/AN$219,"")</f>
        <v>1.0604115625593589E-3</v>
      </c>
      <c r="AS138" s="4"/>
      <c r="AT138" s="29"/>
      <c r="AU138" s="34"/>
      <c r="AV138" s="191" t="str">
        <f>IF(AS138&gt;0,AS138/AS$219,"")</f>
        <v/>
      </c>
    </row>
    <row r="139" spans="1:48" x14ac:dyDescent="0.3">
      <c r="A139" s="23" t="str">
        <f t="shared" si="63"/>
        <v>6230</v>
      </c>
      <c r="B139" s="212" t="s">
        <v>136</v>
      </c>
      <c r="C139" s="186" t="str">
        <f t="shared" si="64"/>
        <v>6230/(0540)</v>
      </c>
      <c r="D139" s="187" t="str">
        <f t="shared" si="65"/>
        <v>(0540)  01362/050 Ch.Gén.</v>
      </c>
      <c r="E139" s="188" t="str">
        <f>A525</f>
        <v>6232 – Honoraires Architectes</v>
      </c>
      <c r="F139" s="27">
        <v>1148.1600000000001</v>
      </c>
      <c r="G139" s="27">
        <v>430.56</v>
      </c>
      <c r="I139" s="27">
        <v>4413.74</v>
      </c>
      <c r="J139" s="27">
        <v>8484.0400000000009</v>
      </c>
      <c r="K139" s="28">
        <v>3500</v>
      </c>
      <c r="L139" s="27">
        <v>648</v>
      </c>
      <c r="M139" s="39">
        <f>(L139-J139)/J139</f>
        <v>-0.9236212936289786</v>
      </c>
      <c r="N139" s="28">
        <v>3500</v>
      </c>
      <c r="P139" s="39"/>
      <c r="Q139" s="123">
        <f>O139-N139</f>
        <v>-3500</v>
      </c>
      <c r="R139" s="191" t="str">
        <f>IF(O139&gt;0,O139/O$219,"")</f>
        <v/>
      </c>
      <c r="S139" s="28">
        <v>2300</v>
      </c>
      <c r="T139" s="27">
        <v>288</v>
      </c>
      <c r="V139" s="123">
        <f>T139-S139</f>
        <v>-2012</v>
      </c>
      <c r="W139" s="191">
        <f>IF(T139&gt;0,T139/T$219,"")</f>
        <v>9.8250308695305892E-4</v>
      </c>
      <c r="X139" s="28">
        <v>1500</v>
      </c>
      <c r="Y139" s="27">
        <v>656.04</v>
      </c>
      <c r="Z139" s="89" t="str">
        <f>ROUND(Y139-T139,2) &amp; "   (" &amp; ROUND(100*(Y139-T139)/T139,1) &amp;"%)"</f>
        <v>368,04   (127,8%)</v>
      </c>
      <c r="AA139" s="34" t="str">
        <f>ROUND(Y139-X139,2) &amp; "  (" &amp; ROUND(100*(Y139-X139)/X139,1) &amp;"%)"</f>
        <v>-843,96  (-56,3%)</v>
      </c>
      <c r="AB139" s="191">
        <f>IF(Y139&gt;0,Y139/Y$219,"")</f>
        <v>2.1102960696748963E-3</v>
      </c>
      <c r="AC139" s="28">
        <v>500</v>
      </c>
      <c r="AD139" s="4">
        <v>1289.79</v>
      </c>
      <c r="AE139" s="35" t="str">
        <f>ROUND(AD139-Y139,2) &amp; "   (" &amp; ROUND(100*(AD139-Y139)/Y139,1) &amp;"%)"</f>
        <v>633,75   (96,6%)</v>
      </c>
      <c r="AF139" s="34" t="str">
        <f>ROUND(AD139-AC139,2) &amp; "  (" &amp; ROUND(100*(AD139-AC139)/AC139,1) &amp;"%)"</f>
        <v>789,79  (158%)</v>
      </c>
      <c r="AG139" s="191">
        <f>IF(AD139&gt;0,AD139/AD$219,"")</f>
        <v>4.3207421148190005E-3</v>
      </c>
      <c r="AH139" s="28">
        <v>510</v>
      </c>
      <c r="AI139" s="4">
        <v>0</v>
      </c>
      <c r="AJ139" s="35" t="str">
        <f t="shared" ref="AJ139" si="119">ROUND(AI139-AD139,2) &amp; "   (" &amp; ROUND(100*(AI139-AD139)/AD139,1) &amp;"%)"</f>
        <v>-1289,79   (-100%)</v>
      </c>
      <c r="AK139" s="34" t="str">
        <f>ROUND(AI139-AH139,2) &amp; "  (" &amp; ROUND(100*(AI139-AH139)/AH139,1) &amp;"%)"</f>
        <v>-510  (-100%)</v>
      </c>
      <c r="AL139" s="191" t="str">
        <f>IF(AI139&gt;0,AI139/AI$219,"")</f>
        <v/>
      </c>
      <c r="AM139" s="28">
        <v>520</v>
      </c>
      <c r="AN139" s="205">
        <v>216</v>
      </c>
      <c r="AO139" s="35" t="str">
        <f>ROUND(AN139-AI139,2) &amp; "   (" &amp; ROUND(100*(AN139-AI139)/(AI139+0.0001),1) &amp;"%)"</f>
        <v>216   (216000000%)</v>
      </c>
      <c r="AP139" s="34" t="str">
        <f>ROUND(AN139-AM139,2) &amp; "  (" &amp; ROUND(100*(AN139-AM139)/AM139,1) &amp;"%)"</f>
        <v>-304  (-58,5%)</v>
      </c>
      <c r="AQ139" s="191">
        <f>IF(AN139&gt;0,AN139/AN$219,"")</f>
        <v>9.0892419647945052E-4</v>
      </c>
      <c r="AR139" s="28">
        <v>520</v>
      </c>
      <c r="AS139" s="4">
        <v>0</v>
      </c>
      <c r="AT139" s="35" t="str">
        <f t="shared" ref="AT139" si="120">ROUND(AS139-AN139,2) &amp; "   (" &amp; ROUND(100*(AS139-AN139)/AN139,1) &amp;"%)"</f>
        <v>-216   (-100%)</v>
      </c>
      <c r="AU139" s="34" t="str">
        <f>ROUND(AS139-AR139,2) &amp; "  (" &amp; ROUND(100*(AS139-AR139)/AR139,1) &amp;"%)"</f>
        <v>-520  (-100%)</v>
      </c>
      <c r="AV139" s="191" t="str">
        <f>IF(AS139&gt;0,AS139/AS$219,"")</f>
        <v/>
      </c>
    </row>
    <row r="140" spans="1:48" x14ac:dyDescent="0.3">
      <c r="A140" s="23" t="str">
        <f t="shared" si="63"/>
        <v>6730</v>
      </c>
      <c r="B140" s="212" t="s">
        <v>1462</v>
      </c>
      <c r="C140" s="186" t="str">
        <f t="shared" si="64"/>
        <v>6730/(0550)</v>
      </c>
      <c r="D140" s="187" t="str">
        <f t="shared" si="65"/>
        <v>(0550)  00368/050 Ch.Gén.</v>
      </c>
      <c r="E140" s="188" t="str">
        <f>A611</f>
        <v>6731 – Etudes Diagnostics.Consultations.</v>
      </c>
      <c r="F140" s="27">
        <v>0</v>
      </c>
      <c r="I140" s="27">
        <v>705.64</v>
      </c>
      <c r="L140" s="27">
        <v>894</v>
      </c>
      <c r="M140" s="39"/>
      <c r="P140" s="39"/>
      <c r="Q140" s="123"/>
      <c r="R140" s="191" t="str">
        <f>IF(O140&gt;0,O140/O$219,"")</f>
        <v/>
      </c>
      <c r="V140" s="123"/>
      <c r="W140" s="191" t="str">
        <f>IF(T140&gt;0,T140/T$219,"")</f>
        <v/>
      </c>
      <c r="Z140" s="89"/>
      <c r="AA140" s="34"/>
      <c r="AB140" s="191" t="str">
        <f>IF(Y140&gt;0,Y140/Y$219,"")</f>
        <v/>
      </c>
      <c r="AD140" s="4"/>
      <c r="AE140" s="35"/>
      <c r="AF140" s="34"/>
      <c r="AG140" s="191" t="str">
        <f>IF(AD140&gt;0,AD140/AD$219,"")</f>
        <v/>
      </c>
      <c r="AI140" s="558">
        <v>0</v>
      </c>
      <c r="AJ140" s="29"/>
      <c r="AK140" s="34"/>
      <c r="AL140" s="191" t="str">
        <f>IF(AI140&gt;0,AI140/AI$219,"")</f>
        <v/>
      </c>
      <c r="AN140" s="205">
        <v>1434</v>
      </c>
      <c r="AO140" s="29"/>
      <c r="AP140" s="34"/>
      <c r="AQ140" s="191">
        <f>IF(AN140&gt;0,AN140/AN$219,"")</f>
        <v>6.0342467488496854E-3</v>
      </c>
      <c r="AS140" s="4"/>
      <c r="AT140" s="29"/>
      <c r="AU140" s="34"/>
      <c r="AV140" s="191" t="str">
        <f>IF(AS140&gt;0,AS140/AS$219,"")</f>
        <v/>
      </c>
    </row>
    <row r="141" spans="1:48" x14ac:dyDescent="0.3">
      <c r="A141" s="98" t="str">
        <f t="shared" si="63"/>
        <v>6140</v>
      </c>
      <c r="B141" s="212" t="s">
        <v>137</v>
      </c>
      <c r="C141" s="186" t="str">
        <f t="shared" si="64"/>
        <v>6140/(0560)</v>
      </c>
      <c r="D141" s="187" t="str">
        <f t="shared" si="65"/>
        <v>(0560)  01369/050 Ch.Gén.</v>
      </c>
      <c r="E141" s="190" t="str">
        <f>A601</f>
        <v>64496 – Diagnostics Risques Professionnels</v>
      </c>
      <c r="F141" s="27">
        <v>0</v>
      </c>
      <c r="M141" s="39"/>
      <c r="O141" s="27">
        <v>306</v>
      </c>
      <c r="P141" s="39"/>
      <c r="Q141" s="123">
        <f>O141-N141</f>
        <v>306</v>
      </c>
      <c r="R141" s="191">
        <f>IF(O141&gt;0,O141/O$219,"")</f>
        <v>1.0248573455511512E-3</v>
      </c>
      <c r="V141" s="123">
        <f>T141-S141</f>
        <v>0</v>
      </c>
      <c r="W141" s="191" t="str">
        <f>IF(T141&gt;0,T141/T$219,"")</f>
        <v/>
      </c>
      <c r="Y141" s="27">
        <v>306</v>
      </c>
      <c r="Z141" s="89"/>
      <c r="AA141" s="34"/>
      <c r="AB141" s="191">
        <f>IF(Y141&gt;0,Y141/Y$219,"")</f>
        <v>9.8431589128790669E-4</v>
      </c>
      <c r="AD141" s="4"/>
      <c r="AE141" s="35"/>
      <c r="AF141" s="34"/>
      <c r="AG141" s="191" t="str">
        <f>IF(AD141&gt;0,AD141/AD$219,"")</f>
        <v/>
      </c>
      <c r="AI141" s="4">
        <v>642</v>
      </c>
      <c r="AJ141" s="29"/>
      <c r="AK141" s="34"/>
      <c r="AL141" s="191">
        <f>IF(AI141&gt;0,AI141/AI$219,"")</f>
        <v>2.1599992167479461E-3</v>
      </c>
      <c r="AN141" s="205">
        <v>0</v>
      </c>
      <c r="AO141" s="29"/>
      <c r="AP141" s="34"/>
      <c r="AQ141" s="191" t="str">
        <f>IF(AN141&gt;0,AN141/AN$219,"")</f>
        <v/>
      </c>
      <c r="AS141" s="4"/>
      <c r="AT141" s="29"/>
      <c r="AU141" s="34"/>
      <c r="AV141" s="191" t="str">
        <f>IF(AS141&gt;0,AS141/AS$219,"")</f>
        <v/>
      </c>
    </row>
    <row r="142" spans="1:48" x14ac:dyDescent="0.3">
      <c r="A142" s="98" t="str">
        <f t="shared" si="63"/>
        <v>6140</v>
      </c>
      <c r="B142" s="212" t="s">
        <v>138</v>
      </c>
      <c r="C142" s="186" t="str">
        <f t="shared" si="64"/>
        <v>6140/(0570)</v>
      </c>
      <c r="D142" s="187" t="str">
        <f t="shared" si="65"/>
        <v>(0570)  01372/050 Ch.Gén.</v>
      </c>
      <c r="E142" s="190" t="str">
        <f>A415</f>
        <v>61456 – Etat Parasitaire</v>
      </c>
      <c r="F142" s="27">
        <v>1154.52</v>
      </c>
      <c r="G142" s="27">
        <v>1184.51</v>
      </c>
      <c r="H142" s="27">
        <v>1220.06</v>
      </c>
      <c r="I142" s="27">
        <v>1256.6600000000001</v>
      </c>
      <c r="J142" s="27">
        <v>1298.7</v>
      </c>
      <c r="K142" s="28">
        <v>1350</v>
      </c>
      <c r="L142" s="27">
        <v>1337.66</v>
      </c>
      <c r="M142" s="39">
        <f>(L142-J142)/J142</f>
        <v>2.9999229999230027E-2</v>
      </c>
      <c r="N142" s="28">
        <v>1350</v>
      </c>
      <c r="O142" s="27">
        <v>1391.18</v>
      </c>
      <c r="P142" s="39">
        <f>(O142-L142)/L142</f>
        <v>4.0010167008058831E-2</v>
      </c>
      <c r="Q142" s="123">
        <f>O142-N142</f>
        <v>41.180000000000064</v>
      </c>
      <c r="R142" s="191">
        <f>IF(O142&gt;0,O142/O$219,"")</f>
        <v>4.65934981040474E-3</v>
      </c>
      <c r="S142" s="28">
        <v>1350</v>
      </c>
      <c r="T142" s="27">
        <v>1425.98</v>
      </c>
      <c r="U142" s="39">
        <f>(T142-O142)/O142</f>
        <v>2.5014735692002438E-2</v>
      </c>
      <c r="V142" s="123">
        <f>T142-S142</f>
        <v>75.980000000000018</v>
      </c>
      <c r="W142" s="191">
        <f>IF(T142&gt;0,T142/T$219,"")</f>
        <v>4.8646866386573709E-3</v>
      </c>
      <c r="X142" s="28">
        <v>1410</v>
      </c>
      <c r="Y142" s="27">
        <v>1464.62</v>
      </c>
      <c r="Z142" s="89" t="str">
        <f>ROUND(Y142-T142,2) &amp; "   (" &amp; ROUND(100*(Y142-T142)/T142,1) &amp;"%)"</f>
        <v>38,64   (2,7%)</v>
      </c>
      <c r="AA142" s="34" t="str">
        <f>ROUND(Y142-X142,2) &amp; "  (" &amp; ROUND(100*(Y142-X142)/X142,1) &amp;"%)"</f>
        <v>54,62  (3,9%)</v>
      </c>
      <c r="AB142" s="191">
        <f>IF(Y142&gt;0,Y142/Y$219,"")</f>
        <v>4.7112703944382148E-3</v>
      </c>
      <c r="AC142" s="28">
        <v>1440</v>
      </c>
      <c r="AD142" s="4">
        <v>1464.62</v>
      </c>
      <c r="AE142" s="35" t="str">
        <f>ROUND(AD142-Y142,2) &amp; "   (" &amp; ROUND(100*(AD142-Y142)/Y142,1) &amp;"%)"</f>
        <v>0   (0%)</v>
      </c>
      <c r="AF142" s="34" t="str">
        <f>ROUND(AD142-AC142,2) &amp; "  (" &amp; ROUND(100*(AD142-AC142)/AC142,1) &amp;"%)"</f>
        <v>24,62  (1,7%)</v>
      </c>
      <c r="AG142" s="191">
        <f>IF(AD142&gt;0,AD142/AD$219,"")</f>
        <v>4.906415242951336E-3</v>
      </c>
      <c r="AH142" s="28">
        <v>1470</v>
      </c>
      <c r="AI142" s="553">
        <v>1507.1</v>
      </c>
      <c r="AJ142" s="35" t="str">
        <f t="shared" ref="AJ142" si="121">ROUND(AI142-AD142,2) &amp; "   (" &amp; ROUND(100*(AI142-AD142)/AD142,1) &amp;"%)"</f>
        <v>42,48   (2,9%)</v>
      </c>
      <c r="AK142" s="34" t="str">
        <f>ROUND(AI142-AH142,2) &amp; "  (" &amp; ROUND(100*(AI142-AH142)/AH142,1) &amp;"%)"</f>
        <v>37,1  (2,5%)</v>
      </c>
      <c r="AL142" s="191">
        <f>IF(AI142&gt;0,AI142/AI$219,"")</f>
        <v>5.0706149837396099E-3</v>
      </c>
      <c r="AM142" s="28">
        <v>1500</v>
      </c>
      <c r="AN142" s="205">
        <v>1550.8</v>
      </c>
      <c r="AO142" s="35" t="str">
        <f t="shared" ref="AO142" si="122">ROUND(AN142-AI142,2) &amp; "   (" &amp; ROUND(100*(AN142-AI142)/AI142,1) &amp;"%)"</f>
        <v>43,7   (2,9%)</v>
      </c>
      <c r="AP142" s="34" t="str">
        <f>ROUND(AN142-AM142,2) &amp; "  (" &amp; ROUND(100*(AN142-AM142)/AM142,1) &amp;"%)"</f>
        <v>50,8  (3,4%)</v>
      </c>
      <c r="AQ142" s="191">
        <f>IF(AN142&gt;0,AN142/AN$219,"")</f>
        <v>6.5257390921311656E-3</v>
      </c>
      <c r="AR142" s="28">
        <v>1500</v>
      </c>
      <c r="AS142" s="4">
        <v>0</v>
      </c>
      <c r="AT142" s="35" t="str">
        <f t="shared" ref="AT142" si="123">ROUND(AS142-AN142,2) &amp; "   (" &amp; ROUND(100*(AS142-AN142)/AN142,1) &amp;"%)"</f>
        <v>-1550,8   (-100%)</v>
      </c>
      <c r="AU142" s="34" t="str">
        <f>ROUND(AS142-AR142,2) &amp; "  (" &amp; ROUND(100*(AS142-AR142)/AR142,1) &amp;"%)"</f>
        <v>-1500  (-100%)</v>
      </c>
      <c r="AV142" s="191" t="str">
        <f>IF(AS142&gt;0,AS142/AS$219,"")</f>
        <v/>
      </c>
    </row>
    <row r="143" spans="1:48" x14ac:dyDescent="0.3">
      <c r="A143" s="98" t="str">
        <f t="shared" si="63"/>
        <v>6420</v>
      </c>
      <c r="B143" s="212" t="s">
        <v>139</v>
      </c>
      <c r="C143" s="186" t="str">
        <f t="shared" si="64"/>
        <v>6420/(0580)</v>
      </c>
      <c r="D143" s="187" t="str">
        <f t="shared" si="65"/>
        <v>(0580)  01373/050 Ch.Gén.</v>
      </c>
      <c r="E143" s="198" t="str">
        <f>A560</f>
        <v>64233 – Cotisation. Retraite Gardiens 40%</v>
      </c>
      <c r="F143" s="27">
        <v>0</v>
      </c>
      <c r="L143" s="27">
        <v>1792.69</v>
      </c>
      <c r="M143" s="39"/>
      <c r="O143" s="27">
        <v>3609.95</v>
      </c>
      <c r="P143" s="39">
        <f>(O143-L143)/L143</f>
        <v>1.0137056602089596</v>
      </c>
      <c r="Q143" s="123">
        <f>O143-N113</f>
        <v>609.94999999999982</v>
      </c>
      <c r="R143" s="191">
        <f>IF(O143&gt;0,O143/O$219,"")</f>
        <v>1.2090469851543719E-2</v>
      </c>
      <c r="T143" s="27">
        <v>3019.16</v>
      </c>
      <c r="U143" s="39">
        <f>(T143-O143)/O143</f>
        <v>-0.16365600631587696</v>
      </c>
      <c r="V143" s="123">
        <f>T143-S113</f>
        <v>19.159999999999854</v>
      </c>
      <c r="W143" s="191">
        <f>IF(T143&gt;0,T143/T$219,"")</f>
        <v>1.0299770902795822E-2</v>
      </c>
      <c r="X143" s="28">
        <v>3700</v>
      </c>
      <c r="Y143" s="27">
        <v>2833.67</v>
      </c>
      <c r="Z143" s="89"/>
      <c r="AA143" s="34"/>
      <c r="AB143" s="191">
        <f>IF(Y143&gt;0,Y143/Y$219,"")</f>
        <v>9.1151189923719036E-3</v>
      </c>
      <c r="AC143" s="28">
        <v>3780</v>
      </c>
      <c r="AD143" s="4">
        <v>1716.99</v>
      </c>
      <c r="AE143" s="35"/>
      <c r="AF143" s="34" t="str">
        <f>ROUND(AD143-AC143,2) &amp; "  (" &amp; ROUND(100*(AD143-AC143)/AC143,1) &amp;"%)"</f>
        <v>-2063,01  (-54,6%)</v>
      </c>
      <c r="AG143" s="191">
        <f>IF(AD143&gt;0,AD143/AD$219,"")</f>
        <v>5.7518441015382933E-3</v>
      </c>
      <c r="AH143" s="28">
        <v>3840</v>
      </c>
      <c r="AI143" s="4">
        <v>1796.54</v>
      </c>
      <c r="AJ143" s="29"/>
      <c r="AK143" s="34" t="str">
        <f>ROUND(AI143-AH143,2) &amp; "  (" &amp; ROUND(100*(AI143-AH143)/AH143,1) &amp;"%)"</f>
        <v>-2043,46  (-53,2%)</v>
      </c>
      <c r="AL143" s="191">
        <f>IF(AI143&gt;0,AI143/AI$219,"")</f>
        <v>6.0444314530472823E-3</v>
      </c>
      <c r="AM143" s="28">
        <v>3900</v>
      </c>
      <c r="AN143" s="4">
        <v>1347.46</v>
      </c>
      <c r="AO143" s="29"/>
      <c r="AP143" s="34" t="str">
        <f>ROUND(AN143-AM143,2) &amp; "  (" &amp; ROUND(100*(AN143-AM143)/AM143,1) &amp;"%)"</f>
        <v>-2552,54  (-65,4%)</v>
      </c>
      <c r="AQ143" s="191">
        <f>IF(AN143&gt;0,AN143/AN$219,"")</f>
        <v>5.6700879527231502E-3</v>
      </c>
      <c r="AR143" s="28">
        <v>3900</v>
      </c>
      <c r="AS143" s="4">
        <v>0</v>
      </c>
      <c r="AT143" s="29"/>
      <c r="AU143" s="34" t="str">
        <f>ROUND(AS143-AR143,2) &amp; "  (" &amp; ROUND(100*(AS143-AR143)/AR143,1) &amp;"%)"</f>
        <v>-3900  (-100%)</v>
      </c>
      <c r="AV143" s="191" t="str">
        <f>IF(AS143&gt;0,AS143/AS$219,"")</f>
        <v/>
      </c>
    </row>
    <row r="144" spans="1:48" x14ac:dyDescent="0.3">
      <c r="A144" s="98" t="str">
        <f t="shared" si="63"/>
        <v>6420</v>
      </c>
      <c r="B144" s="212" t="s">
        <v>140</v>
      </c>
      <c r="C144" s="186" t="str">
        <f t="shared" si="64"/>
        <v>6420/(0590)</v>
      </c>
      <c r="D144" s="187" t="str">
        <f t="shared" si="65"/>
        <v>(0590)  01374/050 Ch.Gén.</v>
      </c>
      <c r="E144" s="198" t="str">
        <f xml:space="preserve"> A548</f>
        <v>64213 – CRI Prévoyance Gardiens 40%</v>
      </c>
      <c r="F144" s="27">
        <v>0</v>
      </c>
      <c r="L144" s="27">
        <v>98.27</v>
      </c>
      <c r="M144" s="39"/>
      <c r="P144" s="39"/>
      <c r="Q144" s="123">
        <f>O144-N144</f>
        <v>0</v>
      </c>
      <c r="R144" s="191" t="str">
        <f>IF(O144&gt;0,O144/O$219,"")</f>
        <v/>
      </c>
      <c r="V144" s="123">
        <f>T144-S144</f>
        <v>0</v>
      </c>
      <c r="W144" s="191" t="str">
        <f>IF(T144&gt;0,T144/T$219,"")</f>
        <v/>
      </c>
      <c r="X144" s="28">
        <v>100</v>
      </c>
      <c r="Z144" s="89"/>
      <c r="AA144" s="34" t="str">
        <f>ROUND(Y144-X144,2) &amp; "  (" &amp; ROUND(100*(Y144-X144)/X144,1) &amp;"%)"</f>
        <v>-100  (-100%)</v>
      </c>
      <c r="AB144" s="191" t="str">
        <f>IF(Y144&gt;0,Y144/Y$219,"")</f>
        <v/>
      </c>
      <c r="AC144" s="28">
        <v>110</v>
      </c>
      <c r="AD144" s="4">
        <v>0</v>
      </c>
      <c r="AE144" s="35"/>
      <c r="AF144" s="34" t="str">
        <f>ROUND(AD144-AC144,2) &amp; "  (" &amp; ROUND(100*(AD144-AC144)/AC144,1) &amp;"%)"</f>
        <v>-110  (-100%)</v>
      </c>
      <c r="AG144" s="191" t="str">
        <f>IF(AD144&gt;0,AD144/AD$219,"")</f>
        <v/>
      </c>
      <c r="AH144" s="28">
        <v>120</v>
      </c>
      <c r="AI144" s="4">
        <v>0</v>
      </c>
      <c r="AJ144" s="29"/>
      <c r="AK144" s="34" t="str">
        <f>ROUND(AI144-AH144,2) &amp; "  (" &amp; ROUND(100*(AI144-AH144)/AH144,1) &amp;"%)"</f>
        <v>-120  (-100%)</v>
      </c>
      <c r="AL144" s="191" t="str">
        <f>IF(AI144&gt;0,AI144/AI$219,"")</f>
        <v/>
      </c>
      <c r="AM144" s="28">
        <v>130</v>
      </c>
      <c r="AN144" s="205">
        <v>0</v>
      </c>
      <c r="AO144" s="29"/>
      <c r="AP144" s="34" t="str">
        <f>ROUND(AN144-AM144,2) &amp; "  (" &amp; ROUND(100*(AN144-AM144)/AM144,1) &amp;"%)"</f>
        <v>-130  (-100%)</v>
      </c>
      <c r="AQ144" s="191" t="str">
        <f>IF(AN144&gt;0,AN144/AN$219,"")</f>
        <v/>
      </c>
      <c r="AR144" s="28">
        <v>130</v>
      </c>
      <c r="AS144" s="4">
        <v>0</v>
      </c>
      <c r="AT144" s="29"/>
      <c r="AU144" s="34" t="str">
        <f>ROUND(AS144-AR144,2) &amp; "  (" &amp; ROUND(100*(AS144-AR144)/AR144,1) &amp;"%)"</f>
        <v>-130  (-100%)</v>
      </c>
      <c r="AV144" s="191" t="str">
        <f>IF(AS144&gt;0,AS144/AS$219,"")</f>
        <v/>
      </c>
    </row>
    <row r="145" spans="1:48" x14ac:dyDescent="0.3">
      <c r="A145" s="23" t="str">
        <f t="shared" si="63"/>
        <v>6440</v>
      </c>
      <c r="B145" s="212" t="s">
        <v>141</v>
      </c>
      <c r="C145" s="186" t="str">
        <f t="shared" si="64"/>
        <v>6440/(0600)</v>
      </c>
      <c r="D145" s="187" t="str">
        <f t="shared" si="65"/>
        <v>(0600)  01375/050 Ch.Gén.</v>
      </c>
      <c r="E145" s="190" t="str">
        <f xml:space="preserve"> A587</f>
        <v>64413 – Visites Médicales Gardiens 40%</v>
      </c>
      <c r="F145" s="27">
        <v>0</v>
      </c>
      <c r="L145" s="38">
        <v>90</v>
      </c>
      <c r="M145" s="39"/>
      <c r="P145" s="39"/>
      <c r="Q145" s="123"/>
      <c r="R145" s="191" t="str">
        <f>IF(O145&gt;0,O145/O$219,"")</f>
        <v/>
      </c>
      <c r="V145" s="123"/>
      <c r="W145" s="191" t="str">
        <f>IF(T145&gt;0,T145/T$219,"")</f>
        <v/>
      </c>
      <c r="X145" s="28">
        <v>100</v>
      </c>
      <c r="AA145" s="34"/>
      <c r="AB145" s="191" t="str">
        <f>IF(Y145&gt;0,Y145/Y$219,"")</f>
        <v/>
      </c>
      <c r="AC145" s="28">
        <v>110</v>
      </c>
      <c r="AD145" s="4"/>
      <c r="AE145" s="35"/>
      <c r="AF145" s="34"/>
      <c r="AG145" s="191" t="str">
        <f>IF(AD145&gt;0,AD145/AD$219,"")</f>
        <v/>
      </c>
      <c r="AH145" s="28">
        <v>120</v>
      </c>
      <c r="AI145" s="4"/>
      <c r="AJ145" s="29"/>
      <c r="AK145" s="34"/>
      <c r="AL145" s="191" t="str">
        <f>IF(AI145&gt;0,AI145/AI$219,"")</f>
        <v/>
      </c>
      <c r="AM145" s="28">
        <v>130</v>
      </c>
      <c r="AN145" s="205"/>
      <c r="AO145" s="29"/>
      <c r="AP145" s="34"/>
      <c r="AQ145" s="191" t="str">
        <f>IF(AN145&gt;0,AN145/AN$219,"")</f>
        <v/>
      </c>
      <c r="AR145" s="28">
        <v>130</v>
      </c>
      <c r="AS145" s="4"/>
      <c r="AT145" s="29"/>
      <c r="AU145" s="34"/>
      <c r="AV145" s="191" t="str">
        <f>IF(AS145&gt;0,AS145/AS$219,"")</f>
        <v/>
      </c>
    </row>
    <row r="146" spans="1:48" x14ac:dyDescent="0.3">
      <c r="A146" s="23" t="str">
        <f t="shared" si="63"/>
        <v>6430</v>
      </c>
      <c r="B146" s="212" t="s">
        <v>142</v>
      </c>
      <c r="C146" s="186" t="str">
        <f t="shared" si="64"/>
        <v>6430/(0610)</v>
      </c>
      <c r="D146" s="187" t="str">
        <f t="shared" si="65"/>
        <v>(0610)  01376/050 Ch.Gén.</v>
      </c>
      <c r="E146" s="198" t="str">
        <f>A580</f>
        <v>64303 – Taxe salaires Gardiens 40%</v>
      </c>
      <c r="F146" s="27">
        <v>0</v>
      </c>
      <c r="L146" s="27">
        <v>2347.16</v>
      </c>
      <c r="M146" s="39"/>
      <c r="O146" s="27">
        <v>4070.15</v>
      </c>
      <c r="P146" s="39">
        <f>(O146-L146)/L146</f>
        <v>0.73407437072888104</v>
      </c>
      <c r="Q146" s="123">
        <f>O146-N146</f>
        <v>4070.15</v>
      </c>
      <c r="R146" s="191">
        <f>IF(O146&gt;0,O146/O$219,"")</f>
        <v>1.3631774918284373E-2</v>
      </c>
      <c r="T146" s="27">
        <v>3545.42</v>
      </c>
      <c r="U146" s="39">
        <f>(T146-O146)/O146</f>
        <v>-0.12892153851823643</v>
      </c>
      <c r="V146" s="123">
        <f>T146-S146</f>
        <v>3545.42</v>
      </c>
      <c r="W146" s="191">
        <f>IF(T146&gt;0,T146/T$219,"")</f>
        <v>1.2095090606059422E-2</v>
      </c>
      <c r="X146" s="215"/>
      <c r="Y146" s="27">
        <v>3374.49</v>
      </c>
      <c r="Z146" s="89" t="str">
        <f>ROUND(Y146-T146,2) &amp; "   (" &amp; ROUND(100*(Y146-T146)/T146,1) &amp;"%)"</f>
        <v>-170,93   (-4,8%)</v>
      </c>
      <c r="AA146" s="34"/>
      <c r="AB146" s="191">
        <f>IF(Y146&gt;0,Y146/Y$219,"")</f>
        <v>1.0854784745072314E-2</v>
      </c>
      <c r="AD146" s="4">
        <v>3541.67</v>
      </c>
      <c r="AE146" s="35" t="str">
        <f>ROUND(AD146-Y146,2) &amp; "   (" &amp; ROUND(100*(AD146-Y146)/Y146,1) &amp;"%)"</f>
        <v>167,18   (5%)</v>
      </c>
      <c r="AF146" s="34"/>
      <c r="AG146" s="191">
        <f>IF(AD146&gt;0,AD146/AD$219,"")</f>
        <v>1.1864445162228742E-2</v>
      </c>
      <c r="AI146" s="4">
        <v>3050.68</v>
      </c>
      <c r="AJ146" s="35" t="str">
        <f t="shared" ref="AJ146:AJ149" si="124">ROUND(AI146-AD146,2) &amp; "   (" &amp; ROUND(100*(AI146-AD146)/AD146,1) &amp;"%)"</f>
        <v>-490,99   (-13,9%)</v>
      </c>
      <c r="AK146" s="34"/>
      <c r="AL146" s="191">
        <f>IF(AI146&gt;0,AI146/AI$219,"")</f>
        <v>1.0263966371571065E-2</v>
      </c>
      <c r="AN146" s="4">
        <v>2653</v>
      </c>
      <c r="AO146" s="29"/>
      <c r="AP146" s="34"/>
      <c r="AQ146" s="191">
        <f>IF(AN146&gt;0,AN146/AN$219,"")</f>
        <v>1.1163777283611028E-2</v>
      </c>
      <c r="AS146" s="4"/>
      <c r="AT146" s="29"/>
      <c r="AU146" s="34"/>
      <c r="AV146" s="191" t="str">
        <f>IF(AS146&gt;0,AS146/AS$219,"")</f>
        <v/>
      </c>
    </row>
    <row r="147" spans="1:48" x14ac:dyDescent="0.3">
      <c r="A147" s="98" t="str">
        <f t="shared" si="63"/>
        <v>6420</v>
      </c>
      <c r="B147" s="212" t="s">
        <v>143</v>
      </c>
      <c r="C147" s="186" t="str">
        <f t="shared" si="64"/>
        <v>6420/(0620)</v>
      </c>
      <c r="D147" s="187" t="str">
        <f t="shared" si="65"/>
        <v>(0620)  01377/050 Ch.Gén.</v>
      </c>
      <c r="E147" s="190" t="str">
        <f>A571</f>
        <v>64252 – Cotisation. AGEFOS Gardiens</v>
      </c>
      <c r="F147" s="27">
        <v>0</v>
      </c>
      <c r="M147" s="39"/>
      <c r="O147" s="27">
        <v>147.16</v>
      </c>
      <c r="P147" s="39"/>
      <c r="Q147" s="123">
        <f>O147-N147</f>
        <v>147.16</v>
      </c>
      <c r="R147" s="191">
        <f>IF(O147&gt;0,O147/O$219,"")</f>
        <v>4.9286930382780195E-4</v>
      </c>
      <c r="T147" s="27">
        <v>686.56</v>
      </c>
      <c r="U147" s="39">
        <f>(T147-O147)/O147</f>
        <v>3.6653982060342485</v>
      </c>
      <c r="V147" s="123">
        <f>T147-S147</f>
        <v>686.56</v>
      </c>
      <c r="W147" s="191">
        <f>IF(T147&gt;0,T147/T$219,"")</f>
        <v>2.3421781922864306E-3</v>
      </c>
      <c r="Y147" s="27">
        <v>241.38</v>
      </c>
      <c r="Z147" s="89" t="str">
        <f>ROUND(Y147-T147,2) &amp; "   (" &amp; ROUND(100*(Y147-T147)/T147,1) &amp;"%)"</f>
        <v>-445,18   (-64,8%)</v>
      </c>
      <c r="AA147" s="34"/>
      <c r="AB147" s="191">
        <f>IF(Y147&gt;0,Y147/Y$219,"")</f>
        <v>7.7645153542181349E-4</v>
      </c>
      <c r="AD147" s="4">
        <v>235.15</v>
      </c>
      <c r="AE147" s="35" t="str">
        <f>ROUND(AD147-Y147,2) &amp; "   (" &amp; ROUND(100*(AD147-Y147)/Y147,1) &amp;"%)"</f>
        <v>-6,23   (-2,6%)</v>
      </c>
      <c r="AF147" s="34"/>
      <c r="AG147" s="191">
        <f>IF(AD147&gt;0,AD147/AD$219,"")</f>
        <v>7.8774258468408654E-4</v>
      </c>
      <c r="AI147" s="4">
        <v>241.84</v>
      </c>
      <c r="AJ147" s="35" t="str">
        <f t="shared" si="124"/>
        <v>6,69   (2,8%)</v>
      </c>
      <c r="AK147" s="34"/>
      <c r="AL147" s="191">
        <f>IF(AI147&gt;0,AI147/AI$219,"")</f>
        <v>8.1366699467028548E-4</v>
      </c>
      <c r="AN147" s="4">
        <v>0</v>
      </c>
      <c r="AO147" s="29"/>
      <c r="AP147" s="34"/>
      <c r="AQ147" s="191" t="str">
        <f>IF(AN147&gt;0,AN147/AN$219,"")</f>
        <v/>
      </c>
      <c r="AS147" s="4"/>
      <c r="AT147" s="29"/>
      <c r="AU147" s="34"/>
      <c r="AV147" s="191" t="str">
        <f>IF(AS147&gt;0,AS147/AS$219,"")</f>
        <v/>
      </c>
    </row>
    <row r="148" spans="1:48" x14ac:dyDescent="0.3">
      <c r="A148" s="23" t="str">
        <f t="shared" ref="A148:A213" si="125">LEFT(B148,4)</f>
        <v>6230</v>
      </c>
      <c r="B148" s="212" t="s">
        <v>144</v>
      </c>
      <c r="C148" s="186" t="str">
        <f t="shared" ref="C148:C213" si="126">LEFT(B148,4) &amp;"/"&amp; RIGHT(B148,6)</f>
        <v>6230/(0630)</v>
      </c>
      <c r="D148" s="187" t="str">
        <f t="shared" ref="D148:D213" si="127">RIGHT(B148,6) &amp;"  "&amp; RIGHT(LEFT(B148,10),5) &amp;"/"&amp;LEFT(B$81,6)&amp;"."&amp;RIGHT(LEFT(B$81,14),3)&amp;"."</f>
        <v>(0630)  01381/050 Ch.Gén.</v>
      </c>
      <c r="E148" s="188" t="str">
        <f>A526</f>
        <v>6233 – Honoraires Huissiers</v>
      </c>
      <c r="F148" s="27">
        <v>770</v>
      </c>
      <c r="I148" s="27">
        <v>827.13</v>
      </c>
      <c r="J148" s="27">
        <v>512.98</v>
      </c>
      <c r="K148" s="28">
        <v>1000</v>
      </c>
      <c r="L148" s="27">
        <v>1496.63</v>
      </c>
      <c r="M148" s="39">
        <f>(L148-J148)/J148</f>
        <v>1.9175211509220633</v>
      </c>
      <c r="N148" s="28">
        <v>1000</v>
      </c>
      <c r="P148" s="39"/>
      <c r="Q148" s="123">
        <f>O148-N148</f>
        <v>-1000</v>
      </c>
      <c r="R148" s="191" t="str">
        <f>IF(O148&gt;0,O148/O$219,"")</f>
        <v/>
      </c>
      <c r="S148" s="28">
        <v>1000</v>
      </c>
      <c r="T148" s="27">
        <v>342.06</v>
      </c>
      <c r="V148" s="123">
        <f>T148-S148</f>
        <v>-657.94</v>
      </c>
      <c r="W148" s="191">
        <f>IF(T148&gt;0,T148/T$219,"")</f>
        <v>1.1669271038998725E-3</v>
      </c>
      <c r="X148" s="28">
        <v>1000</v>
      </c>
      <c r="Y148" s="27">
        <v>137.56</v>
      </c>
      <c r="Z148" s="89" t="str">
        <f>ROUND(Y148-T148,2) &amp; "   (" &amp; ROUND(100*(Y148-T148)/T148,1) &amp;"%)"</f>
        <v>-204,5   (-59,8%)</v>
      </c>
      <c r="AA148" s="34" t="str">
        <f>ROUND(Y148-X148,2) &amp; "  (" &amp; ROUND(100*(Y148-X148)/X148,1) &amp;"%)"</f>
        <v>-862,44  (-86,2%)</v>
      </c>
      <c r="AB148" s="191">
        <f>IF(Y148&gt;0,Y148/Y$219,"")</f>
        <v>4.4249181047570081E-4</v>
      </c>
      <c r="AC148" s="28">
        <v>1020</v>
      </c>
      <c r="AD148" s="4">
        <v>103.85</v>
      </c>
      <c r="AE148" s="35" t="str">
        <f>ROUND(AD148-Y148,2) &amp; "   (" &amp; ROUND(100*(AD148-Y148)/Y148,1) &amp;"%)"</f>
        <v>-33,71   (-24,5%)</v>
      </c>
      <c r="AF148" s="34" t="str">
        <f>ROUND(AD148-AC148,2) &amp; "  (" &amp; ROUND(100*(AD148-AC148)/AC148,1) &amp;"%)"</f>
        <v>-916,15  (-89,8%)</v>
      </c>
      <c r="AG148" s="191">
        <f>IF(AD148&gt;0,AD148/AD$219,"")</f>
        <v>3.4789312106928502E-4</v>
      </c>
      <c r="AH148" s="28">
        <v>1040</v>
      </c>
      <c r="AI148" s="4">
        <v>0</v>
      </c>
      <c r="AJ148" s="35" t="str">
        <f t="shared" si="124"/>
        <v>-103,85   (-100%)</v>
      </c>
      <c r="AK148" s="34" t="str">
        <f>ROUND(AI148-AH148,2) &amp; "  (" &amp; ROUND(100*(AI148-AH148)/AH148,1) &amp;"%)"</f>
        <v>-1040  (-100%)</v>
      </c>
      <c r="AL148" s="191" t="str">
        <f>IF(AI148&gt;0,AI148/AI$219,"")</f>
        <v/>
      </c>
      <c r="AM148" s="28">
        <v>1060</v>
      </c>
      <c r="AN148" s="205">
        <v>36.229999999999997</v>
      </c>
      <c r="AO148" s="35" t="str">
        <f>ROUND(AN148-AI148,2) &amp; "   (" &amp; ROUND(100*(AN148-AI148)/(AI148+0.0001),1) &amp;"%)"</f>
        <v>36,23   (36230000%)</v>
      </c>
      <c r="AP148" s="34" t="str">
        <f>ROUND(AN148-AM148,2) &amp; "  (" &amp; ROUND(100*(AN148-AM148)/AM148,1) &amp;"%)"</f>
        <v>-1023,77  (-96,6%)</v>
      </c>
      <c r="AQ148" s="191">
        <f>IF(AN148&gt;0,AN148/AN$219,"")</f>
        <v>1.5245520202986337E-4</v>
      </c>
      <c r="AS148" s="4">
        <v>0</v>
      </c>
      <c r="AT148" s="35" t="str">
        <f t="shared" ref="AT148:AT149" si="128">ROUND(AS148-AN148,2) &amp; "   (" &amp; ROUND(100*(AS148-AN148)/AN148,1) &amp;"%)"</f>
        <v>-36,23   (-100%)</v>
      </c>
      <c r="AU148" s="34" t="e">
        <f>ROUND(AS148-AR148,2) &amp; "  (" &amp; ROUND(100*(AS148-AR148)/AR148,1) &amp;"%)"</f>
        <v>#DIV/0!</v>
      </c>
      <c r="AV148" s="191" t="str">
        <f>IF(AS148&gt;0,AS148/AS$219,"")</f>
        <v/>
      </c>
    </row>
    <row r="149" spans="1:48" x14ac:dyDescent="0.3">
      <c r="A149" s="23" t="str">
        <f t="shared" si="125"/>
        <v>6230</v>
      </c>
      <c r="B149" s="212" t="s">
        <v>145</v>
      </c>
      <c r="C149" s="186" t="str">
        <f t="shared" si="126"/>
        <v>6230/(0640)</v>
      </c>
      <c r="D149" s="187" t="str">
        <f t="shared" si="127"/>
        <v>(0640)  01382/050 Ch.Gén.</v>
      </c>
      <c r="E149" s="190" t="str">
        <f>A528</f>
        <v>62341 – Avocats Représentation Ordinaire</v>
      </c>
      <c r="F149" s="27">
        <v>1588</v>
      </c>
      <c r="G149" s="27">
        <v>3193.57</v>
      </c>
      <c r="H149" s="27">
        <v>4903.6000000000004</v>
      </c>
      <c r="I149" s="27">
        <v>2050.9499999999998</v>
      </c>
      <c r="L149" s="27">
        <v>636</v>
      </c>
      <c r="M149" s="39"/>
      <c r="O149" s="27">
        <v>4019.63</v>
      </c>
      <c r="P149" s="39">
        <f>(O149-L149)/L149</f>
        <v>5.3201729559748427</v>
      </c>
      <c r="Q149" s="123">
        <f>O149-N149</f>
        <v>4019.63</v>
      </c>
      <c r="R149" s="191">
        <f>IF(O149&gt;0,O149/O$219,"")</f>
        <v>1.3462572980058084E-2</v>
      </c>
      <c r="S149" s="28">
        <v>3000</v>
      </c>
      <c r="T149" s="27">
        <v>-299.63</v>
      </c>
      <c r="U149" s="39">
        <f>(T149-O149)/O149</f>
        <v>-1.074541686672654</v>
      </c>
      <c r="V149" s="123">
        <f>T149-S149</f>
        <v>-3299.63</v>
      </c>
      <c r="W149" s="191" t="str">
        <f>IF(T149&gt;0,T149/T$219,"")</f>
        <v/>
      </c>
      <c r="X149" s="28">
        <v>3000</v>
      </c>
      <c r="Z149" s="89" t="str">
        <f>ROUND(Y149-T149,2) &amp; "   (" &amp; ROUND(100*(Y149-T149)/T149,1) &amp;"%)"</f>
        <v>299,63   (-100%)</v>
      </c>
      <c r="AA149" s="34" t="str">
        <f>ROUND(Y149-X149,2) &amp; "  (" &amp; ROUND(100*(Y149-X149)/X149,1) &amp;"%)"</f>
        <v>-3000  (-100%)</v>
      </c>
      <c r="AB149" s="191" t="str">
        <f>IF(Y149&gt;0,Y149/Y$219,"")</f>
        <v/>
      </c>
      <c r="AC149" s="28">
        <v>1500</v>
      </c>
      <c r="AD149" s="4">
        <v>1800</v>
      </c>
      <c r="AE149" s="35"/>
      <c r="AF149" s="34" t="str">
        <f>ROUND(AD149-AC149,2) &amp; "  (" &amp; ROUND(100*(AD149-AC149)/AC149,1) &amp;"%)"</f>
        <v>300  (20%)</v>
      </c>
      <c r="AG149" s="191">
        <f>IF(AD149&gt;0,AD149/AD$219,"")</f>
        <v>6.0299241013453356E-3</v>
      </c>
      <c r="AH149" s="28">
        <v>1530</v>
      </c>
      <c r="AI149" s="4">
        <v>1537.75</v>
      </c>
      <c r="AJ149" s="35" t="str">
        <f t="shared" si="124"/>
        <v>-262,25   (-14,6%)</v>
      </c>
      <c r="AK149" s="34" t="str">
        <f>ROUND(AI149-AH149,2) &amp; "  (" &amp; ROUND(100*(AI149-AH149)/AH149,1) &amp;"%)"</f>
        <v>7,75  (0,5%)</v>
      </c>
      <c r="AL149" s="191">
        <f>IF(AI149&gt;0,AI149/AI$219,"")</f>
        <v>5.1737364416731373E-3</v>
      </c>
      <c r="AM149" s="28">
        <v>1560</v>
      </c>
      <c r="AN149" s="205">
        <v>960</v>
      </c>
      <c r="AO149" s="35" t="str">
        <f t="shared" ref="AO149" si="129">ROUND(AN149-AI149,2) &amp; "   (" &amp; ROUND(100*(AN149-AI149)/AI149,1) &amp;"%)"</f>
        <v>-577,75   (-37,6%)</v>
      </c>
      <c r="AP149" s="34" t="str">
        <f>ROUND(AN149-AM149,2) &amp; "  (" &amp; ROUND(100*(AN149-AM149)/AM149,1) &amp;"%)"</f>
        <v>-600  (-38,5%)</v>
      </c>
      <c r="AQ149" s="191">
        <f>IF(AN149&gt;0,AN149/AN$219,"")</f>
        <v>4.0396630954642248E-3</v>
      </c>
      <c r="AR149" s="28">
        <v>1560</v>
      </c>
      <c r="AS149" s="4">
        <v>0</v>
      </c>
      <c r="AT149" s="35" t="str">
        <f t="shared" si="128"/>
        <v>-960   (-100%)</v>
      </c>
      <c r="AU149" s="34" t="str">
        <f>ROUND(AS149-AR149,2) &amp; "  (" &amp; ROUND(100*(AS149-AR149)/AR149,1) &amp;"%)"</f>
        <v>-1560  (-100%)</v>
      </c>
      <c r="AV149" s="191" t="str">
        <f>IF(AS149&gt;0,AS149/AS$219,"")</f>
        <v/>
      </c>
    </row>
    <row r="150" spans="1:48" x14ac:dyDescent="0.3">
      <c r="A150" s="23" t="str">
        <f t="shared" ref="A150" si="130">LEFT(B150,4)</f>
        <v>6230</v>
      </c>
      <c r="B150" s="212" t="s">
        <v>1470</v>
      </c>
      <c r="C150" s="186" t="str">
        <f t="shared" ref="C150" si="131">LEFT(B150,4) &amp;"/"&amp; RIGHT(B150,6)</f>
        <v>6230/(0642)</v>
      </c>
      <c r="D150" s="187" t="str">
        <f t="shared" ref="D150" si="132">RIGHT(B150,6) &amp;"  "&amp; RIGHT(LEFT(B150,10),5) &amp;"/"&amp;LEFT(B$81,6)&amp;"."&amp;RIGHT(LEFT(B$81,14),3)&amp;"."</f>
        <v>(0642)  01382/050 Ch.Gén.</v>
      </c>
      <c r="E150" s="190" t="str">
        <f>A529</f>
        <v>62343 – Affaire Allagar</v>
      </c>
      <c r="M150" s="39"/>
      <c r="P150" s="39"/>
      <c r="Q150" s="123"/>
      <c r="R150" s="191"/>
      <c r="V150" s="123"/>
      <c r="W150" s="191"/>
      <c r="Z150" s="89"/>
      <c r="AA150" s="34"/>
      <c r="AB150" s="191"/>
      <c r="AD150" s="4"/>
      <c r="AE150" s="35"/>
      <c r="AF150" s="34"/>
      <c r="AG150" s="191"/>
      <c r="AI150" s="4"/>
      <c r="AJ150" s="35"/>
      <c r="AK150" s="34"/>
      <c r="AL150" s="191"/>
      <c r="AN150" s="205">
        <v>2010</v>
      </c>
      <c r="AO150" s="35"/>
      <c r="AP150" s="34"/>
      <c r="AQ150" s="191">
        <f>IF(AN150&gt;0,AN150/AN$219,"")</f>
        <v>8.4580446061282202E-3</v>
      </c>
      <c r="AS150" s="4"/>
      <c r="AT150" s="35"/>
      <c r="AU150" s="34"/>
      <c r="AV150" s="191"/>
    </row>
    <row r="151" spans="1:48" x14ac:dyDescent="0.3">
      <c r="A151" s="23" t="str">
        <f t="shared" si="125"/>
        <v>6230</v>
      </c>
      <c r="B151" s="212" t="s">
        <v>146</v>
      </c>
      <c r="C151" s="186" t="str">
        <f t="shared" si="126"/>
        <v>6230/(0645)</v>
      </c>
      <c r="D151" s="187" t="str">
        <f t="shared" si="127"/>
        <v>(0645)  01384/050 Ch.Gén.</v>
      </c>
      <c r="E151" s="190" t="str">
        <f>A507</f>
        <v>62126 – Frais de Procédure</v>
      </c>
      <c r="F151" s="27">
        <v>0</v>
      </c>
      <c r="G151" s="27">
        <v>5372.17</v>
      </c>
      <c r="M151" s="39"/>
      <c r="P151" s="39"/>
      <c r="Q151" s="123"/>
      <c r="R151" s="191" t="str">
        <f>IF(O151&gt;0,O151/O$219,"")</f>
        <v/>
      </c>
      <c r="V151" s="123"/>
      <c r="W151" s="191" t="str">
        <f>IF(T151&gt;0,T151/T$219,"")</f>
        <v/>
      </c>
      <c r="Y151" s="27">
        <v>1704</v>
      </c>
      <c r="Z151" s="89"/>
      <c r="AA151" s="34"/>
      <c r="AB151" s="191">
        <f>IF(Y151&gt;0,Y151/Y$219,"")</f>
        <v>5.4812884926620691E-3</v>
      </c>
      <c r="AD151" s="4"/>
      <c r="AE151" s="35"/>
      <c r="AF151" s="34"/>
      <c r="AG151" s="191" t="str">
        <f>IF(AD151&gt;0,AD151/AD$219,"")</f>
        <v/>
      </c>
      <c r="AI151" s="4"/>
      <c r="AJ151" s="29"/>
      <c r="AK151" s="34"/>
      <c r="AL151" s="191" t="str">
        <f>IF(AI151&gt;0,AI151/AI$219,"")</f>
        <v/>
      </c>
      <c r="AN151" s="205"/>
      <c r="AO151" s="29"/>
      <c r="AP151" s="34"/>
      <c r="AQ151" s="191" t="str">
        <f>IF(AN151&gt;0,AN151/AN$219,"")</f>
        <v/>
      </c>
      <c r="AS151" s="4"/>
      <c r="AT151" s="29"/>
      <c r="AU151" s="34"/>
      <c r="AV151" s="191" t="str">
        <f>IF(AS151&gt;0,AS151/AS$219,"")</f>
        <v/>
      </c>
    </row>
    <row r="152" spans="1:48" x14ac:dyDescent="0.3">
      <c r="A152" s="98" t="str">
        <f t="shared" si="125"/>
        <v>6410</v>
      </c>
      <c r="B152" s="212" t="s">
        <v>147</v>
      </c>
      <c r="C152" s="186" t="str">
        <f t="shared" si="126"/>
        <v>6410/(0660)</v>
      </c>
      <c r="D152" s="187" t="str">
        <f t="shared" si="127"/>
        <v>(0660)  01386/050 Ch.Gén.</v>
      </c>
      <c r="E152" s="190" t="str">
        <f>A540</f>
        <v>64102 – Salaires Gardiens</v>
      </c>
      <c r="F152" s="27">
        <v>0</v>
      </c>
      <c r="L152" s="27">
        <v>26757.26</v>
      </c>
      <c r="M152" s="39"/>
      <c r="O152" s="27">
        <v>50497.67</v>
      </c>
      <c r="P152" s="39">
        <f>(O152-L152)/L152</f>
        <v>0.88725116099331547</v>
      </c>
      <c r="Q152" s="123">
        <f>O152-N152</f>
        <v>50497.67</v>
      </c>
      <c r="R152" s="191">
        <f>IF(O152&gt;0,O152/O$219,"")</f>
        <v>0.16912715043371895</v>
      </c>
      <c r="T152" s="27">
        <v>48908.15</v>
      </c>
      <c r="U152" s="39">
        <f>(T152-O152)/O152</f>
        <v>-3.1477095873928378E-2</v>
      </c>
      <c r="V152" s="123">
        <f>T152-S152</f>
        <v>48908.15</v>
      </c>
      <c r="W152" s="191">
        <f>IF(T152&gt;0,T152/T$219,"")</f>
        <v>0.16684864011167794</v>
      </c>
      <c r="X152" s="28">
        <v>51000</v>
      </c>
      <c r="Y152" s="27">
        <v>42409.41</v>
      </c>
      <c r="Z152" s="89" t="str">
        <f>ROUND(Y152-T152,2) &amp; "   (" &amp; ROUND(100*(Y152-T152)/T152,1) &amp;"%)"</f>
        <v>-6498,74   (-13,3%)</v>
      </c>
      <c r="AA152" s="34" t="str">
        <f>ROUND(Y152-X152,2) &amp; "  (" &amp; ROUND(100*(Y152-X152)/X152,1) &amp;"%)"</f>
        <v>-8590,59  (-16,8%)</v>
      </c>
      <c r="AB152" s="191">
        <f>IF(Y152&gt;0,Y152/Y$219,"")</f>
        <v>0.13641913791877211</v>
      </c>
      <c r="AC152" s="28">
        <v>50000</v>
      </c>
      <c r="AD152" s="210">
        <v>42754.55</v>
      </c>
      <c r="AE152" s="35" t="str">
        <f>ROUND(AD152-Y152,2) &amp; "   (" &amp; ROUND(100*(AD152-Y152)/Y152,1) &amp;"%)"</f>
        <v>345,14   (0,8%)</v>
      </c>
      <c r="AF152" s="34" t="str">
        <f>ROUND(AD152-AC152,2) &amp; "  (" &amp; ROUND(100*(AD152-AC152)/AC152,1) &amp;"%)"</f>
        <v>-7245,45  (-14,5%)</v>
      </c>
      <c r="AG152" s="191">
        <f>IF(AD152&gt;0,AD152/AD$219,"")</f>
        <v>0.14322593971509681</v>
      </c>
      <c r="AH152" s="28">
        <v>50750</v>
      </c>
      <c r="AI152" s="553">
        <v>49358.64</v>
      </c>
      <c r="AJ152" s="582" t="str">
        <f>ROUND(AI152-AD152,2) &amp; "   (" &amp; ROUND(100*(AI152-AD152)/AD152,1) &amp;"%)"</f>
        <v>6604,09   (15,4%)</v>
      </c>
      <c r="AK152" s="34" t="str">
        <f>ROUND(AI152-AH152,2) &amp; "  (" &amp; ROUND(100*(AI152-AH152)/AH152,1) &amp;"%)"</f>
        <v>-1391,36  (-2,7%)</v>
      </c>
      <c r="AL152" s="191">
        <f>IF(AI152&gt;0,AI152/AI$219,"")</f>
        <v>0.16606639211798108</v>
      </c>
      <c r="AM152" s="28">
        <v>51520</v>
      </c>
      <c r="AN152" s="4">
        <v>35244.910000000003</v>
      </c>
      <c r="AO152" s="29"/>
      <c r="AP152" s="34" t="str">
        <f>ROUND(AN152-AM152,2) &amp; "  (" &amp; ROUND(100*(AN152-AM152)/AM152,1) &amp;"%)"</f>
        <v>-16275,09  (-31,6%)</v>
      </c>
      <c r="AQ152" s="191">
        <f>IF(AN152&gt;0,AN152/AN$219,"")</f>
        <v>0.14830996065620627</v>
      </c>
      <c r="AR152" s="28">
        <v>51520</v>
      </c>
      <c r="AS152" s="4">
        <v>0</v>
      </c>
      <c r="AT152" s="29"/>
      <c r="AU152" s="34" t="str">
        <f>ROUND(AS152-AR152,2) &amp; "  (" &amp; ROUND(100*(AS152-AR152)/AR152,1) &amp;"%)"</f>
        <v>-51520  (-100%)</v>
      </c>
      <c r="AV152" s="191" t="str">
        <f>IF(AS152&gt;0,AS152/AS$219,"")</f>
        <v/>
      </c>
    </row>
    <row r="153" spans="1:48" x14ac:dyDescent="0.3">
      <c r="A153" s="98" t="str">
        <f t="shared" si="125"/>
        <v>6420</v>
      </c>
      <c r="B153" s="185" t="s">
        <v>148</v>
      </c>
      <c r="C153" s="186" t="str">
        <f t="shared" si="126"/>
        <v>6420/(0670)</v>
      </c>
      <c r="D153" s="187" t="str">
        <f t="shared" si="127"/>
        <v>(0670)  01387/050 Ch.Gén.</v>
      </c>
      <c r="E153" s="190" t="str">
        <f>A554</f>
        <v>64223 – Cotisation. Urssaf Gardiens 40%</v>
      </c>
      <c r="F153" s="27">
        <v>0</v>
      </c>
      <c r="L153" s="27">
        <v>7396.61</v>
      </c>
      <c r="M153" s="39"/>
      <c r="O153" s="27">
        <v>10889.39</v>
      </c>
      <c r="P153" s="39">
        <f>(O153-L153)/L153</f>
        <v>0.47221362218637997</v>
      </c>
      <c r="Q153" s="123">
        <f>O153-N153</f>
        <v>10889.39</v>
      </c>
      <c r="R153" s="191">
        <f>IF(O153&gt;0,O153/O$219,"")</f>
        <v>3.6470821340102121E-2</v>
      </c>
      <c r="T153" s="27">
        <v>10218.56</v>
      </c>
      <c r="U153" s="39">
        <f>(T153-O153)/O153</f>
        <v>-6.1604001693391454E-2</v>
      </c>
      <c r="V153" s="123">
        <f>T153-S153</f>
        <v>10218.56</v>
      </c>
      <c r="W153" s="191">
        <f>IF(T153&gt;0,T153/T$219,"")</f>
        <v>3.4860301195191137E-2</v>
      </c>
      <c r="X153" s="28">
        <v>10000</v>
      </c>
      <c r="Y153" s="27">
        <v>8830.7900000000009</v>
      </c>
      <c r="Z153" s="89"/>
      <c r="AA153" s="34"/>
      <c r="AB153" s="191">
        <f>IF(Y153&gt;0,Y153/Y$219,"")</f>
        <v>2.8406166436687367E-2</v>
      </c>
      <c r="AC153" s="28">
        <v>10500</v>
      </c>
      <c r="AD153" s="210">
        <v>7523.82</v>
      </c>
      <c r="AE153" s="35" t="str">
        <f>ROUND(AD153-Y153,2) &amp; "   (" &amp; ROUND(100*(AD153-Y153)/Y153,1) &amp;"%)"</f>
        <v>-1306,97   (-14,8%)</v>
      </c>
      <c r="AF153" s="34" t="str">
        <f>ROUND(AD153-AC153,2) &amp; "  (" &amp; ROUND(100*(AD153-AC153)/AC153,1) &amp;"%)"</f>
        <v>-2976,18  (-28,3%)</v>
      </c>
      <c r="AG153" s="191">
        <f>IF(AD153&gt;0,AD153/AD$219,"")</f>
        <v>2.5204479751213368E-2</v>
      </c>
      <c r="AH153" s="28">
        <v>10660</v>
      </c>
      <c r="AI153" s="553">
        <v>7262.03</v>
      </c>
      <c r="AJ153" s="582" t="str">
        <f>ROUND(AI153-AD153,2) &amp; "   (" &amp; ROUND(100*(AI153-AD153)/AD153,1) &amp;"%)"</f>
        <v>-261,79   (-3,5%)</v>
      </c>
      <c r="AK153" s="34" t="str">
        <f>ROUND(AI153-AH153,2) &amp; "  (" &amp; ROUND(100*(AI153-AH153)/AH153,1) &amp;"%)"</f>
        <v>-3397,97  (-31,9%)</v>
      </c>
      <c r="AL153" s="191">
        <f>IF(AI153&gt;0,AI153/AI$219,"")</f>
        <v>2.4432989271028174E-2</v>
      </c>
      <c r="AM153" s="28">
        <v>10820</v>
      </c>
      <c r="AN153" s="4">
        <v>5408.12</v>
      </c>
      <c r="AO153" s="29"/>
      <c r="AP153" s="34" t="str">
        <f>ROUND(AN153-AM153,2) &amp; "  (" &amp; ROUND(100*(AN153-AM153)/AM153,1) &amp;"%)"</f>
        <v>-5411,88  (-50%)</v>
      </c>
      <c r="AQ153" s="191">
        <f>IF(AN153&gt;0,AN153/AN$219,"")</f>
        <v>2.2757273729002065E-2</v>
      </c>
      <c r="AR153" s="28">
        <v>10820</v>
      </c>
      <c r="AS153" s="4">
        <v>0</v>
      </c>
      <c r="AT153" s="29"/>
      <c r="AU153" s="34" t="str">
        <f>ROUND(AS153-AR153,2) &amp; "  (" &amp; ROUND(100*(AS153-AR153)/AR153,1) &amp;"%)"</f>
        <v>-10820  (-100%)</v>
      </c>
      <c r="AV153" s="191" t="str">
        <f>IF(AS153&gt;0,AS153/AS$219,"")</f>
        <v/>
      </c>
    </row>
    <row r="154" spans="1:48" x14ac:dyDescent="0.3">
      <c r="A154" s="23" t="str">
        <f t="shared" si="125"/>
        <v>6440</v>
      </c>
      <c r="B154" s="212" t="s">
        <v>149</v>
      </c>
      <c r="C154" s="186" t="str">
        <f t="shared" si="126"/>
        <v>6440/(0680)</v>
      </c>
      <c r="D154" s="187" t="str">
        <f t="shared" si="127"/>
        <v>(0680)  01389/050 Ch.Gén.</v>
      </c>
      <c r="E154" s="190" t="str">
        <f>A599</f>
        <v>64490 Autres Frais Personnels</v>
      </c>
      <c r="F154" s="27">
        <v>0</v>
      </c>
      <c r="L154" s="27">
        <v>469.2</v>
      </c>
      <c r="M154" s="39"/>
      <c r="O154" s="27">
        <v>469.2</v>
      </c>
      <c r="P154" s="39">
        <f>(O154-L154)/L154</f>
        <v>0</v>
      </c>
      <c r="Q154" s="123">
        <f>O154-N154</f>
        <v>469.2</v>
      </c>
      <c r="R154" s="191">
        <f>IF(O154&gt;0,O154/O$219,"")</f>
        <v>1.5714479298450984E-3</v>
      </c>
      <c r="T154" s="27">
        <v>505.7</v>
      </c>
      <c r="U154" s="39">
        <f>(T154-O154)/O154</f>
        <v>7.7791986359761298E-2</v>
      </c>
      <c r="V154" s="123">
        <f>T154-S154</f>
        <v>505.7</v>
      </c>
      <c r="W154" s="191">
        <f>IF(T154&gt;0,T154/T$219,"")</f>
        <v>1.7251798995561174E-3</v>
      </c>
      <c r="X154" s="28">
        <v>500</v>
      </c>
      <c r="Y154" s="27">
        <v>469.2</v>
      </c>
      <c r="Z154" s="89" t="str">
        <f>ROUND(Y154-T154,2) &amp; "   (" &amp; ROUND(100*(Y154-T154)/T154,1) &amp;"%)"</f>
        <v>-36,5   (-7,2%)</v>
      </c>
      <c r="AA154" s="34" t="str">
        <f>ROUND(Y154-X154,2) &amp; "  (" &amp; ROUND(100*(Y154-X154)/X154,1) &amp;"%)"</f>
        <v>-30,8  (-6,2%)</v>
      </c>
      <c r="AB154" s="191">
        <f>IF(Y154&gt;0,Y154/Y$219,"")</f>
        <v>1.5092843666414568E-3</v>
      </c>
      <c r="AC154" s="28">
        <v>510</v>
      </c>
      <c r="AD154" s="210">
        <v>469.2</v>
      </c>
      <c r="AE154" s="35" t="str">
        <f>ROUND(AD154-Y154,2) &amp; "   (" &amp; ROUND(100*(AD154-Y154)/Y154,1) &amp;"%)"</f>
        <v>0   (0%)</v>
      </c>
      <c r="AF154" s="34" t="str">
        <f>ROUND(AD154-AC154,2) &amp; "  (" &amp; ROUND(100*(AD154-AC154)/AC154,1) &amp;"%)"</f>
        <v>-40,8  (-8%)</v>
      </c>
      <c r="AG154" s="191">
        <f>IF(AD154&gt;0,AD154/AD$219,"")</f>
        <v>1.5718002157506842E-3</v>
      </c>
      <c r="AH154" s="28">
        <v>520</v>
      </c>
      <c r="AI154" s="4">
        <v>469.2</v>
      </c>
      <c r="AJ154" s="35" t="str">
        <f>ROUND(AI154-AD154,2) &amp; "   (" &amp; ROUND(100*(AI154-AD154)/AD154,1) &amp;"%)"</f>
        <v>0   (0%)</v>
      </c>
      <c r="AK154" s="34" t="str">
        <f>ROUND(AI154-AH154,2) &amp; "  (" &amp; ROUND(100*(AI154-AH154)/AH154,1) &amp;"%)"</f>
        <v>-50,8  (-9,8%)</v>
      </c>
      <c r="AL154" s="191">
        <f>IF(AI154&gt;0,AI154/AI$219,"")</f>
        <v>1.5786162499970972E-3</v>
      </c>
      <c r="AM154" s="28">
        <v>530</v>
      </c>
      <c r="AN154" s="4">
        <v>350.4</v>
      </c>
      <c r="AO154" s="29"/>
      <c r="AP154" s="34" t="str">
        <f>ROUND(AN154-AM154,2) &amp; "  (" &amp; ROUND(100*(AN154-AM154)/AM154,1) &amp;"%)"</f>
        <v>-179,6  (-33,9%)</v>
      </c>
      <c r="AQ154" s="191">
        <f>IF(AN154&gt;0,AN154/AN$219,"")</f>
        <v>1.4744770298444419E-3</v>
      </c>
      <c r="AR154" s="28">
        <v>530</v>
      </c>
      <c r="AS154" s="4">
        <v>0</v>
      </c>
      <c r="AT154" s="29"/>
      <c r="AU154" s="34" t="str">
        <f>ROUND(AS154-AR154,2) &amp; "  (" &amp; ROUND(100*(AS154-AR154)/AR154,1) &amp;"%)"</f>
        <v>-530  (-100%)</v>
      </c>
      <c r="AV154" s="191" t="str">
        <f>IF(AS154&gt;0,AS154/AS$219,"")</f>
        <v/>
      </c>
    </row>
    <row r="155" spans="1:48" x14ac:dyDescent="0.3">
      <c r="A155" s="98" t="str">
        <f t="shared" si="125"/>
        <v>6410</v>
      </c>
      <c r="B155" s="212" t="s">
        <v>150</v>
      </c>
      <c r="C155" s="186" t="str">
        <f t="shared" si="126"/>
        <v>6410/(0690)</v>
      </c>
      <c r="D155" s="187" t="str">
        <f t="shared" si="127"/>
        <v>(0690)  01391/050 Ch.Gén.</v>
      </c>
      <c r="E155" s="190" t="str">
        <f>A542</f>
        <v>64104 – Salaires Gardiens 0%</v>
      </c>
      <c r="F155" s="27">
        <v>0</v>
      </c>
      <c r="L155" s="27">
        <v>15098.55</v>
      </c>
      <c r="M155" s="39"/>
      <c r="P155" s="39"/>
      <c r="Q155" s="123"/>
      <c r="R155" s="191" t="str">
        <f>IF(O155&gt;0,O155/O$219,"")</f>
        <v/>
      </c>
      <c r="V155" s="123"/>
      <c r="W155" s="191" t="str">
        <f>IF(T155&gt;0,T155/T$219,"")</f>
        <v/>
      </c>
      <c r="AA155" s="34"/>
      <c r="AB155" s="191" t="str">
        <f>IF(Y155&gt;0,Y155/Y$219,"")</f>
        <v/>
      </c>
      <c r="AD155" s="4"/>
      <c r="AE155" s="35"/>
      <c r="AF155" s="34"/>
      <c r="AG155" s="191" t="str">
        <f>IF(AD155&gt;0,AD155/AD$219,"")</f>
        <v/>
      </c>
      <c r="AI155" s="4"/>
      <c r="AJ155" s="29"/>
      <c r="AK155" s="34"/>
      <c r="AL155" s="191" t="str">
        <f>IF(AI155&gt;0,AI155/AI$219,"")</f>
        <v/>
      </c>
      <c r="AN155" s="205"/>
      <c r="AO155" s="29"/>
      <c r="AP155" s="34"/>
      <c r="AQ155" s="191" t="str">
        <f>IF(AN155&gt;0,AN155/AN$219,"")</f>
        <v/>
      </c>
      <c r="AS155" s="4"/>
      <c r="AT155" s="29"/>
      <c r="AU155" s="34"/>
      <c r="AV155" s="191" t="str">
        <f>IF(AS155&gt;0,AS155/AS$219,"")</f>
        <v/>
      </c>
    </row>
    <row r="156" spans="1:48" x14ac:dyDescent="0.3">
      <c r="A156" s="98" t="str">
        <f t="shared" si="125"/>
        <v>6420</v>
      </c>
      <c r="B156" s="212" t="s">
        <v>151</v>
      </c>
      <c r="C156" s="186" t="str">
        <f t="shared" si="126"/>
        <v>6420/(0700)</v>
      </c>
      <c r="D156" s="187" t="str">
        <f t="shared" si="127"/>
        <v>(0700)  01392/050 Ch.Gén.</v>
      </c>
      <c r="E156" s="190" t="str">
        <f>A555</f>
        <v>64224 – Cotisation. Urssaf Gardiens 0%</v>
      </c>
      <c r="F156" s="27">
        <v>0</v>
      </c>
      <c r="L156" s="27">
        <v>925.15</v>
      </c>
      <c r="M156" s="39"/>
      <c r="P156" s="39"/>
      <c r="Q156" s="123"/>
      <c r="R156" s="191" t="str">
        <f>IF(O156&gt;0,O156/O$219,"")</f>
        <v/>
      </c>
      <c r="V156" s="123"/>
      <c r="W156" s="191" t="str">
        <f>IF(T156&gt;0,T156/T$219,"")</f>
        <v/>
      </c>
      <c r="AA156" s="34"/>
      <c r="AB156" s="191" t="str">
        <f>IF(Y156&gt;0,Y156/Y$219,"")</f>
        <v/>
      </c>
      <c r="AD156" s="4"/>
      <c r="AE156" s="35"/>
      <c r="AF156" s="34"/>
      <c r="AG156" s="191" t="str">
        <f>IF(AD156&gt;0,AD156/AD$219,"")</f>
        <v/>
      </c>
      <c r="AI156" s="4"/>
      <c r="AJ156" s="29"/>
      <c r="AK156" s="34"/>
      <c r="AL156" s="191" t="str">
        <f>IF(AI156&gt;0,AI156/AI$219,"")</f>
        <v/>
      </c>
      <c r="AN156" s="205"/>
      <c r="AO156" s="29"/>
      <c r="AP156" s="34"/>
      <c r="AQ156" s="191" t="str">
        <f>IF(AN156&gt;0,AN156/AN$219,"")</f>
        <v/>
      </c>
      <c r="AS156" s="4"/>
      <c r="AT156" s="29"/>
      <c r="AU156" s="34"/>
      <c r="AV156" s="191" t="str">
        <f>IF(AS156&gt;0,AS156/AS$219,"")</f>
        <v/>
      </c>
    </row>
    <row r="157" spans="1:48" x14ac:dyDescent="0.3">
      <c r="A157" s="98" t="str">
        <f t="shared" si="125"/>
        <v>6420</v>
      </c>
      <c r="B157" s="212" t="s">
        <v>152</v>
      </c>
      <c r="C157" s="186" t="str">
        <f t="shared" si="126"/>
        <v>6420/(0710)</v>
      </c>
      <c r="D157" s="187" t="str">
        <f t="shared" si="127"/>
        <v>(0710)  01393/050 Ch.Gén.</v>
      </c>
      <c r="E157" s="190" t="str">
        <f xml:space="preserve"> A561</f>
        <v>64234 – Cotisation. Retraite Gardiens 0%</v>
      </c>
      <c r="F157" s="27">
        <v>0</v>
      </c>
      <c r="L157" s="27">
        <v>1011.63</v>
      </c>
      <c r="M157" s="39"/>
      <c r="P157" s="39"/>
      <c r="Q157" s="123"/>
      <c r="R157" s="191" t="str">
        <f>IF(O157&gt;0,O157/O$219,"")</f>
        <v/>
      </c>
      <c r="V157" s="123"/>
      <c r="W157" s="191" t="str">
        <f>IF(T157&gt;0,T157/T$219,"")</f>
        <v/>
      </c>
      <c r="AA157" s="34"/>
      <c r="AB157" s="191" t="str">
        <f>IF(Y157&gt;0,Y157/Y$219,"")</f>
        <v/>
      </c>
      <c r="AD157" s="4"/>
      <c r="AE157" s="35"/>
      <c r="AF157" s="34"/>
      <c r="AG157" s="191" t="str">
        <f>IF(AD157&gt;0,AD157/AD$219,"")</f>
        <v/>
      </c>
      <c r="AI157" s="4"/>
      <c r="AJ157" s="29"/>
      <c r="AK157" s="34"/>
      <c r="AL157" s="191" t="str">
        <f>IF(AI157&gt;0,AI157/AI$219,"")</f>
        <v/>
      </c>
      <c r="AN157" s="205"/>
      <c r="AO157" s="29"/>
      <c r="AP157" s="34"/>
      <c r="AQ157" s="191" t="str">
        <f>IF(AN157&gt;0,AN157/AN$219,"")</f>
        <v/>
      </c>
      <c r="AS157" s="4"/>
      <c r="AT157" s="29"/>
      <c r="AU157" s="34"/>
      <c r="AV157" s="191" t="str">
        <f>IF(AS157&gt;0,AS157/AS$219,"")</f>
        <v/>
      </c>
    </row>
    <row r="158" spans="1:48" x14ac:dyDescent="0.3">
      <c r="A158" s="98" t="str">
        <f t="shared" si="125"/>
        <v>6420</v>
      </c>
      <c r="B158" s="212" t="s">
        <v>153</v>
      </c>
      <c r="C158" s="186" t="str">
        <f t="shared" si="126"/>
        <v>6420/(0720)</v>
      </c>
      <c r="D158" s="187" t="str">
        <f t="shared" si="127"/>
        <v>(0720)  01394/050 Ch.Gén.</v>
      </c>
      <c r="E158" s="198" t="str">
        <f xml:space="preserve"> A549</f>
        <v>64214 – CRI Prévoyance Gardiens 0%</v>
      </c>
      <c r="F158" s="27">
        <v>0</v>
      </c>
      <c r="L158" s="27">
        <v>63.48</v>
      </c>
      <c r="M158" s="39"/>
      <c r="P158" s="39"/>
      <c r="Q158" s="123"/>
      <c r="R158" s="191" t="str">
        <f>IF(O158&gt;0,O158/O$219,"")</f>
        <v/>
      </c>
      <c r="V158" s="123"/>
      <c r="W158" s="191" t="str">
        <f>IF(T158&gt;0,T158/T$219,"")</f>
        <v/>
      </c>
      <c r="AA158" s="34"/>
      <c r="AB158" s="191" t="str">
        <f>IF(Y158&gt;0,Y158/Y$219,"")</f>
        <v/>
      </c>
      <c r="AD158" s="4"/>
      <c r="AE158" s="35"/>
      <c r="AF158" s="34"/>
      <c r="AG158" s="191" t="str">
        <f>IF(AD158&gt;0,AD158/AD$219,"")</f>
        <v/>
      </c>
      <c r="AI158" s="4"/>
      <c r="AJ158" s="29"/>
      <c r="AK158" s="34"/>
      <c r="AL158" s="191" t="str">
        <f>IF(AI158&gt;0,AI158/AI$219,"")</f>
        <v/>
      </c>
      <c r="AN158" s="205"/>
      <c r="AO158" s="29"/>
      <c r="AP158" s="34"/>
      <c r="AQ158" s="191" t="str">
        <f>IF(AN158&gt;0,AN158/AN$219,"")</f>
        <v/>
      </c>
      <c r="AS158" s="4"/>
      <c r="AT158" s="29"/>
      <c r="AU158" s="34"/>
      <c r="AV158" s="191" t="str">
        <f>IF(AS158&gt;0,AS158/AS$219,"")</f>
        <v/>
      </c>
    </row>
    <row r="159" spans="1:48" x14ac:dyDescent="0.3">
      <c r="A159" s="23" t="str">
        <f t="shared" si="125"/>
        <v>6440</v>
      </c>
      <c r="B159" s="212" t="s">
        <v>154</v>
      </c>
      <c r="C159" s="186" t="str">
        <f t="shared" si="126"/>
        <v>6440/(0730)</v>
      </c>
      <c r="D159" s="187" t="str">
        <f t="shared" si="127"/>
        <v>(0730)  01395/050 Ch.Gén.</v>
      </c>
      <c r="E159" s="190" t="str">
        <f>A586</f>
        <v>64412 – Visites Médicales Gardiens</v>
      </c>
      <c r="F159" s="27">
        <v>0</v>
      </c>
      <c r="L159" s="27">
        <v>1076.3399999999999</v>
      </c>
      <c r="M159" s="39"/>
      <c r="P159" s="39"/>
      <c r="Q159" s="123"/>
      <c r="R159" s="191" t="str">
        <f>IF(O159&gt;0,O159/O$219,"")</f>
        <v/>
      </c>
      <c r="V159" s="123"/>
      <c r="W159" s="191" t="str">
        <f>IF(T159&gt;0,T159/T$219,"")</f>
        <v/>
      </c>
      <c r="AA159" s="34"/>
      <c r="AB159" s="191" t="str">
        <f>IF(Y159&gt;0,Y159/Y$219,"")</f>
        <v/>
      </c>
      <c r="AD159" s="4"/>
      <c r="AE159" s="35"/>
      <c r="AF159" s="34"/>
      <c r="AG159" s="191" t="str">
        <f>IF(AD159&gt;0,AD159/AD$219,"")</f>
        <v/>
      </c>
      <c r="AI159" s="4"/>
      <c r="AJ159" s="29"/>
      <c r="AK159" s="34"/>
      <c r="AL159" s="191" t="str">
        <f>IF(AI159&gt;0,AI159/AI$219,"")</f>
        <v/>
      </c>
      <c r="AN159" s="205"/>
      <c r="AO159" s="29"/>
      <c r="AP159" s="34"/>
      <c r="AQ159" s="191" t="str">
        <f>IF(AN159&gt;0,AN159/AN$219,"")</f>
        <v/>
      </c>
      <c r="AS159" s="4"/>
      <c r="AT159" s="29"/>
      <c r="AU159" s="34"/>
      <c r="AV159" s="191" t="str">
        <f>IF(AS159&gt;0,AS159/AS$219,"")</f>
        <v/>
      </c>
    </row>
    <row r="160" spans="1:48" x14ac:dyDescent="0.3">
      <c r="A160" s="23" t="str">
        <f t="shared" si="125"/>
        <v>6430</v>
      </c>
      <c r="B160" s="212" t="s">
        <v>155</v>
      </c>
      <c r="C160" s="186" t="str">
        <f t="shared" si="126"/>
        <v>6430/(0740)</v>
      </c>
      <c r="D160" s="187" t="str">
        <f t="shared" si="127"/>
        <v>(0740)  01396/050 Ch.Gén.</v>
      </c>
      <c r="E160" s="198" t="str">
        <f>A581</f>
        <v>64304 – Taxe salaires Gardiens 0%</v>
      </c>
      <c r="F160" s="27">
        <v>0</v>
      </c>
      <c r="M160" s="39"/>
      <c r="O160" s="27">
        <v>83.04</v>
      </c>
      <c r="P160" s="39"/>
      <c r="Q160" s="123">
        <f>O160-N160</f>
        <v>83.04</v>
      </c>
      <c r="R160" s="191">
        <f>IF(O160&gt;0,O160/O$219,"")</f>
        <v>2.7811815024368495E-4</v>
      </c>
      <c r="V160" s="123">
        <f>T160-S160</f>
        <v>0</v>
      </c>
      <c r="W160" s="191" t="str">
        <f>IF(T160&gt;0,T160/T$219,"")</f>
        <v/>
      </c>
      <c r="Z160" s="89"/>
      <c r="AA160" s="34"/>
      <c r="AB160" s="191" t="str">
        <f>IF(Y160&gt;0,Y160/Y$219,"")</f>
        <v/>
      </c>
      <c r="AD160" s="4"/>
      <c r="AE160" s="35"/>
      <c r="AF160" s="34"/>
      <c r="AG160" s="191" t="str">
        <f>IF(AD160&gt;0,AD160/AD$219,"")</f>
        <v/>
      </c>
      <c r="AI160" s="4"/>
      <c r="AJ160" s="29"/>
      <c r="AK160" s="34"/>
      <c r="AL160" s="191" t="str">
        <f>IF(AI160&gt;0,AI160/AI$219,"")</f>
        <v/>
      </c>
      <c r="AN160" s="205"/>
      <c r="AO160" s="29"/>
      <c r="AP160" s="34"/>
      <c r="AQ160" s="191" t="str">
        <f>IF(AN160&gt;0,AN160/AN$219,"")</f>
        <v/>
      </c>
      <c r="AS160" s="4"/>
      <c r="AT160" s="29"/>
      <c r="AU160" s="34"/>
      <c r="AV160" s="191" t="str">
        <f>IF(AS160&gt;0,AS160/AS$219,"")</f>
        <v/>
      </c>
    </row>
    <row r="161" spans="1:48" x14ac:dyDescent="0.3">
      <c r="A161" s="23" t="str">
        <f t="shared" si="125"/>
        <v>6211</v>
      </c>
      <c r="B161" s="212" t="s">
        <v>156</v>
      </c>
      <c r="C161" s="186" t="str">
        <f t="shared" si="126"/>
        <v>6211/(0750)</v>
      </c>
      <c r="D161" s="187" t="str">
        <f t="shared" si="127"/>
        <v>(0750)  00401/050 Ch.Gén.</v>
      </c>
      <c r="E161" s="188" t="str">
        <f>A503</f>
        <v>6211 – Honoraires Syndic   *</v>
      </c>
      <c r="F161" s="27">
        <v>27662</v>
      </c>
      <c r="G161" s="27">
        <v>28400</v>
      </c>
      <c r="H161" s="27">
        <v>29000</v>
      </c>
      <c r="I161" s="27">
        <v>29850</v>
      </c>
      <c r="J161" s="27">
        <v>31500</v>
      </c>
      <c r="K161" s="28">
        <v>33000</v>
      </c>
      <c r="L161" s="27">
        <v>32000</v>
      </c>
      <c r="M161" s="39">
        <f>(L161-J161)/J161</f>
        <v>1.5873015873015872E-2</v>
      </c>
      <c r="N161" s="28">
        <v>33000</v>
      </c>
      <c r="O161" s="27">
        <v>38340</v>
      </c>
      <c r="P161" s="39">
        <f>(O161-L161)/L161</f>
        <v>0.198125</v>
      </c>
      <c r="Q161" s="123">
        <f>O161-N161</f>
        <v>5340</v>
      </c>
      <c r="R161" s="191">
        <f>IF(O161&gt;0,O161/O$219,"")</f>
        <v>0.12840859682493835</v>
      </c>
      <c r="S161" s="28">
        <v>38340</v>
      </c>
      <c r="T161" s="27">
        <v>38340</v>
      </c>
      <c r="U161" s="39">
        <f>(T161-O161)/O161</f>
        <v>0</v>
      </c>
      <c r="V161" s="123">
        <f>T161-S161</f>
        <v>0</v>
      </c>
      <c r="W161" s="191">
        <f>IF(T161&gt;0,T161/T$219,"")</f>
        <v>0.13079572345062596</v>
      </c>
      <c r="X161" s="28">
        <v>38340</v>
      </c>
      <c r="Y161" s="27">
        <v>38700</v>
      </c>
      <c r="Z161" s="89" t="str">
        <f>ROUND(Y161-T161,2) &amp; "   (" &amp; ROUND(100*(Y161-T161)/T161,1) &amp;"%)"</f>
        <v>360   (0,9%)</v>
      </c>
      <c r="AA161" s="34" t="str">
        <f>ROUND(Y161-X161,2) &amp; "  (" &amp; ROUND(100*(Y161-X161)/X161,1) &amp;"%)"</f>
        <v>360  (0,9%)</v>
      </c>
      <c r="AB161" s="191">
        <f>IF(Y161&gt;0,Y161/Y$219,"")</f>
        <v>0.12448700978052937</v>
      </c>
      <c r="AC161" s="28">
        <v>38800</v>
      </c>
      <c r="AD161" s="4">
        <v>38800</v>
      </c>
      <c r="AE161" s="35" t="str">
        <f>ROUND(AD161-Y161,2) &amp; "   (" &amp; ROUND(100*(AD161-Y161)/Y161,1) &amp;"%)"</f>
        <v>100   (0,3%)</v>
      </c>
      <c r="AF161" s="34" t="str">
        <f>ROUND(AD161-AC161,2) &amp; "  (" &amp; ROUND(100*(AD161-AC161)/AC161,1) &amp;"%)"</f>
        <v>0  (0%)</v>
      </c>
      <c r="AG161" s="191">
        <f>IF(AD161&gt;0,AD161/AD$219,"")</f>
        <v>0.12997836396233278</v>
      </c>
      <c r="AH161" s="28">
        <v>38800</v>
      </c>
      <c r="AI161" s="4">
        <v>38800</v>
      </c>
      <c r="AJ161" s="35" t="str">
        <f t="shared" ref="AJ161:AJ162" si="133">ROUND(AI161-AD161,2) &amp; "   (" &amp; ROUND(100*(AI161-AD161)/AD161,1) &amp;"%)"</f>
        <v>0   (0%)</v>
      </c>
      <c r="AK161" s="34" t="str">
        <f>ROUND(AI161-AH161,2) &amp; "  (" &amp; ROUND(100*(AI161-AH161)/AH161,1) &amp;"%)"</f>
        <v>0  (0%)</v>
      </c>
      <c r="AL161" s="191">
        <f>IF(AI161&gt;0,AI161/AI$219,"")</f>
        <v>0.13054200873803787</v>
      </c>
      <c r="AM161" s="28">
        <v>39000</v>
      </c>
      <c r="AN161" s="205">
        <v>39295.480000000003</v>
      </c>
      <c r="AO161" s="35" t="str">
        <f t="shared" ref="AO161:AO162" si="134">ROUND(AN161-AI161,2) &amp; "   (" &amp; ROUND(100*(AN161-AI161)/AI161,1) &amp;"%)"</f>
        <v>495,48   (1,3%)</v>
      </c>
      <c r="AP161" s="34" t="str">
        <f>ROUND(AN161-AM161,2) &amp; "  (" &amp; ROUND(100*(AN161-AM161)/AM161,1) &amp;"%)"</f>
        <v>295,48  (0,8%)</v>
      </c>
      <c r="AQ161" s="191">
        <f>IF(AN161&gt;0,AN161/AN$219,"")</f>
        <v>0.16535468789015889</v>
      </c>
      <c r="AR161" s="28">
        <v>39000</v>
      </c>
      <c r="AS161" s="4">
        <v>1</v>
      </c>
      <c r="AT161" s="35" t="str">
        <f t="shared" ref="AT161:AT162" si="135">ROUND(AS161-AN161,2) &amp; "   (" &amp; ROUND(100*(AS161-AN161)/AN161,1) &amp;"%)"</f>
        <v>-39294,48   (-100%)</v>
      </c>
      <c r="AU161" s="34" t="str">
        <f>ROUND(AS161-AR161,2) &amp; "  (" &amp; ROUND(100*(AS161-AR161)/AR161,1) &amp;"%)"</f>
        <v>-38999  (-100%)</v>
      </c>
      <c r="AV161" s="191">
        <f>IF(AS161&gt;0,AS161/AS$219,"")</f>
        <v>1</v>
      </c>
    </row>
    <row r="162" spans="1:48" x14ac:dyDescent="0.3">
      <c r="A162" s="23" t="str">
        <f t="shared" si="125"/>
        <v>6222</v>
      </c>
      <c r="B162" s="212" t="s">
        <v>157</v>
      </c>
      <c r="C162" s="186" t="str">
        <f t="shared" si="126"/>
        <v>6222/(0753)</v>
      </c>
      <c r="D162" s="187" t="str">
        <f t="shared" si="127"/>
        <v>(0753)  00403/050 Ch.Gén.</v>
      </c>
      <c r="E162" s="190" t="str">
        <f>A515</f>
        <v>62221 – Vacations Syndic</v>
      </c>
      <c r="F162" s="27">
        <v>1285.7</v>
      </c>
      <c r="G162" s="27">
        <v>956.8</v>
      </c>
      <c r="H162" s="27">
        <v>1435.2</v>
      </c>
      <c r="I162" s="27">
        <v>490.36</v>
      </c>
      <c r="J162" s="27">
        <v>336</v>
      </c>
      <c r="K162" s="28">
        <v>450</v>
      </c>
      <c r="L162" s="27">
        <v>1728</v>
      </c>
      <c r="M162" s="39">
        <f>(L162-J162)/J162</f>
        <v>4.1428571428571432</v>
      </c>
      <c r="N162" s="28">
        <v>450</v>
      </c>
      <c r="O162" s="27">
        <v>-840</v>
      </c>
      <c r="P162" s="39">
        <f>(O162-L162)/L162</f>
        <v>-1.4861111111111112</v>
      </c>
      <c r="Q162" s="123">
        <f>O162-N162</f>
        <v>-1290</v>
      </c>
      <c r="R162" s="191" t="str">
        <f>IF(O162&gt;0,O162/O$219,"")</f>
        <v/>
      </c>
      <c r="S162" s="28">
        <v>450</v>
      </c>
      <c r="V162" s="123">
        <f>T162-S162</f>
        <v>-450</v>
      </c>
      <c r="W162" s="191" t="str">
        <f>IF(T162&gt;0,T162/T$219,"")</f>
        <v/>
      </c>
      <c r="X162" s="28">
        <v>450</v>
      </c>
      <c r="Y162" s="27">
        <v>360</v>
      </c>
      <c r="Z162" s="89"/>
      <c r="AA162" s="34" t="str">
        <f>ROUND(Y162-X162,2) &amp; "  (" &amp; ROUND(100*(Y162-X162)/X162,1) &amp;"%)"</f>
        <v>-90  (-20%)</v>
      </c>
      <c r="AB162" s="191">
        <f>IF(Y162&gt;0,Y162/Y$219,"")</f>
        <v>1.1580186956328315E-3</v>
      </c>
      <c r="AC162" s="28">
        <v>460</v>
      </c>
      <c r="AD162" s="192">
        <v>600</v>
      </c>
      <c r="AE162" s="35"/>
      <c r="AF162" s="34" t="str">
        <f>ROUND(AD162-AC162,2) &amp; "  (" &amp; ROUND(100*(AD162-AC162)/AC162,1) &amp;"%)"</f>
        <v>140  (30,4%)</v>
      </c>
      <c r="AG162" s="191">
        <f>IF(AD162&gt;0,AD162/AD$219,"")</f>
        <v>2.0099747004484452E-3</v>
      </c>
      <c r="AH162" s="28">
        <v>470</v>
      </c>
      <c r="AI162" s="4">
        <v>960</v>
      </c>
      <c r="AJ162" s="35" t="str">
        <f t="shared" si="133"/>
        <v>360   (60%)</v>
      </c>
      <c r="AK162" s="34" t="str">
        <f>ROUND(AI162-AH162,2) &amp; "  (" &amp; ROUND(100*(AI162-AH162)/AH162,1) &amp;"%)"</f>
        <v>490  (104,3%)</v>
      </c>
      <c r="AL162" s="191">
        <f>IF(AI162&gt;0,AI162/AI$219,"")</f>
        <v>3.2299053708380503E-3</v>
      </c>
      <c r="AM162" s="28">
        <v>480</v>
      </c>
      <c r="AN162" s="4">
        <v>3144</v>
      </c>
      <c r="AO162" s="35" t="str">
        <f t="shared" si="134"/>
        <v>2184   (227,5%)</v>
      </c>
      <c r="AP162" s="34" t="str">
        <f>ROUND(AN162-AM162,2) &amp; "  (" &amp; ROUND(100*(AN162-AM162)/AM162,1) &amp;"%)"</f>
        <v>2664  (555%)</v>
      </c>
      <c r="AQ162" s="191">
        <f>IF(AN162&gt;0,AN162/AN$219,"")</f>
        <v>1.3229896637645336E-2</v>
      </c>
      <c r="AR162" s="28">
        <v>480</v>
      </c>
      <c r="AS162" s="4">
        <v>0</v>
      </c>
      <c r="AT162" s="35" t="str">
        <f t="shared" si="135"/>
        <v>-3144   (-100%)</v>
      </c>
      <c r="AU162" s="34" t="str">
        <f>ROUND(AS162-AR162,2) &amp; "  (" &amp; ROUND(100*(AS162-AR162)/AR162,1) &amp;"%)"</f>
        <v>-480  (-100%)</v>
      </c>
      <c r="AV162" s="191" t="str">
        <f>IF(AS162&gt;0,AS162/AS$219,"")</f>
        <v/>
      </c>
    </row>
    <row r="163" spans="1:48" x14ac:dyDescent="0.3">
      <c r="A163" s="23" t="str">
        <f t="shared" si="125"/>
        <v>6223</v>
      </c>
      <c r="B163" s="212" t="s">
        <v>158</v>
      </c>
      <c r="C163" s="186" t="str">
        <f t="shared" si="126"/>
        <v>6223/(0757)</v>
      </c>
      <c r="D163" s="187" t="str">
        <f t="shared" si="127"/>
        <v>(0757)  01406/050 Ch.Gén.</v>
      </c>
      <c r="E163" s="198" t="str">
        <f>A518</f>
        <v>62231 – Honoraires Recouvrement</v>
      </c>
      <c r="F163" s="27">
        <v>0</v>
      </c>
      <c r="M163" s="39"/>
      <c r="P163" s="39"/>
      <c r="Q163" s="123"/>
      <c r="R163" s="191" t="str">
        <f>IF(O163&gt;0,O163/O$219,"")</f>
        <v/>
      </c>
      <c r="V163" s="123"/>
      <c r="W163" s="191" t="str">
        <f>IF(T163&gt;0,T163/T$219,"")</f>
        <v/>
      </c>
      <c r="Y163" s="27">
        <v>120</v>
      </c>
      <c r="Z163" s="89"/>
      <c r="AA163" s="34"/>
      <c r="AB163" s="191">
        <f>IF(Y163&gt;0,Y163/Y$219,"")</f>
        <v>3.8600623187761047E-4</v>
      </c>
      <c r="AD163" s="4"/>
      <c r="AE163" s="35"/>
      <c r="AF163" s="34"/>
      <c r="AG163" s="191" t="str">
        <f>IF(AD163&gt;0,AD163/AD$219,"")</f>
        <v/>
      </c>
      <c r="AI163" s="4"/>
      <c r="AJ163" s="29"/>
      <c r="AK163" s="34"/>
      <c r="AL163" s="191" t="str">
        <f>IF(AI163&gt;0,AI163/AI$219,"")</f>
        <v/>
      </c>
      <c r="AN163" s="205"/>
      <c r="AO163" s="29"/>
      <c r="AP163" s="34"/>
      <c r="AQ163" s="191" t="str">
        <f>IF(AN163&gt;0,AN163/AN$219,"")</f>
        <v/>
      </c>
      <c r="AS163" s="4"/>
      <c r="AT163" s="29"/>
      <c r="AU163" s="34"/>
      <c r="AV163" s="191" t="str">
        <f>IF(AS163&gt;0,AS163/AS$219,"")</f>
        <v/>
      </c>
    </row>
    <row r="164" spans="1:48" x14ac:dyDescent="0.3">
      <c r="A164" s="23" t="str">
        <f t="shared" si="125"/>
        <v>6223</v>
      </c>
      <c r="B164" s="212" t="s">
        <v>159</v>
      </c>
      <c r="C164" s="186" t="str">
        <f t="shared" si="126"/>
        <v>6223/(0770)</v>
      </c>
      <c r="D164" s="187" t="str">
        <f t="shared" si="127"/>
        <v>(0770)  01407/050 Ch.Gén.</v>
      </c>
      <c r="E164" s="190" t="str">
        <f>A519</f>
        <v>62232 – Honoraires Procédures Syndic</v>
      </c>
      <c r="F164" s="27">
        <v>0</v>
      </c>
      <c r="M164" s="39"/>
      <c r="O164" s="27">
        <v>2611.02</v>
      </c>
      <c r="P164" s="39"/>
      <c r="Q164" s="123">
        <f t="shared" ref="Q164:Q173" si="136">O164-N164</f>
        <v>2611.02</v>
      </c>
      <c r="R164" s="191">
        <f>IF(O164&gt;0,O164/O$219,"")</f>
        <v>8.7448464914410672E-3</v>
      </c>
      <c r="V164" s="123">
        <f t="shared" ref="V164:V173" si="137">T164-S164</f>
        <v>0</v>
      </c>
      <c r="W164" s="191" t="str">
        <f>IF(T164&gt;0,T164/T$219,"")</f>
        <v/>
      </c>
      <c r="AA164" s="34"/>
      <c r="AB164" s="191" t="str">
        <f>IF(Y164&gt;0,Y164/Y$219,"")</f>
        <v/>
      </c>
      <c r="AD164" s="4"/>
      <c r="AE164" s="35"/>
      <c r="AF164" s="34"/>
      <c r="AG164" s="191" t="str">
        <f>IF(AD164&gt;0,AD164/AD$219,"")</f>
        <v/>
      </c>
      <c r="AI164" s="4"/>
      <c r="AJ164" s="29"/>
      <c r="AK164" s="34"/>
      <c r="AL164" s="191" t="str">
        <f>IF(AI164&gt;0,AI164/AI$219,"")</f>
        <v/>
      </c>
      <c r="AN164" s="205"/>
      <c r="AO164" s="29"/>
      <c r="AP164" s="34"/>
      <c r="AQ164" s="191" t="str">
        <f>IF(AN164&gt;0,AN164/AN$219,"")</f>
        <v/>
      </c>
      <c r="AS164" s="4"/>
      <c r="AT164" s="29"/>
      <c r="AU164" s="34"/>
      <c r="AV164" s="191" t="str">
        <f>IF(AS164&gt;0,AS164/AS$219,"")</f>
        <v/>
      </c>
    </row>
    <row r="165" spans="1:48" x14ac:dyDescent="0.3">
      <c r="A165" s="23" t="str">
        <f t="shared" si="125"/>
        <v>6222</v>
      </c>
      <c r="B165" s="212" t="s">
        <v>160</v>
      </c>
      <c r="C165" s="186" t="str">
        <f t="shared" si="126"/>
        <v>6222/(0780)</v>
      </c>
      <c r="D165" s="187" t="str">
        <f t="shared" si="127"/>
        <v>(0780)  01408/050 Ch.Gén.</v>
      </c>
      <c r="E165" s="190" t="str">
        <f>A516</f>
        <v>62222 – Vacations Sinistres</v>
      </c>
      <c r="F165" s="27">
        <v>0</v>
      </c>
      <c r="M165" s="39"/>
      <c r="O165" s="27">
        <v>760.16</v>
      </c>
      <c r="P165" s="39"/>
      <c r="Q165" s="123">
        <f t="shared" si="136"/>
        <v>760.16</v>
      </c>
      <c r="R165" s="191">
        <f>IF(O165&gt;0,O165/O$219,"")</f>
        <v>2.5459332019417092E-3</v>
      </c>
      <c r="T165" s="27">
        <v>960</v>
      </c>
      <c r="U165" s="39">
        <f>(T165-O165)/O165</f>
        <v>0.26289202273205647</v>
      </c>
      <c r="V165" s="123">
        <f t="shared" si="137"/>
        <v>960</v>
      </c>
      <c r="W165" s="191">
        <f>IF(T165&gt;0,T165/T$219,"")</f>
        <v>3.2750102898435295E-3</v>
      </c>
      <c r="Z165" s="89" t="str">
        <f>ROUND(Y165-T165,2) &amp; "   (" &amp; ROUND(100*(Y165-T165)/T165,1) &amp;"%)"</f>
        <v>-960   (-100%)</v>
      </c>
      <c r="AA165" s="34"/>
      <c r="AB165" s="191" t="str">
        <f>IF(Y165&gt;0,Y165/Y$219,"")</f>
        <v/>
      </c>
      <c r="AD165" s="4"/>
      <c r="AE165" s="35"/>
      <c r="AF165" s="34"/>
      <c r="AG165" s="191" t="str">
        <f>IF(AD165&gt;0,AD165/AD$219,"")</f>
        <v/>
      </c>
      <c r="AI165" s="4"/>
      <c r="AJ165" s="29"/>
      <c r="AK165" s="34"/>
      <c r="AL165" s="191" t="str">
        <f>IF(AI165&gt;0,AI165/AI$219,"")</f>
        <v/>
      </c>
      <c r="AN165" s="205"/>
      <c r="AO165" s="29"/>
      <c r="AP165" s="34"/>
      <c r="AQ165" s="191" t="str">
        <f>IF(AN165&gt;0,AN165/AN$219,"")</f>
        <v/>
      </c>
      <c r="AS165" s="4"/>
      <c r="AT165" s="29"/>
      <c r="AU165" s="34"/>
      <c r="AV165" s="191" t="str">
        <f>IF(AS165&gt;0,AS165/AS$219,"")</f>
        <v/>
      </c>
    </row>
    <row r="166" spans="1:48" x14ac:dyDescent="0.3">
      <c r="A166" s="23" t="str">
        <f t="shared" si="125"/>
        <v>6212</v>
      </c>
      <c r="B166" s="212" t="s">
        <v>161</v>
      </c>
      <c r="C166" s="186" t="str">
        <f t="shared" si="126"/>
        <v>6212/(0795)</v>
      </c>
      <c r="D166" s="187" t="str">
        <f t="shared" si="127"/>
        <v>(0795)  01409/050 Ch.Gén.</v>
      </c>
      <c r="E166" s="190" t="str">
        <f>A505</f>
        <v>62121 – Frais Gestion Syndic</v>
      </c>
      <c r="F166" s="27">
        <v>0</v>
      </c>
      <c r="M166" s="39"/>
      <c r="P166" s="39"/>
      <c r="Q166" s="123">
        <f t="shared" si="136"/>
        <v>0</v>
      </c>
      <c r="R166" s="191" t="str">
        <f>IF(O166&gt;0,O166/O$219,"")</f>
        <v/>
      </c>
      <c r="T166" s="27">
        <v>600</v>
      </c>
      <c r="V166" s="123">
        <f t="shared" si="137"/>
        <v>600</v>
      </c>
      <c r="W166" s="191">
        <f>IF(T166&gt;0,T166/T$219,"")</f>
        <v>2.0468814311522059E-3</v>
      </c>
      <c r="Z166" s="89" t="str">
        <f>ROUND(Y166-T166,2) &amp; "   (" &amp; ROUND(100*(Y166-T166)/T166,1) &amp;"%)"</f>
        <v>-600   (-100%)</v>
      </c>
      <c r="AA166" s="34"/>
      <c r="AB166" s="191" t="str">
        <f>IF(Y166&gt;0,Y166/Y$219,"")</f>
        <v/>
      </c>
      <c r="AD166" s="4"/>
      <c r="AE166" s="35"/>
      <c r="AF166" s="34"/>
      <c r="AG166" s="191" t="str">
        <f>IF(AD166&gt;0,AD166/AD$219,"")</f>
        <v/>
      </c>
      <c r="AI166" s="4"/>
      <c r="AJ166" s="29"/>
      <c r="AK166" s="34"/>
      <c r="AL166" s="191" t="str">
        <f>IF(AI166&gt;0,AI166/AI$219,"")</f>
        <v/>
      </c>
      <c r="AN166" s="205"/>
      <c r="AO166" s="29"/>
      <c r="AP166" s="34"/>
      <c r="AQ166" s="191" t="str">
        <f>IF(AN166&gt;0,AN166/AN$219,"")</f>
        <v/>
      </c>
      <c r="AS166" s="4"/>
      <c r="AT166" s="29"/>
      <c r="AU166" s="34"/>
      <c r="AV166" s="191" t="str">
        <f>IF(AS166&gt;0,AS166/AS$219,"")</f>
        <v/>
      </c>
    </row>
    <row r="167" spans="1:48" x14ac:dyDescent="0.3">
      <c r="A167" s="23" t="str">
        <f t="shared" si="125"/>
        <v>6240</v>
      </c>
      <c r="B167" s="212" t="s">
        <v>162</v>
      </c>
      <c r="C167" s="186" t="str">
        <f t="shared" si="126"/>
        <v>6240/(0810)</v>
      </c>
      <c r="D167" s="187" t="str">
        <f t="shared" si="127"/>
        <v>(0810)  00411/050 Ch.Gén.</v>
      </c>
      <c r="E167" s="199" t="str">
        <f>A530</f>
        <v>624 Frais du conseil syndical   *</v>
      </c>
      <c r="F167" s="27">
        <v>59.7</v>
      </c>
      <c r="G167" s="27">
        <v>320</v>
      </c>
      <c r="H167" s="27">
        <v>320</v>
      </c>
      <c r="I167" s="27">
        <v>619.94000000000005</v>
      </c>
      <c r="J167" s="27">
        <v>476.56</v>
      </c>
      <c r="K167" s="28">
        <v>500</v>
      </c>
      <c r="L167" s="27">
        <v>437.91</v>
      </c>
      <c r="M167" s="39">
        <f>(L167-J167)/J167</f>
        <v>-8.1102064797716922E-2</v>
      </c>
      <c r="N167" s="28">
        <v>500</v>
      </c>
      <c r="O167" s="27">
        <v>433.69</v>
      </c>
      <c r="P167" s="39">
        <f>(O167-L167)/L167</f>
        <v>-9.6366833367587564E-3</v>
      </c>
      <c r="Q167" s="123">
        <f t="shared" si="136"/>
        <v>-66.31</v>
      </c>
      <c r="R167" s="191">
        <f>IF(O167&gt;0,O167/O$219,"")</f>
        <v>1.4525175888630024E-3</v>
      </c>
      <c r="S167" s="28">
        <v>500</v>
      </c>
      <c r="T167" s="27">
        <v>197.48</v>
      </c>
      <c r="U167" s="39">
        <f>(T167-O167)/O167</f>
        <v>-0.54465170974659316</v>
      </c>
      <c r="V167" s="123">
        <f t="shared" si="137"/>
        <v>-302.52</v>
      </c>
      <c r="W167" s="191">
        <f>IF(T167&gt;0,T167/T$219,"")</f>
        <v>6.7369690837322928E-4</v>
      </c>
      <c r="X167" s="28">
        <v>500</v>
      </c>
      <c r="Y167" s="27">
        <v>161.63999999999999</v>
      </c>
      <c r="Z167" s="89" t="str">
        <f>ROUND(Y167-T167,2) &amp; "   (" &amp; ROUND(100*(Y167-T167)/T167,1) &amp;"%)"</f>
        <v>-35,84   (-18,1%)</v>
      </c>
      <c r="AA167" s="34" t="str">
        <f>ROUND(Y167-X167,2) &amp; "  (" &amp; ROUND(100*(Y167-X167)/X167,1) &amp;"%)"</f>
        <v>-338,36  (-67,7%)</v>
      </c>
      <c r="AB167" s="191">
        <f>IF(Y167&gt;0,Y167/Y$219,"")</f>
        <v>5.1995039433914124E-4</v>
      </c>
      <c r="AC167" s="28">
        <v>510</v>
      </c>
      <c r="AD167" s="4">
        <v>25</v>
      </c>
      <c r="AE167" s="35" t="str">
        <f>ROUND(AD167-Y167,2) &amp; "   (" &amp; ROUND(100*(AD167-Y167)/Y167,1) &amp;"%)"</f>
        <v>-136,64   (-84,5%)</v>
      </c>
      <c r="AF167" s="34" t="str">
        <f>ROUND(AD167-AC167,2) &amp; "  (" &amp; ROUND(100*(AD167-AC167)/AC167,1) &amp;"%)"</f>
        <v>-485  (-95,1%)</v>
      </c>
      <c r="AG167" s="191">
        <f>IF(AD167&gt;0,AD167/AD$219,"")</f>
        <v>8.3748945852018546E-5</v>
      </c>
      <c r="AH167" s="28">
        <v>520</v>
      </c>
      <c r="AI167" s="4">
        <v>0</v>
      </c>
      <c r="AJ167" s="35" t="str">
        <f t="shared" ref="AJ167:AJ169" si="138">ROUND(AI167-AD167,2) &amp; "   (" &amp; ROUND(100*(AI167-AD167)/AD167,1) &amp;"%)"</f>
        <v>-25   (-100%)</v>
      </c>
      <c r="AK167" s="34" t="str">
        <f>ROUND(AI167-AH167,2) &amp; "  (" &amp; ROUND(100*(AI167-AH167)/AH167,1) &amp;"%)"</f>
        <v>-520  (-100%)</v>
      </c>
      <c r="AL167" s="191" t="str">
        <f>IF(AI167&gt;0,AI167/AI$219,"")</f>
        <v/>
      </c>
      <c r="AM167" s="28">
        <v>530</v>
      </c>
      <c r="AN167" s="205">
        <v>0</v>
      </c>
      <c r="AO167" s="35" t="str">
        <f t="shared" ref="AO167:AO168" si="139">ROUND(AN167-AI167,2) &amp; "   (" &amp; ROUND(100*(AN167-AI167)/(AI167+0.0001),1) &amp;"%)"</f>
        <v>0   (0%)</v>
      </c>
      <c r="AP167" s="34" t="str">
        <f>ROUND(AN167-AM167,2) &amp; "  (" &amp; ROUND(100*(AN167-AM167)/AM167,1) &amp;"%)"</f>
        <v>-530  (-100%)</v>
      </c>
      <c r="AQ167" s="191" t="str">
        <f>IF(AN167&gt;0,AN167/AN$219,"")</f>
        <v/>
      </c>
      <c r="AR167" s="28">
        <v>530</v>
      </c>
      <c r="AS167" s="4">
        <v>0</v>
      </c>
      <c r="AT167" s="35" t="e">
        <f t="shared" ref="AT167:AT169" si="140">ROUND(AS167-AN167,2) &amp; "   (" &amp; ROUND(100*(AS167-AN167)/AN167,1) &amp;"%)"</f>
        <v>#DIV/0!</v>
      </c>
      <c r="AU167" s="34" t="str">
        <f>ROUND(AS167-AR167,2) &amp; "  (" &amp; ROUND(100*(AS167-AR167)/AR167,1) &amp;"%)"</f>
        <v>-530  (-100%)</v>
      </c>
      <c r="AV167" s="191" t="str">
        <f>IF(AS167&gt;0,AS167/AS$219,"")</f>
        <v/>
      </c>
    </row>
    <row r="168" spans="1:48" x14ac:dyDescent="0.3">
      <c r="A168" s="23" t="str">
        <f t="shared" si="125"/>
        <v>6230</v>
      </c>
      <c r="B168" s="212" t="s">
        <v>163</v>
      </c>
      <c r="C168" s="186" t="str">
        <f t="shared" si="126"/>
        <v>6230/(0820)</v>
      </c>
      <c r="D168" s="187" t="str">
        <f t="shared" si="127"/>
        <v>(0820)  01412/050 Ch.Gén.</v>
      </c>
      <c r="E168" s="190" t="str">
        <f>A508</f>
        <v>62128 – Frais Administratifs Ext.</v>
      </c>
      <c r="F168" s="27">
        <v>6040.71</v>
      </c>
      <c r="I168" s="27">
        <v>229.5</v>
      </c>
      <c r="K168" s="28">
        <v>130</v>
      </c>
      <c r="M168" s="39"/>
      <c r="N168" s="28">
        <v>130</v>
      </c>
      <c r="P168" s="39"/>
      <c r="Q168" s="123">
        <f t="shared" si="136"/>
        <v>-130</v>
      </c>
      <c r="R168" s="191" t="str">
        <f>IF(O168&gt;0,O168/O$219,"")</f>
        <v/>
      </c>
      <c r="S168" s="28">
        <v>130</v>
      </c>
      <c r="V168" s="123">
        <f t="shared" si="137"/>
        <v>-130</v>
      </c>
      <c r="W168" s="191" t="str">
        <f>IF(T168&gt;0,T168/T$219,"")</f>
        <v/>
      </c>
      <c r="X168" s="28">
        <v>130</v>
      </c>
      <c r="Z168" s="89"/>
      <c r="AA168" s="34" t="str">
        <f>ROUND(Y168-X168,2) &amp; "  (" &amp; ROUND(100*(Y168-X168)/X168,1) &amp;"%)"</f>
        <v>-130  (-100%)</v>
      </c>
      <c r="AB168" s="191" t="str">
        <f>IF(Y168&gt;0,Y168/Y$219,"")</f>
        <v/>
      </c>
      <c r="AC168" s="28">
        <v>140</v>
      </c>
      <c r="AD168" s="4">
        <f>+AD237</f>
        <v>0</v>
      </c>
      <c r="AE168" s="35"/>
      <c r="AF168" s="34" t="str">
        <f>ROUND(AD168-AC168,2) &amp; "  (" &amp; ROUND(100*(AD168-AC168)/AC168,1) &amp;"%)"</f>
        <v>-140  (-100%)</v>
      </c>
      <c r="AG168" s="191" t="str">
        <f>IF(AD168&gt;0,AD168/AD$219,"")</f>
        <v/>
      </c>
      <c r="AH168" s="28">
        <v>150</v>
      </c>
      <c r="AI168" s="4">
        <f>+AI237</f>
        <v>0</v>
      </c>
      <c r="AJ168" s="35" t="str">
        <f>ROUND(AI168-AD168,2) &amp; "   (" &amp; ROUND(100*(AI168-AD168)/(AD168+0.001),1) &amp;"%)"</f>
        <v>0   (0%)</v>
      </c>
      <c r="AK168" s="34" t="str">
        <f>ROUND(AI168-AH168,2) &amp; "  (" &amp; ROUND(100*(AI168-AH168)/AH168,1) &amp;"%)"</f>
        <v>-150  (-100%)</v>
      </c>
      <c r="AL168" s="191" t="str">
        <f>IF(AI168&gt;0,AI168/AI$219,"")</f>
        <v/>
      </c>
      <c r="AM168" s="28">
        <v>160</v>
      </c>
      <c r="AN168" s="205">
        <v>0</v>
      </c>
      <c r="AO168" s="35" t="str">
        <f t="shared" si="139"/>
        <v>0   (0%)</v>
      </c>
      <c r="AP168" s="34" t="str">
        <f>ROUND(AN168-AM168,2) &amp; "  (" &amp; ROUND(100*(AN168-AM168)/AM168,1) &amp;"%)"</f>
        <v>-160  (-100%)</v>
      </c>
      <c r="AQ168" s="191" t="str">
        <f>IF(AN168&gt;0,AN168/AN$219,"")</f>
        <v/>
      </c>
      <c r="AS168" s="4">
        <f>+AS237</f>
        <v>0</v>
      </c>
      <c r="AT168" s="35" t="e">
        <f t="shared" si="140"/>
        <v>#DIV/0!</v>
      </c>
      <c r="AU168" s="34" t="e">
        <f>ROUND(AS168-AR168,2) &amp; "  (" &amp; ROUND(100*(AS168-AR168)/AR168,1) &amp;"%)"</f>
        <v>#DIV/0!</v>
      </c>
      <c r="AV168" s="191" t="str">
        <f>IF(AS168&gt;0,AS168/AS$219,"")</f>
        <v/>
      </c>
    </row>
    <row r="169" spans="1:48" x14ac:dyDescent="0.3">
      <c r="A169" s="23" t="str">
        <f t="shared" si="125"/>
        <v>6160</v>
      </c>
      <c r="B169" s="212" t="s">
        <v>164</v>
      </c>
      <c r="C169" s="186" t="str">
        <f t="shared" si="126"/>
        <v>6160/(0830)</v>
      </c>
      <c r="D169" s="187" t="str">
        <f t="shared" si="127"/>
        <v>(0830)  00441/050 Ch.Gén.</v>
      </c>
      <c r="E169" s="188" t="str">
        <f>A493</f>
        <v>6160 – Assurances MultiRisques</v>
      </c>
      <c r="F169" s="27">
        <v>28263.14</v>
      </c>
      <c r="G169" s="27">
        <v>29411.34</v>
      </c>
      <c r="H169" s="27">
        <v>30397.63</v>
      </c>
      <c r="I169" s="27">
        <v>31201.15</v>
      </c>
      <c r="J169" s="27">
        <v>31811.51</v>
      </c>
      <c r="K169" s="28">
        <v>32500</v>
      </c>
      <c r="L169" s="27">
        <v>32156.34</v>
      </c>
      <c r="M169" s="39">
        <f>(L169-J169)/J169</f>
        <v>1.0839787234243259E-2</v>
      </c>
      <c r="N169" s="28">
        <v>32500</v>
      </c>
      <c r="O169" s="27">
        <v>28906.880000000001</v>
      </c>
      <c r="P169" s="39">
        <f>(O169-L169)/L169</f>
        <v>-0.10105192319772707</v>
      </c>
      <c r="Q169" s="123">
        <f t="shared" si="136"/>
        <v>-3593.119999999999</v>
      </c>
      <c r="R169" s="191">
        <f>IF(O169&gt;0,O169/O$219,"")</f>
        <v>9.6815125179626343E-2</v>
      </c>
      <c r="S169" s="28">
        <v>32500</v>
      </c>
      <c r="T169" s="27">
        <v>29107.06</v>
      </c>
      <c r="U169" s="39">
        <f>(T169-O169)/O169</f>
        <v>6.9249950184869583E-3</v>
      </c>
      <c r="V169" s="123">
        <f t="shared" si="137"/>
        <v>-3392.9399999999987</v>
      </c>
      <c r="W169" s="191">
        <f>IF(T169&gt;0,T169/T$219,"")</f>
        <v>9.9297834382388553E-2</v>
      </c>
      <c r="X169" s="28">
        <v>32000</v>
      </c>
      <c r="Y169" s="27">
        <v>30294.2</v>
      </c>
      <c r="Z169" s="89" t="str">
        <f>ROUND(Y169-T169,2) &amp; "   (" &amp; ROUND(100*(Y169-T169)/T169,1) &amp;"%)"</f>
        <v>1187,14   (4,1%)</v>
      </c>
      <c r="AA169" s="34" t="str">
        <f>ROUND(Y169-X169,2) &amp; "  (" &amp; ROUND(100*(Y169-X169)/X169,1) &amp;"%)"</f>
        <v>-1705,8  (-5,3%)</v>
      </c>
      <c r="AB169" s="191">
        <f>IF(Y169&gt;0,Y169/Y$219,"")</f>
        <v>9.7447916581222566E-2</v>
      </c>
      <c r="AC169" s="28">
        <v>32000</v>
      </c>
      <c r="AD169" s="192">
        <v>25346.54</v>
      </c>
      <c r="AE169" s="35" t="str">
        <f>ROUND(AD169-Y169,2) &amp; "   (" &amp; ROUND(100*(AD169-Y169)/Y169,1) &amp;"%)"</f>
        <v>-4947,66   (-16,3%)</v>
      </c>
      <c r="AF169" s="582" t="str">
        <f>ROUND(AD169-AC169,2) &amp; "  (" &amp; ROUND(100*(AD169-AC169)/AC169,1) &amp;"%)"</f>
        <v>-6653,46  (-20,8%)</v>
      </c>
      <c r="AG169" s="191">
        <f>IF(AD169&gt;0,AD169/AD$219,"")</f>
        <v>8.4909840239840897E-2</v>
      </c>
      <c r="AH169" s="28">
        <v>32480</v>
      </c>
      <c r="AI169" s="4">
        <v>25500.799999999999</v>
      </c>
      <c r="AJ169" s="35" t="str">
        <f t="shared" si="138"/>
        <v>154,26   (0,6%)</v>
      </c>
      <c r="AK169" s="34" t="str">
        <f>ROUND(AI169-AH169,2) &amp; "  (" &amp; ROUND(100*(AI169-AH169)/AH169,1) &amp;"%)"</f>
        <v>-6979,2  (-21,5%)</v>
      </c>
      <c r="AL169" s="191">
        <f>IF(AI169&gt;0,AI169/AI$219,"")</f>
        <v>8.5797053000694748E-2</v>
      </c>
      <c r="AM169" s="28">
        <v>32970</v>
      </c>
      <c r="AN169" s="205">
        <v>22569.4</v>
      </c>
      <c r="AO169" s="35" t="str">
        <f t="shared" ref="AO169" si="141">ROUND(AN169-AI169,2) &amp; "   (" &amp; ROUND(100*(AN169-AI169)/AI169,1) &amp;"%)"</f>
        <v>-2931,4   (-11,5%)</v>
      </c>
      <c r="AP169" s="34" t="str">
        <f>ROUND(AN169-AM169,2) &amp; "  (" &amp; ROUND(100*(AN169-AM169)/AM169,1) &amp;"%)"</f>
        <v>-10400,6  (-31,5%)</v>
      </c>
      <c r="AQ169" s="191">
        <f>IF(AN169&gt;0,AN169/AN$219,"")</f>
        <v>9.4971637777885698E-2</v>
      </c>
      <c r="AR169" s="28">
        <v>32970</v>
      </c>
      <c r="AS169" s="4">
        <v>0</v>
      </c>
      <c r="AT169" s="35" t="str">
        <f t="shared" si="140"/>
        <v>-22569,4   (-100%)</v>
      </c>
      <c r="AU169" s="34" t="str">
        <f>ROUND(AS169-AR169,2) &amp; "  (" &amp; ROUND(100*(AS169-AR169)/AR169,1) &amp;"%)"</f>
        <v>-32970  (-100%)</v>
      </c>
      <c r="AV169" s="191" t="str">
        <f>IF(AS169&gt;0,AS169/AS$219,"")</f>
        <v/>
      </c>
    </row>
    <row r="170" spans="1:48" x14ac:dyDescent="0.3">
      <c r="A170" s="23" t="str">
        <f t="shared" ref="A170" si="142">LEFT(B170,4)</f>
        <v>6160</v>
      </c>
      <c r="B170" s="212" t="s">
        <v>1463</v>
      </c>
      <c r="C170" s="186" t="str">
        <f t="shared" ref="C170" si="143">LEFT(B170,4) &amp;"/"&amp; RIGHT(B170,6)</f>
        <v>6160/(0835)</v>
      </c>
      <c r="D170" s="187" t="str">
        <f t="shared" ref="D170" si="144">RIGHT(B170,6) &amp;"  "&amp; RIGHT(LEFT(B170,10),5) &amp;"/"&amp;LEFT(B$81,6)&amp;"."&amp;RIGHT(LEFT(B$81,14),3)&amp;"."</f>
        <v>(0835)  01446/050 Ch.Gén.</v>
      </c>
      <c r="E170" s="188" t="str">
        <f>A494</f>
        <v>6163 – Assurances sans TVA</v>
      </c>
      <c r="M170" s="39"/>
      <c r="P170" s="39"/>
      <c r="Q170" s="123"/>
      <c r="R170" s="191"/>
      <c r="V170" s="123"/>
      <c r="W170" s="191"/>
      <c r="Z170" s="89"/>
      <c r="AA170" s="34"/>
      <c r="AB170" s="191"/>
      <c r="AD170" s="192"/>
      <c r="AE170" s="35"/>
      <c r="AF170" s="582"/>
      <c r="AG170" s="191"/>
      <c r="AI170" s="4"/>
      <c r="AJ170" s="35"/>
      <c r="AK170" s="34"/>
      <c r="AL170" s="191"/>
      <c r="AN170" s="205">
        <v>98</v>
      </c>
      <c r="AO170" s="35"/>
      <c r="AP170" s="34"/>
      <c r="AQ170" s="191">
        <f>IF(AN170&gt;0,AN170/AN$219,"")</f>
        <v>4.1238227432863959E-4</v>
      </c>
      <c r="AS170" s="4"/>
      <c r="AT170" s="35"/>
      <c r="AU170" s="34"/>
      <c r="AV170" s="191"/>
    </row>
    <row r="171" spans="1:48" x14ac:dyDescent="0.3">
      <c r="A171" s="23" t="str">
        <f t="shared" si="125"/>
        <v>6780</v>
      </c>
      <c r="B171" s="212" t="s">
        <v>165</v>
      </c>
      <c r="C171" s="186" t="str">
        <f t="shared" si="126"/>
        <v>6780/(0840)</v>
      </c>
      <c r="D171" s="187" t="str">
        <f t="shared" si="127"/>
        <v>(0840)  01461/050 Ch.Gén.</v>
      </c>
      <c r="E171" s="190" t="str">
        <f>A617</f>
        <v>67811 – Dégats des Eaux</v>
      </c>
      <c r="F171" s="27">
        <v>0</v>
      </c>
      <c r="G171" s="27">
        <v>2586.81</v>
      </c>
      <c r="H171" s="27">
        <v>6880.43</v>
      </c>
      <c r="I171" s="27">
        <v>2864.11</v>
      </c>
      <c r="J171" s="27">
        <v>1812.03</v>
      </c>
      <c r="M171" s="39">
        <f>(L171-J171)/J171</f>
        <v>-1</v>
      </c>
      <c r="O171" s="27">
        <v>4958.1099999999997</v>
      </c>
      <c r="P171" s="39"/>
      <c r="Q171" s="123">
        <f t="shared" si="136"/>
        <v>4958.1099999999997</v>
      </c>
      <c r="R171" s="191">
        <f>IF(O171&gt;0,O171/O$219,"")</f>
        <v>1.6605736776309207E-2</v>
      </c>
      <c r="T171" s="27">
        <v>5871.65</v>
      </c>
      <c r="U171" s="39">
        <f>(T171-O171)/O171</f>
        <v>0.18425166041092272</v>
      </c>
      <c r="V171" s="123">
        <f t="shared" si="137"/>
        <v>5871.65</v>
      </c>
      <c r="W171" s="191">
        <f>IF(T171&gt;0,T171/T$219,"")</f>
        <v>2.003095225870808E-2</v>
      </c>
      <c r="Y171" s="27">
        <v>26576.86</v>
      </c>
      <c r="Z171" s="89" t="str">
        <f>ROUND(Y171-T171,2) &amp; "   (" &amp; ROUND(100*(Y171-T171)/T171,1) &amp;"%)"</f>
        <v>20705,21   (352,6%)</v>
      </c>
      <c r="AA171" s="34"/>
      <c r="AB171" s="191">
        <f>IF(Y171&gt;0,Y171/Y$219,"")</f>
        <v>8.5490279864489926E-2</v>
      </c>
      <c r="AD171" s="4">
        <v>757.94</v>
      </c>
      <c r="AE171" s="35" t="str">
        <f>ROUND(AD171-Y171,2) &amp; "   (" &amp; ROUND(100*(AD171-Y171)/Y171,1) &amp;"%)"</f>
        <v>-25818,92   (-97,1%)</v>
      </c>
      <c r="AF171" s="34"/>
      <c r="AG171" s="191">
        <f>IF(AD171&gt;0,AD171/AD$219,"")</f>
        <v>2.5390670407631579E-3</v>
      </c>
      <c r="AI171" s="4"/>
      <c r="AJ171" s="29"/>
      <c r="AK171" s="34"/>
      <c r="AL171" s="191" t="str">
        <f>IF(AI171&gt;0,AI171/AI$219,"")</f>
        <v/>
      </c>
      <c r="AN171" s="205"/>
      <c r="AO171" s="29"/>
      <c r="AP171" s="34"/>
      <c r="AQ171" s="191" t="str">
        <f>IF(AN171&gt;0,AN171/AN$219,"")</f>
        <v/>
      </c>
      <c r="AS171" s="4"/>
      <c r="AT171" s="29"/>
      <c r="AU171" s="34"/>
      <c r="AV171" s="191" t="str">
        <f>IF(AS171&gt;0,AS171/AS$219,"")</f>
        <v/>
      </c>
    </row>
    <row r="172" spans="1:48" x14ac:dyDescent="0.3">
      <c r="A172" s="23" t="str">
        <f t="shared" si="125"/>
        <v>6780</v>
      </c>
      <c r="B172" s="212" t="s">
        <v>166</v>
      </c>
      <c r="C172" s="186" t="str">
        <f t="shared" si="126"/>
        <v>6780/(0850)</v>
      </c>
      <c r="D172" s="187" t="str">
        <f t="shared" si="127"/>
        <v>(0850)  01462/050 Ch.Gén.</v>
      </c>
      <c r="E172" s="190" t="str">
        <f>A618</f>
        <v>67812 – Bris Glaces</v>
      </c>
      <c r="F172" s="27">
        <v>0</v>
      </c>
      <c r="G172" s="27">
        <v>2463.0500000000002</v>
      </c>
      <c r="I172" s="27">
        <v>555.63</v>
      </c>
      <c r="J172" s="27">
        <v>1293.25</v>
      </c>
      <c r="M172" s="39">
        <f>(L172-J172)/J172</f>
        <v>-1</v>
      </c>
      <c r="O172" s="27">
        <v>267.22000000000003</v>
      </c>
      <c r="P172" s="39"/>
      <c r="Q172" s="123">
        <f t="shared" si="136"/>
        <v>267.22000000000003</v>
      </c>
      <c r="R172" s="191">
        <f>IF(O172&gt;0,O172/O$219,"")</f>
        <v>8.9497509764110668E-4</v>
      </c>
      <c r="V172" s="123">
        <f t="shared" si="137"/>
        <v>0</v>
      </c>
      <c r="W172" s="191" t="str">
        <f>IF(T172&gt;0,T172/T$219,"")</f>
        <v/>
      </c>
      <c r="Z172" s="89"/>
      <c r="AA172" s="34"/>
      <c r="AB172" s="191" t="str">
        <f>IF(Y172&gt;0,Y172/Y$219,"")</f>
        <v/>
      </c>
      <c r="AD172" s="4"/>
      <c r="AE172" s="35"/>
      <c r="AF172" s="34"/>
      <c r="AG172" s="191" t="str">
        <f>IF(AD172&gt;0,AD172/AD$219,"")</f>
        <v/>
      </c>
      <c r="AI172" s="4"/>
      <c r="AJ172" s="29"/>
      <c r="AK172" s="34"/>
      <c r="AL172" s="191" t="str">
        <f>IF(AI172&gt;0,AI172/AI$219,"")</f>
        <v/>
      </c>
      <c r="AN172" s="205"/>
      <c r="AO172" s="29"/>
      <c r="AP172" s="34"/>
      <c r="AQ172" s="191" t="str">
        <f>IF(AN172&gt;0,AN172/AN$219,"")</f>
        <v/>
      </c>
      <c r="AS172" s="4"/>
      <c r="AT172" s="29"/>
      <c r="AU172" s="34"/>
      <c r="AV172" s="191" t="str">
        <f>IF(AS172&gt;0,AS172/AS$219,"")</f>
        <v/>
      </c>
    </row>
    <row r="173" spans="1:48" x14ac:dyDescent="0.3">
      <c r="A173" s="23" t="str">
        <f t="shared" si="125"/>
        <v>6330</v>
      </c>
      <c r="B173" s="212" t="s">
        <v>167</v>
      </c>
      <c r="C173" s="186" t="str">
        <f t="shared" si="126"/>
        <v>6330/(0860)</v>
      </c>
      <c r="D173" s="187" t="str">
        <f t="shared" si="127"/>
        <v>(0860)  01481/050 Ch.Gén.</v>
      </c>
      <c r="E173" s="199" t="str">
        <f>A533</f>
        <v>633 Taxe foncière   *</v>
      </c>
      <c r="F173" s="27">
        <v>1102</v>
      </c>
      <c r="G173" s="27">
        <v>1142</v>
      </c>
      <c r="H173" s="27">
        <v>1157</v>
      </c>
      <c r="I173" s="27">
        <v>1181</v>
      </c>
      <c r="J173" s="27">
        <v>1196</v>
      </c>
      <c r="K173" s="28">
        <v>1250</v>
      </c>
      <c r="L173" s="27">
        <v>1227</v>
      </c>
      <c r="M173" s="39">
        <f>(L173-J173)/J173</f>
        <v>2.5919732441471572E-2</v>
      </c>
      <c r="N173" s="28">
        <v>1250</v>
      </c>
      <c r="O173" s="27">
        <v>1240</v>
      </c>
      <c r="P173" s="39">
        <f>(O173-L173)/L173</f>
        <v>1.0594947025264874E-2</v>
      </c>
      <c r="Q173" s="123">
        <f t="shared" si="136"/>
        <v>-10</v>
      </c>
      <c r="R173" s="191">
        <f>IF(O173&gt;0,O173/O$219,"")</f>
        <v>4.1530166943902855E-3</v>
      </c>
      <c r="S173" s="28">
        <v>1250</v>
      </c>
      <c r="T173" s="27">
        <v>1245</v>
      </c>
      <c r="U173" s="39">
        <f>(T173-O173)/O173</f>
        <v>4.0322580645161289E-3</v>
      </c>
      <c r="V173" s="123">
        <f t="shared" si="137"/>
        <v>-5</v>
      </c>
      <c r="W173" s="191">
        <f>IF(T173&gt;0,T173/T$219,"")</f>
        <v>4.247278969640827E-3</v>
      </c>
      <c r="X173" s="28">
        <v>1300</v>
      </c>
      <c r="Y173" s="27">
        <v>1258</v>
      </c>
      <c r="Z173" s="89" t="str">
        <f>ROUND(Y173-T173,2) &amp; "   (" &amp; ROUND(100*(Y173-T173)/T173,1) &amp;"%)"</f>
        <v>13   (1%)</v>
      </c>
      <c r="AA173" s="34" t="str">
        <f>ROUND(Y173-X173,2) &amp; "  (" &amp; ROUND(100*(Y173-X173)/X173,1) &amp;"%)"</f>
        <v>-42  (-3,2%)</v>
      </c>
      <c r="AB173" s="191">
        <f>IF(Y173&gt;0,Y173/Y$219,"")</f>
        <v>4.0466319975169494E-3</v>
      </c>
      <c r="AC173" s="28">
        <v>1300</v>
      </c>
      <c r="AD173" s="4">
        <v>1286</v>
      </c>
      <c r="AE173" s="35" t="str">
        <f>ROUND(AD173-Y173,2) &amp; "   (" &amp; ROUND(100*(AD173-Y173)/Y173,1) &amp;"%)"</f>
        <v>28   (2,2%)</v>
      </c>
      <c r="AF173" s="34" t="str">
        <f>ROUND(AD173-AC173,2) &amp; "  (" &amp; ROUND(100*(AD173-AC173)/AC173,1) &amp;"%)"</f>
        <v>-14  (-1,1%)</v>
      </c>
      <c r="AG173" s="191">
        <f>IF(AD173&gt;0,AD173/AD$219,"")</f>
        <v>4.308045774627834E-3</v>
      </c>
      <c r="AH173" s="28">
        <v>1320</v>
      </c>
      <c r="AI173" s="4">
        <v>1301</v>
      </c>
      <c r="AJ173" s="35" t="str">
        <f t="shared" ref="AJ173" si="145">ROUND(AI173-AD173,2) &amp; "   (" &amp; ROUND(100*(AI173-AD173)/AD173,1) &amp;"%)"</f>
        <v>15   (1,2%)</v>
      </c>
      <c r="AK173" s="34" t="str">
        <f>ROUND(AI173-AH173,2) &amp; "  (" &amp; ROUND(100*(AI173-AH173)/AH173,1) &amp;"%)"</f>
        <v>-19  (-1,4%)</v>
      </c>
      <c r="AL173" s="191">
        <f>IF(AI173&gt;0,AI173/AI$219,"")</f>
        <v>4.3771946744378164E-3</v>
      </c>
      <c r="AM173" s="28">
        <v>1340</v>
      </c>
      <c r="AN173" s="205">
        <v>1305</v>
      </c>
      <c r="AO173" s="35" t="str">
        <f t="shared" ref="AO173" si="146">ROUND(AN173-AI173,2) &amp; "   (" &amp; ROUND(100*(AN173-AI173)/AI173,1) &amp;"%)"</f>
        <v>4   (0,3%)</v>
      </c>
      <c r="AP173" s="34" t="str">
        <f>ROUND(AN173-AM173,2) &amp; "  (" &amp; ROUND(100*(AN173-AM173)/AM173,1) &amp;"%)"</f>
        <v>-35  (-2,6%)</v>
      </c>
      <c r="AQ173" s="191">
        <f>IF(AN173&gt;0,AN173/AN$219,"")</f>
        <v>5.4914170203966802E-3</v>
      </c>
      <c r="AR173" s="28">
        <v>1340</v>
      </c>
      <c r="AS173" s="4">
        <v>0</v>
      </c>
      <c r="AT173" s="35" t="str">
        <f t="shared" ref="AT173" si="147">ROUND(AS173-AN173,2) &amp; "   (" &amp; ROUND(100*(AS173-AN173)/AN173,1) &amp;"%)"</f>
        <v>-1305   (-100%)</v>
      </c>
      <c r="AU173" s="34" t="str">
        <f>ROUND(AS173-AR173,2) &amp; "  (" &amp; ROUND(100*(AS173-AR173)/AR173,1) &amp;"%)"</f>
        <v>-1340  (-100%)</v>
      </c>
      <c r="AV173" s="191" t="str">
        <f>IF(AS173&gt;0,AS173/AS$219,"")</f>
        <v/>
      </c>
    </row>
    <row r="174" spans="1:48" x14ac:dyDescent="0.3">
      <c r="A174" s="23" t="str">
        <f t="shared" si="125"/>
        <v>6330</v>
      </c>
      <c r="B174" s="212" t="s">
        <v>168</v>
      </c>
      <c r="C174" s="186" t="str">
        <f t="shared" si="126"/>
        <v>6330/(0865)</v>
      </c>
      <c r="D174" s="216" t="str">
        <f t="shared" si="127"/>
        <v>(0865)  01482/050 Ch.Gén.</v>
      </c>
      <c r="E174" s="188" t="str">
        <f>A536</f>
        <v>6342 – Taxe Habitation</v>
      </c>
      <c r="F174" s="27">
        <v>839</v>
      </c>
      <c r="M174" s="39"/>
      <c r="P174" s="39"/>
      <c r="Q174" s="123"/>
      <c r="R174" s="191"/>
      <c r="V174" s="123"/>
      <c r="W174" s="191"/>
      <c r="Z174" s="89"/>
      <c r="AA174" s="34"/>
      <c r="AB174" s="191"/>
      <c r="AD174" s="4"/>
      <c r="AE174" s="35"/>
      <c r="AF174" s="34"/>
      <c r="AG174" s="191"/>
      <c r="AI174" s="4"/>
      <c r="AJ174" s="29"/>
      <c r="AK174" s="34"/>
      <c r="AL174" s="191"/>
      <c r="AN174" s="205"/>
      <c r="AO174" s="29"/>
      <c r="AP174" s="34"/>
      <c r="AQ174" s="191"/>
      <c r="AS174" s="4"/>
      <c r="AT174" s="29"/>
      <c r="AU174" s="34"/>
      <c r="AV174" s="191"/>
    </row>
    <row r="175" spans="1:48" x14ac:dyDescent="0.3">
      <c r="A175" s="23" t="str">
        <f t="shared" si="125"/>
        <v>6340</v>
      </c>
      <c r="B175" s="212" t="s">
        <v>169</v>
      </c>
      <c r="C175" s="186" t="str">
        <f t="shared" si="126"/>
        <v>6340/(0870)</v>
      </c>
      <c r="D175" s="187" t="str">
        <f t="shared" si="127"/>
        <v>(0870)  01483/050 Ch.Gén.</v>
      </c>
      <c r="E175" s="188" t="str">
        <f>A535</f>
        <v>6341 – Taxe Ordures Ménagères</v>
      </c>
      <c r="F175" s="27">
        <v>460</v>
      </c>
      <c r="G175" s="27">
        <v>469</v>
      </c>
      <c r="H175" s="27">
        <v>477</v>
      </c>
      <c r="I175" s="27">
        <v>486</v>
      </c>
      <c r="J175" s="27">
        <v>490</v>
      </c>
      <c r="K175" s="28">
        <v>500</v>
      </c>
      <c r="L175" s="27">
        <v>495</v>
      </c>
      <c r="M175" s="39">
        <f>(L175-J175)/J175</f>
        <v>1.020408163265306E-2</v>
      </c>
      <c r="N175" s="28">
        <v>500</v>
      </c>
      <c r="O175" s="27">
        <v>500</v>
      </c>
      <c r="P175" s="39">
        <f>(O175-L175)/L175</f>
        <v>1.0101010101010102E-2</v>
      </c>
      <c r="Q175" s="123">
        <f>O175-N175</f>
        <v>0</v>
      </c>
      <c r="R175" s="191">
        <f t="shared" ref="R175:R182" si="148">IF(O175&gt;0,O175/O$219,"")</f>
        <v>1.6746035058025346E-3</v>
      </c>
      <c r="S175" s="28">
        <v>500</v>
      </c>
      <c r="T175" s="27">
        <v>502</v>
      </c>
      <c r="U175" s="39">
        <f>(T175-O175)/O175</f>
        <v>4.0000000000000001E-3</v>
      </c>
      <c r="V175" s="123">
        <f>T175-S175</f>
        <v>2</v>
      </c>
      <c r="W175" s="191">
        <f t="shared" ref="W175:W182" si="149">IF(T175&gt;0,T175/T$219,"")</f>
        <v>1.7125574640640122E-3</v>
      </c>
      <c r="X175" s="28">
        <v>550</v>
      </c>
      <c r="Y175" s="27">
        <v>508</v>
      </c>
      <c r="Z175" s="89" t="str">
        <f>ROUND(Y175-T175,2) &amp; "   (" &amp; ROUND(100*(Y175-T175)/T175,1) &amp;"%)"</f>
        <v>6   (1,2%)</v>
      </c>
      <c r="AA175" s="34" t="str">
        <f>ROUND(Y175-X175,2) &amp; "  (" &amp; ROUND(100*(Y175-X175)/X175,1) &amp;"%)"</f>
        <v>-42  (-7,6%)</v>
      </c>
      <c r="AB175" s="191">
        <f t="shared" ref="AB175:AB182" si="150">IF(Y175&gt;0,Y175/Y$219,"")</f>
        <v>1.6340930482818844E-3</v>
      </c>
      <c r="AC175" s="28">
        <v>550</v>
      </c>
      <c r="AD175" s="4">
        <v>519</v>
      </c>
      <c r="AE175" s="35" t="str">
        <f>ROUND(AD175-Y175,2) &amp; "   (" &amp; ROUND(100*(AD175-Y175)/Y175,1) &amp;"%)"</f>
        <v>11   (2,2%)</v>
      </c>
      <c r="AF175" s="34" t="str">
        <f>ROUND(AD175-AC175,2) &amp; "  (" &amp; ROUND(100*(AD175-AC175)/AC175,1) &amp;"%)"</f>
        <v>-31  (-5,6%)</v>
      </c>
      <c r="AG175" s="191">
        <f t="shared" ref="AG175:AG182" si="151">IF(AD175&gt;0,AD175/AD$219,"")</f>
        <v>1.738628115887905E-3</v>
      </c>
      <c r="AH175" s="28">
        <v>560</v>
      </c>
      <c r="AI175" s="4">
        <v>525</v>
      </c>
      <c r="AJ175" s="35" t="str">
        <f t="shared" ref="AJ175:AJ176" si="152">ROUND(AI175-AD175,2) &amp; "   (" &amp; ROUND(100*(AI175-AD175)/AD175,1) &amp;"%)"</f>
        <v>6   (1,2%)</v>
      </c>
      <c r="AK175" s="34" t="str">
        <f>ROUND(AI175-AH175,2) &amp; "  (" &amp; ROUND(100*(AI175-AH175)/AH175,1) &amp;"%)"</f>
        <v>-35  (-6,3%)</v>
      </c>
      <c r="AL175" s="191">
        <f t="shared" ref="AL175:AL182" si="153">IF(AI175&gt;0,AI175/AI$219,"")</f>
        <v>1.7663544996770588E-3</v>
      </c>
      <c r="AM175" s="28">
        <v>570</v>
      </c>
      <c r="AN175" s="205">
        <v>526</v>
      </c>
      <c r="AO175" s="35" t="str">
        <f t="shared" ref="AO175:AO176" si="154">ROUND(AN175-AI175,2) &amp; "   (" &amp; ROUND(100*(AN175-AI175)/AI175,1) &amp;"%)"</f>
        <v>1   (0,2%)</v>
      </c>
      <c r="AP175" s="34" t="str">
        <f>ROUND(AN175-AM175,2) &amp; "  (" &amp; ROUND(100*(AN175-AM175)/AM175,1) &amp;"%)"</f>
        <v>-44  (-7,7%)</v>
      </c>
      <c r="AQ175" s="191">
        <f t="shared" ref="AQ175:AQ182" si="155">IF(AN175&gt;0,AN175/AN$219,"")</f>
        <v>2.2133987377231062E-3</v>
      </c>
      <c r="AR175" s="28">
        <v>570</v>
      </c>
      <c r="AS175" s="4">
        <v>0</v>
      </c>
      <c r="AT175" s="35" t="str">
        <f t="shared" ref="AT175:AT177" si="156">ROUND(AS175-AN175,2) &amp; "   (" &amp; ROUND(100*(AS175-AN175)/AN175,1) &amp;"%)"</f>
        <v>-526   (-100%)</v>
      </c>
      <c r="AU175" s="34" t="str">
        <f>ROUND(AS175-AR175,2) &amp; "  (" &amp; ROUND(100*(AS175-AR175)/AR175,1) &amp;"%)"</f>
        <v>-570  (-100%)</v>
      </c>
      <c r="AV175" s="191" t="str">
        <f t="shared" ref="AV175:AV182" si="157">IF(AS175&gt;0,AS175/AS$219,"")</f>
        <v/>
      </c>
    </row>
    <row r="176" spans="1:48" x14ac:dyDescent="0.3">
      <c r="A176" s="23" t="str">
        <f t="shared" si="125"/>
        <v>6320</v>
      </c>
      <c r="B176" s="212" t="s">
        <v>170</v>
      </c>
      <c r="C176" s="186" t="str">
        <f t="shared" si="126"/>
        <v>6320/(0880)</v>
      </c>
      <c r="D176" s="187" t="str">
        <f t="shared" si="127"/>
        <v>(0880)  00484/050 Ch.Gén.</v>
      </c>
      <c r="E176" s="199" t="str">
        <f>A532</f>
        <v>632 Taxe de balayage   *</v>
      </c>
      <c r="F176" s="27">
        <v>1623</v>
      </c>
      <c r="G176" s="27">
        <v>773</v>
      </c>
      <c r="H176" s="27">
        <v>3317</v>
      </c>
      <c r="I176" s="27">
        <v>3317</v>
      </c>
      <c r="J176" s="27">
        <v>3317</v>
      </c>
      <c r="K176" s="28">
        <v>3400</v>
      </c>
      <c r="L176" s="27">
        <v>3317</v>
      </c>
      <c r="M176" s="39">
        <f>(L176-J176)/J176</f>
        <v>0</v>
      </c>
      <c r="N176" s="28">
        <v>3400</v>
      </c>
      <c r="O176" s="27">
        <v>3317</v>
      </c>
      <c r="P176" s="39">
        <f>(O176-L176)/L176</f>
        <v>0</v>
      </c>
      <c r="Q176" s="123">
        <f>O176-N176</f>
        <v>-83</v>
      </c>
      <c r="R176" s="191">
        <f t="shared" si="148"/>
        <v>1.1109319657494014E-2</v>
      </c>
      <c r="S176" s="28">
        <v>3400</v>
      </c>
      <c r="T176" s="27">
        <v>3317</v>
      </c>
      <c r="U176" s="39">
        <f>(T176-O176)/O176</f>
        <v>0</v>
      </c>
      <c r="V176" s="123">
        <f>T176-S176</f>
        <v>-83</v>
      </c>
      <c r="W176" s="191">
        <f t="shared" si="149"/>
        <v>1.1315842845219777E-2</v>
      </c>
      <c r="X176" s="28">
        <v>3450</v>
      </c>
      <c r="Y176" s="27">
        <v>3317</v>
      </c>
      <c r="Z176" s="89" t="str">
        <f>ROUND(Y176-T176,2) &amp; "   (" &amp; ROUND(100*(Y176-T176)/T176,1) &amp;"%)"</f>
        <v>0   (0%)</v>
      </c>
      <c r="AA176" s="34" t="str">
        <f>ROUND(Y176-X176,2) &amp; "  (" &amp; ROUND(100*(Y176-X176)/X176,1) &amp;"%)"</f>
        <v>-133  (-3,9%)</v>
      </c>
      <c r="AB176" s="191">
        <f t="shared" si="150"/>
        <v>1.0669855592816949E-2</v>
      </c>
      <c r="AC176" s="28">
        <v>3450</v>
      </c>
      <c r="AD176" s="4">
        <v>3176.75</v>
      </c>
      <c r="AE176" s="35" t="str">
        <f>ROUND(AD176-Y176,2) &amp; "   (" &amp; ROUND(100*(AD176-Y176)/Y176,1) &amp;"%)"</f>
        <v>-140,25   (-4,2%)</v>
      </c>
      <c r="AF176" s="34" t="str">
        <f>ROUND(AD176-AC176,2) &amp; "  (" &amp; ROUND(100*(AD176-AC176)/AC176,1) &amp;"%)"</f>
        <v>-273,25  (-7,9%)</v>
      </c>
      <c r="AG176" s="191">
        <f t="shared" si="151"/>
        <v>1.0641978549415997E-2</v>
      </c>
      <c r="AH176" s="28">
        <v>3510</v>
      </c>
      <c r="AI176" s="4">
        <v>3176.75</v>
      </c>
      <c r="AJ176" s="35" t="str">
        <f t="shared" si="152"/>
        <v>0   (0%)</v>
      </c>
      <c r="AK176" s="34" t="str">
        <f>ROUND(AI176-AH176,2) &amp; "  (" &amp; ROUND(100*(AI176-AH176)/AH176,1) &amp;"%)"</f>
        <v>-333,25  (-9,5%)</v>
      </c>
      <c r="AL176" s="191">
        <f t="shared" si="153"/>
        <v>1.068812696542685E-2</v>
      </c>
      <c r="AM176" s="28">
        <v>3570</v>
      </c>
      <c r="AN176" s="205">
        <v>3176.75</v>
      </c>
      <c r="AO176" s="35" t="str">
        <f t="shared" si="154"/>
        <v>0   (0%)</v>
      </c>
      <c r="AP176" s="34" t="str">
        <f>ROUND(AN176-AM176,2) &amp; "  (" &amp; ROUND(100*(AN176-AM176)/AM176,1) &amp;"%)"</f>
        <v>-393,25  (-11%)</v>
      </c>
      <c r="AQ176" s="191">
        <f t="shared" si="155"/>
        <v>1.336770806095414E-2</v>
      </c>
      <c r="AR176" s="28">
        <v>3570</v>
      </c>
      <c r="AS176" s="4">
        <v>0</v>
      </c>
      <c r="AT176" s="35" t="str">
        <f t="shared" si="156"/>
        <v>-3176,75   (-100%)</v>
      </c>
      <c r="AU176" s="34" t="str">
        <f>ROUND(AS176-AR176,2) &amp; "  (" &amp; ROUND(100*(AS176-AR176)/AR176,1) &amp;"%)"</f>
        <v>-3570  (-100%)</v>
      </c>
      <c r="AV176" s="191" t="str">
        <f t="shared" si="157"/>
        <v/>
      </c>
    </row>
    <row r="177" spans="1:48" x14ac:dyDescent="0.3">
      <c r="A177" s="217" t="str">
        <f t="shared" si="125"/>
        <v>6150</v>
      </c>
      <c r="B177" s="212" t="s">
        <v>171</v>
      </c>
      <c r="C177" s="186" t="str">
        <f t="shared" si="126"/>
        <v>6150/(0890)</v>
      </c>
      <c r="D177" s="187" t="str">
        <f t="shared" si="127"/>
        <v>(0890)  01525/050 Ch.Gén.</v>
      </c>
      <c r="E177" s="196" t="str">
        <f>A435</f>
        <v>614965 – Entretien Antenne Parabole</v>
      </c>
      <c r="F177" s="27">
        <v>130.82</v>
      </c>
      <c r="G177" s="27">
        <v>130.82</v>
      </c>
      <c r="K177" s="28">
        <v>600</v>
      </c>
      <c r="M177" s="39"/>
      <c r="N177" s="28">
        <v>600</v>
      </c>
      <c r="O177" s="27">
        <v>145.19999999999999</v>
      </c>
      <c r="P177" s="39"/>
      <c r="Q177" s="123">
        <f>O177-N177</f>
        <v>-454.8</v>
      </c>
      <c r="R177" s="191">
        <f t="shared" si="148"/>
        <v>4.8630485808505598E-4</v>
      </c>
      <c r="S177" s="28">
        <v>600</v>
      </c>
      <c r="V177" s="123">
        <f>T177-S177</f>
        <v>-600</v>
      </c>
      <c r="W177" s="191" t="str">
        <f t="shared" si="149"/>
        <v/>
      </c>
      <c r="X177" s="28">
        <v>500</v>
      </c>
      <c r="Y177" s="27">
        <v>227.28</v>
      </c>
      <c r="Z177" s="89"/>
      <c r="AA177" s="34" t="str">
        <f>ROUND(Y177-X177,2) &amp; "  (" &amp; ROUND(100*(Y177-X177)/X177,1) &amp;"%)"</f>
        <v>-272,72  (-54,5%)</v>
      </c>
      <c r="AB177" s="191">
        <f t="shared" si="150"/>
        <v>7.3109580317619425E-4</v>
      </c>
      <c r="AC177" s="28">
        <v>510</v>
      </c>
      <c r="AD177" s="4">
        <v>0</v>
      </c>
      <c r="AE177" s="35"/>
      <c r="AF177" s="34" t="str">
        <f>ROUND(AD177-AC177,2) &amp; "  (" &amp; ROUND(100*(AD177-AC177)/AC177,1) &amp;"%)"</f>
        <v>-510  (-100%)</v>
      </c>
      <c r="AG177" s="191" t="str">
        <f t="shared" si="151"/>
        <v/>
      </c>
      <c r="AH177" s="28">
        <v>520</v>
      </c>
      <c r="AI177" s="4">
        <v>0</v>
      </c>
      <c r="AJ177" s="35" t="str">
        <f>ROUND(AI177-AD177,2) &amp; "   (" &amp; ROUND(100*(AI177-AD177)/(AD177+0.001),1) &amp;"%)"</f>
        <v>0   (0%)</v>
      </c>
      <c r="AK177" s="34" t="str">
        <f>ROUND(AI177-AH177,2) &amp; "  (" &amp; ROUND(100*(AI177-AH177)/AH177,1) &amp;"%)"</f>
        <v>-520  (-100%)</v>
      </c>
      <c r="AL177" s="191" t="str">
        <f t="shared" si="153"/>
        <v/>
      </c>
      <c r="AM177" s="28">
        <v>530</v>
      </c>
      <c r="AN177" s="205">
        <v>515.97</v>
      </c>
      <c r="AO177" s="35" t="str">
        <f>ROUND(AN177-AI177,2) &amp; "   (" &amp; ROUND(100*(AN177-AI177)/(AI177+0.0001),1) &amp;"%)"</f>
        <v>515,97   (515970000%)</v>
      </c>
      <c r="AP177" s="34" t="str">
        <f>ROUND(AN177-AM177,2) &amp; "  (" &amp; ROUND(100*(AN177-AM177)/AM177,1) &amp;"%)"</f>
        <v>-14,03  (-2,6%)</v>
      </c>
      <c r="AQ177" s="191">
        <f t="shared" si="155"/>
        <v>2.1711926743402873E-3</v>
      </c>
      <c r="AR177" s="28">
        <v>530</v>
      </c>
      <c r="AS177" s="4">
        <v>0</v>
      </c>
      <c r="AT177" s="35" t="str">
        <f t="shared" si="156"/>
        <v>-515,97   (-100%)</v>
      </c>
      <c r="AU177" s="34" t="str">
        <f>ROUND(AS177-AR177,2) &amp; "  (" &amp; ROUND(100*(AS177-AR177)/AR177,1) &amp;"%)"</f>
        <v>-530  (-100%)</v>
      </c>
      <c r="AV177" s="191" t="str">
        <f t="shared" si="157"/>
        <v/>
      </c>
    </row>
    <row r="178" spans="1:48" x14ac:dyDescent="0.3">
      <c r="A178" s="217" t="str">
        <f t="shared" si="125"/>
        <v>6150</v>
      </c>
      <c r="B178" s="212" t="s">
        <v>172</v>
      </c>
      <c r="C178" s="186" t="str">
        <f t="shared" si="126"/>
        <v>6150/(0900)</v>
      </c>
      <c r="D178" s="187" t="str">
        <f t="shared" si="127"/>
        <v>(0900)  01526/050 Ch.Gén.</v>
      </c>
      <c r="E178" s="196" t="str">
        <f>A485</f>
        <v>615965 – Travaux Antenne Parabole</v>
      </c>
      <c r="F178" s="27">
        <v>520.42999999999995</v>
      </c>
      <c r="I178" s="27">
        <v>1204.94</v>
      </c>
      <c r="M178" s="39"/>
      <c r="P178" s="39"/>
      <c r="Q178" s="123">
        <f>O178-N178</f>
        <v>0</v>
      </c>
      <c r="R178" s="191" t="str">
        <f t="shared" si="148"/>
        <v/>
      </c>
      <c r="T178" s="27">
        <v>363.35</v>
      </c>
      <c r="V178" s="123">
        <f>T178-S178</f>
        <v>363.35</v>
      </c>
      <c r="W178" s="191">
        <f t="shared" si="149"/>
        <v>1.2395572800152567E-3</v>
      </c>
      <c r="Z178" s="89" t="str">
        <f>ROUND(Y178-T178,2) &amp; "   (" &amp; ROUND(100*(Y178-T178)/T178,1) &amp;"%)"</f>
        <v>-363,35   (-100%)</v>
      </c>
      <c r="AA178" s="34"/>
      <c r="AB178" s="191" t="str">
        <f t="shared" si="150"/>
        <v/>
      </c>
      <c r="AD178" s="4"/>
      <c r="AE178" s="35"/>
      <c r="AF178" s="34"/>
      <c r="AG178" s="191" t="str">
        <f t="shared" si="151"/>
        <v/>
      </c>
      <c r="AI178" s="4"/>
      <c r="AJ178" s="29"/>
      <c r="AK178" s="34"/>
      <c r="AL178" s="191" t="str">
        <f t="shared" si="153"/>
        <v/>
      </c>
      <c r="AN178" s="205"/>
      <c r="AO178" s="29"/>
      <c r="AP178" s="34"/>
      <c r="AQ178" s="191" t="str">
        <f t="shared" si="155"/>
        <v/>
      </c>
      <c r="AS178" s="4"/>
      <c r="AT178" s="29"/>
      <c r="AU178" s="34"/>
      <c r="AV178" s="191" t="str">
        <f t="shared" si="157"/>
        <v/>
      </c>
    </row>
    <row r="179" spans="1:48" x14ac:dyDescent="0.3">
      <c r="A179" s="217" t="str">
        <f t="shared" si="125"/>
        <v>6140</v>
      </c>
      <c r="B179" s="212" t="s">
        <v>173</v>
      </c>
      <c r="C179" s="186" t="str">
        <f t="shared" si="126"/>
        <v>6140/(0910)</v>
      </c>
      <c r="D179" s="187" t="str">
        <f t="shared" si="127"/>
        <v>(0910)  01561/050 Ch.Gén.</v>
      </c>
      <c r="E179" s="190" t="str">
        <f>A431</f>
        <v>61488 – Contrat Toiture Terrasse</v>
      </c>
      <c r="F179" s="27">
        <v>0</v>
      </c>
      <c r="M179" s="39"/>
      <c r="P179" s="39"/>
      <c r="Q179" s="123"/>
      <c r="R179" s="191" t="str">
        <f t="shared" si="148"/>
        <v/>
      </c>
      <c r="V179" s="123"/>
      <c r="W179" s="191" t="str">
        <f t="shared" si="149"/>
        <v/>
      </c>
      <c r="Y179" s="27">
        <v>1045</v>
      </c>
      <c r="Z179" s="89"/>
      <c r="AA179" s="34"/>
      <c r="AB179" s="191">
        <f t="shared" si="150"/>
        <v>3.3614709359341913E-3</v>
      </c>
      <c r="AD179" s="4"/>
      <c r="AE179" s="35"/>
      <c r="AF179" s="34"/>
      <c r="AG179" s="191" t="str">
        <f t="shared" si="151"/>
        <v/>
      </c>
      <c r="AI179" s="4">
        <v>1065.9000000000001</v>
      </c>
      <c r="AJ179" s="29"/>
      <c r="AK179" s="34"/>
      <c r="AL179" s="191">
        <f t="shared" si="153"/>
        <v>3.5862043070586233E-3</v>
      </c>
      <c r="AN179" s="205">
        <v>1087.22</v>
      </c>
      <c r="AO179" s="29"/>
      <c r="AP179" s="34"/>
      <c r="AQ179" s="191">
        <f t="shared" si="155"/>
        <v>4.5750026152610564E-3</v>
      </c>
      <c r="AS179" s="4"/>
      <c r="AT179" s="29"/>
      <c r="AU179" s="34"/>
      <c r="AV179" s="191" t="str">
        <f t="shared" si="157"/>
        <v/>
      </c>
    </row>
    <row r="180" spans="1:48" x14ac:dyDescent="0.3">
      <c r="A180" s="23" t="str">
        <f t="shared" si="125"/>
        <v>6150</v>
      </c>
      <c r="B180" s="212" t="s">
        <v>174</v>
      </c>
      <c r="C180" s="186" t="str">
        <f t="shared" si="126"/>
        <v>6150/(0920)</v>
      </c>
      <c r="D180" s="187" t="str">
        <f t="shared" si="127"/>
        <v>(0920)  01566/050 Ch.Gén.</v>
      </c>
      <c r="E180" s="190" t="str">
        <f>A478</f>
        <v>61588 – Travaux Toiture Terrasse</v>
      </c>
      <c r="F180" s="27">
        <v>4849.84</v>
      </c>
      <c r="L180" s="27">
        <v>1199</v>
      </c>
      <c r="M180" s="39"/>
      <c r="P180" s="39"/>
      <c r="Q180" s="123"/>
      <c r="R180" s="191" t="str">
        <f t="shared" si="148"/>
        <v/>
      </c>
      <c r="V180" s="123"/>
      <c r="W180" s="191" t="str">
        <f t="shared" si="149"/>
        <v/>
      </c>
      <c r="Z180" s="89"/>
      <c r="AA180" s="34"/>
      <c r="AB180" s="191" t="str">
        <f t="shared" si="150"/>
        <v/>
      </c>
      <c r="AD180" s="4">
        <v>3540.9</v>
      </c>
      <c r="AE180" s="35"/>
      <c r="AF180" s="34"/>
      <c r="AG180" s="191">
        <f t="shared" si="151"/>
        <v>1.1861865694696499E-2</v>
      </c>
      <c r="AI180" s="4"/>
      <c r="AJ180" s="29"/>
      <c r="AK180" s="34"/>
      <c r="AL180" s="191" t="str">
        <f t="shared" si="153"/>
        <v/>
      </c>
      <c r="AN180" s="205"/>
      <c r="AO180" s="29"/>
      <c r="AP180" s="34"/>
      <c r="AQ180" s="191" t="str">
        <f t="shared" si="155"/>
        <v/>
      </c>
      <c r="AS180" s="4"/>
      <c r="AT180" s="29"/>
      <c r="AU180" s="34"/>
      <c r="AV180" s="191" t="str">
        <f t="shared" si="157"/>
        <v/>
      </c>
    </row>
    <row r="181" spans="1:48" x14ac:dyDescent="0.3">
      <c r="A181" s="217" t="str">
        <f t="shared" si="125"/>
        <v>6150</v>
      </c>
      <c r="B181" s="212" t="s">
        <v>175</v>
      </c>
      <c r="C181" s="186" t="str">
        <f t="shared" si="126"/>
        <v>6150/(0925)</v>
      </c>
      <c r="D181" s="187" t="str">
        <f t="shared" si="127"/>
        <v>(0925)  01605/050 Ch.Gén.</v>
      </c>
      <c r="E181" s="190" t="str">
        <f>A417</f>
        <v>61461 – Contrat Entretien Interphone</v>
      </c>
      <c r="F181" s="27">
        <v>140.53</v>
      </c>
      <c r="G181" s="27">
        <v>110.78</v>
      </c>
      <c r="H181" s="27">
        <v>132.68</v>
      </c>
      <c r="K181" s="28">
        <v>150</v>
      </c>
      <c r="M181" s="39"/>
      <c r="N181" s="28">
        <v>150</v>
      </c>
      <c r="P181" s="39"/>
      <c r="Q181" s="123">
        <f>O181-N181</f>
        <v>-150</v>
      </c>
      <c r="R181" s="191" t="str">
        <f t="shared" si="148"/>
        <v/>
      </c>
      <c r="S181" s="28">
        <v>150</v>
      </c>
      <c r="V181" s="123">
        <f>T181-S181</f>
        <v>-150</v>
      </c>
      <c r="W181" s="191" t="str">
        <f t="shared" si="149"/>
        <v/>
      </c>
      <c r="X181" s="28">
        <v>150</v>
      </c>
      <c r="Z181" s="89"/>
      <c r="AA181" s="34" t="str">
        <f>ROUND(Y181-X181,2) &amp; "  (" &amp; ROUND(100*(Y181-X181)/X181,1) &amp;"%)"</f>
        <v>-150  (-100%)</v>
      </c>
      <c r="AB181" s="191" t="str">
        <f t="shared" si="150"/>
        <v/>
      </c>
      <c r="AC181" s="28">
        <v>160</v>
      </c>
      <c r="AD181" s="4">
        <v>0</v>
      </c>
      <c r="AE181" s="35"/>
      <c r="AF181" s="34" t="str">
        <f>ROUND(AD181-AC181,2) &amp; "  (" &amp; ROUND(100*(AD181-AC181)/AC181,1) &amp;"%)"</f>
        <v>-160  (-100%)</v>
      </c>
      <c r="AG181" s="191" t="str">
        <f t="shared" si="151"/>
        <v/>
      </c>
      <c r="AH181" s="28">
        <v>170</v>
      </c>
      <c r="AI181" s="4">
        <v>0</v>
      </c>
      <c r="AJ181" s="35" t="str">
        <f t="shared" ref="AJ181:AJ182" si="158">ROUND(AI181-AD181,2) &amp; "   (" &amp; ROUND(100*(AI181-AD181)/(AD181+0.001),1) &amp;"%)"</f>
        <v>0   (0%)</v>
      </c>
      <c r="AK181" s="34" t="str">
        <f>ROUND(AI181-AH181,2) &amp; "  (" &amp; ROUND(100*(AI181-AH181)/AH181,1) &amp;"%)"</f>
        <v>-170  (-100%)</v>
      </c>
      <c r="AL181" s="191" t="str">
        <f t="shared" si="153"/>
        <v/>
      </c>
      <c r="AM181" s="28">
        <v>180</v>
      </c>
      <c r="AN181" s="205">
        <v>0</v>
      </c>
      <c r="AO181" s="35" t="str">
        <f>ROUND(AN181-AI181,2) &amp; "   (" &amp; ROUND(100*(AN181-AI181)/(AI181+0.0001),1) &amp;"%)"</f>
        <v>0   (0%)</v>
      </c>
      <c r="AP181" s="34" t="str">
        <f>ROUND(AN181-AM181,2) &amp; "  (" &amp; ROUND(100*(AN181-AM181)/AM181,1) &amp;"%)"</f>
        <v>-180  (-100%)</v>
      </c>
      <c r="AQ181" s="191" t="str">
        <f t="shared" si="155"/>
        <v/>
      </c>
      <c r="AR181" s="28">
        <v>180</v>
      </c>
      <c r="AS181" s="4">
        <v>0</v>
      </c>
      <c r="AT181" s="35" t="e">
        <f t="shared" ref="AT181:AT182" si="159">ROUND(AS181-AN181,2) &amp; "   (" &amp; ROUND(100*(AS181-AN181)/AN181,1) &amp;"%)"</f>
        <v>#DIV/0!</v>
      </c>
      <c r="AU181" s="34" t="str">
        <f>ROUND(AS181-AR181,2) &amp; "  (" &amp; ROUND(100*(AS181-AR181)/AR181,1) &amp;"%)"</f>
        <v>-180  (-100%)</v>
      </c>
      <c r="AV181" s="191" t="str">
        <f t="shared" si="157"/>
        <v/>
      </c>
    </row>
    <row r="182" spans="1:48" x14ac:dyDescent="0.3">
      <c r="A182" s="217" t="str">
        <f t="shared" si="125"/>
        <v>6060</v>
      </c>
      <c r="B182" s="212" t="s">
        <v>176</v>
      </c>
      <c r="C182" s="186" t="str">
        <f t="shared" si="126"/>
        <v>6060/(0926)</v>
      </c>
      <c r="D182" s="187" t="str">
        <f t="shared" si="127"/>
        <v>(0926)  01606/050 Ch.Gén.</v>
      </c>
      <c r="E182" s="190" t="str">
        <f>A460</f>
        <v>61561 – Travaux Interphone</v>
      </c>
      <c r="F182" s="27">
        <v>2399.86</v>
      </c>
      <c r="G182" s="27">
        <v>130.82</v>
      </c>
      <c r="K182" s="28">
        <v>450</v>
      </c>
      <c r="M182" s="39"/>
      <c r="N182" s="28">
        <v>450</v>
      </c>
      <c r="P182" s="39"/>
      <c r="Q182" s="123">
        <f>O182-N182</f>
        <v>-450</v>
      </c>
      <c r="R182" s="191" t="str">
        <f t="shared" si="148"/>
        <v/>
      </c>
      <c r="S182" s="28">
        <v>450</v>
      </c>
      <c r="V182" s="123">
        <f>T182-S182</f>
        <v>-450</v>
      </c>
      <c r="W182" s="191" t="str">
        <f t="shared" si="149"/>
        <v/>
      </c>
      <c r="X182" s="28">
        <v>450</v>
      </c>
      <c r="Z182" s="89"/>
      <c r="AA182" s="34" t="str">
        <f>ROUND(Y182-X182,2) &amp; "  (" &amp; ROUND(100*(Y182-X182)/X182,1) &amp;"%)"</f>
        <v>-450  (-100%)</v>
      </c>
      <c r="AB182" s="191" t="str">
        <f t="shared" si="150"/>
        <v/>
      </c>
      <c r="AC182" s="28">
        <v>460</v>
      </c>
      <c r="AD182" s="4">
        <v>0</v>
      </c>
      <c r="AE182" s="35"/>
      <c r="AF182" s="34" t="str">
        <f>ROUND(AD182-AC182,2) &amp; "  (" &amp; ROUND(100*(AD182-AC182)/AC182,1) &amp;"%)"</f>
        <v>-460  (-100%)</v>
      </c>
      <c r="AG182" s="191" t="str">
        <f t="shared" si="151"/>
        <v/>
      </c>
      <c r="AH182" s="28">
        <v>470</v>
      </c>
      <c r="AI182" s="4">
        <v>140.80000000000001</v>
      </c>
      <c r="AJ182" s="35" t="str">
        <f t="shared" si="158"/>
        <v>140,8   (14080000%)</v>
      </c>
      <c r="AK182" s="34" t="str">
        <f>ROUND(AI182-AH182,2) &amp; "  (" &amp; ROUND(100*(AI182-AH182)/AH182,1) &amp;"%)"</f>
        <v>-329,2  (-70%)</v>
      </c>
      <c r="AL182" s="191">
        <f t="shared" si="153"/>
        <v>4.7371945438958075E-4</v>
      </c>
      <c r="AM182" s="28">
        <v>480</v>
      </c>
      <c r="AN182" s="205">
        <v>0</v>
      </c>
      <c r="AO182" s="35" t="str">
        <f t="shared" ref="AO182" si="160">ROUND(AN182-AI182,2) &amp; "   (" &amp; ROUND(100*(AN182-AI182)/AI182,1) &amp;"%)"</f>
        <v>-140,8   (-100%)</v>
      </c>
      <c r="AP182" s="34" t="str">
        <f>ROUND(AN182-AM182,2) &amp; "  (" &amp; ROUND(100*(AN182-AM182)/AM182,1) &amp;"%)"</f>
        <v>-480  (-100%)</v>
      </c>
      <c r="AQ182" s="191" t="str">
        <f t="shared" si="155"/>
        <v/>
      </c>
      <c r="AR182" s="28">
        <v>480</v>
      </c>
      <c r="AS182" s="4">
        <v>0</v>
      </c>
      <c r="AT182" s="35" t="e">
        <f t="shared" si="159"/>
        <v>#DIV/0!</v>
      </c>
      <c r="AU182" s="34" t="str">
        <f>ROUND(AS182-AR182,2) &amp; "  (" &amp; ROUND(100*(AS182-AR182)/AR182,1) &amp;"%)"</f>
        <v>-480  (-100%)</v>
      </c>
      <c r="AV182" s="191" t="str">
        <f t="shared" si="157"/>
        <v/>
      </c>
    </row>
    <row r="183" spans="1:48" x14ac:dyDescent="0.3">
      <c r="A183" s="217" t="str">
        <f t="shared" si="125"/>
        <v>6140</v>
      </c>
      <c r="B183" s="212" t="s">
        <v>177</v>
      </c>
      <c r="C183" s="186" t="str">
        <f t="shared" si="126"/>
        <v>6140/(0930)</v>
      </c>
      <c r="D183" s="187" t="str">
        <f t="shared" si="127"/>
        <v>(0930)  01621/050 Ch.Gén.</v>
      </c>
      <c r="E183" s="190" t="str">
        <f>A436</f>
        <v>61497 – Contrat Entretien TéléSurveillance</v>
      </c>
      <c r="F183" s="27">
        <v>767.4</v>
      </c>
      <c r="G183" s="27">
        <v>789.36</v>
      </c>
      <c r="I183" s="27">
        <v>-358.58</v>
      </c>
      <c r="M183" s="39"/>
      <c r="P183" s="39"/>
      <c r="Q183" s="123"/>
      <c r="R183" s="191"/>
      <c r="V183" s="123"/>
      <c r="W183" s="191"/>
      <c r="Z183" s="89"/>
      <c r="AA183" s="34"/>
      <c r="AB183" s="191"/>
      <c r="AD183" s="4"/>
      <c r="AE183" s="35"/>
      <c r="AF183" s="34"/>
      <c r="AG183" s="191"/>
      <c r="AI183" s="4"/>
      <c r="AJ183" s="29"/>
      <c r="AK183" s="34"/>
      <c r="AL183" s="191"/>
      <c r="AN183" s="205"/>
      <c r="AO183" s="29"/>
      <c r="AP183" s="34"/>
      <c r="AQ183" s="191"/>
      <c r="AS183" s="4"/>
      <c r="AT183" s="29"/>
      <c r="AU183" s="34"/>
      <c r="AV183" s="191"/>
    </row>
    <row r="184" spans="1:48" x14ac:dyDescent="0.3">
      <c r="A184" s="217" t="str">
        <f t="shared" si="125"/>
        <v>6150</v>
      </c>
      <c r="B184" s="212" t="s">
        <v>178</v>
      </c>
      <c r="C184" s="186" t="str">
        <f t="shared" si="126"/>
        <v>6150/(0940)</v>
      </c>
      <c r="D184" s="187" t="str">
        <f t="shared" si="127"/>
        <v>(0940)  01625/050 Ch.Gén.</v>
      </c>
      <c r="E184" s="190" t="str">
        <f>A486</f>
        <v>61597 – Travaux TéléSurveillance</v>
      </c>
      <c r="F184" s="27">
        <v>89.7</v>
      </c>
      <c r="G184" s="27">
        <v>89.7</v>
      </c>
      <c r="M184" s="39"/>
      <c r="P184" s="39"/>
      <c r="Q184" s="123"/>
      <c r="R184" s="191"/>
      <c r="V184" s="123"/>
      <c r="W184" s="191"/>
      <c r="Z184" s="89"/>
      <c r="AA184" s="34"/>
      <c r="AB184" s="191"/>
      <c r="AD184" s="4"/>
      <c r="AE184" s="35"/>
      <c r="AF184" s="34"/>
      <c r="AG184" s="191"/>
      <c r="AI184" s="4"/>
      <c r="AJ184" s="29"/>
      <c r="AK184" s="34"/>
      <c r="AL184" s="191"/>
      <c r="AN184" s="205"/>
      <c r="AO184" s="29"/>
      <c r="AP184" s="34"/>
      <c r="AQ184" s="191"/>
      <c r="AS184" s="4"/>
      <c r="AT184" s="29"/>
      <c r="AU184" s="34"/>
      <c r="AV184" s="191"/>
    </row>
    <row r="185" spans="1:48" x14ac:dyDescent="0.3">
      <c r="A185" s="217" t="str">
        <f t="shared" si="125"/>
        <v>6150</v>
      </c>
      <c r="B185" s="212" t="s">
        <v>179</v>
      </c>
      <c r="C185" s="186" t="str">
        <f t="shared" si="126"/>
        <v>6150/(0950)</v>
      </c>
      <c r="D185" s="187" t="str">
        <f t="shared" si="127"/>
        <v>(0950)  01626/050 Ch.Gén.</v>
      </c>
      <c r="E185" s="218" t="str">
        <f>A380</f>
        <v>6055 – Matériels TéléSurveillance GTC</v>
      </c>
      <c r="F185" s="27" t="s">
        <v>85</v>
      </c>
      <c r="G185" s="27">
        <v>174.62</v>
      </c>
      <c r="M185" s="39"/>
      <c r="P185" s="39"/>
      <c r="Q185" s="123">
        <f>O185-N185</f>
        <v>0</v>
      </c>
      <c r="R185" s="191" t="str">
        <f>IF(O185&gt;0,O185/O$219,"")</f>
        <v/>
      </c>
      <c r="V185" s="123">
        <f>T185-S185</f>
        <v>0</v>
      </c>
      <c r="W185" s="191" t="str">
        <f>IF(T185&gt;0,T185/T$219,"")</f>
        <v/>
      </c>
      <c r="X185" s="28">
        <v>300</v>
      </c>
      <c r="Z185" s="89"/>
      <c r="AA185" s="34" t="str">
        <f>ROUND(Y185-X185,2) &amp; "  (" &amp; ROUND(100*(Y185-X185)/X185,1) &amp;"%)"</f>
        <v>-300  (-100%)</v>
      </c>
      <c r="AB185" s="191" t="str">
        <f>IF(Y185&gt;0,Y185/Y$219,"")</f>
        <v/>
      </c>
      <c r="AC185" s="28">
        <v>310</v>
      </c>
      <c r="AD185" s="4">
        <v>0</v>
      </c>
      <c r="AE185" s="35"/>
      <c r="AF185" s="34" t="str">
        <f>ROUND(AD185-AC185,2) &amp; "  (" &amp; ROUND(100*(AD185-AC185)/AC185,1) &amp;"%)"</f>
        <v>-310  (-100%)</v>
      </c>
      <c r="AG185" s="191" t="str">
        <f>IF(AD185&gt;0,AD185/AD$219,"")</f>
        <v/>
      </c>
      <c r="AH185" s="28">
        <v>320</v>
      </c>
      <c r="AI185" s="4">
        <v>0</v>
      </c>
      <c r="AJ185" s="29"/>
      <c r="AK185" s="34" t="str">
        <f>ROUND(AI185-AH185,2) &amp; "  (" &amp; ROUND(100*(AI185-AH185)/AH185,1) &amp;"%)"</f>
        <v>-320  (-100%)</v>
      </c>
      <c r="AL185" s="191" t="str">
        <f>IF(AI185&gt;0,AI185/AI$219,"")</f>
        <v/>
      </c>
      <c r="AM185" s="28">
        <v>330</v>
      </c>
      <c r="AN185" s="205">
        <v>0</v>
      </c>
      <c r="AO185" s="29"/>
      <c r="AP185" s="34" t="str">
        <f>ROUND(AN185-AM185,2) &amp; "  (" &amp; ROUND(100*(AN185-AM185)/AM185,1) &amp;"%)"</f>
        <v>-330  (-100%)</v>
      </c>
      <c r="AQ185" s="191" t="str">
        <f>IF(AN185&gt;0,AN185/AN$219,"")</f>
        <v/>
      </c>
      <c r="AR185" s="28">
        <v>330</v>
      </c>
      <c r="AS185" s="4">
        <v>0</v>
      </c>
      <c r="AT185" s="29"/>
      <c r="AU185" s="34" t="str">
        <f>ROUND(AS185-AR185,2) &amp; "  (" &amp; ROUND(100*(AS185-AR185)/AR185,1) &amp;"%)"</f>
        <v>-330  (-100%)</v>
      </c>
      <c r="AV185" s="191" t="str">
        <f>IF(AS185&gt;0,AS185/AS$219,"")</f>
        <v/>
      </c>
    </row>
    <row r="186" spans="1:48" x14ac:dyDescent="0.3">
      <c r="A186" s="23" t="str">
        <f t="shared" si="125"/>
        <v>6150</v>
      </c>
      <c r="B186" s="212" t="s">
        <v>180</v>
      </c>
      <c r="C186" s="186" t="str">
        <f t="shared" si="126"/>
        <v>6150/(0960)</v>
      </c>
      <c r="D186" s="187" t="str">
        <f t="shared" si="127"/>
        <v>(0960)  01645/050 Ch.Gén.</v>
      </c>
      <c r="E186" s="190" t="str">
        <f>A482</f>
        <v>615911 – Entretien Engins</v>
      </c>
      <c r="F186" s="27">
        <v>0</v>
      </c>
      <c r="L186" s="27">
        <v>218.4</v>
      </c>
      <c r="M186" s="39"/>
      <c r="P186" s="39"/>
      <c r="Q186" s="123"/>
      <c r="R186" s="191" t="str">
        <f>IF(O186&gt;0,O186/O$219,"")</f>
        <v/>
      </c>
      <c r="V186" s="123"/>
      <c r="W186" s="191" t="str">
        <f>IF(T186&gt;0,T186/T$219,"")</f>
        <v/>
      </c>
      <c r="Z186" s="89"/>
      <c r="AA186" s="34"/>
      <c r="AB186" s="191" t="str">
        <f>IF(Y186&gt;0,Y186/Y$219,"")</f>
        <v/>
      </c>
      <c r="AD186" s="4">
        <v>1443.6</v>
      </c>
      <c r="AE186" s="35"/>
      <c r="AF186" s="34"/>
      <c r="AG186" s="191">
        <f>IF(AD186&gt;0,AD186/AD$219,"")</f>
        <v>4.8359991292789587E-3</v>
      </c>
      <c r="AI186" s="4"/>
      <c r="AJ186" s="29"/>
      <c r="AK186" s="34"/>
      <c r="AL186" s="191" t="str">
        <f>IF(AI186&gt;0,AI186/AI$219,"")</f>
        <v/>
      </c>
      <c r="AN186" s="205"/>
      <c r="AO186" s="29"/>
      <c r="AP186" s="34"/>
      <c r="AQ186" s="191" t="str">
        <f>IF(AN186&gt;0,AN186/AN$219,"")</f>
        <v/>
      </c>
      <c r="AS186" s="4"/>
      <c r="AT186" s="29"/>
      <c r="AU186" s="34"/>
      <c r="AV186" s="191" t="str">
        <f>IF(AS186&gt;0,AS186/AS$219,"")</f>
        <v/>
      </c>
    </row>
    <row r="187" spans="1:48" x14ac:dyDescent="0.3">
      <c r="A187" s="217" t="str">
        <f t="shared" si="125"/>
        <v>6150</v>
      </c>
      <c r="B187" s="212" t="s">
        <v>181</v>
      </c>
      <c r="C187" s="186" t="str">
        <f t="shared" si="126"/>
        <v>6150/(0970)</v>
      </c>
      <c r="D187" s="187" t="str">
        <f t="shared" si="127"/>
        <v>(0970)  01646/050 Ch.Gén.</v>
      </c>
      <c r="E187" s="190" t="str">
        <f>A483</f>
        <v>615912 – Travaux Engins Véhicules</v>
      </c>
      <c r="F187" s="27">
        <v>0</v>
      </c>
      <c r="M187" s="39"/>
      <c r="O187" s="27">
        <v>299.39999999999998</v>
      </c>
      <c r="P187" s="39"/>
      <c r="Q187" s="123">
        <f>O187-N187</f>
        <v>299.39999999999998</v>
      </c>
      <c r="R187" s="191">
        <f>IF(O187&gt;0,O187/O$219,"")</f>
        <v>1.0027525792745576E-3</v>
      </c>
      <c r="T187" s="27">
        <v>1063.25</v>
      </c>
      <c r="U187" s="39">
        <f>(T187-O187)/O187</f>
        <v>2.5512692050768204</v>
      </c>
      <c r="V187" s="123">
        <f>T187-S187</f>
        <v>1063.25</v>
      </c>
      <c r="W187" s="191">
        <f>IF(T187&gt;0,T187/T$219,"")</f>
        <v>3.6272444694543048E-3</v>
      </c>
      <c r="Z187" s="89" t="str">
        <f>ROUND(Y187-T187,2) &amp; "   (" &amp; ROUND(100*(Y187-T187)/T187,1) &amp;"%)"</f>
        <v>-1063,25   (-100%)</v>
      </c>
      <c r="AA187" s="34"/>
      <c r="AB187" s="191" t="str">
        <f>IF(Y187&gt;0,Y187/Y$219,"")</f>
        <v/>
      </c>
      <c r="AD187" s="4">
        <v>261.83999999999997</v>
      </c>
      <c r="AE187" s="35"/>
      <c r="AF187" s="34"/>
      <c r="AG187" s="191">
        <f>IF(AD187&gt;0,AD187/AD$219,"")</f>
        <v>8.7715295927570137E-4</v>
      </c>
      <c r="AI187" s="4"/>
      <c r="AJ187" s="29"/>
      <c r="AK187" s="34"/>
      <c r="AL187" s="191" t="str">
        <f>IF(AI187&gt;0,AI187/AI$219,"")</f>
        <v/>
      </c>
      <c r="AN187" s="205"/>
      <c r="AO187" s="29"/>
      <c r="AP187" s="34"/>
      <c r="AQ187" s="191" t="str">
        <f>IF(AN187&gt;0,AN187/AN$219,"")</f>
        <v/>
      </c>
      <c r="AS187" s="4"/>
      <c r="AT187" s="29"/>
      <c r="AU187" s="34"/>
      <c r="AV187" s="191" t="str">
        <f>IF(AS187&gt;0,AS187/AS$219,"")</f>
        <v/>
      </c>
    </row>
    <row r="188" spans="1:48" x14ac:dyDescent="0.3">
      <c r="A188" s="23" t="str">
        <f t="shared" si="125"/>
        <v>6050</v>
      </c>
      <c r="B188" s="212" t="s">
        <v>182</v>
      </c>
      <c r="C188" s="186" t="str">
        <f t="shared" si="126"/>
        <v>6050/(0980)</v>
      </c>
      <c r="D188" s="187" t="str">
        <f t="shared" si="127"/>
        <v>(0980)  01667/050 Ch.Gén.</v>
      </c>
      <c r="E188" s="188" t="str">
        <f>A384</f>
        <v>6059 – Matériels Divers</v>
      </c>
      <c r="F188" s="27" t="s">
        <v>85</v>
      </c>
      <c r="G188" s="27">
        <v>324.8</v>
      </c>
      <c r="K188" s="28">
        <v>500</v>
      </c>
      <c r="L188" s="27">
        <v>269.99</v>
      </c>
      <c r="M188" s="39"/>
      <c r="N188" s="28">
        <v>500</v>
      </c>
      <c r="P188" s="39"/>
      <c r="Q188" s="123">
        <f>O188-N188</f>
        <v>-500</v>
      </c>
      <c r="R188" s="191" t="str">
        <f>IF(O188&gt;0,O188/O$219,"")</f>
        <v/>
      </c>
      <c r="S188" s="28">
        <v>500</v>
      </c>
      <c r="V188" s="123">
        <f>T188-S188</f>
        <v>-500</v>
      </c>
      <c r="W188" s="191" t="str">
        <f>IF(T188&gt;0,T188/T$219,"")</f>
        <v/>
      </c>
      <c r="X188" s="28">
        <v>500</v>
      </c>
      <c r="Z188" s="89"/>
      <c r="AA188" s="34" t="str">
        <f>ROUND(Y188-X188,2) &amp; "  (" &amp; ROUND(100*(Y188-X188)/X188,1) &amp;"%)"</f>
        <v>-500  (-100%)</v>
      </c>
      <c r="AB188" s="191" t="str">
        <f>IF(Y188&gt;0,Y188/Y$219,"")</f>
        <v/>
      </c>
      <c r="AC188" s="28">
        <v>510</v>
      </c>
      <c r="AD188" s="4">
        <v>0</v>
      </c>
      <c r="AE188" s="35"/>
      <c r="AF188" s="34" t="str">
        <f>ROUND(AD188-AC188,2) &amp; "  (" &amp; ROUND(100*(AD188-AC188)/AC188,1) &amp;"%)"</f>
        <v>-510  (-100%)</v>
      </c>
      <c r="AG188" s="191" t="str">
        <f>IF(AD188&gt;0,AD188/AD$219,"")</f>
        <v/>
      </c>
      <c r="AH188" s="28">
        <v>520</v>
      </c>
      <c r="AI188" s="4">
        <v>0</v>
      </c>
      <c r="AJ188" s="35" t="str">
        <f>ROUND(AI188-AD188,2) &amp; "   (" &amp; ROUND(100*(AI188-AD188)/(AD188+0.001),1) &amp;"%)"</f>
        <v>0   (0%)</v>
      </c>
      <c r="AK188" s="34" t="str">
        <f>ROUND(AI188-AH188,2) &amp; "  (" &amp; ROUND(100*(AI188-AH188)/AH188,1) &amp;"%)"</f>
        <v>-520  (-100%)</v>
      </c>
      <c r="AL188" s="191" t="str">
        <f>IF(AI188&gt;0,AI188/AI$219,"")</f>
        <v/>
      </c>
      <c r="AM188" s="28">
        <v>530</v>
      </c>
      <c r="AN188" s="205">
        <v>0</v>
      </c>
      <c r="AO188" s="35" t="str">
        <f>ROUND(AN188-AI188,2) &amp; "   (" &amp; ROUND(100*(AN188-AI188)/(AI188+0.0001),1) &amp;"%)"</f>
        <v>0   (0%)</v>
      </c>
      <c r="AP188" s="34" t="str">
        <f>ROUND(AN188-AM188,2) &amp; "  (" &amp; ROUND(100*(AN188-AM188)/AM188,1) &amp;"%)"</f>
        <v>-530  (-100%)</v>
      </c>
      <c r="AQ188" s="191" t="str">
        <f>IF(AN188&gt;0,AN188/AN$219,"")</f>
        <v/>
      </c>
      <c r="AR188" s="28">
        <v>530</v>
      </c>
      <c r="AS188" s="4">
        <v>0</v>
      </c>
      <c r="AT188" s="35" t="e">
        <f t="shared" ref="AT188" si="161">ROUND(AS188-AN188,2) &amp; "   (" &amp; ROUND(100*(AS188-AN188)/AN188,1) &amp;"%)"</f>
        <v>#DIV/0!</v>
      </c>
      <c r="AU188" s="34" t="str">
        <f>ROUND(AS188-AR188,2) &amp; "  (" &amp; ROUND(100*(AS188-AR188)/AR188,1) &amp;"%)"</f>
        <v>-530  (-100%)</v>
      </c>
      <c r="AV188" s="191" t="str">
        <f>IF(AS188&gt;0,AS188/AS$219,"")</f>
        <v/>
      </c>
    </row>
    <row r="189" spans="1:48" x14ac:dyDescent="0.3">
      <c r="A189" s="23" t="str">
        <f t="shared" si="125"/>
        <v>6150</v>
      </c>
      <c r="B189" s="212" t="s">
        <v>183</v>
      </c>
      <c r="C189" s="186" t="str">
        <f t="shared" si="126"/>
        <v>6150/(0985)</v>
      </c>
      <c r="D189" s="187" t="str">
        <f t="shared" si="127"/>
        <v>(0985)  01686/050 Ch.Gén.</v>
      </c>
      <c r="E189" s="190" t="str">
        <f>A480</f>
        <v>61590 – Travaux Mobiliers</v>
      </c>
      <c r="F189" s="27">
        <v>0</v>
      </c>
      <c r="G189" s="27">
        <v>1202.7</v>
      </c>
      <c r="I189" s="27">
        <v>752.2</v>
      </c>
      <c r="M189" s="39"/>
      <c r="P189" s="39"/>
      <c r="Q189" s="123"/>
      <c r="R189" s="191"/>
      <c r="V189" s="123"/>
      <c r="W189" s="191"/>
      <c r="Z189" s="89"/>
      <c r="AA189" s="34"/>
      <c r="AB189" s="191"/>
      <c r="AD189" s="4"/>
      <c r="AE189" s="35"/>
      <c r="AF189" s="34"/>
      <c r="AG189" s="191"/>
      <c r="AI189" s="4"/>
      <c r="AJ189" s="29"/>
      <c r="AK189" s="34"/>
      <c r="AL189" s="191"/>
      <c r="AN189" s="205"/>
      <c r="AO189" s="29"/>
      <c r="AP189" s="34"/>
      <c r="AQ189" s="191"/>
      <c r="AS189" s="4"/>
      <c r="AT189" s="29"/>
      <c r="AU189" s="34"/>
      <c r="AV189" s="191"/>
    </row>
    <row r="190" spans="1:48" x14ac:dyDescent="0.3">
      <c r="A190" s="23" t="str">
        <f t="shared" si="125"/>
        <v>6140</v>
      </c>
      <c r="B190" s="212" t="s">
        <v>184</v>
      </c>
      <c r="C190" s="208" t="str">
        <f t="shared" si="126"/>
        <v>6140/(0990)</v>
      </c>
      <c r="D190" s="209" t="str">
        <f t="shared" si="127"/>
        <v>(0990)  00701/050 Ch.Gén.</v>
      </c>
      <c r="E190" s="198" t="str">
        <f>A424</f>
        <v>614761 – Contrat Matériel Incendie</v>
      </c>
      <c r="F190" s="27">
        <v>1730.69</v>
      </c>
      <c r="G190" s="27">
        <v>913.44</v>
      </c>
      <c r="H190" s="27">
        <v>958.1</v>
      </c>
      <c r="I190" s="27">
        <v>1094.46</v>
      </c>
      <c r="J190" s="27">
        <v>1016.47</v>
      </c>
      <c r="K190" s="28">
        <v>1000</v>
      </c>
      <c r="L190" s="27">
        <v>1393.9</v>
      </c>
      <c r="M190" s="39">
        <f>(L190-J190)/J190</f>
        <v>0.37131445099215921</v>
      </c>
      <c r="N190" s="28">
        <v>1000</v>
      </c>
      <c r="O190" s="27">
        <v>1413.08</v>
      </c>
      <c r="P190" s="39">
        <f>(O190-L190)/L190</f>
        <v>1.3759954085658823E-2</v>
      </c>
      <c r="Q190" s="123">
        <f t="shared" ref="Q190:Q201" si="162">O190-N190</f>
        <v>413.07999999999993</v>
      </c>
      <c r="R190" s="191">
        <f>IF(O190&gt;0,O190/O$219,"")</f>
        <v>4.7326974439588906E-3</v>
      </c>
      <c r="S190" s="28">
        <v>1200</v>
      </c>
      <c r="T190" s="27">
        <v>502.79</v>
      </c>
      <c r="U190" s="39">
        <f>(T190-O190)/O190</f>
        <v>-0.644188580972061</v>
      </c>
      <c r="V190" s="123">
        <f t="shared" ref="V190:V201" si="163">T190-S190</f>
        <v>-697.21</v>
      </c>
      <c r="W190" s="191">
        <f>IF(T190&gt;0,T190/T$219,"")</f>
        <v>1.7152525246150294E-3</v>
      </c>
      <c r="X190" s="28">
        <v>1400</v>
      </c>
      <c r="Y190" s="27">
        <v>1693.65</v>
      </c>
      <c r="Z190" s="89" t="str">
        <f t="shared" ref="Z190:Z201" si="164">ROUND(Y190-T190,2) &amp; "   (" &amp; ROUND(100*(Y190-T190)/T190,1) &amp;"%)"</f>
        <v>1190,86   (236,9%)</v>
      </c>
      <c r="AA190" s="34" t="str">
        <f t="shared" ref="AA190:AA199" si="165">ROUND(Y190-X190,2) &amp; "  (" &amp; ROUND(100*(Y190-X190)/X190,1) &amp;"%)"</f>
        <v>293,65  (21%)</v>
      </c>
      <c r="AB190" s="191">
        <f>IF(Y190&gt;0,Y190/Y$219,"")</f>
        <v>5.4479954551626252E-3</v>
      </c>
      <c r="AC190" s="28">
        <v>1450</v>
      </c>
      <c r="AD190" s="192">
        <v>3847.23</v>
      </c>
      <c r="AE190" s="35" t="str">
        <f t="shared" ref="AE190:AE201" si="166">ROUND(AD190-Y190,2) &amp; "   (" &amp; ROUND(100*(AD190-Y190)/Y190,1) &amp;"%)"</f>
        <v>2153,58   (127,2%)</v>
      </c>
      <c r="AF190" s="582" t="str">
        <f t="shared" ref="AF190:AF199" si="167">ROUND(AD190-AC190,2) &amp; "  (" &amp; ROUND(100*(AD190-AC190)/AC190,1) &amp;"%)"</f>
        <v>2397,23  (165,3%)</v>
      </c>
      <c r="AG190" s="191">
        <f>IF(AD190&gt;0,AD190/AD$219,"")</f>
        <v>1.2888058278010454E-2</v>
      </c>
      <c r="AH190" s="28">
        <v>1480</v>
      </c>
      <c r="AI190" s="4">
        <v>1774.9</v>
      </c>
      <c r="AJ190" s="35" t="str">
        <f t="shared" ref="AJ190:AJ191" si="168">ROUND(AI190-AD190,2) &amp; "   (" &amp; ROUND(100*(AI190-AD190)/AD190,1) &amp;"%)"</f>
        <v>-2072,33   (-53,9%)</v>
      </c>
      <c r="AK190" s="34" t="str">
        <f t="shared" ref="AK190:AK199" si="169">ROUND(AI190-AH190,2) &amp; "  (" &amp; ROUND(100*(AI190-AH190)/AH190,1) &amp;"%)"</f>
        <v>294,9  (19,9%)</v>
      </c>
      <c r="AL190" s="191">
        <f t="shared" ref="AL190:AL195" si="170">IF(AI190&gt;0,AI190/AI$219,"")</f>
        <v>5.9716240028129747E-3</v>
      </c>
      <c r="AM190" s="28">
        <v>1510</v>
      </c>
      <c r="AN190" s="205">
        <v>1810.03</v>
      </c>
      <c r="AO190" s="35" t="str">
        <f t="shared" ref="AO190:AO193" si="171">ROUND(AN190-AI190,2) &amp; "   (" &amp; ROUND(100*(AN190-AI190)/AI190,1) &amp;"%)"</f>
        <v>35,13   (2%)</v>
      </c>
      <c r="AP190" s="34" t="str">
        <f>ROUND(AN190-AM190,2) &amp; "  (" &amp; ROUND(100*(AN190-AM190)/AM190,1) &amp;"%)"</f>
        <v>300,03  (19,9%)</v>
      </c>
      <c r="AQ190" s="191">
        <f>IF(AN190&gt;0,AN190/AN$219,"")</f>
        <v>7.6165743673782399E-3</v>
      </c>
      <c r="AR190" s="28">
        <v>1510</v>
      </c>
      <c r="AS190" s="4">
        <v>0</v>
      </c>
      <c r="AT190" s="35" t="str">
        <f t="shared" ref="AT190:AT193" si="172">ROUND(AS190-AN190,2) &amp; "   (" &amp; ROUND(100*(AS190-AN190)/AN190,1) &amp;"%)"</f>
        <v>-1810,03   (-100%)</v>
      </c>
      <c r="AU190" s="34" t="str">
        <f>ROUND(AS190-AR190,2) &amp; "  (" &amp; ROUND(100*(AS190-AR190)/AR190,1) &amp;"%)"</f>
        <v>-1510  (-100%)</v>
      </c>
      <c r="AV190" s="191" t="str">
        <f>IF(AS190&gt;0,AS190/AS$219,"")</f>
        <v/>
      </c>
    </row>
    <row r="191" spans="1:48" x14ac:dyDescent="0.3">
      <c r="A191" s="23" t="str">
        <f t="shared" si="125"/>
        <v>6140</v>
      </c>
      <c r="B191" s="212" t="s">
        <v>185</v>
      </c>
      <c r="C191" s="208" t="str">
        <f t="shared" si="126"/>
        <v>6140/(1000)</v>
      </c>
      <c r="D191" s="209" t="str">
        <f t="shared" si="127"/>
        <v>(1000)  00702/050 Ch.Gén.</v>
      </c>
      <c r="E191" s="198" t="str">
        <f>A425</f>
        <v>614762 – Contrat Entretien Extincteurs</v>
      </c>
      <c r="F191" s="27" t="s">
        <v>85</v>
      </c>
      <c r="G191" s="27">
        <v>2471.84</v>
      </c>
      <c r="H191" s="27">
        <v>1285.6500000000001</v>
      </c>
      <c r="I191" s="27">
        <v>1317.73</v>
      </c>
      <c r="J191" s="27">
        <v>1322.14</v>
      </c>
      <c r="K191" s="28">
        <v>1400</v>
      </c>
      <c r="L191" s="27">
        <v>1355.18</v>
      </c>
      <c r="M191" s="39">
        <f>(L191-J191)/J191</f>
        <v>2.4989789281014085E-2</v>
      </c>
      <c r="N191" s="28">
        <v>1400</v>
      </c>
      <c r="O191" s="27">
        <v>1389.1</v>
      </c>
      <c r="P191" s="39">
        <f>(O191-L191)/L191</f>
        <v>2.5029885328886083E-2</v>
      </c>
      <c r="Q191" s="123">
        <f t="shared" si="162"/>
        <v>-10.900000000000091</v>
      </c>
      <c r="R191" s="191">
        <f>IF(O191&gt;0,O191/O$219,"")</f>
        <v>4.6523834598206013E-3</v>
      </c>
      <c r="S191" s="28">
        <v>1700</v>
      </c>
      <c r="T191" s="27">
        <v>1423.87</v>
      </c>
      <c r="U191" s="39">
        <f>(T191-O191)/O191</f>
        <v>2.5030595349506864E-2</v>
      </c>
      <c r="V191" s="123">
        <f t="shared" si="163"/>
        <v>-276.13000000000011</v>
      </c>
      <c r="W191" s="191">
        <f>IF(T191&gt;0,T191/T$219,"")</f>
        <v>4.857488438957819E-3</v>
      </c>
      <c r="X191" s="28">
        <v>1400</v>
      </c>
      <c r="Y191" s="27">
        <v>1423.87</v>
      </c>
      <c r="Z191" s="89" t="str">
        <f t="shared" si="164"/>
        <v>0   (0%)</v>
      </c>
      <c r="AA191" s="34" t="str">
        <f t="shared" si="165"/>
        <v>23,87  (1,7%)</v>
      </c>
      <c r="AB191" s="191">
        <f>IF(Y191&gt;0,Y191/Y$219,"")</f>
        <v>4.5801891115297769E-3</v>
      </c>
      <c r="AC191" s="28">
        <v>1450</v>
      </c>
      <c r="AD191" s="192">
        <v>1423.87</v>
      </c>
      <c r="AE191" s="35" t="str">
        <f t="shared" si="166"/>
        <v>0   (0%)</v>
      </c>
      <c r="AF191" s="34" t="str">
        <f t="shared" si="167"/>
        <v>-26,13  (-1,8%)</v>
      </c>
      <c r="AG191" s="191">
        <f>IF(AD191&gt;0,AD191/AD$219,"")</f>
        <v>4.7699044612125457E-3</v>
      </c>
      <c r="AH191" s="28">
        <v>1480</v>
      </c>
      <c r="AI191" s="4">
        <v>1426.51</v>
      </c>
      <c r="AJ191" s="35" t="str">
        <f t="shared" si="168"/>
        <v>2,64   (0,2%)</v>
      </c>
      <c r="AK191" s="34" t="str">
        <f t="shared" si="169"/>
        <v>-53,49  (-3,6%)</v>
      </c>
      <c r="AL191" s="191">
        <f t="shared" si="170"/>
        <v>4.7994711568272782E-3</v>
      </c>
      <c r="AM191" s="28">
        <v>1510</v>
      </c>
      <c r="AN191" s="205">
        <v>1426.51</v>
      </c>
      <c r="AO191" s="35" t="str">
        <f t="shared" si="171"/>
        <v>0   (0%)</v>
      </c>
      <c r="AP191" s="34" t="str">
        <f>ROUND(AN191-AM191,2) &amp; "  (" &amp; ROUND(100*(AN191-AM191)/AM191,1) &amp;"%)"</f>
        <v>-83,49  (-5,5%)</v>
      </c>
      <c r="AQ191" s="191">
        <f>IF(AN191&gt;0,AN191/AN$219,"")</f>
        <v>6.0027289607402822E-3</v>
      </c>
      <c r="AR191" s="28">
        <v>1510</v>
      </c>
      <c r="AS191" s="4">
        <v>0</v>
      </c>
      <c r="AT191" s="35" t="str">
        <f t="shared" si="172"/>
        <v>-1426,51   (-100%)</v>
      </c>
      <c r="AU191" s="34" t="str">
        <f>ROUND(AS191-AR191,2) &amp; "  (" &amp; ROUND(100*(AS191-AR191)/AR191,1) &amp;"%)"</f>
        <v>-1510  (-100%)</v>
      </c>
      <c r="AV191" s="191" t="str">
        <f>IF(AS191&gt;0,AS191/AS$219,"")</f>
        <v/>
      </c>
    </row>
    <row r="192" spans="1:48" x14ac:dyDescent="0.3">
      <c r="A192" s="23" t="str">
        <f t="shared" si="125"/>
        <v>6150</v>
      </c>
      <c r="B192" s="212" t="s">
        <v>186</v>
      </c>
      <c r="C192" s="208" t="str">
        <f t="shared" si="126"/>
        <v>6150/(1006)</v>
      </c>
      <c r="D192" s="209" t="str">
        <f t="shared" si="127"/>
        <v>(1006)  00705/050 Ch.Gén.</v>
      </c>
      <c r="E192" s="219" t="str">
        <f xml:space="preserve"> A470</f>
        <v>61576 – Travaux Protection Incendie</v>
      </c>
      <c r="F192" s="27">
        <v>0</v>
      </c>
      <c r="G192" s="27">
        <v>645.07000000000005</v>
      </c>
      <c r="H192" s="27">
        <v>340.26</v>
      </c>
      <c r="I192" s="27">
        <v>348.73</v>
      </c>
      <c r="J192" s="27">
        <v>358.51</v>
      </c>
      <c r="K192" s="28">
        <v>400</v>
      </c>
      <c r="M192" s="39"/>
      <c r="N192" s="28">
        <v>400</v>
      </c>
      <c r="P192" s="39"/>
      <c r="Q192" s="123">
        <f t="shared" si="162"/>
        <v>-400</v>
      </c>
      <c r="R192" s="191" t="str">
        <f>IF(O192&gt;0,O192/O$219,"")</f>
        <v/>
      </c>
      <c r="S192" s="28">
        <v>400</v>
      </c>
      <c r="T192" s="27">
        <v>1050.04</v>
      </c>
      <c r="V192" s="123">
        <f t="shared" si="163"/>
        <v>650.04</v>
      </c>
      <c r="W192" s="191">
        <f>IF(T192&gt;0,T192/T$219,"")</f>
        <v>3.5821789632784371E-3</v>
      </c>
      <c r="X192" s="28">
        <v>400</v>
      </c>
      <c r="Z192" s="89" t="str">
        <f t="shared" si="164"/>
        <v>-1050,04   (-100%)</v>
      </c>
      <c r="AA192" s="34" t="str">
        <f t="shared" si="165"/>
        <v>-400  (-100%)</v>
      </c>
      <c r="AB192" s="191" t="str">
        <f>IF(Y192&gt;0,Y192/Y$219,"")</f>
        <v/>
      </c>
      <c r="AC192" s="28">
        <v>410</v>
      </c>
      <c r="AD192" s="192">
        <v>0</v>
      </c>
      <c r="AE192" s="35"/>
      <c r="AF192" s="34" t="str">
        <f t="shared" si="167"/>
        <v>-410  (-100%)</v>
      </c>
      <c r="AG192" s="191" t="str">
        <f>IF(AD192&gt;0,AD192/AD$219,"")</f>
        <v/>
      </c>
      <c r="AH192" s="28">
        <v>420</v>
      </c>
      <c r="AI192" s="4">
        <v>0</v>
      </c>
      <c r="AJ192" s="35" t="str">
        <f>ROUND(AI192-AD192,2) &amp; "   (" &amp; ROUND(100*(AI192-AD192)/(AD192+0.001),1) &amp;"%)"</f>
        <v>0   (0%)</v>
      </c>
      <c r="AK192" s="34" t="str">
        <f t="shared" si="169"/>
        <v>-420  (-100%)</v>
      </c>
      <c r="AL192" s="191" t="str">
        <f t="shared" si="170"/>
        <v/>
      </c>
      <c r="AM192" s="28">
        <v>430</v>
      </c>
      <c r="AN192" s="205">
        <v>198.9</v>
      </c>
      <c r="AO192" s="35" t="str">
        <f>ROUND(AN192-AI192,2) &amp; "   (" &amp; ROUND(100*(AN192-AI192)/(AI192+0.0001),1) &amp;"%)"</f>
        <v>198,9   (198900000%)</v>
      </c>
      <c r="AP192" s="34" t="str">
        <f>ROUND(AN192-AM192,2) &amp; "  (" &amp; ROUND(100*(AN192-AM192)/AM192,1) &amp;"%)"</f>
        <v>-231,1  (-53,7%)</v>
      </c>
      <c r="AQ192" s="191">
        <f>IF(AN192&gt;0,AN192/AN$219,"")</f>
        <v>8.3696769759149399E-4</v>
      </c>
      <c r="AR192" s="28">
        <v>430</v>
      </c>
      <c r="AS192" s="4">
        <v>0</v>
      </c>
      <c r="AT192" s="35" t="str">
        <f t="shared" si="172"/>
        <v>-198,9   (-100%)</v>
      </c>
      <c r="AU192" s="34" t="str">
        <f>ROUND(AS192-AR192,2) &amp; "  (" &amp; ROUND(100*(AS192-AR192)/AR192,1) &amp;"%)"</f>
        <v>-430  (-100%)</v>
      </c>
      <c r="AV192" s="191" t="str">
        <f>IF(AS192&gt;0,AS192/AS$219,"")</f>
        <v/>
      </c>
    </row>
    <row r="193" spans="1:48" x14ac:dyDescent="0.3">
      <c r="A193" s="23" t="str">
        <f t="shared" si="125"/>
        <v>6140</v>
      </c>
      <c r="B193" s="212" t="s">
        <v>187</v>
      </c>
      <c r="C193" s="186" t="str">
        <f t="shared" si="126"/>
        <v>6140/(1030)</v>
      </c>
      <c r="D193" s="187" t="str">
        <f t="shared" si="127"/>
        <v>(1030)  00761/050 Ch.Gén.</v>
      </c>
      <c r="E193" s="219" t="str">
        <f xml:space="preserve"> A498</f>
        <v>617611 – Consommation Téléphone 00761 C.Gén.</v>
      </c>
      <c r="F193" s="27">
        <v>355.93</v>
      </c>
      <c r="G193" s="27">
        <v>388.74</v>
      </c>
      <c r="H193" s="27">
        <v>602.57000000000005</v>
      </c>
      <c r="I193" s="27">
        <v>382.9</v>
      </c>
      <c r="J193" s="27">
        <v>720.59</v>
      </c>
      <c r="K193" s="28">
        <v>750</v>
      </c>
      <c r="L193" s="27">
        <v>973.52</v>
      </c>
      <c r="M193" s="39">
        <f>(L193-J193)/J193</f>
        <v>0.35100403835745697</v>
      </c>
      <c r="N193" s="28">
        <v>750</v>
      </c>
      <c r="O193" s="27">
        <v>377.61</v>
      </c>
      <c r="P193" s="39">
        <f>(O193-L193)/L193</f>
        <v>-0.61211890870244057</v>
      </c>
      <c r="Q193" s="123">
        <f t="shared" si="162"/>
        <v>-372.39</v>
      </c>
      <c r="R193" s="191">
        <f>IF(O193&gt;0,O193/O$219,"")</f>
        <v>1.2646940596521901E-3</v>
      </c>
      <c r="S193" s="28">
        <v>750</v>
      </c>
      <c r="T193" s="27">
        <v>370.24</v>
      </c>
      <c r="U193" s="39">
        <f>(T193-O193)/O193</f>
        <v>-1.9517491591854039E-2</v>
      </c>
      <c r="V193" s="123">
        <f t="shared" si="163"/>
        <v>-379.76</v>
      </c>
      <c r="W193" s="191">
        <f>IF(T193&gt;0,T193/T$219,"")</f>
        <v>1.2630623017829878E-3</v>
      </c>
      <c r="X193" s="28">
        <v>400</v>
      </c>
      <c r="Y193" s="27">
        <v>453.44</v>
      </c>
      <c r="Z193" s="89" t="str">
        <f t="shared" si="164"/>
        <v>83,2   (22,5%)</v>
      </c>
      <c r="AA193" s="34" t="str">
        <f t="shared" si="165"/>
        <v>53,44  (13,4%)</v>
      </c>
      <c r="AB193" s="191">
        <f>IF(Y193&gt;0,Y193/Y$219,"")</f>
        <v>1.4585888815215307E-3</v>
      </c>
      <c r="AC193" s="28">
        <v>410</v>
      </c>
      <c r="AD193" s="4">
        <v>0</v>
      </c>
      <c r="AE193" s="35" t="str">
        <f t="shared" si="166"/>
        <v>-453,44   (-100%)</v>
      </c>
      <c r="AF193" s="34" t="str">
        <f t="shared" si="167"/>
        <v>-410  (-100%)</v>
      </c>
      <c r="AG193" s="191" t="str">
        <f>IF(AD193&gt;0,AD193/AD$219,"")</f>
        <v/>
      </c>
      <c r="AH193" s="28">
        <v>420</v>
      </c>
      <c r="AI193" s="553">
        <v>64.67</v>
      </c>
      <c r="AJ193" s="35" t="str">
        <f>ROUND(AI193-AD193,2) &amp; "   (" &amp; ROUND(100*(AI193-AD193)/(AD193+0.001),1) &amp;"%)"</f>
        <v>64,67   (6467000%)</v>
      </c>
      <c r="AK193" s="34" t="str">
        <f t="shared" si="169"/>
        <v>-355,33  (-84,6%)</v>
      </c>
      <c r="AL193" s="191">
        <f t="shared" si="170"/>
        <v>2.1758122951260074E-4</v>
      </c>
      <c r="AM193" s="28">
        <v>430</v>
      </c>
      <c r="AN193" s="557">
        <v>0</v>
      </c>
      <c r="AO193" s="35" t="str">
        <f t="shared" si="171"/>
        <v>-64,67   (-100%)</v>
      </c>
      <c r="AP193" s="34" t="str">
        <f>ROUND(AN193-AM193,2) &amp; "  (" &amp; ROUND(100*(AN193-AM193)/AM193,1) &amp;"%)"</f>
        <v>-430  (-100%)</v>
      </c>
      <c r="AQ193" s="191" t="str">
        <f>IF(AN193&gt;0,AN193/AN$219,"")</f>
        <v/>
      </c>
      <c r="AR193" s="28">
        <v>430</v>
      </c>
      <c r="AS193" s="4">
        <v>0</v>
      </c>
      <c r="AT193" s="35" t="e">
        <f t="shared" si="172"/>
        <v>#DIV/0!</v>
      </c>
      <c r="AU193" s="34" t="str">
        <f>ROUND(AS193-AR193,2) &amp; "  (" &amp; ROUND(100*(AS193-AR193)/AR193,1) &amp;"%)"</f>
        <v>-430  (-100%)</v>
      </c>
      <c r="AV193" s="191" t="str">
        <f>IF(AS193&gt;0,AS193/AS$219,"")</f>
        <v/>
      </c>
    </row>
    <row r="194" spans="1:48" x14ac:dyDescent="0.3">
      <c r="A194" s="23" t="s">
        <v>188</v>
      </c>
      <c r="B194" s="212" t="s">
        <v>189</v>
      </c>
      <c r="C194" s="186" t="s">
        <v>190</v>
      </c>
      <c r="D194" s="187" t="s">
        <v>191</v>
      </c>
      <c r="E194" s="219" t="s">
        <v>449</v>
      </c>
      <c r="F194" s="27">
        <v>0</v>
      </c>
      <c r="M194" s="39"/>
      <c r="P194" s="39"/>
      <c r="Q194" s="123"/>
      <c r="R194" s="191"/>
      <c r="V194" s="123"/>
      <c r="W194" s="191"/>
      <c r="Z194" s="89"/>
      <c r="AA194" s="34"/>
      <c r="AB194" s="191"/>
      <c r="AD194" s="4">
        <v>42.98</v>
      </c>
      <c r="AE194" s="35"/>
      <c r="AF194" s="34"/>
      <c r="AG194" s="191"/>
      <c r="AI194" s="553">
        <v>0</v>
      </c>
      <c r="AJ194" s="29"/>
      <c r="AK194" s="34"/>
      <c r="AL194" s="191" t="str">
        <f t="shared" si="170"/>
        <v/>
      </c>
      <c r="AN194" s="205">
        <v>0</v>
      </c>
      <c r="AO194" s="29" t="str">
        <f>ROUND(AN194-AI194,2) &amp; "   (" &amp; ROUND(100*(AN194-AI194)/(AI194+0.0001),1) &amp;"%)"</f>
        <v>0   (0%)</v>
      </c>
      <c r="AP194" s="34"/>
      <c r="AQ194" s="191"/>
      <c r="AS194" s="4"/>
      <c r="AT194" s="29"/>
      <c r="AU194" s="34"/>
      <c r="AV194" s="191"/>
    </row>
    <row r="195" spans="1:48" x14ac:dyDescent="0.3">
      <c r="A195" s="23" t="s">
        <v>188</v>
      </c>
      <c r="B195" s="212" t="s">
        <v>192</v>
      </c>
      <c r="C195" s="186" t="s">
        <v>193</v>
      </c>
      <c r="D195" s="187" t="s">
        <v>194</v>
      </c>
      <c r="E195" s="219" t="str">
        <f>$A$498</f>
        <v>617611 – Consommation Téléphone 00761 C.Gén.</v>
      </c>
      <c r="F195" s="27">
        <v>0</v>
      </c>
      <c r="M195" s="39"/>
      <c r="P195" s="39"/>
      <c r="Q195" s="123"/>
      <c r="R195" s="191"/>
      <c r="V195" s="123"/>
      <c r="W195" s="191"/>
      <c r="Z195" s="89"/>
      <c r="AA195" s="34"/>
      <c r="AB195" s="191"/>
      <c r="AD195" s="4">
        <v>359.88</v>
      </c>
      <c r="AE195" s="35"/>
      <c r="AF195" s="34"/>
      <c r="AG195" s="191"/>
      <c r="AI195" s="553">
        <v>350.75</v>
      </c>
      <c r="AJ195" s="29"/>
      <c r="AK195" s="34"/>
      <c r="AL195" s="191">
        <f t="shared" si="170"/>
        <v>1.1800930300223398E-3</v>
      </c>
      <c r="AN195" s="557">
        <v>471.66</v>
      </c>
      <c r="AO195" s="29"/>
      <c r="AP195" s="34"/>
      <c r="AQ195" s="191"/>
      <c r="AS195" s="4"/>
      <c r="AT195" s="29"/>
      <c r="AU195" s="34"/>
      <c r="AV195" s="191"/>
    </row>
    <row r="196" spans="1:48" x14ac:dyDescent="0.3">
      <c r="A196" s="23" t="str">
        <f t="shared" si="125"/>
        <v>6150</v>
      </c>
      <c r="B196" s="212" t="s">
        <v>195</v>
      </c>
      <c r="C196" s="186" t="str">
        <f t="shared" si="126"/>
        <v>6150/(1040)</v>
      </c>
      <c r="D196" s="187" t="str">
        <f t="shared" si="127"/>
        <v>(1040)  01782/050 Ch.Gén.</v>
      </c>
      <c r="E196" s="190" t="str">
        <f>A421</f>
        <v>61469 – Autres Contrats Contrôle Accès</v>
      </c>
      <c r="F196" s="27">
        <v>108.76</v>
      </c>
      <c r="G196" s="27">
        <v>325.36</v>
      </c>
      <c r="I196" s="27">
        <v>148.30000000000001</v>
      </c>
      <c r="M196" s="39" t="e">
        <f>(L196-J196)/J196</f>
        <v>#DIV/0!</v>
      </c>
      <c r="O196" s="27">
        <v>289.8</v>
      </c>
      <c r="P196" s="39"/>
      <c r="Q196" s="123">
        <f t="shared" si="162"/>
        <v>289.8</v>
      </c>
      <c r="R196" s="191">
        <f t="shared" ref="R196:R214" si="173">IF(O196&gt;0,O196/O$219,"")</f>
        <v>9.7060019196314911E-4</v>
      </c>
      <c r="T196" s="27">
        <v>415.8</v>
      </c>
      <c r="U196" s="39">
        <f>(T196-O196)/O196</f>
        <v>0.43478260869565216</v>
      </c>
      <c r="V196" s="123">
        <f t="shared" si="163"/>
        <v>415.8</v>
      </c>
      <c r="W196" s="191">
        <f t="shared" ref="W196:W214" si="174">IF(T196&gt;0,T196/T$219,"")</f>
        <v>1.4184888317884787E-3</v>
      </c>
      <c r="X196" s="28">
        <v>300</v>
      </c>
      <c r="Y196" s="27">
        <v>187</v>
      </c>
      <c r="Z196" s="89" t="str">
        <f t="shared" si="164"/>
        <v>-228,8   (-55%)</v>
      </c>
      <c r="AA196" s="34" t="str">
        <f t="shared" si="165"/>
        <v>-113  (-37,7%)</v>
      </c>
      <c r="AB196" s="191">
        <f t="shared" ref="AB196:AB214" si="175">IF(Y196&gt;0,Y196/Y$219,"")</f>
        <v>6.0152637800927635E-4</v>
      </c>
      <c r="AC196" s="28">
        <v>310</v>
      </c>
      <c r="AD196" s="4">
        <v>0</v>
      </c>
      <c r="AE196" s="35" t="str">
        <f t="shared" si="166"/>
        <v>-187   (-100%)</v>
      </c>
      <c r="AF196" s="34" t="str">
        <f t="shared" si="167"/>
        <v>-310  (-100%)</v>
      </c>
      <c r="AG196" s="191" t="str">
        <f t="shared" ref="AG196:AG214" si="176">IF(AD196&gt;0,AD196/AD$219,"")</f>
        <v/>
      </c>
      <c r="AH196" s="28">
        <v>320</v>
      </c>
      <c r="AI196" s="4">
        <v>0</v>
      </c>
      <c r="AJ196" s="29"/>
      <c r="AK196" s="34" t="str">
        <f t="shared" si="169"/>
        <v>-320  (-100%)</v>
      </c>
      <c r="AL196" s="191" t="str">
        <f t="shared" ref="AL196:AL214" si="177">IF(AI196&gt;0,AI196/AI$219,"")</f>
        <v/>
      </c>
      <c r="AM196" s="28">
        <v>330</v>
      </c>
      <c r="AN196" s="205">
        <v>0</v>
      </c>
      <c r="AO196" s="29"/>
      <c r="AP196" s="34" t="str">
        <f>ROUND(AN196-AM196,2) &amp; "  (" &amp; ROUND(100*(AN196-AM196)/AM196,1) &amp;"%)"</f>
        <v>-330  (-100%)</v>
      </c>
      <c r="AQ196" s="191" t="str">
        <f t="shared" ref="AQ196:AQ214" si="178">IF(AN196&gt;0,AN196/AN$219,"")</f>
        <v/>
      </c>
      <c r="AR196" s="28">
        <v>330</v>
      </c>
      <c r="AS196" s="4">
        <v>0</v>
      </c>
      <c r="AT196" s="29"/>
      <c r="AU196" s="34" t="str">
        <f>ROUND(AS196-AR196,2) &amp; "  (" &amp; ROUND(100*(AS196-AR196)/AR196,1) &amp;"%)"</f>
        <v>-330  (-100%)</v>
      </c>
      <c r="AV196" s="191" t="str">
        <f t="shared" ref="AV196:AV214" si="179">IF(AS196&gt;0,AS196/AS$219,"")</f>
        <v/>
      </c>
    </row>
    <row r="197" spans="1:48" x14ac:dyDescent="0.3">
      <c r="A197" s="23" t="str">
        <f t="shared" si="125"/>
        <v>6150</v>
      </c>
      <c r="B197" s="212" t="s">
        <v>196</v>
      </c>
      <c r="C197" s="186" t="str">
        <f t="shared" si="126"/>
        <v>6150/(1050)</v>
      </c>
      <c r="D197" s="187" t="str">
        <f t="shared" si="127"/>
        <v>(1050)  01783/050 Ch.Gén.</v>
      </c>
      <c r="E197" s="190" t="str">
        <f>A468</f>
        <v>61569 – Autres Travaux Contrôle Accès</v>
      </c>
      <c r="F197" s="27">
        <v>0</v>
      </c>
      <c r="H197" s="27">
        <v>1070</v>
      </c>
      <c r="I197" s="27">
        <v>417.41</v>
      </c>
      <c r="J197" s="27">
        <v>1007</v>
      </c>
      <c r="K197" s="28">
        <v>1200</v>
      </c>
      <c r="L197" s="27">
        <v>817.2</v>
      </c>
      <c r="M197" s="39"/>
      <c r="N197" s="28">
        <v>1200</v>
      </c>
      <c r="O197" s="27">
        <v>1356.08</v>
      </c>
      <c r="P197" s="39">
        <f>(O197-L197)/L197</f>
        <v>0.65942241801272616</v>
      </c>
      <c r="Q197" s="123">
        <f t="shared" si="162"/>
        <v>156.07999999999993</v>
      </c>
      <c r="R197" s="191">
        <f t="shared" si="173"/>
        <v>4.5417926442974021E-3</v>
      </c>
      <c r="S197" s="28">
        <v>1200</v>
      </c>
      <c r="T197" s="27">
        <v>138.6</v>
      </c>
      <c r="U197" s="39">
        <f>(T197-O197)/O197</f>
        <v>-0.89779364049318633</v>
      </c>
      <c r="V197" s="123">
        <f t="shared" si="163"/>
        <v>-1061.4000000000001</v>
      </c>
      <c r="W197" s="191">
        <f t="shared" si="174"/>
        <v>4.7282961059615954E-4</v>
      </c>
      <c r="X197" s="28">
        <v>1200</v>
      </c>
      <c r="Y197" s="27">
        <v>404.8</v>
      </c>
      <c r="Z197" s="89" t="str">
        <f t="shared" si="164"/>
        <v>266,2   (192,1%)</v>
      </c>
      <c r="AA197" s="34" t="str">
        <f t="shared" si="165"/>
        <v>-795,2  (-66,3%)</v>
      </c>
      <c r="AB197" s="191">
        <f t="shared" si="175"/>
        <v>1.3021276888671395E-3</v>
      </c>
      <c r="AC197" s="28">
        <v>1230</v>
      </c>
      <c r="AD197" s="4">
        <v>0</v>
      </c>
      <c r="AE197" s="35" t="str">
        <f t="shared" si="166"/>
        <v>-404,8   (-100%)</v>
      </c>
      <c r="AF197" s="34" t="str">
        <f t="shared" si="167"/>
        <v>-1230  (-100%)</v>
      </c>
      <c r="AG197" s="191" t="str">
        <f t="shared" si="176"/>
        <v/>
      </c>
      <c r="AH197" s="28">
        <v>1250</v>
      </c>
      <c r="AI197" s="4">
        <v>0</v>
      </c>
      <c r="AJ197" s="35" t="str">
        <f>ROUND(AI197-AD197,2) &amp; "   (" &amp; ROUND(100*(AI197-AD197)/(AD197+0.001),1) &amp;"%)"</f>
        <v>0   (0%)</v>
      </c>
      <c r="AK197" s="34" t="str">
        <f t="shared" si="169"/>
        <v>-1250  (-100%)</v>
      </c>
      <c r="AL197" s="191" t="str">
        <f t="shared" si="177"/>
        <v/>
      </c>
      <c r="AM197" s="28">
        <v>1270</v>
      </c>
      <c r="AN197" s="205">
        <v>0</v>
      </c>
      <c r="AO197" s="35" t="str">
        <f>ROUND(AN197-AI197,2) &amp; "   (" &amp; ROUND(100*(AN197-AI197)/(AI197+0.0001),1) &amp;"%)"</f>
        <v>0   (0%)</v>
      </c>
      <c r="AP197" s="34" t="str">
        <f>ROUND(AN197-AM197,2) &amp; "  (" &amp; ROUND(100*(AN197-AM197)/AM197,1) &amp;"%)"</f>
        <v>-1270  (-100%)</v>
      </c>
      <c r="AQ197" s="191" t="str">
        <f t="shared" si="178"/>
        <v/>
      </c>
      <c r="AR197" s="28">
        <v>1270</v>
      </c>
      <c r="AS197" s="4">
        <v>0</v>
      </c>
      <c r="AT197" s="35" t="e">
        <f t="shared" ref="AT197:AT199" si="180">ROUND(AS197-AN197,2) &amp; "   (" &amp; ROUND(100*(AS197-AN197)/AN197,1) &amp;"%)"</f>
        <v>#DIV/0!</v>
      </c>
      <c r="AU197" s="34" t="str">
        <f>ROUND(AS197-AR197,2) &amp; "  (" &amp; ROUND(100*(AS197-AR197)/AR197,1) &amp;"%)"</f>
        <v>-1270  (-100%)</v>
      </c>
      <c r="AV197" s="191" t="str">
        <f t="shared" si="179"/>
        <v/>
      </c>
    </row>
    <row r="198" spans="1:48" x14ac:dyDescent="0.3">
      <c r="A198" s="23" t="str">
        <f t="shared" si="125"/>
        <v>6050</v>
      </c>
      <c r="B198" s="212" t="s">
        <v>197</v>
      </c>
      <c r="C198" s="186" t="str">
        <f t="shared" si="126"/>
        <v>6050/(1060)</v>
      </c>
      <c r="D198" s="187" t="str">
        <f t="shared" si="127"/>
        <v>(1060)  00787/050 Ch.Gén.</v>
      </c>
      <c r="E198" s="188" t="str">
        <f>A389</f>
        <v xml:space="preserve">6066 – Badges &amp; Bips </v>
      </c>
      <c r="F198" s="27">
        <v>1930.5</v>
      </c>
      <c r="G198" s="27">
        <v>3564.37</v>
      </c>
      <c r="H198" s="27">
        <v>481.99</v>
      </c>
      <c r="I198" s="27">
        <v>1356.39</v>
      </c>
      <c r="J198" s="27">
        <v>1559.28</v>
      </c>
      <c r="K198" s="28">
        <v>1000</v>
      </c>
      <c r="L198" s="27">
        <v>2117.16</v>
      </c>
      <c r="M198" s="39">
        <f>(L198-J198)/J198</f>
        <v>0.35778051408342304</v>
      </c>
      <c r="N198" s="28">
        <v>1000</v>
      </c>
      <c r="O198" s="27">
        <v>2593.6799999999998</v>
      </c>
      <c r="P198" s="39">
        <f>(O198-L198)/L198</f>
        <v>0.22507510060647282</v>
      </c>
      <c r="Q198" s="123">
        <f t="shared" si="162"/>
        <v>1593.6799999999998</v>
      </c>
      <c r="R198" s="191">
        <f t="shared" si="173"/>
        <v>8.6867712418598354E-3</v>
      </c>
      <c r="S198" s="28">
        <v>1000</v>
      </c>
      <c r="T198" s="27">
        <v>2029.68</v>
      </c>
      <c r="U198" s="39">
        <f>(T198-O198)/O198</f>
        <v>-0.21745165170722672</v>
      </c>
      <c r="V198" s="123">
        <f t="shared" si="163"/>
        <v>1029.68</v>
      </c>
      <c r="W198" s="191">
        <f t="shared" si="174"/>
        <v>6.9241905053016826E-3</v>
      </c>
      <c r="X198" s="28">
        <v>1500</v>
      </c>
      <c r="Y198" s="32">
        <v>3084.02</v>
      </c>
      <c r="Z198" s="197" t="str">
        <f t="shared" si="164"/>
        <v>1054,34   (51,9%)</v>
      </c>
      <c r="AA198" s="34" t="str">
        <f t="shared" si="165"/>
        <v>1584,02  (105,6%)</v>
      </c>
      <c r="AB198" s="191">
        <f t="shared" si="175"/>
        <v>9.920424493626569E-3</v>
      </c>
      <c r="AC198" s="28">
        <v>1530</v>
      </c>
      <c r="AD198" s="192">
        <v>1638.36</v>
      </c>
      <c r="AE198" s="35" t="str">
        <f t="shared" si="166"/>
        <v>-1445,66   (-46,9%)</v>
      </c>
      <c r="AF198" s="34" t="str">
        <f t="shared" si="167"/>
        <v>108,36  (7,1%)</v>
      </c>
      <c r="AG198" s="191">
        <f t="shared" si="176"/>
        <v>5.4884369170445247E-3</v>
      </c>
      <c r="AH198" s="28">
        <v>1560</v>
      </c>
      <c r="AI198" s="4">
        <v>1620.36</v>
      </c>
      <c r="AJ198" s="35" t="str">
        <f t="shared" ref="AJ198:AJ199" si="181">ROUND(AI198-AD198,2) &amp; "   (" &amp; ROUND(100*(AI198-AD198)/AD198,1) &amp;"%)"</f>
        <v>-18   (-1,1%)</v>
      </c>
      <c r="AK198" s="34" t="str">
        <f t="shared" si="169"/>
        <v>60,36  (3,9%)</v>
      </c>
      <c r="AL198" s="191">
        <f t="shared" si="177"/>
        <v>5.4516765278032741E-3</v>
      </c>
      <c r="AM198" s="28">
        <v>1590</v>
      </c>
      <c r="AN198" s="205">
        <v>668.02</v>
      </c>
      <c r="AO198" s="35" t="str">
        <f t="shared" ref="AO198:AO199" si="182">ROUND(AN198-AI198,2) &amp; "   (" &amp; ROUND(100*(AN198-AI198)/AI198,1) &amp;"%)"</f>
        <v>-952,34   (-58,8%)</v>
      </c>
      <c r="AP198" s="34" t="str">
        <f>ROUND(AN198-AM198,2) &amp; "  (" &amp; ROUND(100*(AN198-AM198)/AM198,1) &amp;"%)"</f>
        <v>-921,98  (-58%)</v>
      </c>
      <c r="AQ198" s="191">
        <f t="shared" si="178"/>
        <v>2.8110163969083451E-3</v>
      </c>
      <c r="AR198" s="28">
        <v>590</v>
      </c>
      <c r="AS198" s="4">
        <v>0</v>
      </c>
      <c r="AT198" s="35" t="str">
        <f t="shared" si="180"/>
        <v>-668,02   (-100%)</v>
      </c>
      <c r="AU198" s="34" t="str">
        <f>ROUND(AS198-AR198,2) &amp; "  (" &amp; ROUND(100*(AS198-AR198)/AR198,1) &amp;"%)"</f>
        <v>-590  (-100%)</v>
      </c>
      <c r="AV198" s="191" t="str">
        <f t="shared" si="179"/>
        <v/>
      </c>
    </row>
    <row r="199" spans="1:48" x14ac:dyDescent="0.3">
      <c r="A199" s="23" t="str">
        <f t="shared" si="125"/>
        <v>6140</v>
      </c>
      <c r="B199" s="212" t="s">
        <v>198</v>
      </c>
      <c r="C199" s="186" t="str">
        <f t="shared" si="126"/>
        <v>6140/(1070)</v>
      </c>
      <c r="D199" s="187" t="str">
        <f t="shared" si="127"/>
        <v>(1070)  01791/050 Ch.Gén.</v>
      </c>
      <c r="E199" s="190" t="str">
        <f>A418</f>
        <v>61462 – Contrat Entretien  PortesAuto</v>
      </c>
      <c r="F199" s="27">
        <v>630.47</v>
      </c>
      <c r="G199" s="27">
        <v>635.52</v>
      </c>
      <c r="H199" s="27">
        <v>666.63</v>
      </c>
      <c r="I199" s="27">
        <v>688.94</v>
      </c>
      <c r="J199" s="27">
        <v>716.98</v>
      </c>
      <c r="K199" s="28">
        <v>1200</v>
      </c>
      <c r="L199" s="27">
        <v>726.23</v>
      </c>
      <c r="M199" s="39">
        <f>(L199-J199)/J199</f>
        <v>1.2901336160004462E-2</v>
      </c>
      <c r="N199" s="28">
        <v>1200</v>
      </c>
      <c r="O199" s="27">
        <v>736</v>
      </c>
      <c r="P199" s="39">
        <f>(O199-L199)/L199</f>
        <v>1.34530382936535E-2</v>
      </c>
      <c r="Q199" s="123">
        <f t="shared" si="162"/>
        <v>-464</v>
      </c>
      <c r="R199" s="191">
        <f t="shared" si="173"/>
        <v>2.4650163605413307E-3</v>
      </c>
      <c r="S199" s="28">
        <v>1200</v>
      </c>
      <c r="T199" s="27">
        <v>747.91</v>
      </c>
      <c r="U199" s="39">
        <f>(T199-O199)/O199</f>
        <v>1.618206521739126E-2</v>
      </c>
      <c r="V199" s="123">
        <f t="shared" si="163"/>
        <v>-452.09000000000003</v>
      </c>
      <c r="W199" s="191">
        <f t="shared" si="174"/>
        <v>2.5514718186217438E-3</v>
      </c>
      <c r="X199" s="28">
        <v>1000</v>
      </c>
      <c r="Y199" s="27">
        <v>755.47</v>
      </c>
      <c r="Z199" s="89" t="str">
        <f t="shared" si="164"/>
        <v>7,56   (1%)</v>
      </c>
      <c r="AA199" s="34" t="str">
        <f t="shared" si="165"/>
        <v>-244,53  (-24,5%)</v>
      </c>
      <c r="AB199" s="191">
        <f t="shared" si="175"/>
        <v>2.4301343999714865E-3</v>
      </c>
      <c r="AC199" s="28">
        <v>1020</v>
      </c>
      <c r="AD199" s="4">
        <v>771.11</v>
      </c>
      <c r="AE199" s="35" t="str">
        <f t="shared" si="166"/>
        <v>15,64   (2,1%)</v>
      </c>
      <c r="AF199" s="34" t="str">
        <f t="shared" si="167"/>
        <v>-248,89  (-24,4%)</v>
      </c>
      <c r="AG199" s="191">
        <f t="shared" si="176"/>
        <v>2.5831859854380012E-3</v>
      </c>
      <c r="AH199" s="28">
        <v>1040</v>
      </c>
      <c r="AI199" s="4">
        <v>788.84</v>
      </c>
      <c r="AJ199" s="35" t="str">
        <f t="shared" si="181"/>
        <v>17,73   (2,3%)</v>
      </c>
      <c r="AK199" s="34" t="str">
        <f t="shared" si="169"/>
        <v>-251,16  (-24,2%)</v>
      </c>
      <c r="AL199" s="191">
        <f t="shared" si="177"/>
        <v>2.6540401590957165E-3</v>
      </c>
      <c r="AM199" s="28">
        <v>1060</v>
      </c>
      <c r="AN199" s="205">
        <v>800.6</v>
      </c>
      <c r="AO199" s="35" t="str">
        <f t="shared" si="182"/>
        <v>11,76   (1,5%)</v>
      </c>
      <c r="AP199" s="34" t="str">
        <f>ROUND(AN199-AM199,2) &amp; "  (" &amp; ROUND(100*(AN199-AM199)/AM199,1) &amp;"%)"</f>
        <v>-259,4  (-24,5%)</v>
      </c>
      <c r="AQ199" s="191">
        <f t="shared" si="178"/>
        <v>3.3689107023215188E-3</v>
      </c>
      <c r="AR199" s="28">
        <v>1060</v>
      </c>
      <c r="AS199" s="4">
        <v>0</v>
      </c>
      <c r="AT199" s="35" t="str">
        <f t="shared" si="180"/>
        <v>-800,6   (-100%)</v>
      </c>
      <c r="AU199" s="34" t="str">
        <f>ROUND(AS199-AR199,2) &amp; "  (" &amp; ROUND(100*(AS199-AR199)/AR199,1) &amp;"%)"</f>
        <v>-1060  (-100%)</v>
      </c>
      <c r="AV199" s="191" t="str">
        <f t="shared" si="179"/>
        <v/>
      </c>
    </row>
    <row r="200" spans="1:48" x14ac:dyDescent="0.3">
      <c r="A200" s="23" t="str">
        <f t="shared" si="125"/>
        <v>6150</v>
      </c>
      <c r="B200" s="212" t="s">
        <v>199</v>
      </c>
      <c r="C200" s="186" t="str">
        <f t="shared" si="126"/>
        <v>6150/(1080)</v>
      </c>
      <c r="D200" s="187" t="str">
        <f t="shared" si="127"/>
        <v>(1080)  01792/050 Ch.Gén.</v>
      </c>
      <c r="E200" s="196" t="str">
        <f>A462</f>
        <v>615621 – Entretien PortesAuto</v>
      </c>
      <c r="F200" s="27">
        <v>0</v>
      </c>
      <c r="G200" s="27">
        <v>180.41</v>
      </c>
      <c r="L200" s="27">
        <v>447.7</v>
      </c>
      <c r="M200" s="39"/>
      <c r="P200" s="39"/>
      <c r="Q200" s="123">
        <f t="shared" si="162"/>
        <v>0</v>
      </c>
      <c r="R200" s="191" t="str">
        <f t="shared" si="173"/>
        <v/>
      </c>
      <c r="T200" s="27">
        <v>173.8</v>
      </c>
      <c r="V200" s="123">
        <f t="shared" si="163"/>
        <v>173.8</v>
      </c>
      <c r="W200" s="191">
        <f t="shared" si="174"/>
        <v>5.9291332122375564E-4</v>
      </c>
      <c r="Y200" s="27">
        <v>264</v>
      </c>
      <c r="Z200" s="89" t="str">
        <f t="shared" si="164"/>
        <v>90,2   (51,9%)</v>
      </c>
      <c r="AA200" s="34"/>
      <c r="AB200" s="191">
        <f t="shared" si="175"/>
        <v>8.4921371013074308E-4</v>
      </c>
      <c r="AD200" s="4"/>
      <c r="AE200" s="35" t="str">
        <f t="shared" si="166"/>
        <v>-264   (-100%)</v>
      </c>
      <c r="AF200" s="34"/>
      <c r="AG200" s="191" t="str">
        <f t="shared" si="176"/>
        <v/>
      </c>
      <c r="AI200" s="4"/>
      <c r="AJ200" s="29"/>
      <c r="AK200" s="34"/>
      <c r="AL200" s="191" t="str">
        <f t="shared" si="177"/>
        <v/>
      </c>
      <c r="AN200" s="205">
        <v>1865.6</v>
      </c>
      <c r="AO200" s="29"/>
      <c r="AP200" s="34"/>
      <c r="AQ200" s="191">
        <f t="shared" si="178"/>
        <v>7.8504119488521425E-3</v>
      </c>
      <c r="AS200" s="4"/>
      <c r="AT200" s="29"/>
      <c r="AU200" s="34"/>
      <c r="AV200" s="191" t="str">
        <f t="shared" si="179"/>
        <v/>
      </c>
    </row>
    <row r="201" spans="1:48" x14ac:dyDescent="0.3">
      <c r="A201" s="23" t="str">
        <f t="shared" si="125"/>
        <v>6150</v>
      </c>
      <c r="B201" s="212" t="s">
        <v>200</v>
      </c>
      <c r="C201" s="186" t="str">
        <f t="shared" si="126"/>
        <v>6150/(1090)</v>
      </c>
      <c r="D201" s="187" t="str">
        <f t="shared" si="127"/>
        <v>(1090)  01793/050 Ch.Gén.</v>
      </c>
      <c r="E201" s="196" t="str">
        <f>A465</f>
        <v>615626 – Travaux Menuiserie</v>
      </c>
      <c r="F201" s="27">
        <v>2956.11</v>
      </c>
      <c r="G201" s="27">
        <v>1086.6500000000001</v>
      </c>
      <c r="J201" s="27">
        <v>1441.44</v>
      </c>
      <c r="L201" s="27">
        <v>2162.16</v>
      </c>
      <c r="M201" s="39">
        <f>(L201-J201)/J201</f>
        <v>0.49999999999999983</v>
      </c>
      <c r="O201" s="27">
        <v>421.3</v>
      </c>
      <c r="P201" s="39">
        <f>(O201-L201)/L201</f>
        <v>-0.80514855514855521</v>
      </c>
      <c r="Q201" s="123">
        <f t="shared" si="162"/>
        <v>421.3</v>
      </c>
      <c r="R201" s="191">
        <f t="shared" si="173"/>
        <v>1.4110209139892157E-3</v>
      </c>
      <c r="T201" s="27">
        <v>1199</v>
      </c>
      <c r="U201" s="39">
        <f>(T201-O201)/O201</f>
        <v>1.8459530026109661</v>
      </c>
      <c r="V201" s="123">
        <f t="shared" si="163"/>
        <v>1199</v>
      </c>
      <c r="W201" s="191">
        <f t="shared" si="174"/>
        <v>4.0903513932524912E-3</v>
      </c>
      <c r="X201" s="28">
        <v>500</v>
      </c>
      <c r="Y201" s="27">
        <v>2449.15</v>
      </c>
      <c r="Z201" s="89" t="str">
        <f t="shared" si="164"/>
        <v>1250,15   (104,3%)</v>
      </c>
      <c r="AA201" s="34" t="str">
        <f>ROUND(Y201-X201,2) &amp; "  (" &amp; ROUND(100*(Y201-X201)/X201,1) &amp;"%)"</f>
        <v>1949,15  (389,8%)</v>
      </c>
      <c r="AB201" s="191">
        <f t="shared" si="175"/>
        <v>7.8782263566920807E-3</v>
      </c>
      <c r="AC201" s="28">
        <v>510</v>
      </c>
      <c r="AD201" s="4">
        <v>0</v>
      </c>
      <c r="AE201" s="35" t="str">
        <f t="shared" si="166"/>
        <v>-2449,15   (-100%)</v>
      </c>
      <c r="AF201" s="34" t="str">
        <f>ROUND(AD201-AC201,2) &amp; "  (" &amp; ROUND(100*(AD201-AC201)/AC201,1) &amp;"%)"</f>
        <v>-510  (-100%)</v>
      </c>
      <c r="AG201" s="191" t="str">
        <f t="shared" si="176"/>
        <v/>
      </c>
      <c r="AH201" s="28">
        <v>520</v>
      </c>
      <c r="AI201" s="4">
        <v>0</v>
      </c>
      <c r="AJ201" s="29"/>
      <c r="AK201" s="34" t="str">
        <f>ROUND(AI201-AH201,2) &amp; "  (" &amp; ROUND(100*(AI201-AH201)/AH201,1) &amp;"%)"</f>
        <v>-520  (-100%)</v>
      </c>
      <c r="AL201" s="191" t="str">
        <f t="shared" si="177"/>
        <v/>
      </c>
      <c r="AM201" s="28">
        <v>530</v>
      </c>
      <c r="AN201" s="205">
        <v>1222.98</v>
      </c>
      <c r="AO201" s="29"/>
      <c r="AP201" s="34" t="str">
        <f>ROUND(AN201-AM201,2) &amp; "  (" &amp; ROUND(100*(AN201-AM201)/AM201,1) &amp;"%)"</f>
        <v>692,98  (130,8%)</v>
      </c>
      <c r="AQ201" s="191">
        <f t="shared" si="178"/>
        <v>5.1462783046779554E-3</v>
      </c>
      <c r="AS201" s="4">
        <v>0</v>
      </c>
      <c r="AT201" s="29"/>
      <c r="AU201" s="34" t="e">
        <f>ROUND(AS201-AR201,2) &amp; "  (" &amp; ROUND(100*(AS201-AR201)/AR201,1) &amp;"%)"</f>
        <v>#DIV/0!</v>
      </c>
      <c r="AV201" s="191" t="str">
        <f t="shared" si="179"/>
        <v/>
      </c>
    </row>
    <row r="202" spans="1:48" x14ac:dyDescent="0.3">
      <c r="A202" s="23" t="str">
        <f t="shared" si="125"/>
        <v>6150</v>
      </c>
      <c r="B202" s="212" t="s">
        <v>201</v>
      </c>
      <c r="C202" s="186" t="str">
        <f t="shared" si="126"/>
        <v>6150/(1100)</v>
      </c>
      <c r="D202" s="187" t="str">
        <f t="shared" si="127"/>
        <v>(1100)  01826/050 Ch.Gén.</v>
      </c>
      <c r="E202" s="198" t="str">
        <f xml:space="preserve"> A445</f>
        <v>61532 - Travaux Chauffage (CG)</v>
      </c>
      <c r="F202" s="27">
        <v>0</v>
      </c>
      <c r="L202" s="27">
        <v>184.8</v>
      </c>
      <c r="M202" s="39"/>
      <c r="P202" s="39"/>
      <c r="Q202" s="123"/>
      <c r="R202" s="191" t="str">
        <f t="shared" si="173"/>
        <v/>
      </c>
      <c r="V202" s="123"/>
      <c r="W202" s="191" t="str">
        <f t="shared" si="174"/>
        <v/>
      </c>
      <c r="Y202" s="27">
        <v>446.6</v>
      </c>
      <c r="AA202" s="34"/>
      <c r="AB202" s="191">
        <f t="shared" si="175"/>
        <v>1.436586526304507E-3</v>
      </c>
      <c r="AD202" s="4"/>
      <c r="AE202" s="35"/>
      <c r="AF202" s="34"/>
      <c r="AG202" s="191" t="str">
        <f t="shared" si="176"/>
        <v/>
      </c>
      <c r="AI202" s="4"/>
      <c r="AJ202" s="29"/>
      <c r="AK202" s="34"/>
      <c r="AL202" s="191" t="str">
        <f t="shared" si="177"/>
        <v/>
      </c>
      <c r="AN202" s="205"/>
      <c r="AO202" s="29"/>
      <c r="AP202" s="34"/>
      <c r="AQ202" s="191" t="str">
        <f t="shared" si="178"/>
        <v/>
      </c>
      <c r="AS202" s="4"/>
      <c r="AT202" s="29"/>
      <c r="AU202" s="34"/>
      <c r="AV202" s="191" t="str">
        <f t="shared" si="179"/>
        <v/>
      </c>
    </row>
    <row r="203" spans="1:48" x14ac:dyDescent="0.3">
      <c r="A203" s="23" t="str">
        <f t="shared" si="125"/>
        <v>6140</v>
      </c>
      <c r="B203" s="212" t="s">
        <v>1465</v>
      </c>
      <c r="C203" s="186" t="str">
        <f t="shared" si="126"/>
        <v>6140/(1110)</v>
      </c>
      <c r="D203" s="187" t="str">
        <f t="shared" si="127"/>
        <v>(1110)  00841/050 Ch.Gén.</v>
      </c>
      <c r="E203" s="190" t="str">
        <f>A437</f>
        <v>61498 – Contrat Entretien Jardins</v>
      </c>
      <c r="F203" s="27">
        <v>0</v>
      </c>
      <c r="J203" s="27">
        <v>2094.64</v>
      </c>
      <c r="K203" s="28">
        <v>2000</v>
      </c>
      <c r="L203" s="27">
        <v>2119.9899999999998</v>
      </c>
      <c r="M203" s="39">
        <f>(L203-J203)/J203</f>
        <v>1.2102318298132334E-2</v>
      </c>
      <c r="N203" s="28">
        <v>2000</v>
      </c>
      <c r="O203" s="27">
        <v>2141.1799999999998</v>
      </c>
      <c r="P203" s="39">
        <f>(O203-L203)/L203</f>
        <v>9.9953301666517568E-3</v>
      </c>
      <c r="Q203" s="123">
        <f>O203-N203</f>
        <v>141.17999999999984</v>
      </c>
      <c r="R203" s="191">
        <f t="shared" si="173"/>
        <v>7.1712550691085414E-3</v>
      </c>
      <c r="S203" s="28">
        <v>2000</v>
      </c>
      <c r="T203" s="27">
        <v>2162.6</v>
      </c>
      <c r="U203" s="39">
        <f>(T203-O203)/O203</f>
        <v>1.0003829664017073E-2</v>
      </c>
      <c r="V203" s="123">
        <f>T203-S203</f>
        <v>162.59999999999991</v>
      </c>
      <c r="W203" s="191">
        <f t="shared" si="174"/>
        <v>7.377642971682934E-3</v>
      </c>
      <c r="X203" s="28">
        <v>2150</v>
      </c>
      <c r="Y203" s="27">
        <v>2184.25</v>
      </c>
      <c r="Z203" s="89" t="str">
        <f>ROUND(Y203-T203,2) &amp; "   (" &amp; ROUND(100*(Y203-T203)/T203,1) &amp;"%)"</f>
        <v>21,65   (1%)</v>
      </c>
      <c r="AA203" s="34" t="str">
        <f>ROUND(Y203-X203,2) &amp; "  (" &amp; ROUND(100*(Y203-X203)/X203,1) &amp;"%)"</f>
        <v>34,25  (1,6%)</v>
      </c>
      <c r="AB203" s="191">
        <f t="shared" si="175"/>
        <v>7.0261175998222554E-3</v>
      </c>
      <c r="AC203" s="28">
        <v>2200</v>
      </c>
      <c r="AD203" s="192">
        <v>2206.09</v>
      </c>
      <c r="AE203" s="35" t="str">
        <f>ROUND(AD203-Y203,2) &amp; "   (" &amp; ROUND(100*(AD203-Y203)/Y203,1) &amp;"%)"</f>
        <v>21,84   (1%)</v>
      </c>
      <c r="AF203" s="34" t="str">
        <f>ROUND(AD203-AC203,2) &amp; "  (" &amp; ROUND(100*(AD203-AC203)/AC203,1) &amp;"%)"</f>
        <v>6,09  (0,3%)</v>
      </c>
      <c r="AG203" s="191">
        <f t="shared" si="176"/>
        <v>7.3903084781871851E-3</v>
      </c>
      <c r="AH203" s="28">
        <v>2240</v>
      </c>
      <c r="AI203" s="4">
        <v>2272.27</v>
      </c>
      <c r="AJ203" s="35" t="str">
        <f t="shared" ref="AJ203" si="183">ROUND(AI203-AD203,2) &amp; "   (" &amp; ROUND(100*(AI203-AD203)/AD203,1) &amp;"%)"</f>
        <v>66,18   (3%)</v>
      </c>
      <c r="AK203" s="34" t="str">
        <f>ROUND(AI203-AH203,2) &amp; "  (" &amp; ROUND(100*(AI203-AH203)/AH203,1) &amp;"%)"</f>
        <v>32,27  (1,4%)</v>
      </c>
      <c r="AL203" s="191">
        <f t="shared" si="177"/>
        <v>7.645017788535601E-3</v>
      </c>
      <c r="AM203" s="28">
        <v>2280</v>
      </c>
      <c r="AN203" s="205">
        <v>2317.69</v>
      </c>
      <c r="AO203" s="35" t="str">
        <f t="shared" ref="AO203" si="184">ROUND(AN203-AI203,2) &amp; "   (" &amp; ROUND(100*(AN203-AI203)/AI203,1) &amp;"%)"</f>
        <v>45,42   (2%)</v>
      </c>
      <c r="AP203" s="34" t="str">
        <f>ROUND(AN203-AM203,2) &amp; "  (" &amp; ROUND(100*(AN203-AM203)/AM203,1) &amp;"%)"</f>
        <v>37,69  (1,7%)</v>
      </c>
      <c r="AQ203" s="191">
        <f t="shared" si="178"/>
        <v>9.7527987080484151E-3</v>
      </c>
      <c r="AR203" s="28">
        <v>2280</v>
      </c>
      <c r="AS203" s="4">
        <v>0</v>
      </c>
      <c r="AT203" s="35" t="str">
        <f t="shared" ref="AT203" si="185">ROUND(AS203-AN203,2) &amp; "   (" &amp; ROUND(100*(AS203-AN203)/AN203,1) &amp;"%)"</f>
        <v>-2317,69   (-100%)</v>
      </c>
      <c r="AU203" s="34" t="str">
        <f>ROUND(AS203-AR203,2) &amp; "  (" &amp; ROUND(100*(AS203-AR203)/AR203,1) &amp;"%)"</f>
        <v>-2280  (-100%)</v>
      </c>
      <c r="AV203" s="191" t="str">
        <f t="shared" si="179"/>
        <v/>
      </c>
    </row>
    <row r="204" spans="1:48" x14ac:dyDescent="0.3">
      <c r="A204" s="23" t="str">
        <f t="shared" si="125"/>
        <v>6150</v>
      </c>
      <c r="B204" s="212" t="s">
        <v>202</v>
      </c>
      <c r="C204" s="186" t="str">
        <f t="shared" si="126"/>
        <v>6150/(1120)</v>
      </c>
      <c r="D204" s="187" t="str">
        <f t="shared" si="127"/>
        <v>(1120)  01845/050 Ch.Gén.</v>
      </c>
      <c r="E204" s="196" t="str">
        <f>A490</f>
        <v>615981 – Entretien Jardins</v>
      </c>
      <c r="F204" s="27">
        <v>451.61</v>
      </c>
      <c r="G204" s="27">
        <v>817.5</v>
      </c>
      <c r="H204" s="27">
        <v>973.69</v>
      </c>
      <c r="I204" s="27">
        <v>3939.1</v>
      </c>
      <c r="K204" s="28">
        <v>1000</v>
      </c>
      <c r="L204" s="27">
        <v>65</v>
      </c>
      <c r="M204" s="39"/>
      <c r="N204" s="28">
        <v>1000</v>
      </c>
      <c r="P204" s="39"/>
      <c r="Q204" s="123">
        <f>O204-N204</f>
        <v>-1000</v>
      </c>
      <c r="R204" s="191" t="str">
        <f t="shared" si="173"/>
        <v/>
      </c>
      <c r="S204" s="28">
        <v>1000</v>
      </c>
      <c r="V204" s="123">
        <f>T204-S204</f>
        <v>-1000</v>
      </c>
      <c r="W204" s="191" t="str">
        <f t="shared" si="174"/>
        <v/>
      </c>
      <c r="AA204" s="34"/>
      <c r="AB204" s="191" t="str">
        <f t="shared" si="175"/>
        <v/>
      </c>
      <c r="AC204" s="28">
        <v>2600</v>
      </c>
      <c r="AD204" s="192">
        <v>0</v>
      </c>
      <c r="AE204" s="35"/>
      <c r="AF204" s="34" t="str">
        <f>ROUND(AD204-AC204,2) &amp; "  (" &amp; ROUND(100*(AD204-AC204)/AC204,1) &amp;"%)"</f>
        <v>-2600  (-100%)</v>
      </c>
      <c r="AG204" s="191" t="str">
        <f t="shared" si="176"/>
        <v/>
      </c>
      <c r="AH204" s="28">
        <v>2640</v>
      </c>
      <c r="AI204" s="4">
        <v>0</v>
      </c>
      <c r="AJ204" s="29"/>
      <c r="AK204" s="34" t="str">
        <f>ROUND(AI204-AH204,2) &amp; "  (" &amp; ROUND(100*(AI204-AH204)/AH204,1) &amp;"%)"</f>
        <v>-2640  (-100%)</v>
      </c>
      <c r="AL204" s="191" t="str">
        <f t="shared" si="177"/>
        <v/>
      </c>
      <c r="AM204" s="28">
        <v>2680</v>
      </c>
      <c r="AN204" s="205">
        <v>0</v>
      </c>
      <c r="AO204" s="29"/>
      <c r="AP204" s="34" t="str">
        <f>ROUND(AN204-AM204,2) &amp; "  (" &amp; ROUND(100*(AN204-AM204)/AM204,1) &amp;"%)"</f>
        <v>-2680  (-100%)</v>
      </c>
      <c r="AQ204" s="191" t="str">
        <f t="shared" si="178"/>
        <v/>
      </c>
      <c r="AS204" s="4">
        <v>0</v>
      </c>
      <c r="AT204" s="29"/>
      <c r="AU204" s="34" t="e">
        <f>ROUND(AS204-AR204,2) &amp; "  (" &amp; ROUND(100*(AS204-AR204)/AR204,1) &amp;"%)"</f>
        <v>#DIV/0!</v>
      </c>
      <c r="AV204" s="191" t="str">
        <f t="shared" si="179"/>
        <v/>
      </c>
    </row>
    <row r="205" spans="1:48" x14ac:dyDescent="0.3">
      <c r="A205" s="23" t="str">
        <f t="shared" si="125"/>
        <v>6150</v>
      </c>
      <c r="B205" s="212" t="s">
        <v>203</v>
      </c>
      <c r="C205" s="186" t="str">
        <f t="shared" si="126"/>
        <v>6150/(1130)</v>
      </c>
      <c r="D205" s="187" t="str">
        <f t="shared" si="127"/>
        <v>(1130)  01846/050 Ch.Gén.</v>
      </c>
      <c r="E205" s="196" t="str">
        <f>A491</f>
        <v>615982 – Travaux Jardins</v>
      </c>
      <c r="F205" s="27">
        <v>0</v>
      </c>
      <c r="G205" s="27">
        <v>459.84</v>
      </c>
      <c r="H205" s="27">
        <v>7199.27</v>
      </c>
      <c r="J205" s="27">
        <v>1678.75</v>
      </c>
      <c r="K205" s="28">
        <v>800</v>
      </c>
      <c r="L205" s="27">
        <v>3420.5</v>
      </c>
      <c r="M205" s="39">
        <f>(L205-J205)/J205</f>
        <v>1.0375279225614296</v>
      </c>
      <c r="N205" s="28">
        <v>800</v>
      </c>
      <c r="O205" s="27">
        <v>3612</v>
      </c>
      <c r="P205" s="39">
        <f>(O205-L205)/L205</f>
        <v>5.5985966963894171E-2</v>
      </c>
      <c r="Q205" s="123">
        <f>O205-N205</f>
        <v>2812</v>
      </c>
      <c r="R205" s="191">
        <f t="shared" si="173"/>
        <v>1.2097335725917509E-2</v>
      </c>
      <c r="S205" s="28">
        <v>800</v>
      </c>
      <c r="T205" s="27">
        <v>5622</v>
      </c>
      <c r="U205" s="39">
        <f>(T205-O205)/O205</f>
        <v>0.55647840531561465</v>
      </c>
      <c r="V205" s="123">
        <f>T205-S205</f>
        <v>4822</v>
      </c>
      <c r="W205" s="191">
        <f t="shared" si="174"/>
        <v>1.9179279009896168E-2</v>
      </c>
      <c r="X205" s="28">
        <v>2000</v>
      </c>
      <c r="Y205" s="32">
        <v>3066</v>
      </c>
      <c r="Z205" s="197" t="str">
        <f>ROUND(Y205-T205,2) &amp; "   (" &amp; ROUND(100*(Y205-T205)/T205,1) &amp;"%)"</f>
        <v>-2556   (-45,5%)</v>
      </c>
      <c r="AA205" s="34" t="str">
        <f>ROUND(Y205-X205,2) &amp; "  (" &amp; ROUND(100*(Y205-X205)/X205,1) &amp;"%)"</f>
        <v>1066  (53,3%)</v>
      </c>
      <c r="AB205" s="191">
        <f t="shared" si="175"/>
        <v>9.8624592244729477E-3</v>
      </c>
      <c r="AC205" s="28">
        <v>3600</v>
      </c>
      <c r="AD205" s="192">
        <v>4620</v>
      </c>
      <c r="AE205" s="35" t="str">
        <f>ROUND(AD205-Y205,2) &amp; "   (" &amp; ROUND(100*(AD205-Y205)/Y205,1) &amp;"%)"</f>
        <v>1554   (50,7%)</v>
      </c>
      <c r="AF205" s="34" t="str">
        <f>ROUND(AD205-AC205,2) &amp; "  (" &amp; ROUND(100*(AD205-AC205)/AC205,1) &amp;"%)"</f>
        <v>1020  (28,3%)</v>
      </c>
      <c r="AG205" s="191">
        <f t="shared" si="176"/>
        <v>1.5476805193453028E-2</v>
      </c>
      <c r="AH205" s="28">
        <v>3660</v>
      </c>
      <c r="AI205" s="553">
        <v>5090</v>
      </c>
      <c r="AJ205" s="35" t="str">
        <f t="shared" ref="AJ205" si="186">ROUND(AI205-AD205,2) &amp; "   (" &amp; ROUND(100*(AI205-AD205)/AD205,1) &amp;"%)"</f>
        <v>470   (10,2%)</v>
      </c>
      <c r="AK205" s="34" t="str">
        <f>ROUND(AI205-AH205,2) &amp; "  (" &amp; ROUND(100*(AI205-AH205)/AH205,1) &amp;"%)"</f>
        <v>1430  (39,1%)</v>
      </c>
      <c r="AL205" s="191">
        <f t="shared" si="177"/>
        <v>1.7125227434964245E-2</v>
      </c>
      <c r="AM205" s="28">
        <v>3720</v>
      </c>
      <c r="AN205" s="557">
        <v>3816</v>
      </c>
      <c r="AO205" s="35" t="str">
        <f t="shared" ref="AO205" si="187">ROUND(AN205-AI205,2) &amp; "   (" &amp; ROUND(100*(AN205-AI205)/AI205,1) &amp;"%)"</f>
        <v>-1274   (-25%)</v>
      </c>
      <c r="AP205" s="34" t="str">
        <f>ROUND(AN205-AM205,2) &amp; "  (" &amp; ROUND(100*(AN205-AM205)/AM205,1) &amp;"%)"</f>
        <v>96  (2,6%)</v>
      </c>
      <c r="AQ205" s="191">
        <f t="shared" si="178"/>
        <v>1.605766080447029E-2</v>
      </c>
      <c r="AS205" s="4">
        <v>0</v>
      </c>
      <c r="AT205" s="35" t="str">
        <f t="shared" ref="AT205:AT206" si="188">ROUND(AS205-AN205,2) &amp; "   (" &amp; ROUND(100*(AS205-AN205)/AN205,1) &amp;"%)"</f>
        <v>-3816   (-100%)</v>
      </c>
      <c r="AU205" s="34" t="e">
        <f>ROUND(AS205-AR205,2) &amp; "  (" &amp; ROUND(100*(AS205-AR205)/AR205,1) &amp;"%)"</f>
        <v>#DIV/0!</v>
      </c>
      <c r="AV205" s="191" t="str">
        <f t="shared" si="179"/>
        <v/>
      </c>
    </row>
    <row r="206" spans="1:48" x14ac:dyDescent="0.3">
      <c r="A206" s="23" t="str">
        <f t="shared" si="125"/>
        <v>6050</v>
      </c>
      <c r="B206" s="212" t="s">
        <v>204</v>
      </c>
      <c r="C206" s="186" t="str">
        <f t="shared" si="126"/>
        <v>6050/(1140)</v>
      </c>
      <c r="D206" s="187" t="str">
        <f t="shared" si="127"/>
        <v>(1140)  01847/050 Ch.Gén.</v>
      </c>
      <c r="E206" s="190" t="str">
        <f>A391</f>
        <v>60681 – Achats Plantes</v>
      </c>
      <c r="F206" s="27">
        <v>881.99</v>
      </c>
      <c r="I206" s="27">
        <v>722.18</v>
      </c>
      <c r="K206" s="28">
        <v>1500</v>
      </c>
      <c r="L206" s="27">
        <v>1996.7</v>
      </c>
      <c r="M206" s="39"/>
      <c r="N206" s="28">
        <v>1500</v>
      </c>
      <c r="P206" s="39"/>
      <c r="Q206" s="123">
        <f>O206-N206</f>
        <v>-1500</v>
      </c>
      <c r="R206" s="191" t="str">
        <f t="shared" si="173"/>
        <v/>
      </c>
      <c r="S206" s="28">
        <v>1500</v>
      </c>
      <c r="V206" s="123">
        <f>T206-S206</f>
        <v>-1500</v>
      </c>
      <c r="W206" s="191" t="str">
        <f t="shared" si="174"/>
        <v/>
      </c>
      <c r="X206" s="28">
        <v>2000</v>
      </c>
      <c r="Z206" s="89"/>
      <c r="AA206" s="34" t="str">
        <f>ROUND(Y206-X206,2) &amp; "  (" &amp; ROUND(100*(Y206-X206)/X206,1) &amp;"%)"</f>
        <v>-2000  (-100%)</v>
      </c>
      <c r="AB206" s="191" t="str">
        <f t="shared" si="175"/>
        <v/>
      </c>
      <c r="AC206" s="28">
        <v>1000</v>
      </c>
      <c r="AD206" s="4">
        <v>0</v>
      </c>
      <c r="AE206" s="35"/>
      <c r="AF206" s="34" t="str">
        <f>ROUND(AD206-AC206,2) &amp; "  (" &amp; ROUND(100*(AD206-AC206)/AC206,1) &amp;"%)"</f>
        <v>-1000  (-100%)</v>
      </c>
      <c r="AG206" s="191" t="str">
        <f t="shared" si="176"/>
        <v/>
      </c>
      <c r="AH206" s="28">
        <v>1020</v>
      </c>
      <c r="AI206" s="4">
        <v>0</v>
      </c>
      <c r="AJ206" s="35" t="str">
        <f>ROUND(AI206-AD206,2) &amp; "   (" &amp; ROUND(100*(AI206-AD206)/(AD206+0.001),1) &amp;"%)"</f>
        <v>0   (0%)</v>
      </c>
      <c r="AK206" s="34" t="str">
        <f>ROUND(AI206-AH206,2) &amp; "  (" &amp; ROUND(100*(AI206-AH206)/AH206,1) &amp;"%)"</f>
        <v>-1020  (-100%)</v>
      </c>
      <c r="AL206" s="191" t="str">
        <f t="shared" si="177"/>
        <v/>
      </c>
      <c r="AM206" s="28">
        <v>1040</v>
      </c>
      <c r="AN206" s="205">
        <v>0</v>
      </c>
      <c r="AO206" s="35" t="str">
        <f>ROUND(AN206-AI206,2) &amp; "   (" &amp; ROUND(100*(AN206-AI206)/(AI206+0.0001),1) &amp;"%)"</f>
        <v>0   (0%)</v>
      </c>
      <c r="AP206" s="34" t="str">
        <f>ROUND(AN206-AM206,2) &amp; "  (" &amp; ROUND(100*(AN206-AM206)/AM206,1) &amp;"%)"</f>
        <v>-1040  (-100%)</v>
      </c>
      <c r="AQ206" s="191" t="str">
        <f t="shared" si="178"/>
        <v/>
      </c>
      <c r="AS206" s="4">
        <v>0</v>
      </c>
      <c r="AT206" s="35" t="e">
        <f t="shared" si="188"/>
        <v>#DIV/0!</v>
      </c>
      <c r="AU206" s="34" t="e">
        <f>ROUND(AS206-AR206,2) &amp; "  (" &amp; ROUND(100*(AS206-AR206)/AR206,1) &amp;"%)"</f>
        <v>#DIV/0!</v>
      </c>
      <c r="AV206" s="191" t="str">
        <f t="shared" si="179"/>
        <v/>
      </c>
    </row>
    <row r="207" spans="1:48" x14ac:dyDescent="0.3">
      <c r="A207" s="23" t="str">
        <f t="shared" si="125"/>
        <v>6060</v>
      </c>
      <c r="B207" s="212" t="s">
        <v>205</v>
      </c>
      <c r="C207" s="186" t="str">
        <f t="shared" si="126"/>
        <v>6060/(1150)</v>
      </c>
      <c r="D207" s="187" t="str">
        <f t="shared" si="127"/>
        <v>(1150)  01848/050 Ch.Gén.</v>
      </c>
      <c r="E207" s="190" t="str">
        <f>A392</f>
        <v>60682 – Décoration Florale</v>
      </c>
      <c r="F207" s="27">
        <v>1899.61</v>
      </c>
      <c r="G207" s="27">
        <v>1925.44</v>
      </c>
      <c r="H207" s="27">
        <v>3681.29</v>
      </c>
      <c r="I207" s="27">
        <v>2497.81</v>
      </c>
      <c r="M207" s="39"/>
      <c r="P207" s="39"/>
      <c r="Q207" s="123"/>
      <c r="R207" s="191" t="str">
        <f t="shared" si="173"/>
        <v/>
      </c>
      <c r="V207" s="123"/>
      <c r="W207" s="191" t="str">
        <f t="shared" si="174"/>
        <v/>
      </c>
      <c r="Z207" s="89"/>
      <c r="AA207" s="34"/>
      <c r="AB207" s="191" t="str">
        <f t="shared" si="175"/>
        <v/>
      </c>
      <c r="AD207" s="4"/>
      <c r="AE207" s="35"/>
      <c r="AF207" s="34"/>
      <c r="AG207" s="191" t="str">
        <f t="shared" si="176"/>
        <v/>
      </c>
      <c r="AI207" s="4"/>
      <c r="AJ207" s="29"/>
      <c r="AK207" s="34"/>
      <c r="AL207" s="191" t="str">
        <f t="shared" si="177"/>
        <v/>
      </c>
      <c r="AN207" s="205"/>
      <c r="AO207" s="29"/>
      <c r="AP207" s="34"/>
      <c r="AQ207" s="191" t="str">
        <f t="shared" si="178"/>
        <v/>
      </c>
      <c r="AS207" s="4"/>
      <c r="AT207" s="29"/>
      <c r="AU207" s="34"/>
      <c r="AV207" s="191" t="str">
        <f t="shared" si="179"/>
        <v/>
      </c>
    </row>
    <row r="208" spans="1:48" x14ac:dyDescent="0.3">
      <c r="A208" s="23" t="str">
        <f t="shared" si="125"/>
        <v>6140</v>
      </c>
      <c r="B208" s="212" t="s">
        <v>206</v>
      </c>
      <c r="C208" s="186" t="str">
        <f t="shared" si="126"/>
        <v>6140/(1160)</v>
      </c>
      <c r="D208" s="187" t="str">
        <f t="shared" si="127"/>
        <v>(1160)  00861/050 Ch.Gén.</v>
      </c>
      <c r="E208" s="190" t="str">
        <f>A412</f>
        <v>61451 – Contrat Vide-Ordure</v>
      </c>
      <c r="F208" s="27">
        <v>2674.76</v>
      </c>
      <c r="G208" s="27">
        <v>2740.86</v>
      </c>
      <c r="H208" s="27">
        <v>2862.36</v>
      </c>
      <c r="I208" s="27">
        <v>2950.04</v>
      </c>
      <c r="J208" s="27">
        <v>3122.88</v>
      </c>
      <c r="K208" s="28">
        <v>3250</v>
      </c>
      <c r="L208" s="27">
        <v>3213.02</v>
      </c>
      <c r="M208" s="39">
        <f>(L208-J208)/J208</f>
        <v>2.8864381596475006E-2</v>
      </c>
      <c r="N208" s="28">
        <v>3250</v>
      </c>
      <c r="O208" s="27">
        <v>3340.26</v>
      </c>
      <c r="P208" s="39">
        <f>(O208-L208)/L208</f>
        <v>3.9601371918008679E-2</v>
      </c>
      <c r="Q208" s="123">
        <f>O208-N208</f>
        <v>90.260000000000218</v>
      </c>
      <c r="R208" s="191">
        <f t="shared" si="173"/>
        <v>1.1187222212583949E-2</v>
      </c>
      <c r="S208" s="28">
        <v>3250</v>
      </c>
      <c r="T208" s="27">
        <v>3425.1</v>
      </c>
      <c r="U208" s="39">
        <f>(T208-O208)/O208</f>
        <v>2.5399220419967214E-2</v>
      </c>
      <c r="V208" s="123">
        <f>T208-S208</f>
        <v>175.09999999999991</v>
      </c>
      <c r="W208" s="191">
        <f t="shared" si="174"/>
        <v>1.1684622649732367E-2</v>
      </c>
      <c r="X208" s="28">
        <v>3500</v>
      </c>
      <c r="Y208" s="32">
        <v>5060</v>
      </c>
      <c r="Z208" s="197" t="str">
        <f>ROUND(Y208-T208,2) &amp; "   (" &amp; ROUND(100*(Y208-T208)/T208,1) &amp;"%)"</f>
        <v>1634,9   (47,7%)</v>
      </c>
      <c r="AA208" s="34" t="str">
        <f>ROUND(Y208-X208,2) &amp; "  (" &amp; ROUND(100*(Y208-X208)/X208,1) &amp;"%)"</f>
        <v>1560  (44,6%)</v>
      </c>
      <c r="AB208" s="191">
        <f t="shared" si="175"/>
        <v>1.6276596110839241E-2</v>
      </c>
      <c r="AC208" s="28">
        <v>2700</v>
      </c>
      <c r="AD208" s="4">
        <v>0</v>
      </c>
      <c r="AE208" s="35" t="str">
        <f>ROUND(AD208-Y208,2) &amp; "   (" &amp; ROUND(100*(AD208-Y208)/Y208,1) &amp;"%)"</f>
        <v>-5060   (-100%)</v>
      </c>
      <c r="AF208" s="34" t="str">
        <f>ROUND(AD208-AC208,2) &amp; "  (" &amp; ROUND(100*(AD208-AC208)/AC208,1) &amp;"%)"</f>
        <v>-2700  (-100%)</v>
      </c>
      <c r="AG208" s="191" t="str">
        <f t="shared" si="176"/>
        <v/>
      </c>
      <c r="AH208" s="28">
        <v>2750</v>
      </c>
      <c r="AI208" s="4">
        <v>3465</v>
      </c>
      <c r="AJ208" s="35" t="str">
        <f>ROUND(AI208-AD208,2) &amp; "   (" &amp; ROUND(100*(AI208-AD208)/(AD208+0.001),1) &amp;"%)"</f>
        <v>3465   (346500000%)</v>
      </c>
      <c r="AK208" s="34" t="str">
        <f>ROUND(AI208-AH208,2) &amp; "  (" &amp; ROUND(100*(AI208-AH208)/AH208,1) &amp;"%)"</f>
        <v>715  (26%)</v>
      </c>
      <c r="AL208" s="191">
        <f t="shared" si="177"/>
        <v>1.1657939697868588E-2</v>
      </c>
      <c r="AM208" s="28">
        <v>2800</v>
      </c>
      <c r="AN208" s="205">
        <v>3058</v>
      </c>
      <c r="AO208" s="35" t="str">
        <f t="shared" ref="AO208" si="189">ROUND(AN208-AI208,2) &amp; "   (" &amp; ROUND(100*(AN208-AI208)/AI208,1) &amp;"%)"</f>
        <v>-407   (-11,7%)</v>
      </c>
      <c r="AP208" s="34" t="str">
        <f>ROUND(AN208-AM208,2) &amp; "  (" &amp; ROUND(100*(AN208-AM208)/AM208,1) &amp;"%)"</f>
        <v>258  (9,2%)</v>
      </c>
      <c r="AQ208" s="191">
        <f t="shared" si="178"/>
        <v>1.2868010152009998E-2</v>
      </c>
      <c r="AR208" s="28">
        <v>2800</v>
      </c>
      <c r="AS208" s="4">
        <v>0</v>
      </c>
      <c r="AT208" s="35" t="str">
        <f t="shared" ref="AT208" si="190">ROUND(AS208-AN208,2) &amp; "   (" &amp; ROUND(100*(AS208-AN208)/AN208,1) &amp;"%)"</f>
        <v>-3058   (-100%)</v>
      </c>
      <c r="AU208" s="34" t="str">
        <f>ROUND(AS208-AR208,2) &amp; "  (" &amp; ROUND(100*(AS208-AR208)/AR208,1) &amp;"%)"</f>
        <v>-2800  (-100%)</v>
      </c>
      <c r="AV208" s="191" t="str">
        <f t="shared" si="179"/>
        <v/>
      </c>
    </row>
    <row r="209" spans="1:48" x14ac:dyDescent="0.3">
      <c r="A209" s="23" t="str">
        <f t="shared" si="125"/>
        <v>6150</v>
      </c>
      <c r="B209" s="212" t="s">
        <v>207</v>
      </c>
      <c r="C209" s="186" t="str">
        <f t="shared" si="126"/>
        <v>6150/(1170)</v>
      </c>
      <c r="D209" s="187" t="str">
        <f t="shared" si="127"/>
        <v>(1170)  01866/050 Ch.Gén.</v>
      </c>
      <c r="E209" s="190" t="str">
        <f>A454</f>
        <v xml:space="preserve"> 61551 – Travaux Vide-Ordure</v>
      </c>
      <c r="F209" s="27">
        <v>0</v>
      </c>
      <c r="L209" s="27">
        <v>168.3</v>
      </c>
      <c r="M209" s="39"/>
      <c r="O209" s="27">
        <v>183.5</v>
      </c>
      <c r="P209" s="39">
        <f>(O209-L209)/L209</f>
        <v>9.0314913844325537E-2</v>
      </c>
      <c r="Q209" s="123">
        <f>O209-N209</f>
        <v>183.5</v>
      </c>
      <c r="R209" s="191">
        <f t="shared" si="173"/>
        <v>6.1457948662953015E-4</v>
      </c>
      <c r="T209" s="27">
        <v>1012</v>
      </c>
      <c r="U209" s="39">
        <f>(T209-O209)/O209</f>
        <v>4.5149863760217981</v>
      </c>
      <c r="V209" s="123">
        <f>T209-S209</f>
        <v>1012</v>
      </c>
      <c r="W209" s="191">
        <f t="shared" si="174"/>
        <v>3.4524066805433871E-3</v>
      </c>
      <c r="Z209" s="89" t="str">
        <f>ROUND(Y209-T209,2) &amp; "   (" &amp; ROUND(100*(Y209-T209)/T209,1) &amp;"%)"</f>
        <v>-1012   (-100%)</v>
      </c>
      <c r="AA209" s="34"/>
      <c r="AB209" s="191" t="str">
        <f t="shared" si="175"/>
        <v/>
      </c>
      <c r="AD209" s="4">
        <v>1350.25</v>
      </c>
      <c r="AE209" s="35"/>
      <c r="AF209" s="34"/>
      <c r="AG209" s="191">
        <f t="shared" si="176"/>
        <v>4.5232805654675219E-3</v>
      </c>
      <c r="AI209" s="4">
        <v>1783.1</v>
      </c>
      <c r="AJ209" s="29"/>
      <c r="AK209" s="34"/>
      <c r="AL209" s="191">
        <f t="shared" si="177"/>
        <v>5.9992127778555494E-3</v>
      </c>
      <c r="AN209" s="4">
        <v>1056</v>
      </c>
      <c r="AO209" s="29"/>
      <c r="AP209" s="34"/>
      <c r="AQ209" s="191">
        <f t="shared" si="178"/>
        <v>4.4436294050106467E-3</v>
      </c>
      <c r="AS209" s="4"/>
      <c r="AT209" s="29"/>
      <c r="AU209" s="34"/>
      <c r="AV209" s="191" t="str">
        <f t="shared" si="179"/>
        <v/>
      </c>
    </row>
    <row r="210" spans="1:48" x14ac:dyDescent="0.3">
      <c r="A210" s="23" t="str">
        <f t="shared" si="125"/>
        <v>6130</v>
      </c>
      <c r="B210" s="212" t="s">
        <v>208</v>
      </c>
      <c r="C210" s="186" t="str">
        <f t="shared" si="126"/>
        <v>6130/(1180)</v>
      </c>
      <c r="D210" s="187" t="str">
        <f t="shared" si="127"/>
        <v>(1180)  01881/050 Ch.Gén.</v>
      </c>
      <c r="E210" s="188" t="str">
        <f>A401</f>
        <v>6131 – Contrat Loc.Compteur</v>
      </c>
      <c r="F210" s="27">
        <v>85.91</v>
      </c>
      <c r="G210" s="27">
        <v>88.62</v>
      </c>
      <c r="H210" s="27">
        <v>92.09</v>
      </c>
      <c r="I210" s="27">
        <v>94.48</v>
      </c>
      <c r="J210" s="27">
        <v>98.47</v>
      </c>
      <c r="K210" s="28">
        <v>100</v>
      </c>
      <c r="L210" s="27">
        <v>100.86</v>
      </c>
      <c r="M210" s="39">
        <f>(L210-J210)/J210</f>
        <v>2.4271351680714946E-2</v>
      </c>
      <c r="N210" s="28">
        <v>100</v>
      </c>
      <c r="O210" s="27">
        <v>103.31</v>
      </c>
      <c r="P210" s="39">
        <f>(O210-L210)/L210</f>
        <v>2.4291096569502308E-2</v>
      </c>
      <c r="Q210" s="123">
        <f>O210-N210</f>
        <v>3.3100000000000023</v>
      </c>
      <c r="R210" s="191">
        <f t="shared" si="173"/>
        <v>3.4600657636891971E-4</v>
      </c>
      <c r="S210" s="28">
        <v>100</v>
      </c>
      <c r="T210" s="27">
        <v>105.62</v>
      </c>
      <c r="U210" s="39">
        <f>(T210-O210)/O210</f>
        <v>2.2359887716581185E-2</v>
      </c>
      <c r="V210" s="123">
        <f>T210-S210</f>
        <v>5.6200000000000045</v>
      </c>
      <c r="W210" s="191">
        <f t="shared" si="174"/>
        <v>3.6031936126382664E-4</v>
      </c>
      <c r="X210" s="28">
        <v>110</v>
      </c>
      <c r="Y210" s="27">
        <v>108.22</v>
      </c>
      <c r="Z210" s="89" t="str">
        <f>ROUND(Y210-T210,2) &amp; "   (" &amp; ROUND(100*(Y210-T210)/T210,1) &amp;"%)"</f>
        <v>2,6   (2,5%)</v>
      </c>
      <c r="AA210" s="34" t="str">
        <f>ROUND(Y210-X210,2) &amp; "  (" &amp; ROUND(100*(Y210-X210)/X210,1) &amp;"%)"</f>
        <v>-1,78  (-1,6%)</v>
      </c>
      <c r="AB210" s="191">
        <f t="shared" si="175"/>
        <v>3.4811328678162502E-4</v>
      </c>
      <c r="AC210" s="28">
        <v>120</v>
      </c>
      <c r="AD210" s="4">
        <v>110.89</v>
      </c>
      <c r="AE210" s="35" t="str">
        <f>ROUND(AD210-Y210,2) &amp; "   (" &amp; ROUND(100*(AD210-Y210)/Y210,1) &amp;"%)"</f>
        <v>2,67   (2,5%)</v>
      </c>
      <c r="AF210" s="34" t="str">
        <f>ROUND(AD210-AC210,2) &amp; "  (" &amp; ROUND(100*(AD210-AC210)/AC210,1) &amp;"%)"</f>
        <v>-9,11  (-7,6%)</v>
      </c>
      <c r="AG210" s="191">
        <f t="shared" si="176"/>
        <v>3.714768242212135E-4</v>
      </c>
      <c r="AH210" s="28">
        <v>130</v>
      </c>
      <c r="AI210" s="4">
        <v>113.9</v>
      </c>
      <c r="AJ210" s="35" t="str">
        <f t="shared" ref="AJ210" si="191">ROUND(AI210-AD210,2) &amp; "   (" &amp; ROUND(100*(AI210-AD210)/AD210,1) &amp;"%)"</f>
        <v>3,01   (2,7%)</v>
      </c>
      <c r="AK210" s="34" t="str">
        <f>ROUND(AI210-AH210,2) &amp; "  (" &amp; ROUND(100*(AI210-AH210)/AH210,1) &amp;"%)"</f>
        <v>-16,1  (-12,4%)</v>
      </c>
      <c r="AL210" s="191">
        <f t="shared" si="177"/>
        <v>3.8321481431088955E-4</v>
      </c>
      <c r="AM210" s="28">
        <v>140</v>
      </c>
      <c r="AN210" s="205">
        <v>116.65</v>
      </c>
      <c r="AO210" s="35" t="str">
        <f t="shared" ref="AO210" si="192">ROUND(AN210-AI210,2) &amp; "   (" &amp; ROUND(100*(AN210-AI210)/AI210,1) &amp;"%)"</f>
        <v>2,75   (2,4%)</v>
      </c>
      <c r="AP210" s="34" t="str">
        <f>ROUND(AN210-AM210,2) &amp; "  (" &amp; ROUND(100*(AN210-AM210)/AM210,1) &amp;"%)"</f>
        <v>-23,35  (-16,7%)</v>
      </c>
      <c r="AQ210" s="191">
        <f t="shared" si="178"/>
        <v>4.908611459228144E-4</v>
      </c>
      <c r="AR210" s="28">
        <v>140</v>
      </c>
      <c r="AS210" s="4">
        <v>0</v>
      </c>
      <c r="AT210" s="35" t="str">
        <f t="shared" ref="AT210" si="193">ROUND(AS210-AN210,2) &amp; "   (" &amp; ROUND(100*(AS210-AN210)/AN210,1) &amp;"%)"</f>
        <v>-116,65   (-100%)</v>
      </c>
      <c r="AU210" s="34" t="str">
        <f>ROUND(AS210-AR210,2) &amp; "  (" &amp; ROUND(100*(AS210-AR210)/AR210,1) &amp;"%)"</f>
        <v>-140  (-100%)</v>
      </c>
      <c r="AV210" s="191" t="str">
        <f t="shared" si="179"/>
        <v/>
      </c>
    </row>
    <row r="211" spans="1:48" x14ac:dyDescent="0.3">
      <c r="A211" s="23" t="str">
        <f t="shared" si="125"/>
        <v>7130</v>
      </c>
      <c r="B211" s="212" t="s">
        <v>209</v>
      </c>
      <c r="C211" s="186" t="str">
        <f t="shared" si="126"/>
        <v>7130/(1190)</v>
      </c>
      <c r="D211" s="187" t="str">
        <f t="shared" si="127"/>
        <v>(1190)  00952/050 Ch.Gén.</v>
      </c>
      <c r="E211" s="188" t="str">
        <f>A624</f>
        <v>7130 – Indemnités.</v>
      </c>
      <c r="F211" s="27">
        <v>-265.58</v>
      </c>
      <c r="G211" s="27">
        <v>-3511.78</v>
      </c>
      <c r="H211" s="27">
        <v>-7101.32</v>
      </c>
      <c r="I211" s="27">
        <v>-3419.74</v>
      </c>
      <c r="J211" s="27">
        <v>-6029.23</v>
      </c>
      <c r="L211" s="27">
        <v>-1284.04</v>
      </c>
      <c r="M211" s="39"/>
      <c r="O211" s="27">
        <v>-5350.55</v>
      </c>
      <c r="P211" s="39">
        <f>(O211-L211)/L211</f>
        <v>3.166965203576213</v>
      </c>
      <c r="Q211" s="123">
        <f>O211-N211</f>
        <v>-5350.55</v>
      </c>
      <c r="R211" s="191" t="str">
        <f t="shared" si="173"/>
        <v/>
      </c>
      <c r="T211" s="27">
        <v>-5871.65</v>
      </c>
      <c r="U211" s="39">
        <f>(T211-O211)/O211</f>
        <v>9.7391856911906147E-2</v>
      </c>
      <c r="V211" s="123">
        <f>T211-S211</f>
        <v>-5871.65</v>
      </c>
      <c r="W211" s="191" t="str">
        <f t="shared" si="174"/>
        <v/>
      </c>
      <c r="Y211" s="27">
        <v>-30443.29</v>
      </c>
      <c r="Z211" s="89" t="str">
        <f>ROUND(Y211-T211,2) &amp; "   (" &amp; ROUND(100*(Y211-T211)/T211,1) &amp;"%)"</f>
        <v>-24571,64   (418,5%)</v>
      </c>
      <c r="AA211" s="34"/>
      <c r="AB211" s="191" t="str">
        <f t="shared" si="175"/>
        <v/>
      </c>
      <c r="AD211" s="4">
        <v>-757.94</v>
      </c>
      <c r="AE211" s="35" t="str">
        <f>ROUND(AD211-Y211,2) &amp; "   (" &amp; ROUND(100*(AD211-Y211)/Y211,1) &amp;"%)"</f>
        <v>29685,35   (-97,5%)</v>
      </c>
      <c r="AF211" s="34"/>
      <c r="AG211" s="191" t="str">
        <f t="shared" si="176"/>
        <v/>
      </c>
      <c r="AI211" s="4">
        <v>-2112</v>
      </c>
      <c r="AJ211" s="29"/>
      <c r="AK211" s="34"/>
      <c r="AL211" s="191" t="str">
        <f t="shared" si="177"/>
        <v/>
      </c>
      <c r="AN211" s="205">
        <v>0</v>
      </c>
      <c r="AO211" s="29"/>
      <c r="AP211" s="34"/>
      <c r="AQ211" s="191" t="str">
        <f t="shared" si="178"/>
        <v/>
      </c>
      <c r="AS211" s="4"/>
      <c r="AT211" s="29"/>
      <c r="AU211" s="34"/>
      <c r="AV211" s="191" t="str">
        <f t="shared" si="179"/>
        <v/>
      </c>
    </row>
    <row r="212" spans="1:48" x14ac:dyDescent="0.3">
      <c r="A212" s="23" t="str">
        <f t="shared" si="125"/>
        <v>7140</v>
      </c>
      <c r="B212" s="212" t="s">
        <v>210</v>
      </c>
      <c r="C212" s="186" t="str">
        <f t="shared" si="126"/>
        <v>7140/(1200)</v>
      </c>
      <c r="D212" s="187" t="str">
        <f t="shared" si="127"/>
        <v>(1200)  01953/050 Ch.Gén.</v>
      </c>
      <c r="E212" s="188" t="str">
        <f>A628</f>
        <v>7142 – Indemnités Art.700.</v>
      </c>
      <c r="F212" s="27">
        <v>0</v>
      </c>
      <c r="M212" s="39"/>
      <c r="O212" s="27">
        <v>-2200</v>
      </c>
      <c r="P212" s="39"/>
      <c r="Q212" s="123"/>
      <c r="R212" s="191" t="str">
        <f t="shared" si="173"/>
        <v/>
      </c>
      <c r="V212" s="123"/>
      <c r="W212" s="191" t="str">
        <f t="shared" si="174"/>
        <v/>
      </c>
      <c r="Y212" s="27">
        <v>-1000</v>
      </c>
      <c r="Z212" s="89"/>
      <c r="AA212" s="34"/>
      <c r="AB212" s="191" t="str">
        <f t="shared" si="175"/>
        <v/>
      </c>
      <c r="AD212" s="4"/>
      <c r="AE212" s="35"/>
      <c r="AF212" s="34"/>
      <c r="AG212" s="191" t="str">
        <f t="shared" si="176"/>
        <v/>
      </c>
      <c r="AI212" s="4"/>
      <c r="AJ212" s="29"/>
      <c r="AK212" s="34"/>
      <c r="AL212" s="191" t="str">
        <f t="shared" si="177"/>
        <v/>
      </c>
      <c r="AN212" s="205"/>
      <c r="AO212" s="29"/>
      <c r="AP212" s="34"/>
      <c r="AQ212" s="191" t="str">
        <f t="shared" si="178"/>
        <v/>
      </c>
      <c r="AS212" s="4"/>
      <c r="AT212" s="29"/>
      <c r="AU212" s="34"/>
      <c r="AV212" s="191" t="str">
        <f t="shared" si="179"/>
        <v/>
      </c>
    </row>
    <row r="213" spans="1:48" x14ac:dyDescent="0.3">
      <c r="A213" s="23" t="str">
        <f t="shared" si="125"/>
        <v>7180</v>
      </c>
      <c r="B213" s="212" t="s">
        <v>211</v>
      </c>
      <c r="C213" s="186" t="str">
        <f t="shared" si="126"/>
        <v>7180/(1220)</v>
      </c>
      <c r="D213" s="187" t="str">
        <f t="shared" si="127"/>
        <v>(1220)  01954/050 Ch.Gén.</v>
      </c>
      <c r="E213" s="188" t="str">
        <f>A638</f>
        <v>7181 – RecettesDommagesIntérets.</v>
      </c>
      <c r="F213" s="27">
        <v>0</v>
      </c>
      <c r="M213" s="39"/>
      <c r="O213" s="27">
        <v>-1300</v>
      </c>
      <c r="P213" s="39"/>
      <c r="Q213" s="123">
        <f>O213-N213</f>
        <v>-1300</v>
      </c>
      <c r="R213" s="191" t="str">
        <f t="shared" si="173"/>
        <v/>
      </c>
      <c r="V213" s="123">
        <f>T213-S213</f>
        <v>0</v>
      </c>
      <c r="W213" s="191" t="str">
        <f t="shared" si="174"/>
        <v/>
      </c>
      <c r="Y213" s="27">
        <v>-500</v>
      </c>
      <c r="Z213" s="89"/>
      <c r="AA213" s="34"/>
      <c r="AB213" s="191" t="str">
        <f t="shared" si="175"/>
        <v/>
      </c>
      <c r="AD213" s="4"/>
      <c r="AE213" s="35"/>
      <c r="AF213" s="34"/>
      <c r="AG213" s="191" t="str">
        <f t="shared" si="176"/>
        <v/>
      </c>
      <c r="AI213" s="4"/>
      <c r="AJ213" s="29"/>
      <c r="AK213" s="34"/>
      <c r="AL213" s="191" t="str">
        <f t="shared" si="177"/>
        <v/>
      </c>
      <c r="AN213" s="205"/>
      <c r="AO213" s="29"/>
      <c r="AP213" s="34"/>
      <c r="AQ213" s="191" t="str">
        <f t="shared" si="178"/>
        <v/>
      </c>
      <c r="AS213" s="4"/>
      <c r="AT213" s="29"/>
      <c r="AU213" s="34"/>
      <c r="AV213" s="191" t="str">
        <f t="shared" si="179"/>
        <v/>
      </c>
    </row>
    <row r="214" spans="1:48" x14ac:dyDescent="0.3">
      <c r="A214" s="23" t="str">
        <f>LEFT(B214,4)</f>
        <v>7140</v>
      </c>
      <c r="B214" s="212" t="s">
        <v>212</v>
      </c>
      <c r="C214" s="186" t="str">
        <f>LEFT(B214,4) &amp;"/"&amp; RIGHT(B214,6)</f>
        <v>7140/(1230)</v>
      </c>
      <c r="D214" s="187" t="str">
        <f>RIGHT(B214,6) &amp;"  "&amp; RIGHT(LEFT(B214,10),5) &amp;"/"&amp;LEFT(B$81,6)&amp;"."&amp;RIGHT(LEFT(B$81,14),3)&amp;"."</f>
        <v>(1230)  01959/050 Ch.Gén.</v>
      </c>
      <c r="E214" s="218" t="str">
        <f>A630</f>
        <v>71431 – Recettes Diverses.Générales</v>
      </c>
      <c r="F214" s="27">
        <v>-21.34</v>
      </c>
      <c r="L214" s="27">
        <v>-1664.94</v>
      </c>
      <c r="M214" s="39"/>
      <c r="O214" s="27">
        <v>-1751.48</v>
      </c>
      <c r="P214" s="39">
        <f>(O214-L214)/L214</f>
        <v>5.1977849051617453E-2</v>
      </c>
      <c r="Q214" s="123">
        <f>O214-N214</f>
        <v>-1751.48</v>
      </c>
      <c r="R214" s="191" t="str">
        <f t="shared" si="173"/>
        <v/>
      </c>
      <c r="T214" s="27">
        <v>-1684.37</v>
      </c>
      <c r="U214" s="39">
        <f>(T214-O214)/O214</f>
        <v>-3.8316166898851332E-2</v>
      </c>
      <c r="V214" s="123">
        <f>T214-S214</f>
        <v>-1684.37</v>
      </c>
      <c r="W214" s="191" t="str">
        <f t="shared" si="174"/>
        <v/>
      </c>
      <c r="Y214" s="32">
        <v>-1444.05</v>
      </c>
      <c r="Z214" s="89" t="str">
        <f>ROUND(Y214-T214,2) &amp; "   (" &amp; ROUND(100*(Y214-T214)/T214,1) &amp;"%)"</f>
        <v>240,32   (-14,3%)</v>
      </c>
      <c r="AA214" s="34"/>
      <c r="AB214" s="191" t="str">
        <f t="shared" si="175"/>
        <v/>
      </c>
      <c r="AD214" s="192">
        <v>-1039.33</v>
      </c>
      <c r="AE214" s="35" t="str">
        <f>ROUND(AD214-Y214,2) &amp; "   (" &amp; ROUND(100*(AD214-Y214)/Y214,1) &amp;"%)"</f>
        <v>404,72   (-28%)</v>
      </c>
      <c r="AF214" s="34"/>
      <c r="AG214" s="191" t="str">
        <f t="shared" si="176"/>
        <v/>
      </c>
      <c r="AI214" s="4">
        <v>-1662.67</v>
      </c>
      <c r="AJ214" s="29"/>
      <c r="AK214" s="34"/>
      <c r="AL214" s="191" t="str">
        <f t="shared" si="177"/>
        <v/>
      </c>
      <c r="AN214" s="4">
        <v>-1159.1400000000001</v>
      </c>
      <c r="AO214" s="29"/>
      <c r="AP214" s="34"/>
      <c r="AQ214" s="191" t="str">
        <f t="shared" si="178"/>
        <v/>
      </c>
      <c r="AS214" s="4"/>
      <c r="AT214" s="29"/>
      <c r="AU214" s="34"/>
      <c r="AV214" s="191" t="str">
        <f t="shared" si="179"/>
        <v/>
      </c>
    </row>
    <row r="215" spans="1:48" x14ac:dyDescent="0.3">
      <c r="A215" s="23" t="str">
        <f>LEFT(B215,4)</f>
        <v>7140</v>
      </c>
      <c r="B215" s="212" t="s">
        <v>213</v>
      </c>
      <c r="C215" s="186" t="str">
        <f>LEFT(B215,4) &amp;"/"&amp; RIGHT(B215,6)</f>
        <v>7140/(1235)</v>
      </c>
      <c r="D215" s="187" t="str">
        <f>RIGHT(B215,6) &amp;"  "&amp; RIGHT(LEFT(B215,10),5) &amp;"/"&amp;LEFT(B$81,6)&amp;"."&amp;RIGHT(LEFT(B$81,14),3)&amp;"."</f>
        <v>(1235)  01960/050 Ch.Gén.</v>
      </c>
      <c r="E215" s="188" t="str">
        <f>A627</f>
        <v>7141 – RecettesDiv.NonDeclarées</v>
      </c>
      <c r="F215" s="27">
        <v>-2376.77</v>
      </c>
      <c r="G215" s="27">
        <v>-1936.97</v>
      </c>
      <c r="H215" s="27">
        <v>-1373.04</v>
      </c>
      <c r="I215" s="27">
        <v>-1216.44</v>
      </c>
      <c r="J215" s="27">
        <v>-1550.84</v>
      </c>
      <c r="M215" s="39"/>
      <c r="P215" s="39"/>
      <c r="Q215" s="123"/>
      <c r="R215" s="191"/>
      <c r="V215" s="123"/>
      <c r="W215" s="191"/>
      <c r="Y215" s="32"/>
      <c r="Z215" s="89"/>
      <c r="AA215" s="34"/>
      <c r="AB215" s="191"/>
      <c r="AD215" s="4"/>
      <c r="AE215" s="35"/>
      <c r="AF215" s="34"/>
      <c r="AG215" s="191"/>
      <c r="AI215" s="4"/>
      <c r="AJ215" s="29"/>
      <c r="AK215" s="34"/>
      <c r="AL215" s="191"/>
      <c r="AN215" s="205"/>
      <c r="AO215" s="29"/>
      <c r="AP215" s="34"/>
      <c r="AQ215" s="191"/>
      <c r="AS215" s="4"/>
      <c r="AT215" s="29"/>
      <c r="AU215" s="34"/>
      <c r="AV215" s="191"/>
    </row>
    <row r="216" spans="1:48" x14ac:dyDescent="0.3">
      <c r="A216" s="23" t="str">
        <f>LEFT(B216,4)</f>
        <v>7160</v>
      </c>
      <c r="B216" s="212" t="s">
        <v>214</v>
      </c>
      <c r="C216" s="186" t="str">
        <f>LEFT(B216,4) &amp;"/"&amp; RIGHT(B216,6)</f>
        <v>7160/(1237)</v>
      </c>
      <c r="D216" s="187" t="str">
        <f>RIGHT(B216,6) &amp;"  "&amp; RIGHT(LEFT(B216,10),5) &amp;"/"&amp;LEFT(B$81,6)&amp;"."&amp;RIGHT(LEFT(B$81,14),3)&amp;"."</f>
        <v>(1237)  02000/050 Ch.Gén.</v>
      </c>
      <c r="E216" s="218" t="str">
        <f>A636</f>
        <v>7163 – Recettes Diverses.</v>
      </c>
      <c r="F216" s="27">
        <v>0</v>
      </c>
      <c r="M216" s="39"/>
      <c r="P216" s="39"/>
      <c r="Q216" s="123"/>
      <c r="R216" s="191"/>
      <c r="V216" s="123"/>
      <c r="W216" s="191"/>
      <c r="Y216" s="32"/>
      <c r="Z216" s="89"/>
      <c r="AA216" s="34"/>
      <c r="AB216" s="191"/>
      <c r="AD216" s="4"/>
      <c r="AE216" s="35"/>
      <c r="AF216" s="34"/>
      <c r="AG216" s="191"/>
      <c r="AI216" s="4"/>
      <c r="AJ216" s="29"/>
      <c r="AK216" s="34"/>
      <c r="AL216" s="191"/>
      <c r="AN216" s="205"/>
      <c r="AO216" s="29"/>
      <c r="AP216" s="34"/>
      <c r="AQ216" s="191"/>
      <c r="AS216" s="4"/>
      <c r="AT216" s="29"/>
      <c r="AU216" s="34"/>
      <c r="AV216" s="191"/>
    </row>
    <row r="217" spans="1:48" x14ac:dyDescent="0.3">
      <c r="A217" s="23" t="str">
        <f>LEFT(B217,4)</f>
        <v>6780</v>
      </c>
      <c r="B217" s="212" t="s">
        <v>215</v>
      </c>
      <c r="C217" s="186" t="str">
        <f>LEFT(B217,4) &amp;"/"&amp; RIGHT(B217,6)</f>
        <v>6780/(1250)</v>
      </c>
      <c r="D217" s="187" t="str">
        <f>RIGHT(B217,6) &amp;"  "&amp; RIGHT(LEFT(B217,10),5) &amp;"/"&amp;LEFT(B$81,6)&amp;"."&amp;RIGHT(LEFT(B$81,14),3)&amp;"."</f>
        <v>(1250)  00988/050 Ch.Gén.</v>
      </c>
      <c r="E217" s="188" t="str">
        <f>A620</f>
        <v>6788 – Rompus Arrondis</v>
      </c>
      <c r="F217" s="27">
        <v>311.31</v>
      </c>
      <c r="G217" s="27">
        <v>2.25</v>
      </c>
      <c r="H217" s="27">
        <v>-1.81</v>
      </c>
      <c r="I217" s="27">
        <v>16.68</v>
      </c>
      <c r="J217" s="27">
        <v>-0.92</v>
      </c>
      <c r="L217" s="27">
        <v>-6.09</v>
      </c>
      <c r="M217" s="39"/>
      <c r="O217" s="27">
        <v>0.75</v>
      </c>
      <c r="P217" s="39">
        <f>(O217-L217)/L217</f>
        <v>-1.1231527093596059</v>
      </c>
      <c r="Q217" s="123">
        <f>O217-N217</f>
        <v>0.75</v>
      </c>
      <c r="R217" s="191">
        <f>IF(O217&gt;0,O217/O$219,"")</f>
        <v>2.5119052587038016E-6</v>
      </c>
      <c r="T217" s="27">
        <v>-4.41</v>
      </c>
      <c r="U217" s="39">
        <f>(T217-O217)/O217</f>
        <v>-6.88</v>
      </c>
      <c r="V217" s="123">
        <f>T217-S217</f>
        <v>-4.41</v>
      </c>
      <c r="W217" s="191" t="str">
        <f>IF(T217&gt;0,T217/T$219,"")</f>
        <v/>
      </c>
      <c r="Y217" s="27">
        <v>0.24</v>
      </c>
      <c r="Z217" s="89" t="str">
        <f>ROUND(Y217-T217,2) &amp; "   (" &amp; ROUND(100*(Y217-T217)/T217,1) &amp;"%)"</f>
        <v>4,65   (-105,4%)</v>
      </c>
      <c r="AA217" s="34"/>
      <c r="AB217" s="191">
        <f>IF(Y217&gt;0,Y217/Y$219,"")</f>
        <v>7.7201246375522091E-7</v>
      </c>
      <c r="AD217" s="4">
        <v>6.75</v>
      </c>
      <c r="AE217" s="35" t="str">
        <f>ROUND(AD217-Y217,2) &amp; "   (" &amp; ROUND(100*(AD217-Y217)/Y217,1) &amp;"%)"</f>
        <v>6,51   (2712,5%)</v>
      </c>
      <c r="AF217" s="34"/>
      <c r="AG217" s="191">
        <f>IF(AD217&gt;0,AD217/AD$219,"")</f>
        <v>2.2612215380045009E-5</v>
      </c>
      <c r="AI217" s="4">
        <v>-6.41</v>
      </c>
      <c r="AJ217" s="29"/>
      <c r="AK217" s="34"/>
      <c r="AL217" s="191" t="str">
        <f>IF(AI217&gt;0,AI217/AI$219,"")</f>
        <v/>
      </c>
      <c r="AN217" s="4">
        <v>-0.14000000000000001</v>
      </c>
      <c r="AO217" s="29"/>
      <c r="AP217" s="34"/>
      <c r="AQ217" s="191" t="str">
        <f>IF(AN217&gt;0,AN217/AN$219,"")</f>
        <v/>
      </c>
      <c r="AS217" s="4"/>
      <c r="AT217" s="29"/>
      <c r="AU217" s="34"/>
      <c r="AV217" s="191" t="str">
        <f>IF(AS217&gt;0,AS217/AS$219,"")</f>
        <v/>
      </c>
    </row>
    <row r="218" spans="1:48" s="122" customFormat="1" ht="18" thickBot="1" x14ac:dyDescent="0.35">
      <c r="A218" s="111"/>
      <c r="B218" s="220"/>
      <c r="C218" s="221"/>
      <c r="D218" s="221"/>
      <c r="E218" s="221"/>
      <c r="F218" s="153"/>
      <c r="G218" s="153"/>
      <c r="H218" s="153"/>
      <c r="I218" s="153"/>
      <c r="J218" s="153"/>
      <c r="K218" s="154"/>
      <c r="L218" s="153"/>
      <c r="M218" s="116"/>
      <c r="N218" s="154"/>
      <c r="O218" s="153"/>
      <c r="P218" s="222"/>
      <c r="Q218" s="125"/>
      <c r="R218" s="117" t="str">
        <f>IF(O218&gt;0,O218/O$219,"")</f>
        <v/>
      </c>
      <c r="S218" s="154"/>
      <c r="T218" s="153"/>
      <c r="U218" s="116"/>
      <c r="V218" s="125"/>
      <c r="W218" s="117" t="str">
        <f>IF(T218&gt;0,T218/T$219,"")</f>
        <v/>
      </c>
      <c r="X218" s="154"/>
      <c r="Y218" s="153"/>
      <c r="Z218" s="116"/>
      <c r="AA218" s="120"/>
      <c r="AB218" s="117"/>
      <c r="AC218" s="154"/>
      <c r="AD218" s="153"/>
      <c r="AE218" s="121"/>
      <c r="AF218" s="120"/>
      <c r="AG218" s="117"/>
      <c r="AH218" s="154"/>
      <c r="AI218" s="153"/>
      <c r="AJ218" s="116"/>
      <c r="AK218" s="120"/>
      <c r="AL218" s="117"/>
      <c r="AM218" s="154"/>
      <c r="AN218" s="556"/>
      <c r="AO218" s="116"/>
      <c r="AP218" s="120"/>
      <c r="AQ218" s="117"/>
      <c r="AR218" s="154"/>
      <c r="AS218" s="153"/>
      <c r="AT218" s="116"/>
      <c r="AU218" s="120"/>
      <c r="AV218" s="117"/>
    </row>
    <row r="219" spans="1:48" s="228" customFormat="1" x14ac:dyDescent="0.3">
      <c r="A219" s="223"/>
      <c r="B219" s="224"/>
      <c r="C219" s="225"/>
      <c r="D219" s="225"/>
      <c r="E219" s="225"/>
      <c r="F219" s="226">
        <f t="shared" ref="F219:L219" si="194">SUM(F82:F217)</f>
        <v>298817.96999999991</v>
      </c>
      <c r="G219" s="226">
        <f t="shared" si="194"/>
        <v>315402.10000000009</v>
      </c>
      <c r="H219" s="226">
        <f t="shared" si="194"/>
        <v>324474.2300000001</v>
      </c>
      <c r="I219" s="226">
        <f t="shared" si="194"/>
        <v>303113.64999999997</v>
      </c>
      <c r="J219" s="226">
        <f t="shared" si="194"/>
        <v>281001.8600000001</v>
      </c>
      <c r="K219" s="56">
        <f t="shared" si="194"/>
        <v>288560</v>
      </c>
      <c r="L219" s="226">
        <f t="shared" si="194"/>
        <v>287090.75999999995</v>
      </c>
      <c r="M219" s="57">
        <f>(L219-I219)</f>
        <v>-16022.890000000014</v>
      </c>
      <c r="N219" s="56">
        <f>SUM(N82:N217)</f>
        <v>288560</v>
      </c>
      <c r="O219" s="226">
        <f>SUM(O82:O217)</f>
        <v>298578.14</v>
      </c>
      <c r="P219" s="57">
        <f>(O219-L219)</f>
        <v>11487.380000000063</v>
      </c>
      <c r="Q219" s="123">
        <f>O219-N219</f>
        <v>10018.140000000014</v>
      </c>
      <c r="R219" s="97"/>
      <c r="S219" s="56">
        <f>SUM(S82:S217)</f>
        <v>289000</v>
      </c>
      <c r="T219" s="226">
        <f>SUM(T82:T217)</f>
        <v>293128.84999999986</v>
      </c>
      <c r="U219" s="57">
        <f>(T219-O219)</f>
        <v>-5449.2900000001537</v>
      </c>
      <c r="V219" s="123">
        <f>T219-S219</f>
        <v>4128.8499999998603</v>
      </c>
      <c r="W219" s="97"/>
      <c r="X219" s="56">
        <f>SUM(X82:X217)</f>
        <v>302030</v>
      </c>
      <c r="Y219" s="226">
        <f>SUM(Y82:Y217)</f>
        <v>310875.81000000006</v>
      </c>
      <c r="Z219" s="59" t="str">
        <f>ROUND(Y219-T219,2) &amp; "   (" &amp; ROUND(100*(Y219-T219)/T219,1) &amp;"%)"</f>
        <v>17746,96   (6,1%)</v>
      </c>
      <c r="AA219" s="34" t="str">
        <f>ROUND(Y219-X219,2) &amp; "  (" &amp; ROUND(100*(Y219-X219)/X219,1) &amp;"%)"</f>
        <v>8845,81  (2,9%)</v>
      </c>
      <c r="AB219" s="97"/>
      <c r="AC219" s="56">
        <f>SUM(AC82:AC217)</f>
        <v>305600</v>
      </c>
      <c r="AD219" s="227">
        <f>SUM(AD82:AD217)</f>
        <v>298511.22000000003</v>
      </c>
      <c r="AE219" s="35" t="str">
        <f>ROUND(AD219-Y219,2) &amp; "   (" &amp; ROUND(100*(AD219-Y219)/Y219,1) &amp;"%)"</f>
        <v>-12364,59   (-4%)</v>
      </c>
      <c r="AF219" s="34" t="str">
        <f>ROUND(AD219-AC219,2) &amp; "  (" &amp; ROUND(100*(AD219-AC219)/AC219,1) &amp;"%)"</f>
        <v>-7088,78  (-2,3%)</v>
      </c>
      <c r="AG219" s="191">
        <f>IF(AD219&gt;0,AD219/AD$317,"")</f>
        <v>0.59277467594961264</v>
      </c>
      <c r="AH219" s="56">
        <f>SUM(AH82:AH217)</f>
        <v>309890</v>
      </c>
      <c r="AI219" s="227">
        <f>SUM(AI82:AI217)</f>
        <v>297222.33000000019</v>
      </c>
      <c r="AJ219" s="35" t="str">
        <f t="shared" ref="AJ219" si="195">ROUND(AI219-AD219,2) &amp; "   (" &amp; ROUND(100*(AI219-AD219)/AD219,1) &amp;"%)"</f>
        <v>-1288,89   (-0,4%)</v>
      </c>
      <c r="AK219" s="34" t="str">
        <f>ROUND(AI219-AH219,2) &amp; "  (" &amp; ROUND(100*(AI219-AH219)/AH219,1) &amp;"%)"</f>
        <v>-12667,67  (-4,1%)</v>
      </c>
      <c r="AL219" s="97"/>
      <c r="AM219" s="56">
        <f>SUM(AM82:AM217)</f>
        <v>314460</v>
      </c>
      <c r="AN219" s="227">
        <f>SUM(AN82:AN217)</f>
        <v>237643.58</v>
      </c>
      <c r="AO219" s="35" t="str">
        <f t="shared" ref="AO219" si="196">ROUND(AN219-AI219,2) &amp; "   (" &amp; ROUND(100*(AN219-AI219)/AI219,1) &amp;"%)"</f>
        <v>-59578,75   (-20%)</v>
      </c>
      <c r="AP219" s="34" t="str">
        <f>ROUND(AN219-AM219,2) &amp; "  (" &amp; ROUND(100*(AN219-AM219)/AM219,1) &amp;"%)"</f>
        <v>-76816,42  (-24,4%)</v>
      </c>
      <c r="AQ219" s="97"/>
      <c r="AR219" s="56">
        <f>SUM(AR82:AR217)</f>
        <v>300650</v>
      </c>
      <c r="AS219" s="227">
        <f>SUM(AS82:AS217)</f>
        <v>1</v>
      </c>
      <c r="AT219" s="35" t="str">
        <f t="shared" ref="AT219" si="197">ROUND(AS219-AN219,2) &amp; "   (" &amp; ROUND(100*(AS219-AN219)/AN219,1) &amp;"%)"</f>
        <v>-237642,58   (-100%)</v>
      </c>
      <c r="AU219" s="34" t="str">
        <f>ROUND(AS219-AR219,2) &amp; "  (" &amp; ROUND(100*(AS219-AR219)/AR219,1) &amp;"%)"</f>
        <v>-300649  (-100%)</v>
      </c>
      <c r="AV219" s="97"/>
    </row>
    <row r="220" spans="1:48" s="228" customFormat="1" x14ac:dyDescent="0.3">
      <c r="A220" s="223"/>
      <c r="B220" s="224"/>
      <c r="C220" s="225"/>
      <c r="D220" s="225"/>
      <c r="E220" s="225"/>
      <c r="F220" s="226"/>
      <c r="G220" s="226"/>
      <c r="H220" s="226"/>
      <c r="I220" s="226"/>
      <c r="J220" s="226"/>
      <c r="K220" s="56"/>
      <c r="L220" s="226"/>
      <c r="M220" s="57"/>
      <c r="N220" s="56"/>
      <c r="O220" s="226"/>
      <c r="P220" s="57"/>
      <c r="Q220" s="123"/>
      <c r="R220" s="97"/>
      <c r="S220" s="56"/>
      <c r="T220" s="226"/>
      <c r="U220" s="57"/>
      <c r="V220" s="123"/>
      <c r="W220" s="97"/>
      <c r="X220" s="56"/>
      <c r="Y220" s="226"/>
      <c r="Z220" s="59"/>
      <c r="AA220" s="34"/>
      <c r="AB220" s="97"/>
      <c r="AC220" s="56"/>
      <c r="AD220" s="227"/>
      <c r="AE220" s="35"/>
      <c r="AF220" s="34"/>
      <c r="AG220" s="97"/>
      <c r="AH220" s="56"/>
      <c r="AI220" s="227"/>
      <c r="AJ220" s="29"/>
      <c r="AK220" s="34"/>
      <c r="AL220" s="97"/>
      <c r="AM220" s="56"/>
      <c r="AN220" s="227"/>
      <c r="AO220" s="29"/>
      <c r="AP220" s="34"/>
      <c r="AQ220" s="97"/>
      <c r="AR220" s="56"/>
      <c r="AS220" s="227"/>
      <c r="AT220" s="29"/>
      <c r="AU220" s="34"/>
      <c r="AV220" s="97"/>
    </row>
    <row r="221" spans="1:48" s="228" customFormat="1" x14ac:dyDescent="0.3">
      <c r="A221" s="223"/>
      <c r="B221" s="224"/>
      <c r="C221" s="225"/>
      <c r="D221" s="225"/>
      <c r="E221" s="225"/>
      <c r="F221" s="226"/>
      <c r="G221" s="226"/>
      <c r="H221" s="226"/>
      <c r="I221" s="226"/>
      <c r="J221" s="226"/>
      <c r="K221" s="56"/>
      <c r="L221" s="226"/>
      <c r="M221" s="57"/>
      <c r="N221" s="56"/>
      <c r="O221" s="226"/>
      <c r="P221" s="57"/>
      <c r="Q221" s="123"/>
      <c r="R221" s="97"/>
      <c r="S221" s="56"/>
      <c r="T221" s="226"/>
      <c r="U221" s="57"/>
      <c r="V221" s="123"/>
      <c r="W221" s="97"/>
      <c r="X221" s="56"/>
      <c r="Y221" s="226"/>
      <c r="Z221" s="59"/>
      <c r="AA221" s="34"/>
      <c r="AB221" s="97"/>
      <c r="AC221" s="56"/>
      <c r="AD221" s="227"/>
      <c r="AE221" s="35"/>
      <c r="AF221" s="34"/>
      <c r="AG221" s="97"/>
      <c r="AH221" s="56"/>
      <c r="AI221" s="227"/>
      <c r="AJ221" s="29"/>
      <c r="AK221" s="34"/>
      <c r="AL221" s="97"/>
      <c r="AM221" s="56"/>
      <c r="AN221" s="227"/>
      <c r="AO221" s="29"/>
      <c r="AP221" s="34"/>
      <c r="AQ221" s="97"/>
      <c r="AR221" s="56"/>
      <c r="AS221" s="227"/>
      <c r="AT221" s="29"/>
      <c r="AU221" s="34"/>
      <c r="AV221" s="97"/>
    </row>
    <row r="222" spans="1:48" s="136" customFormat="1" x14ac:dyDescent="0.3">
      <c r="A222" s="127"/>
      <c r="B222" s="229" t="s">
        <v>216</v>
      </c>
      <c r="C222" s="230"/>
      <c r="D222" s="230"/>
      <c r="E222" s="230"/>
      <c r="F222" s="231"/>
      <c r="G222" s="231"/>
      <c r="H222" s="231"/>
      <c r="I222" s="231"/>
      <c r="J222" s="231"/>
      <c r="K222" s="232"/>
      <c r="L222" s="231"/>
      <c r="M222" s="233"/>
      <c r="N222" s="232"/>
      <c r="O222" s="231"/>
      <c r="P222" s="233"/>
      <c r="Q222" s="234"/>
      <c r="R222" s="235"/>
      <c r="S222" s="232"/>
      <c r="T222" s="231"/>
      <c r="U222" s="134"/>
      <c r="V222" s="234"/>
      <c r="W222" s="235"/>
      <c r="X222" s="232"/>
      <c r="Y222" s="231"/>
      <c r="Z222" s="134"/>
      <c r="AA222" s="236"/>
      <c r="AB222" s="235"/>
      <c r="AC222" s="232"/>
      <c r="AD222" s="231"/>
      <c r="AE222" s="135"/>
      <c r="AF222" s="236"/>
      <c r="AG222" s="235"/>
      <c r="AH222" s="232"/>
      <c r="AI222" s="231"/>
      <c r="AJ222" s="134"/>
      <c r="AK222" s="236"/>
      <c r="AL222" s="235"/>
      <c r="AM222" s="232"/>
      <c r="AN222" s="231"/>
      <c r="AO222" s="134"/>
      <c r="AP222" s="236"/>
      <c r="AQ222" s="235"/>
      <c r="AR222" s="232"/>
      <c r="AS222" s="231"/>
      <c r="AT222" s="134"/>
      <c r="AU222" s="236"/>
      <c r="AV222" s="235"/>
    </row>
    <row r="223" spans="1:48" s="122" customFormat="1" ht="18" thickBot="1" x14ac:dyDescent="0.35">
      <c r="A223" s="111" t="str">
        <f>LEFT(B223,4)</f>
        <v>6150</v>
      </c>
      <c r="B223" s="237" t="s">
        <v>217</v>
      </c>
      <c r="C223" s="238"/>
      <c r="D223" s="239" t="str">
        <f>RIGHT(LEFT(B223,10),5)&amp;"/ "&amp;LEFT(B$222,3)&amp;"."&amp;RIGHT(LEFT(B$222,7),3)&amp;"."&amp; RIGHT(B$222,1)</f>
        <v>09116/ 101.Esc.A</v>
      </c>
      <c r="E223" s="240"/>
      <c r="F223" s="153">
        <v>0</v>
      </c>
      <c r="G223" s="153">
        <v>0</v>
      </c>
      <c r="H223" s="153">
        <v>0</v>
      </c>
      <c r="I223" s="153">
        <v>0</v>
      </c>
      <c r="J223" s="153">
        <v>0</v>
      </c>
      <c r="K223" s="154">
        <v>0</v>
      </c>
      <c r="L223" s="153">
        <v>0</v>
      </c>
      <c r="M223" s="116"/>
      <c r="N223" s="154">
        <v>0</v>
      </c>
      <c r="O223" s="153">
        <v>0</v>
      </c>
      <c r="P223" s="116"/>
      <c r="Q223" s="125">
        <v>0</v>
      </c>
      <c r="R223" s="117"/>
      <c r="S223" s="154">
        <v>0</v>
      </c>
      <c r="T223" s="153">
        <v>0</v>
      </c>
      <c r="U223" s="116"/>
      <c r="V223" s="125"/>
      <c r="W223" s="117"/>
      <c r="X223" s="154">
        <v>0</v>
      </c>
      <c r="Y223" s="153">
        <v>0</v>
      </c>
      <c r="Z223" s="119"/>
      <c r="AA223" s="120"/>
      <c r="AB223" s="117"/>
      <c r="AC223" s="154">
        <v>0</v>
      </c>
      <c r="AD223" s="153">
        <v>0</v>
      </c>
      <c r="AE223" s="121"/>
      <c r="AF223" s="120"/>
      <c r="AG223" s="117"/>
      <c r="AH223" s="154">
        <v>0</v>
      </c>
      <c r="AI223" s="153">
        <v>0</v>
      </c>
      <c r="AJ223" s="121" t="str">
        <f>ROUND(AI223-AD223,2) &amp; "   (" &amp; ROUND(100*(AI223-AD223)/(AD223+0.001),1) &amp;"%)"</f>
        <v>0   (0%)</v>
      </c>
      <c r="AK223" s="120"/>
      <c r="AL223" s="117"/>
      <c r="AM223" s="154">
        <v>0</v>
      </c>
      <c r="AN223" s="153">
        <v>302.5</v>
      </c>
      <c r="AO223" s="121" t="str">
        <f>ROUND(AN223-AI223,2) &amp; "   (" &amp; ROUND(100*(AN223-AI223)/(AI223+0.0001),1) &amp;"%)"</f>
        <v>302,5   (302500000%)</v>
      </c>
      <c r="AP223" s="120"/>
      <c r="AQ223" s="117"/>
      <c r="AR223" s="154">
        <v>0</v>
      </c>
      <c r="AS223" s="153">
        <v>0</v>
      </c>
      <c r="AT223" s="121" t="str">
        <f t="shared" ref="AT223:AT224" si="198">ROUND(AS223-AN223,2) &amp; "   (" &amp; ROUND(100*(AS223-AN223)/AN223,1) &amp;"%)"</f>
        <v>-302,5   (-100%)</v>
      </c>
      <c r="AU223" s="120"/>
      <c r="AV223" s="117"/>
    </row>
    <row r="224" spans="1:48" s="228" customFormat="1" x14ac:dyDescent="0.3">
      <c r="A224" s="223"/>
      <c r="B224" s="224"/>
      <c r="C224" s="225"/>
      <c r="D224" s="225"/>
      <c r="E224" s="225"/>
      <c r="F224" s="226">
        <f>SUM(F$223:F223)</f>
        <v>0</v>
      </c>
      <c r="G224" s="226">
        <f>SUM(G$223:G223)</f>
        <v>0</v>
      </c>
      <c r="H224" s="226">
        <f>SUM(H$223:H223)</f>
        <v>0</v>
      </c>
      <c r="I224" s="226">
        <f>SUM(I$223:I223)</f>
        <v>0</v>
      </c>
      <c r="J224" s="226">
        <f>SUM(J$223:J223)</f>
        <v>0</v>
      </c>
      <c r="K224" s="241">
        <f>SUM(K$223:K223)</f>
        <v>0</v>
      </c>
      <c r="L224" s="226">
        <f>SUM(L$223:L223)</f>
        <v>0</v>
      </c>
      <c r="M224" s="57"/>
      <c r="N224" s="56">
        <f>SUM(N$223:N223)</f>
        <v>0</v>
      </c>
      <c r="O224" s="226">
        <f>SUM(O$223:O223)</f>
        <v>0</v>
      </c>
      <c r="P224" s="57"/>
      <c r="Q224" s="123">
        <f>SUM(Q$223:Q223)</f>
        <v>0</v>
      </c>
      <c r="R224" s="97"/>
      <c r="S224" s="56">
        <f>SUM(S$223:S223)</f>
        <v>0</v>
      </c>
      <c r="T224" s="226">
        <f>SUM(T$223:T223)</f>
        <v>0</v>
      </c>
      <c r="U224" s="57"/>
      <c r="V224" s="123"/>
      <c r="W224" s="97"/>
      <c r="X224" s="56">
        <f>SUM(X$223:X223)</f>
        <v>0</v>
      </c>
      <c r="Y224" s="226">
        <f>SUM(Y$223:Y223)</f>
        <v>0</v>
      </c>
      <c r="Z224" s="59"/>
      <c r="AA224" s="34"/>
      <c r="AB224" s="97"/>
      <c r="AC224" s="56">
        <f>SUM(AC$223:AC223)</f>
        <v>0</v>
      </c>
      <c r="AD224" s="227">
        <f>SUM(AD$223:AD223)</f>
        <v>0</v>
      </c>
      <c r="AE224" s="35"/>
      <c r="AF224" s="34"/>
      <c r="AG224" s="97"/>
      <c r="AH224" s="56">
        <f>SUM(AH$223:AH223)</f>
        <v>0</v>
      </c>
      <c r="AI224" s="227">
        <f>SUM(AI$223:AI223)</f>
        <v>0</v>
      </c>
      <c r="AJ224" s="29" t="str">
        <f>ROUND(AI224-AD224,2) &amp; "   (" &amp; ROUND(100*(AI224-AD224)/(AD224+0.001),1) &amp;"%)"</f>
        <v>0   (0%)</v>
      </c>
      <c r="AK224" s="34"/>
      <c r="AL224" s="97"/>
      <c r="AM224" s="56">
        <f>SUM(AM$223:AM223)</f>
        <v>0</v>
      </c>
      <c r="AN224" s="227">
        <f>SUM(AN$223:AN223)</f>
        <v>302.5</v>
      </c>
      <c r="AO224" s="35" t="str">
        <f>ROUND(AN224-AI224,2) &amp; "   (" &amp; ROUND(100*(AN224-AI224)/(AI224+0.0001),1) &amp;"%)"</f>
        <v>302,5   (302500000%)</v>
      </c>
      <c r="AP224" s="34"/>
      <c r="AQ224" s="97"/>
      <c r="AR224" s="56">
        <f>SUM(AR$223:AR223)</f>
        <v>0</v>
      </c>
      <c r="AS224" s="227">
        <f>SUM(AS$223:AS223)</f>
        <v>0</v>
      </c>
      <c r="AT224" s="29" t="str">
        <f t="shared" si="198"/>
        <v>-302,5   (-100%)</v>
      </c>
      <c r="AU224" s="34"/>
      <c r="AV224" s="97"/>
    </row>
    <row r="225" spans="1:48" s="228" customFormat="1" x14ac:dyDescent="0.3">
      <c r="A225" s="223"/>
      <c r="B225" s="224"/>
      <c r="C225" s="225"/>
      <c r="D225" s="225"/>
      <c r="E225" s="225"/>
      <c r="F225" s="226"/>
      <c r="G225" s="226"/>
      <c r="H225" s="226"/>
      <c r="I225" s="226"/>
      <c r="J225" s="226"/>
      <c r="K225" s="241"/>
      <c r="L225" s="226"/>
      <c r="M225" s="57"/>
      <c r="N225" s="56"/>
      <c r="O225" s="226"/>
      <c r="P225" s="57"/>
      <c r="Q225" s="123"/>
      <c r="R225" s="97"/>
      <c r="S225" s="56"/>
      <c r="T225" s="226"/>
      <c r="U225" s="57"/>
      <c r="V225" s="123"/>
      <c r="W225" s="97"/>
      <c r="X225" s="56"/>
      <c r="Y225" s="226"/>
      <c r="Z225" s="59"/>
      <c r="AA225" s="34"/>
      <c r="AB225" s="97"/>
      <c r="AC225" s="56"/>
      <c r="AD225" s="227"/>
      <c r="AE225" s="35"/>
      <c r="AF225" s="34"/>
      <c r="AG225" s="97"/>
      <c r="AH225" s="56"/>
      <c r="AI225" s="227"/>
      <c r="AJ225" s="29"/>
      <c r="AK225" s="34"/>
      <c r="AL225" s="97"/>
      <c r="AM225" s="56"/>
      <c r="AN225" s="227"/>
      <c r="AO225" s="29"/>
      <c r="AP225" s="34"/>
      <c r="AQ225" s="97"/>
      <c r="AR225" s="56"/>
      <c r="AS225" s="227"/>
      <c r="AT225" s="29"/>
      <c r="AU225" s="34"/>
      <c r="AV225" s="97"/>
    </row>
    <row r="226" spans="1:48" s="251" customFormat="1" x14ac:dyDescent="0.3">
      <c r="A226" s="217"/>
      <c r="B226" s="242"/>
      <c r="C226" s="243"/>
      <c r="D226" s="243"/>
      <c r="E226" s="243"/>
      <c r="F226" s="244"/>
      <c r="G226" s="244"/>
      <c r="H226" s="244"/>
      <c r="I226" s="244"/>
      <c r="J226" s="244"/>
      <c r="K226" s="245"/>
      <c r="L226" s="246"/>
      <c r="M226" s="63"/>
      <c r="N226" s="247"/>
      <c r="O226" s="246"/>
      <c r="P226" s="63"/>
      <c r="Q226" s="91"/>
      <c r="R226" s="92"/>
      <c r="S226" s="247"/>
      <c r="T226" s="246"/>
      <c r="U226" s="248"/>
      <c r="V226" s="91"/>
      <c r="W226" s="92"/>
      <c r="X226" s="247"/>
      <c r="Y226" s="246"/>
      <c r="Z226" s="249"/>
      <c r="AA226" s="93"/>
      <c r="AB226" s="92"/>
      <c r="AC226" s="247"/>
      <c r="AD226" s="250"/>
      <c r="AE226" s="9"/>
      <c r="AF226" s="93"/>
      <c r="AG226" s="92"/>
      <c r="AH226" s="247"/>
      <c r="AI226" s="250"/>
      <c r="AJ226" s="39"/>
      <c r="AK226" s="93"/>
      <c r="AL226" s="92"/>
      <c r="AM226" s="247"/>
      <c r="AN226" s="250"/>
      <c r="AO226" s="39"/>
      <c r="AP226" s="93"/>
      <c r="AQ226" s="92"/>
      <c r="AR226" s="247"/>
      <c r="AS226" s="250"/>
      <c r="AT226" s="39"/>
      <c r="AU226" s="93"/>
      <c r="AV226" s="92"/>
    </row>
    <row r="227" spans="1:48" s="136" customFormat="1" x14ac:dyDescent="0.3">
      <c r="A227" s="127"/>
      <c r="B227" s="229" t="s">
        <v>218</v>
      </c>
      <c r="C227" s="230"/>
      <c r="D227" s="230"/>
      <c r="E227" s="230"/>
      <c r="F227" s="231"/>
      <c r="G227" s="231"/>
      <c r="H227" s="231"/>
      <c r="I227" s="231"/>
      <c r="J227" s="231"/>
      <c r="K227" s="232"/>
      <c r="L227" s="231"/>
      <c r="M227" s="233"/>
      <c r="N227" s="232"/>
      <c r="O227" s="231"/>
      <c r="P227" s="233"/>
      <c r="Q227" s="234"/>
      <c r="R227" s="235"/>
      <c r="S227" s="232"/>
      <c r="T227" s="231"/>
      <c r="U227" s="134"/>
      <c r="V227" s="234"/>
      <c r="W227" s="235"/>
      <c r="X227" s="232"/>
      <c r="Y227" s="231"/>
      <c r="Z227" s="134"/>
      <c r="AA227" s="236"/>
      <c r="AB227" s="235"/>
      <c r="AC227" s="232"/>
      <c r="AD227" s="231"/>
      <c r="AE227" s="135"/>
      <c r="AF227" s="236"/>
      <c r="AG227" s="235"/>
      <c r="AH227" s="232"/>
      <c r="AI227" s="231"/>
      <c r="AJ227" s="134"/>
      <c r="AK227" s="236"/>
      <c r="AL227" s="235"/>
      <c r="AM227" s="232"/>
      <c r="AN227" s="231"/>
      <c r="AO227" s="134"/>
      <c r="AP227" s="236"/>
      <c r="AQ227" s="235"/>
      <c r="AR227" s="232"/>
      <c r="AS227" s="231"/>
      <c r="AT227" s="134"/>
      <c r="AU227" s="236"/>
      <c r="AV227" s="235"/>
    </row>
    <row r="228" spans="1:48" x14ac:dyDescent="0.3">
      <c r="A228" s="23" t="str">
        <f t="shared" ref="A228:A235" si="199">LEFT(B228,4)</f>
        <v>6020</v>
      </c>
      <c r="B228" s="252" t="s">
        <v>219</v>
      </c>
      <c r="C228" s="253"/>
      <c r="D228" s="187" t="str">
        <f t="shared" ref="D228:D235" si="200">RIGHT(LEFT(B228,10),5) &amp;"/"&amp;LEFT(B$227,3)&amp;"."&amp;RIGHT(LEFT(B$227,7),3)&amp;"."&amp;RIGHT(B$227,1)</f>
        <v>40264/601.Asc.A</v>
      </c>
      <c r="E228" s="187"/>
      <c r="F228" s="27">
        <v>551.17999999999995</v>
      </c>
      <c r="G228" s="27">
        <v>615.05999999999995</v>
      </c>
      <c r="H228" s="27">
        <v>712.9</v>
      </c>
      <c r="I228" s="27">
        <v>519.08000000000004</v>
      </c>
      <c r="J228" s="27">
        <v>389.12</v>
      </c>
      <c r="K228" s="28">
        <v>400</v>
      </c>
      <c r="L228" s="27">
        <v>380.61</v>
      </c>
      <c r="M228" s="39">
        <f>(L228-J228)/J228</f>
        <v>-2.1869860197368397E-2</v>
      </c>
      <c r="N228" s="28">
        <v>400</v>
      </c>
      <c r="O228" s="27">
        <v>438.44</v>
      </c>
      <c r="P228" s="39">
        <f>(O228-L228)/L228</f>
        <v>0.15194030635033232</v>
      </c>
      <c r="Q228" s="123">
        <f>O228-N228</f>
        <v>38.44</v>
      </c>
      <c r="R228" s="97"/>
      <c r="S228" s="28">
        <v>450</v>
      </c>
      <c r="T228" s="27">
        <v>440.64</v>
      </c>
      <c r="U228" s="39">
        <f>(T228-O228)/O228</f>
        <v>5.0177903475959965E-3</v>
      </c>
      <c r="V228" s="123">
        <f>T228-S228</f>
        <v>-9.3600000000000136</v>
      </c>
      <c r="W228" s="97"/>
      <c r="X228" s="28">
        <v>450</v>
      </c>
      <c r="Y228" s="27">
        <v>437.46</v>
      </c>
      <c r="Z228" s="89" t="str">
        <f>ROUND(Y228-T228,2) &amp; "   (" &amp; ROUND(100*(Y228-T228)/T228,1) &amp;"%)"</f>
        <v>-3,18   (-0,7%)</v>
      </c>
      <c r="AA228" s="34" t="str">
        <f>ROUND(Y228-X228,2) &amp; "  (" &amp; ROUND(100*(Y228-X228)/X228,1) &amp;"%)"</f>
        <v>-12,54  (-2,8%)</v>
      </c>
      <c r="AB228" s="97"/>
      <c r="AC228" s="28">
        <v>450</v>
      </c>
      <c r="AD228" s="27">
        <v>587.42999999999995</v>
      </c>
      <c r="AE228" s="9" t="str">
        <f>ROUND(AD228-Y228,2) &amp; "   (" &amp; ROUND(100*(AD228-Y228)/Y228,1) &amp;"%)"</f>
        <v>149,97   (34,3%)</v>
      </c>
      <c r="AF228" s="34" t="str">
        <f>ROUND(AD228-AC228,2) &amp; "  (" &amp; ROUND(100*(AD228-AC228)/AC228,1) &amp;"%)"</f>
        <v>137,43  (30,5%)</v>
      </c>
      <c r="AG228" s="97"/>
      <c r="AH228" s="28">
        <v>460</v>
      </c>
      <c r="AI228" s="27">
        <v>514.58000000000004</v>
      </c>
      <c r="AJ228" s="39" t="str">
        <f t="shared" ref="AJ228:AJ230" si="201">ROUND(AI228-AD228,2) &amp; "   (" &amp; ROUND(100*(AI228-AD228)/AD228,1) &amp;"%)"</f>
        <v>-72,85   (-12,4%)</v>
      </c>
      <c r="AK228" s="34" t="str">
        <f>ROUND(AI228-AH228,2) &amp; "  (" &amp; ROUND(100*(AI228-AH228)/AH228,1) &amp;"%)"</f>
        <v>54,58  (11,9%)</v>
      </c>
      <c r="AL228" s="97"/>
      <c r="AM228" s="28">
        <v>470</v>
      </c>
      <c r="AN228" s="27">
        <v>276.95999999999998</v>
      </c>
      <c r="AO228" s="39" t="str">
        <f t="shared" ref="AO228:AO230" si="202">ROUND(AN228-AI228,2) &amp; "   (" &amp; ROUND(100*(AN228-AI228)/AI228,1) &amp;"%)"</f>
        <v>-237,62   (-46,2%)</v>
      </c>
      <c r="AP228" s="34" t="str">
        <f>ROUND(AN228-AM228,2) &amp; "  (" &amp; ROUND(100*(AN228-AM228)/AM228,1) &amp;"%)"</f>
        <v>-193,04  (-41,1%)</v>
      </c>
      <c r="AQ228" s="97"/>
      <c r="AR228" s="28">
        <v>470</v>
      </c>
      <c r="AS228" s="27">
        <v>0</v>
      </c>
      <c r="AT228" s="39" t="str">
        <f t="shared" ref="AT228:AT230" si="203">ROUND(AS228-AN228,2) &amp; "   (" &amp; ROUND(100*(AS228-AN228)/AN228,1) &amp;"%)"</f>
        <v>-276,96   (-100%)</v>
      </c>
      <c r="AU228" s="34" t="str">
        <f>ROUND(AS228-AR228,2) &amp; "  (" &amp; ROUND(100*(AS228-AR228)/AR228,1) &amp;"%)"</f>
        <v>-470  (-100%)</v>
      </c>
      <c r="AV228" s="97"/>
    </row>
    <row r="229" spans="1:48" x14ac:dyDescent="0.3">
      <c r="A229" s="23" t="str">
        <f t="shared" si="199"/>
        <v>6140</v>
      </c>
      <c r="B229" s="252" t="s">
        <v>220</v>
      </c>
      <c r="C229" s="253"/>
      <c r="D229" s="187" t="str">
        <f t="shared" si="200"/>
        <v>40761/601.Asc.A</v>
      </c>
      <c r="E229" s="187"/>
      <c r="F229" s="27">
        <v>263.57</v>
      </c>
      <c r="G229" s="27">
        <v>265.5</v>
      </c>
      <c r="H229" s="27">
        <v>271.58999999999997</v>
      </c>
      <c r="I229" s="27">
        <v>279.20999999999998</v>
      </c>
      <c r="J229" s="27">
        <v>284.39999999999998</v>
      </c>
      <c r="K229" s="28">
        <v>290</v>
      </c>
      <c r="L229" s="27">
        <v>292.31</v>
      </c>
      <c r="M229" s="39">
        <f>(L229-J229)/J229</f>
        <v>2.7812939521800372E-2</v>
      </c>
      <c r="N229" s="28">
        <v>290</v>
      </c>
      <c r="O229" s="27">
        <v>302.32</v>
      </c>
      <c r="P229" s="39">
        <f>(O229-L229)/L229</f>
        <v>3.4244466491053983E-2</v>
      </c>
      <c r="Q229" s="123">
        <f>O229-N229</f>
        <v>12.319999999999993</v>
      </c>
      <c r="R229" s="97"/>
      <c r="S229" s="28">
        <v>300</v>
      </c>
      <c r="T229" s="27">
        <v>313.87</v>
      </c>
      <c r="U229" s="39">
        <f>(T229-O229)/O229</f>
        <v>3.8204551468642538E-2</v>
      </c>
      <c r="V229" s="123">
        <f>T229-S229</f>
        <v>13.870000000000005</v>
      </c>
      <c r="W229" s="97"/>
      <c r="X229" s="28">
        <v>320</v>
      </c>
      <c r="Y229" s="27">
        <v>322.5</v>
      </c>
      <c r="Z229" s="89" t="str">
        <f>ROUND(Y229-T229,2) &amp; "   (" &amp; ROUND(100*(Y229-T229)/T229,1) &amp;"%)"</f>
        <v>8,63   (2,7%)</v>
      </c>
      <c r="AA229" s="34" t="str">
        <f>ROUND(Y229-X229,2) &amp; "  (" &amp; ROUND(100*(Y229-X229)/X229,1) &amp;"%)"</f>
        <v>2,5  (0,8%)</v>
      </c>
      <c r="AB229" s="97"/>
      <c r="AC229" s="28">
        <v>320</v>
      </c>
      <c r="AD229" s="27">
        <v>327.96</v>
      </c>
      <c r="AE229" s="9" t="str">
        <f>ROUND(AD229-Y229,2) &amp; "   (" &amp; ROUND(100*(AD229-Y229)/Y229,1) &amp;"%)"</f>
        <v>5,46   (1,7%)</v>
      </c>
      <c r="AF229" s="34" t="str">
        <f>ROUND(AD229-AC229,2) &amp; "  (" &amp; ROUND(100*(AD229-AC229)/AC229,1) &amp;"%)"</f>
        <v>7,96  (2,5%)</v>
      </c>
      <c r="AG229" s="97"/>
      <c r="AH229" s="28">
        <v>330</v>
      </c>
      <c r="AI229" s="27">
        <v>344.16</v>
      </c>
      <c r="AJ229" s="39" t="str">
        <f t="shared" si="201"/>
        <v>16,2   (4,9%)</v>
      </c>
      <c r="AK229" s="34" t="str">
        <f>ROUND(AI229-AH229,2) &amp; "  (" &amp; ROUND(100*(AI229-AH229)/AH229,1) &amp;"%)"</f>
        <v>14,16  (4,3%)</v>
      </c>
      <c r="AL229" s="97"/>
      <c r="AM229" s="28">
        <v>340</v>
      </c>
      <c r="AN229" s="27">
        <v>307.2</v>
      </c>
      <c r="AO229" s="39" t="str">
        <f t="shared" si="202"/>
        <v>-36,96   (-10,7%)</v>
      </c>
      <c r="AP229" s="34" t="str">
        <f>ROUND(AN229-AM229,2) &amp; "  (" &amp; ROUND(100*(AN229-AM229)/AM229,1) &amp;"%)"</f>
        <v>-32,8  (-9,6%)</v>
      </c>
      <c r="AQ229" s="97"/>
      <c r="AR229" s="28">
        <v>340</v>
      </c>
      <c r="AS229" s="27">
        <v>0</v>
      </c>
      <c r="AT229" s="39" t="str">
        <f t="shared" si="203"/>
        <v>-307,2   (-100%)</v>
      </c>
      <c r="AU229" s="34" t="str">
        <f>ROUND(AS229-AR229,2) &amp; "  (" &amp; ROUND(100*(AS229-AR229)/AR229,1) &amp;"%)"</f>
        <v>-340  (-100%)</v>
      </c>
      <c r="AV229" s="97"/>
    </row>
    <row r="230" spans="1:48" x14ac:dyDescent="0.3">
      <c r="A230" s="23" t="str">
        <f t="shared" si="199"/>
        <v>6140</v>
      </c>
      <c r="B230" s="252" t="s">
        <v>221</v>
      </c>
      <c r="C230" s="253"/>
      <c r="D230" s="187" t="str">
        <f t="shared" si="200"/>
        <v>40802/601.Asc.A</v>
      </c>
      <c r="E230" s="187"/>
      <c r="F230" s="27">
        <v>3496.1</v>
      </c>
      <c r="G230" s="27">
        <v>3548.56</v>
      </c>
      <c r="H230" s="27">
        <v>2891.74</v>
      </c>
      <c r="I230" s="27">
        <v>1040.2</v>
      </c>
      <c r="J230" s="27">
        <v>2162.88</v>
      </c>
      <c r="K230" s="28">
        <v>2250</v>
      </c>
      <c r="L230" s="27">
        <v>2203.46</v>
      </c>
      <c r="M230" s="39">
        <f>(L230-J230)/J230</f>
        <v>1.8762021009024969E-2</v>
      </c>
      <c r="N230" s="28">
        <v>2250</v>
      </c>
      <c r="O230" s="27">
        <v>2250.91</v>
      </c>
      <c r="P230" s="39">
        <f>(O230-L230)/L230</f>
        <v>2.1534314214916458E-2</v>
      </c>
      <c r="Q230" s="123">
        <f>O230-N230</f>
        <v>0.90999999999985448</v>
      </c>
      <c r="R230" s="97"/>
      <c r="S230" s="28">
        <v>2250</v>
      </c>
      <c r="T230" s="27">
        <v>2273.46</v>
      </c>
      <c r="U230" s="39">
        <f>(T230-O230)/O230</f>
        <v>1.0018170428848857E-2</v>
      </c>
      <c r="V230" s="123">
        <f>T230-S230</f>
        <v>23.460000000000036</v>
      </c>
      <c r="W230" s="97"/>
      <c r="X230" s="28">
        <v>2350</v>
      </c>
      <c r="Y230" s="27">
        <v>2305.96</v>
      </c>
      <c r="Z230" s="89" t="str">
        <f>ROUND(Y230-T230,2) &amp; "   (" &amp; ROUND(100*(Y230-T230)/T230,1) &amp;"%)"</f>
        <v>32,5   (1,4%)</v>
      </c>
      <c r="AA230" s="34" t="str">
        <f>ROUND(Y230-X230,2) &amp; "  (" &amp; ROUND(100*(Y230-X230)/X230,1) &amp;"%)"</f>
        <v>-44,04  (-1,9%)</v>
      </c>
      <c r="AB230" s="97"/>
      <c r="AC230" s="28">
        <v>2350</v>
      </c>
      <c r="AD230" s="27">
        <v>2305.44</v>
      </c>
      <c r="AE230" s="9" t="str">
        <f>ROUND(AD230-Y230,2) &amp; "   (" &amp; ROUND(100*(AD230-Y230)/Y230,1) &amp;"%)"</f>
        <v>-0,52   (0%)</v>
      </c>
      <c r="AF230" s="34" t="str">
        <f>ROUND(AD230-AC230,2) &amp; "  (" &amp; ROUND(100*(AD230-AC230)/AC230,1) &amp;"%)"</f>
        <v>-44,56  (-1,9%)</v>
      </c>
      <c r="AG230" s="97"/>
      <c r="AH230" s="28">
        <v>2390</v>
      </c>
      <c r="AI230" s="27">
        <v>2340.14</v>
      </c>
      <c r="AJ230" s="39" t="str">
        <f t="shared" si="201"/>
        <v>34,7   (1,5%)</v>
      </c>
      <c r="AK230" s="34" t="str">
        <f>ROUND(AI230-AH230,2) &amp; "  (" &amp; ROUND(100*(AI230-AH230)/AH230,1) &amp;"%)"</f>
        <v>-49,86  (-2,1%)</v>
      </c>
      <c r="AL230" s="97"/>
      <c r="AM230" s="28">
        <v>2430</v>
      </c>
      <c r="AN230" s="27">
        <v>2380.04</v>
      </c>
      <c r="AO230" s="39" t="str">
        <f t="shared" si="202"/>
        <v>39,9   (1,7%)</v>
      </c>
      <c r="AP230" s="34" t="str">
        <f>ROUND(AN230-AM230,2) &amp; "  (" &amp; ROUND(100*(AN230-AM230)/AM230,1) &amp;"%)"</f>
        <v>-49,96  (-2,1%)</v>
      </c>
      <c r="AQ230" s="97"/>
      <c r="AR230" s="28">
        <v>2430</v>
      </c>
      <c r="AS230" s="27">
        <v>0</v>
      </c>
      <c r="AT230" s="39" t="str">
        <f t="shared" si="203"/>
        <v>-2380,04   (-100%)</v>
      </c>
      <c r="AU230" s="34" t="str">
        <f>ROUND(AS230-AR230,2) &amp; "  (" &amp; ROUND(100*(AS230-AR230)/AR230,1) &amp;"%)"</f>
        <v>-2430  (-100%)</v>
      </c>
      <c r="AV230" s="97"/>
    </row>
    <row r="231" spans="1:48" x14ac:dyDescent="0.3">
      <c r="A231" s="23" t="str">
        <f t="shared" si="199"/>
        <v>6140</v>
      </c>
      <c r="B231" s="252" t="s">
        <v>222</v>
      </c>
      <c r="C231" s="253"/>
      <c r="D231" s="187" t="str">
        <f t="shared" si="200"/>
        <v>40802/601.Asc.A</v>
      </c>
      <c r="E231" s="187"/>
      <c r="L231" s="27">
        <v>480</v>
      </c>
      <c r="M231" s="39"/>
      <c r="P231" s="39"/>
      <c r="Q231" s="123">
        <f>O231-N231</f>
        <v>0</v>
      </c>
      <c r="R231" s="97"/>
      <c r="V231" s="123">
        <f>T231-S231</f>
        <v>0</v>
      </c>
      <c r="W231" s="97"/>
      <c r="Z231" s="89"/>
      <c r="AA231" s="34"/>
      <c r="AB231" s="97"/>
      <c r="AF231" s="34"/>
      <c r="AG231" s="97"/>
      <c r="AK231" s="34"/>
      <c r="AL231" s="97"/>
      <c r="AP231" s="34"/>
      <c r="AQ231" s="97"/>
      <c r="AU231" s="34"/>
      <c r="AV231" s="97"/>
    </row>
    <row r="232" spans="1:48" x14ac:dyDescent="0.3">
      <c r="A232" s="52" t="str">
        <f t="shared" si="199"/>
        <v>6150</v>
      </c>
      <c r="B232" s="254" t="s">
        <v>223</v>
      </c>
      <c r="C232" s="255"/>
      <c r="D232" s="256" t="str">
        <f t="shared" si="200"/>
        <v>40806/601.Asc.A</v>
      </c>
      <c r="E232" s="256"/>
      <c r="F232" s="87">
        <v>0</v>
      </c>
      <c r="G232" s="87">
        <v>0</v>
      </c>
      <c r="H232" s="87">
        <v>0</v>
      </c>
      <c r="I232" s="87">
        <v>2589.4</v>
      </c>
      <c r="J232" s="87">
        <v>172.8</v>
      </c>
      <c r="K232" s="88">
        <v>200</v>
      </c>
      <c r="L232" s="87">
        <v>109.69</v>
      </c>
      <c r="M232" s="29">
        <f>(L232-J232)/J232</f>
        <v>-0.36521990740740745</v>
      </c>
      <c r="N232" s="88">
        <v>200</v>
      </c>
      <c r="O232" s="87">
        <v>800.01</v>
      </c>
      <c r="P232" s="29"/>
      <c r="Q232" s="123">
        <f>O232-N232</f>
        <v>600.01</v>
      </c>
      <c r="R232" s="97"/>
      <c r="S232" s="88">
        <v>200</v>
      </c>
      <c r="T232" s="87">
        <v>462</v>
      </c>
      <c r="U232" s="29"/>
      <c r="V232" s="123">
        <f>T232-S232</f>
        <v>262</v>
      </c>
      <c r="W232" s="97"/>
      <c r="X232" s="88">
        <v>200</v>
      </c>
      <c r="Y232" s="87">
        <v>1886.5</v>
      </c>
      <c r="Z232" s="37" t="str">
        <f>ROUND(Y232-T232,2) &amp; "   (" &amp; ROUND(100*(Y232-T232)/T232,1) &amp;"%)"</f>
        <v>1424,5   (308,3%)</v>
      </c>
      <c r="AA232" s="34" t="str">
        <f>ROUND(Y232-X232,2) &amp; "  (" &amp; ROUND(100*(Y232-X232)/X232,1) &amp;"%)"</f>
        <v>1686,5  (843,3%)</v>
      </c>
      <c r="AB232" s="97"/>
      <c r="AC232" s="88">
        <v>200</v>
      </c>
      <c r="AD232" s="87">
        <v>1712.74</v>
      </c>
      <c r="AE232" s="35" t="str">
        <f>ROUND(AD232-Y232,2) &amp; "   (" &amp; ROUND(100*(AD232-Y232)/Y232,1) &amp;"%)"</f>
        <v>-173,76   (-9,2%)</v>
      </c>
      <c r="AF232" s="34" t="str">
        <f>ROUND(AD232-AC232,2) &amp; "  (" &amp; ROUND(100*(AD232-AC232)/AC232,1) &amp;"%)"</f>
        <v>1512,74  (756,4%)</v>
      </c>
      <c r="AG232" s="97"/>
      <c r="AH232" s="88">
        <v>210</v>
      </c>
      <c r="AI232" s="87">
        <v>0</v>
      </c>
      <c r="AJ232" s="29" t="str">
        <f t="shared" ref="AJ232" si="204">ROUND(AI232-AD232,2) &amp; "   (" &amp; ROUND(100*(AI232-AD232)/AD232,1) &amp;"%)"</f>
        <v>-1712,74   (-100%)</v>
      </c>
      <c r="AK232" s="34" t="str">
        <f>ROUND(AI232-AH232,2) &amp; "  (" &amp; ROUND(100*(AI232-AH232)/AH232,1) &amp;"%)"</f>
        <v>-210  (-100%)</v>
      </c>
      <c r="AL232" s="97"/>
      <c r="AM232" s="88">
        <v>220</v>
      </c>
      <c r="AN232" s="87">
        <v>0</v>
      </c>
      <c r="AO232" s="35" t="str">
        <f>ROUND(AN232-AI232,2) &amp; "   (" &amp; ROUND(100*(AN232-AI232)/(AI232+0.0001),1) &amp;"%)"</f>
        <v>0   (0%)</v>
      </c>
      <c r="AP232" s="34" t="str">
        <f>ROUND(AN232-AM232,2) &amp; "  (" &amp; ROUND(100*(AN232-AM232)/AM232,1) &amp;"%)"</f>
        <v>-220  (-100%)</v>
      </c>
      <c r="AQ232" s="97"/>
      <c r="AR232" s="88"/>
      <c r="AS232" s="87">
        <v>0</v>
      </c>
      <c r="AT232" s="29" t="e">
        <f t="shared" ref="AT232" si="205">ROUND(AS232-AN232,2) &amp; "   (" &amp; ROUND(100*(AS232-AN232)/AN232,1) &amp;"%)"</f>
        <v>#DIV/0!</v>
      </c>
      <c r="AU232" s="34" t="e">
        <f>ROUND(AS232-AR232,2) &amp; "  (" &amp; ROUND(100*(AS232-AR232)/AR232,1) &amp;"%)"</f>
        <v>#DIV/0!</v>
      </c>
      <c r="AV232" s="97"/>
    </row>
    <row r="233" spans="1:48" x14ac:dyDescent="0.3">
      <c r="A233" s="23" t="str">
        <f t="shared" si="199"/>
        <v>6230</v>
      </c>
      <c r="B233" s="252" t="s">
        <v>224</v>
      </c>
      <c r="C233" s="255"/>
      <c r="D233" s="256" t="str">
        <f t="shared" si="200"/>
        <v>65367/601.Asc.A</v>
      </c>
      <c r="E233" s="256"/>
      <c r="F233" s="87"/>
      <c r="G233" s="87"/>
      <c r="H233" s="87"/>
      <c r="I233" s="87"/>
      <c r="J233" s="87"/>
      <c r="K233" s="88"/>
      <c r="L233" s="87"/>
      <c r="M233" s="29"/>
      <c r="N233" s="88"/>
      <c r="O233" s="87"/>
      <c r="P233" s="29"/>
      <c r="Q233" s="123"/>
      <c r="R233" s="97"/>
      <c r="S233" s="88"/>
      <c r="T233" s="87"/>
      <c r="U233" s="29"/>
      <c r="V233" s="123"/>
      <c r="W233" s="97"/>
      <c r="X233" s="88"/>
      <c r="Y233" s="87"/>
      <c r="Z233" s="37"/>
      <c r="AA233" s="34"/>
      <c r="AB233" s="97"/>
      <c r="AC233" s="88"/>
      <c r="AD233" s="87"/>
      <c r="AE233" s="35"/>
      <c r="AF233" s="34"/>
      <c r="AG233" s="97"/>
      <c r="AH233" s="88"/>
      <c r="AI233" s="87"/>
      <c r="AJ233" s="29"/>
      <c r="AK233" s="34"/>
      <c r="AL233" s="97"/>
      <c r="AM233" s="88"/>
      <c r="AN233" s="87"/>
      <c r="AO233" s="29"/>
      <c r="AP233" s="34"/>
      <c r="AQ233" s="97"/>
      <c r="AR233" s="88"/>
      <c r="AS233" s="87"/>
      <c r="AT233" s="29"/>
      <c r="AU233" s="34"/>
      <c r="AV233" s="97"/>
    </row>
    <row r="234" spans="1:48" x14ac:dyDescent="0.3">
      <c r="A234" s="23" t="str">
        <f>LEFT(B234,4)</f>
        <v>6230</v>
      </c>
      <c r="B234" s="252" t="s">
        <v>1436</v>
      </c>
      <c r="C234" s="255"/>
      <c r="D234" s="256"/>
      <c r="E234" s="256"/>
      <c r="F234" s="87"/>
      <c r="G234" s="87"/>
      <c r="H234" s="87"/>
      <c r="I234" s="87"/>
      <c r="J234" s="87"/>
      <c r="K234" s="88"/>
      <c r="L234" s="87"/>
      <c r="M234" s="29"/>
      <c r="N234" s="88"/>
      <c r="O234" s="87"/>
      <c r="P234" s="29"/>
      <c r="Q234" s="123"/>
      <c r="R234" s="97"/>
      <c r="S234" s="88"/>
      <c r="T234" s="87"/>
      <c r="U234" s="29"/>
      <c r="V234" s="123"/>
      <c r="W234" s="97"/>
      <c r="X234" s="88"/>
      <c r="Y234" s="87"/>
      <c r="Z234" s="37"/>
      <c r="AA234" s="34"/>
      <c r="AB234" s="97"/>
      <c r="AC234" s="88"/>
      <c r="AD234" s="87"/>
      <c r="AE234" s="35"/>
      <c r="AF234" s="34"/>
      <c r="AG234" s="97"/>
      <c r="AH234" s="88"/>
      <c r="AI234" s="87">
        <v>420</v>
      </c>
      <c r="AJ234" s="29"/>
      <c r="AK234" s="34"/>
      <c r="AL234" s="97"/>
      <c r="AM234" s="88"/>
      <c r="AN234" s="87">
        <v>0</v>
      </c>
      <c r="AO234" s="29"/>
      <c r="AP234" s="34"/>
      <c r="AQ234" s="97"/>
      <c r="AR234" s="88"/>
      <c r="AS234" s="87"/>
      <c r="AT234" s="29"/>
      <c r="AU234" s="34"/>
      <c r="AV234" s="97"/>
    </row>
    <row r="235" spans="1:48" s="122" customFormat="1" ht="18" thickBot="1" x14ac:dyDescent="0.35">
      <c r="A235" s="111" t="str">
        <f t="shared" si="199"/>
        <v>6730</v>
      </c>
      <c r="B235" s="237" t="s">
        <v>225</v>
      </c>
      <c r="C235" s="238"/>
      <c r="D235" s="257" t="str">
        <f t="shared" si="200"/>
        <v>40368/601.Asc.A</v>
      </c>
      <c r="E235" s="257"/>
      <c r="F235" s="153"/>
      <c r="G235" s="153">
        <v>527</v>
      </c>
      <c r="H235" s="153"/>
      <c r="I235" s="153"/>
      <c r="J235" s="153"/>
      <c r="K235" s="154"/>
      <c r="L235" s="153"/>
      <c r="M235" s="116"/>
      <c r="N235" s="154"/>
      <c r="O235" s="153"/>
      <c r="P235" s="116"/>
      <c r="Q235" s="125"/>
      <c r="R235" s="117"/>
      <c r="S235" s="154"/>
      <c r="T235" s="153"/>
      <c r="U235" s="116"/>
      <c r="V235" s="125"/>
      <c r="W235" s="117"/>
      <c r="X235" s="154"/>
      <c r="Y235" s="153"/>
      <c r="Z235" s="119"/>
      <c r="AA235" s="120"/>
      <c r="AB235" s="117"/>
      <c r="AC235" s="154"/>
      <c r="AD235" s="153"/>
      <c r="AE235" s="121"/>
      <c r="AF235" s="120"/>
      <c r="AG235" s="117"/>
      <c r="AH235" s="154"/>
      <c r="AI235" s="153"/>
      <c r="AJ235" s="116"/>
      <c r="AK235" s="120"/>
      <c r="AL235" s="117"/>
      <c r="AM235" s="154"/>
      <c r="AN235" s="153"/>
      <c r="AO235" s="116"/>
      <c r="AP235" s="120"/>
      <c r="AQ235" s="117"/>
      <c r="AR235" s="154"/>
      <c r="AS235" s="153"/>
      <c r="AT235" s="116"/>
      <c r="AU235" s="120"/>
      <c r="AV235" s="117"/>
    </row>
    <row r="236" spans="1:48" s="265" customFormat="1" x14ac:dyDescent="0.3">
      <c r="A236" s="258"/>
      <c r="B236" s="259"/>
      <c r="C236" s="260"/>
      <c r="D236" s="260"/>
      <c r="E236" s="260"/>
      <c r="F236" s="226">
        <f t="shared" ref="F236:L236" si="206">SUM(F228:F235)</f>
        <v>4310.8500000000004</v>
      </c>
      <c r="G236" s="226">
        <f t="shared" si="206"/>
        <v>4956.12</v>
      </c>
      <c r="H236" s="226">
        <f t="shared" si="206"/>
        <v>3876.2299999999996</v>
      </c>
      <c r="I236" s="226">
        <f t="shared" si="206"/>
        <v>4427.8900000000003</v>
      </c>
      <c r="J236" s="226">
        <f t="shared" si="206"/>
        <v>3009.2000000000003</v>
      </c>
      <c r="K236" s="241">
        <f t="shared" si="206"/>
        <v>3140</v>
      </c>
      <c r="L236" s="226">
        <f t="shared" si="206"/>
        <v>3466.07</v>
      </c>
      <c r="M236" s="57">
        <f>(L236-J236)</f>
        <v>456.86999999999989</v>
      </c>
      <c r="N236" s="56">
        <f>SUM(N228:N235)</f>
        <v>3140</v>
      </c>
      <c r="O236" s="226">
        <f>SUM(O228:O235)</f>
        <v>3791.6800000000003</v>
      </c>
      <c r="P236" s="57">
        <f>(O236-L236)</f>
        <v>325.61000000000013</v>
      </c>
      <c r="Q236" s="123">
        <f>O236-N236</f>
        <v>651.68000000000029</v>
      </c>
      <c r="R236" s="97"/>
      <c r="S236" s="56">
        <f>SUM(S228:S235)</f>
        <v>3200</v>
      </c>
      <c r="T236" s="226">
        <f>SUM(T228:T235)</f>
        <v>3489.9700000000003</v>
      </c>
      <c r="U236" s="57">
        <f>(T236-O236)</f>
        <v>-301.71000000000004</v>
      </c>
      <c r="V236" s="123">
        <f>T236-S236</f>
        <v>289.97000000000025</v>
      </c>
      <c r="W236" s="97"/>
      <c r="X236" s="56">
        <f>SUM(X228:X235)</f>
        <v>3320</v>
      </c>
      <c r="Y236" s="261">
        <f>SUM(Y228:Y235)</f>
        <v>4952.42</v>
      </c>
      <c r="Z236" s="262" t="str">
        <f>ROUND(Y236-T236,2) &amp; "   (" &amp; ROUND(100*(Y236-T236)/T236,1) &amp;"%)"</f>
        <v>1462,45   (41,9%)</v>
      </c>
      <c r="AA236" s="34" t="str">
        <f>ROUND(Y236-X236,2) &amp; "  (" &amp; ROUND(100*(Y236-X236)/X236,1) &amp;"%)"</f>
        <v>1632,42  (49,2%)</v>
      </c>
      <c r="AB236" s="97"/>
      <c r="AC236" s="56">
        <f>SUM(AC228:AC235)</f>
        <v>3320</v>
      </c>
      <c r="AD236" s="261">
        <f>SUM(AD228:AD235)</f>
        <v>4933.57</v>
      </c>
      <c r="AE236" s="263" t="str">
        <f>ROUND(AD236-Y236,2) &amp; "   (" &amp; ROUND(100*(AD236-Y236)/Y236,1) &amp;"%)"</f>
        <v>-18,85   (-0,4%)</v>
      </c>
      <c r="AF236" s="34" t="str">
        <f>ROUND(AD236-AC236,2) &amp; "  (" &amp; ROUND(100*(AD236-AC236)/AC236,1) &amp;"%)"</f>
        <v>1613,57  (48,6%)</v>
      </c>
      <c r="AG236" s="97"/>
      <c r="AH236" s="56">
        <f>SUM(AH228:AH235)</f>
        <v>3390</v>
      </c>
      <c r="AI236" s="261">
        <f>SUM(AI228:AI235)</f>
        <v>3618.88</v>
      </c>
      <c r="AJ236" s="264" t="str">
        <f t="shared" ref="AJ236" si="207">ROUND(AI236-AD236,2) &amp; "   (" &amp; ROUND(100*(AI236-AD236)/AD236,1) &amp;"%)"</f>
        <v>-1314,69   (-26,6%)</v>
      </c>
      <c r="AK236" s="34" t="str">
        <f>ROUND(AI236-AH236,2) &amp; "  (" &amp; ROUND(100*(AI236-AH236)/AH236,1) &amp;"%)"</f>
        <v>228,88  (6,8%)</v>
      </c>
      <c r="AL236" s="97"/>
      <c r="AM236" s="56">
        <f>SUM(AM228:AM235)</f>
        <v>3460</v>
      </c>
      <c r="AN236" s="261">
        <f>SUM(AN224,AN228:AN235)</f>
        <v>3266.7</v>
      </c>
      <c r="AO236" s="264" t="str">
        <f t="shared" ref="AO236" si="208">ROUND(AN236-AI236,2) &amp; "   (" &amp; ROUND(100*(AN236-AI236)/AI236,1) &amp;"%)"</f>
        <v>-352,18   (-9,7%)</v>
      </c>
      <c r="AP236" s="34" t="str">
        <f>ROUND(AN236-AM236,2) &amp; "  (" &amp; ROUND(100*(AN236-AM236)/AM236,1) &amp;"%)"</f>
        <v>-193,3  (-5,6%)</v>
      </c>
      <c r="AQ236" s="97"/>
      <c r="AR236" s="56">
        <f>SUM(AR228:AR235)</f>
        <v>3240</v>
      </c>
      <c r="AS236" s="261">
        <f>SUM(AS228:AS235)</f>
        <v>0</v>
      </c>
      <c r="AT236" s="264" t="str">
        <f t="shared" ref="AT236" si="209">ROUND(AS236-AN236,2) &amp; "   (" &amp; ROUND(100*(AS236-AN236)/AN236,1) &amp;"%)"</f>
        <v>-3266,7   (-100%)</v>
      </c>
      <c r="AU236" s="34" t="str">
        <f>ROUND(AS236-AR236,2) &amp; "  (" &amp; ROUND(100*(AS236-AR236)/AR236,1) &amp;"%)"</f>
        <v>-3240  (-100%)</v>
      </c>
      <c r="AV236" s="97"/>
    </row>
    <row r="237" spans="1:48" s="274" customFormat="1" x14ac:dyDescent="0.3">
      <c r="A237" s="266"/>
      <c r="B237" s="267"/>
      <c r="C237" s="268"/>
      <c r="D237" s="268"/>
      <c r="E237" s="268"/>
      <c r="F237" s="244"/>
      <c r="G237" s="244"/>
      <c r="H237" s="244"/>
      <c r="I237" s="244"/>
      <c r="J237" s="244"/>
      <c r="K237" s="269"/>
      <c r="L237" s="246"/>
      <c r="M237" s="63">
        <f>(L236-J236)/J236</f>
        <v>0.15182440515751691</v>
      </c>
      <c r="N237" s="247"/>
      <c r="O237" s="246"/>
      <c r="P237" s="63">
        <f>(O236-L236)/L236</f>
        <v>9.3942130424371148E-2</v>
      </c>
      <c r="Q237" s="91"/>
      <c r="R237" s="270"/>
      <c r="S237" s="247"/>
      <c r="T237" s="246"/>
      <c r="U237" s="63">
        <f>(T236-O236)/O236</f>
        <v>-7.9571588319689426E-2</v>
      </c>
      <c r="V237" s="91"/>
      <c r="W237" s="270"/>
      <c r="X237" s="247"/>
      <c r="Y237" s="271"/>
      <c r="Z237" s="272"/>
      <c r="AA237" s="93"/>
      <c r="AB237" s="270"/>
      <c r="AC237" s="247"/>
      <c r="AD237" s="271"/>
      <c r="AE237" s="273"/>
      <c r="AF237" s="93"/>
      <c r="AG237" s="270"/>
      <c r="AH237" s="247"/>
      <c r="AI237" s="271"/>
      <c r="AJ237" s="272"/>
      <c r="AK237" s="93"/>
      <c r="AL237" s="270"/>
      <c r="AM237" s="247"/>
      <c r="AN237" s="271"/>
      <c r="AO237" s="272"/>
      <c r="AP237" s="93"/>
      <c r="AQ237" s="270"/>
      <c r="AR237" s="247"/>
      <c r="AS237" s="271"/>
      <c r="AT237" s="272"/>
      <c r="AU237" s="93"/>
      <c r="AV237" s="270"/>
    </row>
    <row r="238" spans="1:48" s="136" customFormat="1" x14ac:dyDescent="0.3">
      <c r="A238" s="127"/>
      <c r="B238" s="229" t="s">
        <v>226</v>
      </c>
      <c r="C238" s="230"/>
      <c r="D238" s="230"/>
      <c r="E238" s="230"/>
      <c r="F238" s="231"/>
      <c r="G238" s="231"/>
      <c r="H238" s="231"/>
      <c r="I238" s="231"/>
      <c r="J238" s="231"/>
      <c r="K238" s="232"/>
      <c r="L238" s="231"/>
      <c r="M238" s="233"/>
      <c r="N238" s="232"/>
      <c r="O238" s="231"/>
      <c r="P238" s="233"/>
      <c r="Q238" s="234"/>
      <c r="R238" s="235"/>
      <c r="S238" s="232"/>
      <c r="T238" s="231"/>
      <c r="U238" s="134"/>
      <c r="V238" s="234"/>
      <c r="W238" s="235"/>
      <c r="X238" s="232"/>
      <c r="Y238" s="231"/>
      <c r="Z238" s="134"/>
      <c r="AA238" s="236"/>
      <c r="AB238" s="235"/>
      <c r="AC238" s="232"/>
      <c r="AD238" s="231"/>
      <c r="AE238" s="135"/>
      <c r="AF238" s="236"/>
      <c r="AG238" s="235"/>
      <c r="AH238" s="232"/>
      <c r="AI238" s="231"/>
      <c r="AJ238" s="134"/>
      <c r="AK238" s="236"/>
      <c r="AL238" s="235"/>
      <c r="AM238" s="232"/>
      <c r="AN238" s="231"/>
      <c r="AO238" s="134"/>
      <c r="AP238" s="236"/>
      <c r="AQ238" s="235"/>
      <c r="AR238" s="232"/>
      <c r="AS238" s="231"/>
      <c r="AT238" s="134"/>
      <c r="AU238" s="236"/>
      <c r="AV238" s="235"/>
    </row>
    <row r="239" spans="1:48" x14ac:dyDescent="0.3">
      <c r="A239" s="23" t="str">
        <f t="shared" ref="A239:A246" si="210">LEFT(B239,4)</f>
        <v>6020</v>
      </c>
      <c r="B239" s="252" t="s">
        <v>227</v>
      </c>
      <c r="C239" s="253"/>
      <c r="D239" s="187" t="str">
        <f t="shared" ref="D239:D244" si="211">RIGHT(LEFT(B239,10),5) &amp;"/"&amp;LEFT(B$238,3)&amp;"."&amp;RIGHT(LEFT(B$238,7),3)&amp;"."&amp;RIGHT(B$238,1)</f>
        <v>40264/602.Asc.B</v>
      </c>
      <c r="E239" s="187"/>
      <c r="F239" s="27">
        <v>339.5</v>
      </c>
      <c r="G239" s="27">
        <v>410.09</v>
      </c>
      <c r="H239" s="27">
        <v>419.48</v>
      </c>
      <c r="I239" s="27">
        <v>426.67</v>
      </c>
      <c r="J239" s="27">
        <v>357.53</v>
      </c>
      <c r="K239" s="28">
        <v>400</v>
      </c>
      <c r="L239" s="27">
        <v>330.48</v>
      </c>
      <c r="M239" s="39">
        <f>(L239-J239)/J239</f>
        <v>-7.5657986742371147E-2</v>
      </c>
      <c r="N239" s="28">
        <v>400</v>
      </c>
      <c r="O239" s="27">
        <v>736.42</v>
      </c>
      <c r="P239" s="39">
        <f>(O239-L239)/L239</f>
        <v>1.2283345436940205</v>
      </c>
      <c r="Q239" s="123">
        <f>O239-N239</f>
        <v>336.41999999999996</v>
      </c>
      <c r="R239" s="97"/>
      <c r="S239" s="28">
        <v>400</v>
      </c>
      <c r="T239" s="27">
        <v>539.14</v>
      </c>
      <c r="U239" s="39">
        <f>(T239-O239)/O239</f>
        <v>-0.26789060590423941</v>
      </c>
      <c r="V239" s="123">
        <f>T239-S239</f>
        <v>139.13999999999999</v>
      </c>
      <c r="W239" s="97"/>
      <c r="X239" s="28">
        <v>600</v>
      </c>
      <c r="Y239" s="27">
        <v>382.44</v>
      </c>
      <c r="Z239" s="89" t="str">
        <f>ROUND(Y239-T239,2) &amp; "   (" &amp; ROUND(100*(Y239-T239)/T239,1) &amp;"%)"</f>
        <v>-156,7   (-29,1%)</v>
      </c>
      <c r="AA239" s="34" t="str">
        <f>ROUND(Y239-X239,2) &amp; "  (" &amp; ROUND(100*(Y239-X239)/X239,1) &amp;"%)"</f>
        <v>-217,56  (-36,3%)</v>
      </c>
      <c r="AB239" s="97"/>
      <c r="AC239" s="28">
        <v>600</v>
      </c>
      <c r="AD239" s="27">
        <v>504.46</v>
      </c>
      <c r="AE239" s="9" t="str">
        <f>ROUND(AD239-Y239,2) &amp; "   (" &amp; ROUND(100*(AD239-Y239)/Y239,1) &amp;"%)"</f>
        <v>122,02   (31,9%)</v>
      </c>
      <c r="AF239" s="34" t="str">
        <f>ROUND(AD239-AC239,2) &amp; "  (" &amp; ROUND(100*(AD239-AC239)/AC239,1) &amp;"%)"</f>
        <v>-95,54  (-15,9%)</v>
      </c>
      <c r="AG239" s="97"/>
      <c r="AH239" s="28">
        <v>610</v>
      </c>
      <c r="AI239" s="87">
        <v>467.56</v>
      </c>
      <c r="AJ239" s="39" t="str">
        <f t="shared" ref="AJ239:AJ241" si="212">ROUND(AI239-AD239,2) &amp; "   (" &amp; ROUND(100*(AI239-AD239)/AD239,1) &amp;"%)"</f>
        <v>-36,9   (-7,3%)</v>
      </c>
      <c r="AK239" s="34" t="str">
        <f>ROUND(AI239-AH239,2) &amp; "  (" &amp; ROUND(100*(AI239-AH239)/AH239,1) &amp;"%)"</f>
        <v>-142,44  (-23,4%)</v>
      </c>
      <c r="AL239" s="97"/>
      <c r="AM239" s="28">
        <v>620</v>
      </c>
      <c r="AN239" s="87">
        <v>233.63</v>
      </c>
      <c r="AO239" s="39" t="str">
        <f t="shared" ref="AO239:AO241" si="213">ROUND(AN239-AI239,2) &amp; "   (" &amp; ROUND(100*(AN239-AI239)/AI239,1) &amp;"%)"</f>
        <v>-233,93   (-50%)</v>
      </c>
      <c r="AP239" s="34" t="str">
        <f>ROUND(AN239-AM239,2) &amp; "  (" &amp; ROUND(100*(AN239-AM239)/AM239,1) &amp;"%)"</f>
        <v>-386,37  (-62,3%)</v>
      </c>
      <c r="AQ239" s="97"/>
      <c r="AR239" s="28">
        <v>620</v>
      </c>
      <c r="AS239" s="27">
        <v>0</v>
      </c>
      <c r="AT239" s="39" t="str">
        <f t="shared" ref="AT239:AT241" si="214">ROUND(AS239-AN239,2) &amp; "   (" &amp; ROUND(100*(AS239-AN239)/AN239,1) &amp;"%)"</f>
        <v>-233,63   (-100%)</v>
      </c>
      <c r="AU239" s="34" t="str">
        <f>ROUND(AS239-AR239,2) &amp; "  (" &amp; ROUND(100*(AS239-AR239)/AR239,1) &amp;"%)"</f>
        <v>-620  (-100%)</v>
      </c>
      <c r="AV239" s="97"/>
    </row>
    <row r="240" spans="1:48" x14ac:dyDescent="0.3">
      <c r="A240" s="23" t="str">
        <f t="shared" si="210"/>
        <v>6140</v>
      </c>
      <c r="B240" s="252" t="s">
        <v>228</v>
      </c>
      <c r="C240" s="253"/>
      <c r="D240" s="187" t="str">
        <f t="shared" si="211"/>
        <v>40761/602.Asc.B</v>
      </c>
      <c r="E240" s="187"/>
      <c r="F240" s="27">
        <v>263.76</v>
      </c>
      <c r="G240" s="27">
        <v>265.5</v>
      </c>
      <c r="H240" s="27">
        <v>271.58999999999997</v>
      </c>
      <c r="I240" s="27">
        <v>279.20999999999998</v>
      </c>
      <c r="J240" s="27">
        <v>284.39999999999998</v>
      </c>
      <c r="K240" s="28">
        <v>290</v>
      </c>
      <c r="L240" s="27">
        <v>292.31</v>
      </c>
      <c r="M240" s="39">
        <f>(L240-J240)/J240</f>
        <v>2.7812939521800372E-2</v>
      </c>
      <c r="N240" s="28">
        <v>290</v>
      </c>
      <c r="O240" s="27">
        <v>302.32</v>
      </c>
      <c r="P240" s="39">
        <f>(O240-L240)/L240</f>
        <v>3.4244466491053983E-2</v>
      </c>
      <c r="Q240" s="123">
        <f>O240-N240</f>
        <v>12.319999999999993</v>
      </c>
      <c r="R240" s="97"/>
      <c r="S240" s="28">
        <v>300</v>
      </c>
      <c r="T240" s="27">
        <v>313.87</v>
      </c>
      <c r="U240" s="39">
        <f>(T240-O240)/O240</f>
        <v>3.8204551468642538E-2</v>
      </c>
      <c r="V240" s="123">
        <f>T240-S240</f>
        <v>13.870000000000005</v>
      </c>
      <c r="W240" s="97"/>
      <c r="X240" s="28">
        <v>320</v>
      </c>
      <c r="Y240" s="27">
        <v>322.5</v>
      </c>
      <c r="Z240" s="89" t="str">
        <f>ROUND(Y240-T240,2) &amp; "   (" &amp; ROUND(100*(Y240-T240)/T240,1) &amp;"%)"</f>
        <v>8,63   (2,7%)</v>
      </c>
      <c r="AA240" s="34" t="str">
        <f>ROUND(Y240-X240,2) &amp; "  (" &amp; ROUND(100*(Y240-X240)/X240,1) &amp;"%)"</f>
        <v>2,5  (0,8%)</v>
      </c>
      <c r="AB240" s="97"/>
      <c r="AC240" s="28">
        <v>320</v>
      </c>
      <c r="AD240" s="27">
        <v>327.96</v>
      </c>
      <c r="AE240" s="9" t="str">
        <f>ROUND(AD240-Y240,2) &amp; "   (" &amp; ROUND(100*(AD240-Y240)/Y240,1) &amp;"%)"</f>
        <v>5,46   (1,7%)</v>
      </c>
      <c r="AF240" s="34" t="str">
        <f>ROUND(AD240-AC240,2) &amp; "  (" &amp; ROUND(100*(AD240-AC240)/AC240,1) &amp;"%)"</f>
        <v>7,96  (2,5%)</v>
      </c>
      <c r="AG240" s="97"/>
      <c r="AH240" s="28">
        <v>330</v>
      </c>
      <c r="AI240" s="27">
        <v>344.16</v>
      </c>
      <c r="AJ240" s="39" t="str">
        <f t="shared" si="212"/>
        <v>16,2   (4,9%)</v>
      </c>
      <c r="AK240" s="34" t="str">
        <f>ROUND(AI240-AH240,2) &amp; "  (" &amp; ROUND(100*(AI240-AH240)/AH240,1) &amp;"%)"</f>
        <v>14,16  (4,3%)</v>
      </c>
      <c r="AL240" s="97"/>
      <c r="AM240" s="28">
        <v>340</v>
      </c>
      <c r="AN240" s="27">
        <v>307.2</v>
      </c>
      <c r="AO240" s="39" t="str">
        <f t="shared" si="213"/>
        <v>-36,96   (-10,7%)</v>
      </c>
      <c r="AP240" s="34" t="str">
        <f>ROUND(AN240-AM240,2) &amp; "  (" &amp; ROUND(100*(AN240-AM240)/AM240,1) &amp;"%)"</f>
        <v>-32,8  (-9,6%)</v>
      </c>
      <c r="AQ240" s="97"/>
      <c r="AR240" s="28">
        <v>340</v>
      </c>
      <c r="AS240" s="27">
        <v>0</v>
      </c>
      <c r="AT240" s="39" t="str">
        <f t="shared" si="214"/>
        <v>-307,2   (-100%)</v>
      </c>
      <c r="AU240" s="34" t="str">
        <f>ROUND(AS240-AR240,2) &amp; "  (" &amp; ROUND(100*(AS240-AR240)/AR240,1) &amp;"%)"</f>
        <v>-340  (-100%)</v>
      </c>
      <c r="AV240" s="97"/>
    </row>
    <row r="241" spans="1:48" x14ac:dyDescent="0.3">
      <c r="A241" s="23" t="str">
        <f t="shared" si="210"/>
        <v>6140</v>
      </c>
      <c r="B241" s="252" t="s">
        <v>229</v>
      </c>
      <c r="C241" s="253"/>
      <c r="D241" s="187" t="str">
        <f t="shared" si="211"/>
        <v>40802/602.Asc.B</v>
      </c>
      <c r="E241" s="187"/>
      <c r="F241" s="27">
        <v>3309.56</v>
      </c>
      <c r="G241" s="27">
        <v>3359.24</v>
      </c>
      <c r="H241" s="27">
        <v>2791.74</v>
      </c>
      <c r="I241" s="27">
        <v>1040.2</v>
      </c>
      <c r="J241" s="27">
        <v>2162.88</v>
      </c>
      <c r="K241" s="28">
        <v>2250</v>
      </c>
      <c r="L241" s="27">
        <v>2203.46</v>
      </c>
      <c r="M241" s="39">
        <f>(L241-J241)/J241</f>
        <v>1.8762021009024969E-2</v>
      </c>
      <c r="N241" s="28">
        <v>2250</v>
      </c>
      <c r="O241" s="27">
        <v>2225.36</v>
      </c>
      <c r="P241" s="39">
        <f>(O241-L241)/L241</f>
        <v>9.9389142530384444E-3</v>
      </c>
      <c r="Q241" s="123">
        <f>O241-N241</f>
        <v>-24.639999999999873</v>
      </c>
      <c r="R241" s="97"/>
      <c r="S241" s="28">
        <v>2250</v>
      </c>
      <c r="T241" s="27">
        <v>2247.62</v>
      </c>
      <c r="U241" s="39">
        <f>(T241-O241)/O241</f>
        <v>1.000287593917378E-2</v>
      </c>
      <c r="V241" s="123">
        <f>T241-S241</f>
        <v>-2.3800000000001091</v>
      </c>
      <c r="W241" s="97"/>
      <c r="X241" s="28">
        <v>2350</v>
      </c>
      <c r="Y241" s="27">
        <v>2279.7199999999998</v>
      </c>
      <c r="Z241" s="89" t="str">
        <f>ROUND(Y241-T241,2) &amp; "   (" &amp; ROUND(100*(Y241-T241)/T241,1) &amp;"%)"</f>
        <v>32,1   (1,4%)</v>
      </c>
      <c r="AA241" s="34" t="str">
        <f>ROUND(Y241-X241,2) &amp; "  (" &amp; ROUND(100*(Y241-X241)/X241,1) &amp;"%)"</f>
        <v>-70,28  (-3%)</v>
      </c>
      <c r="AB241" s="97"/>
      <c r="AC241" s="28">
        <v>2350</v>
      </c>
      <c r="AD241" s="27">
        <v>2279.3200000000002</v>
      </c>
      <c r="AE241" s="9" t="str">
        <f>ROUND(AD241-Y241,2) &amp; "   (" &amp; ROUND(100*(AD241-Y241)/Y241,1) &amp;"%)"</f>
        <v>-0,4   (0%)</v>
      </c>
      <c r="AF241" s="34" t="str">
        <f>ROUND(AD241-AC241,2) &amp; "  (" &amp; ROUND(100*(AD241-AC241)/AC241,1) &amp;"%)"</f>
        <v>-70,68  (-3%)</v>
      </c>
      <c r="AG241" s="97"/>
      <c r="AH241" s="28">
        <v>2390</v>
      </c>
      <c r="AI241" s="27">
        <v>2313.6</v>
      </c>
      <c r="AJ241" s="39" t="str">
        <f t="shared" si="212"/>
        <v>34,28   (1,5%)</v>
      </c>
      <c r="AK241" s="34" t="str">
        <f>ROUND(AI241-AH241,2) &amp; "  (" &amp; ROUND(100*(AI241-AH241)/AH241,1) &amp;"%)"</f>
        <v>-76,4  (-3,2%)</v>
      </c>
      <c r="AL241" s="97"/>
      <c r="AM241" s="28">
        <v>2430</v>
      </c>
      <c r="AN241" s="27">
        <v>2353.04</v>
      </c>
      <c r="AO241" s="39" t="str">
        <f t="shared" si="213"/>
        <v>39,44   (1,7%)</v>
      </c>
      <c r="AP241" s="34" t="str">
        <f>ROUND(AN241-AM241,2) &amp; "  (" &amp; ROUND(100*(AN241-AM241)/AM241,1) &amp;"%)"</f>
        <v>-76,96  (-3,2%)</v>
      </c>
      <c r="AQ241" s="97"/>
      <c r="AR241" s="28">
        <v>2430</v>
      </c>
      <c r="AS241" s="27">
        <v>0</v>
      </c>
      <c r="AT241" s="39" t="str">
        <f t="shared" si="214"/>
        <v>-2353,04   (-100%)</v>
      </c>
      <c r="AU241" s="34" t="str">
        <f>ROUND(AS241-AR241,2) &amp; "  (" &amp; ROUND(100*(AS241-AR241)/AR241,1) &amp;"%)"</f>
        <v>-2430  (-100%)</v>
      </c>
      <c r="AV241" s="97"/>
    </row>
    <row r="242" spans="1:48" x14ac:dyDescent="0.3">
      <c r="A242" s="23" t="str">
        <f t="shared" si="210"/>
        <v>6140</v>
      </c>
      <c r="B242" s="252" t="s">
        <v>230</v>
      </c>
      <c r="C242" s="253"/>
      <c r="D242" s="187" t="str">
        <f t="shared" si="211"/>
        <v>40802/602.Asc.B</v>
      </c>
      <c r="E242" s="187"/>
      <c r="L242" s="27">
        <v>480</v>
      </c>
      <c r="M242" s="39"/>
      <c r="P242" s="39"/>
      <c r="Q242" s="123">
        <f>O242-N242</f>
        <v>0</v>
      </c>
      <c r="R242" s="97"/>
      <c r="V242" s="123">
        <f>T242-S242</f>
        <v>0</v>
      </c>
      <c r="W242" s="97"/>
      <c r="AA242" s="34"/>
      <c r="AB242" s="97"/>
      <c r="AF242" s="34"/>
      <c r="AG242" s="97"/>
      <c r="AK242" s="34"/>
      <c r="AL242" s="97"/>
      <c r="AN242" s="27">
        <v>115.85</v>
      </c>
      <c r="AP242" s="34"/>
      <c r="AQ242" s="97"/>
      <c r="AU242" s="34"/>
      <c r="AV242" s="97"/>
    </row>
    <row r="243" spans="1:48" x14ac:dyDescent="0.3">
      <c r="A243" s="52" t="str">
        <f t="shared" si="210"/>
        <v>6150</v>
      </c>
      <c r="B243" s="254" t="s">
        <v>231</v>
      </c>
      <c r="C243" s="255"/>
      <c r="D243" s="275" t="str">
        <f t="shared" si="211"/>
        <v>40806/602.Asc.B</v>
      </c>
      <c r="E243" s="275"/>
      <c r="F243" s="87">
        <v>0</v>
      </c>
      <c r="G243" s="87">
        <v>0</v>
      </c>
      <c r="H243" s="87">
        <v>0</v>
      </c>
      <c r="I243" s="87">
        <v>2589.4</v>
      </c>
      <c r="J243" s="87">
        <v>3170.33</v>
      </c>
      <c r="K243" s="88">
        <v>200</v>
      </c>
      <c r="L243" s="87">
        <v>164.38</v>
      </c>
      <c r="M243" s="29">
        <f>(L243-J243)/J243</f>
        <v>-0.94815050799128164</v>
      </c>
      <c r="N243" s="88">
        <v>200</v>
      </c>
      <c r="O243" s="87"/>
      <c r="P243" s="29"/>
      <c r="Q243" s="123">
        <f>O243-N243</f>
        <v>-200</v>
      </c>
      <c r="R243" s="97"/>
      <c r="S243" s="88">
        <v>200</v>
      </c>
      <c r="T243" s="87">
        <v>1000</v>
      </c>
      <c r="U243" s="29"/>
      <c r="V243" s="123">
        <f>T243-S243</f>
        <v>800</v>
      </c>
      <c r="W243" s="97"/>
      <c r="X243" s="88">
        <v>200</v>
      </c>
      <c r="Y243" s="87">
        <v>1026.92</v>
      </c>
      <c r="Z243" s="37" t="str">
        <f>ROUND(Y243-T243,2) &amp; "   (" &amp; ROUND(100*(Y243-T243)/T243,1) &amp;"%)"</f>
        <v>26,92   (2,7%)</v>
      </c>
      <c r="AA243" s="34" t="str">
        <f>ROUND(Y243-X243,2) &amp; "  (" &amp; ROUND(100*(Y243-X243)/X243,1) &amp;"%)"</f>
        <v>826,92  (413,5%)</v>
      </c>
      <c r="AB243" s="97"/>
      <c r="AC243" s="88">
        <v>500</v>
      </c>
      <c r="AD243" s="87">
        <v>152.9</v>
      </c>
      <c r="AE243" s="35" t="str">
        <f>ROUND(AD243-Y243,2) &amp; "   (" &amp; ROUND(100*(AD243-Y243)/Y243,1) &amp;"%)"</f>
        <v>-874,02   (-85,1%)</v>
      </c>
      <c r="AF243" s="34" t="str">
        <f>ROUND(AD243-AC243,2) &amp; "  (" &amp; ROUND(100*(AD243-AC243)/AC243,1) &amp;"%)"</f>
        <v>-347,1  (-69,4%)</v>
      </c>
      <c r="AG243" s="97"/>
      <c r="AH243" s="88">
        <v>510</v>
      </c>
      <c r="AI243" s="87">
        <v>618.88</v>
      </c>
      <c r="AJ243" s="29" t="str">
        <f t="shared" ref="AJ243" si="215">ROUND(AI243-AD243,2) &amp; "   (" &amp; ROUND(100*(AI243-AD243)/AD243,1) &amp;"%)"</f>
        <v>465,98   (304,8%)</v>
      </c>
      <c r="AK243" s="34" t="str">
        <f>ROUND(AI243-AH243,2) &amp; "  (" &amp; ROUND(100*(AI243-AH243)/AH243,1) &amp;"%)"</f>
        <v>108,88  (21,3%)</v>
      </c>
      <c r="AL243" s="97"/>
      <c r="AM243" s="88">
        <v>520</v>
      </c>
      <c r="AN243" s="87">
        <v>0</v>
      </c>
      <c r="AO243" s="29" t="str">
        <f t="shared" ref="AO243" si="216">ROUND(AN243-AI243,2) &amp; "   (" &amp; ROUND(100*(AN243-AI243)/AI243,1) &amp;"%)"</f>
        <v>-618,88   (-100%)</v>
      </c>
      <c r="AP243" s="34" t="str">
        <f>ROUND(AN243-AM243,2) &amp; "  (" &amp; ROUND(100*(AN243-AM243)/AM243,1) &amp;"%)"</f>
        <v>-520  (-100%)</v>
      </c>
      <c r="AQ243" s="97"/>
      <c r="AR243" s="88"/>
      <c r="AS243" s="87">
        <v>0</v>
      </c>
      <c r="AT243" s="29" t="e">
        <f t="shared" ref="AT243" si="217">ROUND(AS243-AN243,2) &amp; "   (" &amp; ROUND(100*(AS243-AN243)/AN243,1) &amp;"%)"</f>
        <v>#DIV/0!</v>
      </c>
      <c r="AU243" s="34" t="e">
        <f>ROUND(AS243-AR243,2) &amp; "  (" &amp; ROUND(100*(AS243-AR243)/AR243,1) &amp;"%)"</f>
        <v>#DIV/0!</v>
      </c>
      <c r="AV243" s="97"/>
    </row>
    <row r="244" spans="1:48" x14ac:dyDescent="0.3">
      <c r="A244" s="23" t="str">
        <f t="shared" si="210"/>
        <v>6230</v>
      </c>
      <c r="B244" s="252" t="s">
        <v>232</v>
      </c>
      <c r="C244" s="255"/>
      <c r="D244" s="275" t="str">
        <f t="shared" si="211"/>
        <v>65367/602.Asc.B</v>
      </c>
      <c r="E244" s="275"/>
      <c r="F244" s="87"/>
      <c r="G244" s="87"/>
      <c r="H244" s="87"/>
      <c r="I244" s="87"/>
      <c r="J244" s="87"/>
      <c r="K244" s="88"/>
      <c r="L244" s="87"/>
      <c r="M244" s="29"/>
      <c r="N244" s="88"/>
      <c r="O244" s="87"/>
      <c r="P244" s="29"/>
      <c r="Q244" s="123"/>
      <c r="R244" s="97"/>
      <c r="S244" s="88"/>
      <c r="T244" s="87"/>
      <c r="U244" s="29"/>
      <c r="V244" s="123"/>
      <c r="W244" s="97"/>
      <c r="X244" s="88"/>
      <c r="Y244" s="87"/>
      <c r="Z244" s="37"/>
      <c r="AA244" s="34"/>
      <c r="AB244" s="97"/>
      <c r="AC244" s="88"/>
      <c r="AD244" s="87"/>
      <c r="AE244" s="35"/>
      <c r="AF244" s="34"/>
      <c r="AG244" s="97"/>
      <c r="AH244" s="88"/>
      <c r="AI244" s="87"/>
      <c r="AJ244" s="29"/>
      <c r="AK244" s="34"/>
      <c r="AL244" s="97"/>
      <c r="AM244" s="88"/>
      <c r="AN244" s="87"/>
      <c r="AO244" s="29"/>
      <c r="AP244" s="34"/>
      <c r="AQ244" s="97"/>
      <c r="AR244" s="88"/>
      <c r="AS244" s="87"/>
      <c r="AT244" s="29"/>
      <c r="AU244" s="34"/>
      <c r="AV244" s="97"/>
    </row>
    <row r="245" spans="1:48" x14ac:dyDescent="0.3">
      <c r="A245" s="23" t="str">
        <f t="shared" si="210"/>
        <v>6230</v>
      </c>
      <c r="B245" s="252" t="s">
        <v>1437</v>
      </c>
      <c r="C245" s="255"/>
      <c r="D245" s="256"/>
      <c r="E245" s="256"/>
      <c r="F245" s="87"/>
      <c r="G245" s="87"/>
      <c r="H245" s="87"/>
      <c r="I245" s="87"/>
      <c r="J245" s="87"/>
      <c r="K245" s="88"/>
      <c r="L245" s="87"/>
      <c r="M245" s="29"/>
      <c r="N245" s="88"/>
      <c r="O245" s="87"/>
      <c r="P245" s="29"/>
      <c r="Q245" s="123"/>
      <c r="R245" s="97"/>
      <c r="S245" s="88"/>
      <c r="T245" s="87"/>
      <c r="U245" s="29"/>
      <c r="V245" s="123"/>
      <c r="W245" s="97"/>
      <c r="X245" s="88"/>
      <c r="Y245" s="87"/>
      <c r="Z245" s="37"/>
      <c r="AA245" s="34"/>
      <c r="AB245" s="97"/>
      <c r="AC245" s="88"/>
      <c r="AD245" s="87"/>
      <c r="AE245" s="35"/>
      <c r="AF245" s="34"/>
      <c r="AG245" s="97"/>
      <c r="AH245" s="88"/>
      <c r="AI245" s="87">
        <v>420</v>
      </c>
      <c r="AJ245" s="29"/>
      <c r="AK245" s="34"/>
      <c r="AL245" s="97"/>
      <c r="AM245" s="88"/>
      <c r="AN245" s="87">
        <v>0</v>
      </c>
      <c r="AO245" s="29"/>
      <c r="AP245" s="34"/>
      <c r="AQ245" s="97"/>
      <c r="AR245" s="88"/>
      <c r="AS245" s="87"/>
      <c r="AT245" s="29"/>
      <c r="AU245" s="34"/>
      <c r="AV245" s="97"/>
    </row>
    <row r="246" spans="1:48" s="122" customFormat="1" ht="18" thickBot="1" x14ac:dyDescent="0.35">
      <c r="A246" s="111" t="str">
        <f t="shared" si="210"/>
        <v>6730</v>
      </c>
      <c r="B246" s="237" t="s">
        <v>233</v>
      </c>
      <c r="C246" s="238"/>
      <c r="D246" s="257" t="str">
        <f>RIGHT(LEFT(B246,10),5) &amp;"/"&amp;LEFT(B$238,3)&amp;"."&amp;RIGHT(LEFT(B$238,7),3)&amp;"."&amp;RIGHT(B$238,1)</f>
        <v>40368/602.Asc.B</v>
      </c>
      <c r="E246" s="257"/>
      <c r="F246" s="153"/>
      <c r="G246" s="153">
        <v>527</v>
      </c>
      <c r="H246" s="153"/>
      <c r="I246" s="153"/>
      <c r="J246" s="153"/>
      <c r="K246" s="154"/>
      <c r="L246" s="153"/>
      <c r="M246" s="116"/>
      <c r="N246" s="154"/>
      <c r="O246" s="153"/>
      <c r="P246" s="116"/>
      <c r="Q246" s="125"/>
      <c r="R246" s="117"/>
      <c r="S246" s="154"/>
      <c r="T246" s="153"/>
      <c r="U246" s="116"/>
      <c r="V246" s="125"/>
      <c r="W246" s="117"/>
      <c r="X246" s="154"/>
      <c r="Y246" s="153"/>
      <c r="Z246" s="119"/>
      <c r="AA246" s="120"/>
      <c r="AB246" s="117"/>
      <c r="AC246" s="154"/>
      <c r="AD246" s="153"/>
      <c r="AE246" s="121"/>
      <c r="AF246" s="120"/>
      <c r="AG246" s="117"/>
      <c r="AH246" s="154"/>
      <c r="AI246" s="153"/>
      <c r="AJ246" s="116"/>
      <c r="AK246" s="120"/>
      <c r="AL246" s="117"/>
      <c r="AM246" s="154"/>
      <c r="AN246" s="153"/>
      <c r="AO246" s="116"/>
      <c r="AP246" s="120"/>
      <c r="AQ246" s="117"/>
      <c r="AR246" s="154"/>
      <c r="AS246" s="153"/>
      <c r="AT246" s="116"/>
      <c r="AU246" s="120"/>
      <c r="AV246" s="117"/>
    </row>
    <row r="247" spans="1:48" s="265" customFormat="1" x14ac:dyDescent="0.3">
      <c r="A247" s="258"/>
      <c r="B247" s="259"/>
      <c r="C247" s="260"/>
      <c r="D247" s="260"/>
      <c r="E247" s="260"/>
      <c r="F247" s="226">
        <f t="shared" ref="F247:L247" si="218">SUM(F239:F246)</f>
        <v>3912.8199999999997</v>
      </c>
      <c r="G247" s="226">
        <f t="shared" si="218"/>
        <v>4561.83</v>
      </c>
      <c r="H247" s="226">
        <f t="shared" si="218"/>
        <v>3482.8099999999995</v>
      </c>
      <c r="I247" s="226">
        <f t="shared" si="218"/>
        <v>4335.4799999999996</v>
      </c>
      <c r="J247" s="226">
        <f t="shared" si="218"/>
        <v>5975.1399999999994</v>
      </c>
      <c r="K247" s="241">
        <f t="shared" si="218"/>
        <v>3140</v>
      </c>
      <c r="L247" s="226">
        <f t="shared" si="218"/>
        <v>3470.63</v>
      </c>
      <c r="M247" s="57">
        <f>(L247-J247)</f>
        <v>-2504.5099999999993</v>
      </c>
      <c r="N247" s="56">
        <f>SUM(N239:N246)</f>
        <v>3140</v>
      </c>
      <c r="O247" s="226">
        <f>SUM(O239:O246)</f>
        <v>3264.1000000000004</v>
      </c>
      <c r="P247" s="57">
        <f>(O247-L247)</f>
        <v>-206.52999999999975</v>
      </c>
      <c r="Q247" s="123">
        <f>O247-N247</f>
        <v>124.10000000000036</v>
      </c>
      <c r="R247" s="97"/>
      <c r="S247" s="241">
        <f>SUM(S239:S246)</f>
        <v>3150</v>
      </c>
      <c r="T247" s="226">
        <f>SUM(T239:T246)</f>
        <v>4100.63</v>
      </c>
      <c r="U247" s="57">
        <f>(T247-O247)</f>
        <v>836.52999999999975</v>
      </c>
      <c r="V247" s="123">
        <f>T247-S247</f>
        <v>950.63000000000011</v>
      </c>
      <c r="W247" s="97"/>
      <c r="X247" s="241">
        <f>SUM(X239:X246)</f>
        <v>3470</v>
      </c>
      <c r="Y247" s="226">
        <f>SUM(Y239:Y246)</f>
        <v>4011.58</v>
      </c>
      <c r="Z247" s="262" t="str">
        <f>ROUND(Y247-T247,2) &amp; "   (" &amp; ROUND(100*(Y247-T247)/T247,1) &amp;"%)"</f>
        <v>-89,05   (-2,2%)</v>
      </c>
      <c r="AA247" s="34" t="str">
        <f>ROUND(Y247-X247,2) &amp; "  (" &amp; ROUND(100*(Y247-X247)/X247,1) &amp;"%)"</f>
        <v>541,58  (15,6%)</v>
      </c>
      <c r="AB247" s="97"/>
      <c r="AC247" s="241">
        <f>SUM(AC239:AC246)</f>
        <v>3770</v>
      </c>
      <c r="AD247" s="226">
        <f>SUM(AD239:AD246)</f>
        <v>3264.6400000000003</v>
      </c>
      <c r="AE247" s="263" t="str">
        <f>ROUND(AD247-Y247,2) &amp; "   (" &amp; ROUND(100*(AD247-Y247)/Y247,1) &amp;"%)"</f>
        <v>-746,94   (-18,6%)</v>
      </c>
      <c r="AF247" s="34" t="str">
        <f>ROUND(AD247-AC247,2) &amp; "  (" &amp; ROUND(100*(AD247-AC247)/AC247,1) &amp;"%)"</f>
        <v>-505,36  (-13,4%)</v>
      </c>
      <c r="AG247" s="97"/>
      <c r="AH247" s="241">
        <f>SUM(AH239:AH246)</f>
        <v>3840</v>
      </c>
      <c r="AI247" s="226">
        <f>SUM(AI239:AI246)</f>
        <v>4164.2</v>
      </c>
      <c r="AJ247" s="264" t="str">
        <f t="shared" ref="AJ247" si="219">ROUND(AI247-AD247,2) &amp; "   (" &amp; ROUND(100*(AI247-AD247)/AD247,1) &amp;"%)"</f>
        <v>899,56   (27,6%)</v>
      </c>
      <c r="AK247" s="34" t="str">
        <f>ROUND(AI247-AH247,2) &amp; "  (" &amp; ROUND(100*(AI247-AH247)/AH247,1) &amp;"%)"</f>
        <v>324,2  (8,4%)</v>
      </c>
      <c r="AL247" s="97"/>
      <c r="AM247" s="241">
        <f>SUM(AM239:AM246)</f>
        <v>3910</v>
      </c>
      <c r="AN247" s="226">
        <f>SUM(AN239:AN246)</f>
        <v>3009.72</v>
      </c>
      <c r="AO247" s="264" t="str">
        <f t="shared" ref="AO247" si="220">ROUND(AN247-AI247,2) &amp; "   (" &amp; ROUND(100*(AN247-AI247)/AI247,1) &amp;"%)"</f>
        <v>-1154,48   (-27,7%)</v>
      </c>
      <c r="AP247" s="34" t="str">
        <f>ROUND(AN247-AM247,2) &amp; "  (" &amp; ROUND(100*(AN247-AM247)/AM247,1) &amp;"%)"</f>
        <v>-900,28  (-23%)</v>
      </c>
      <c r="AQ247" s="97"/>
      <c r="AR247" s="241">
        <f>SUM(AR239:AR246)</f>
        <v>3390</v>
      </c>
      <c r="AS247" s="226">
        <f>SUM(AS239:AS246)</f>
        <v>0</v>
      </c>
      <c r="AT247" s="264" t="str">
        <f t="shared" ref="AT247" si="221">ROUND(AS247-AN247,2) &amp; "   (" &amp; ROUND(100*(AS247-AN247)/AN247,1) &amp;"%)"</f>
        <v>-3009,72   (-100%)</v>
      </c>
      <c r="AU247" s="34" t="str">
        <f>ROUND(AS247-AR247,2) &amp; "  (" &amp; ROUND(100*(AS247-AR247)/AR247,1) &amp;"%)"</f>
        <v>-3390  (-100%)</v>
      </c>
      <c r="AV247" s="97"/>
    </row>
    <row r="248" spans="1:48" s="274" customFormat="1" x14ac:dyDescent="0.3">
      <c r="A248" s="266"/>
      <c r="B248" s="267"/>
      <c r="C248" s="268"/>
      <c r="D248" s="268"/>
      <c r="E248" s="268"/>
      <c r="F248" s="244"/>
      <c r="G248" s="244"/>
      <c r="H248" s="244"/>
      <c r="I248" s="244"/>
      <c r="J248" s="244"/>
      <c r="K248" s="269"/>
      <c r="L248" s="246"/>
      <c r="M248" s="63">
        <f>(L247-J247)/J247</f>
        <v>-0.41915503235070634</v>
      </c>
      <c r="N248" s="247"/>
      <c r="O248" s="246"/>
      <c r="P248" s="63">
        <f>(O247-L247)/L247</f>
        <v>-5.9507927955443171E-2</v>
      </c>
      <c r="Q248" s="91"/>
      <c r="R248" s="270"/>
      <c r="S248" s="247"/>
      <c r="T248" s="246"/>
      <c r="U248" s="63">
        <f>(T247-O247)/O247</f>
        <v>0.25628197665512686</v>
      </c>
      <c r="V248" s="91"/>
      <c r="W248" s="270"/>
      <c r="X248" s="247"/>
      <c r="Y248" s="271"/>
      <c r="Z248" s="272"/>
      <c r="AA248" s="93"/>
      <c r="AB248" s="270"/>
      <c r="AC248" s="247"/>
      <c r="AD248" s="271"/>
      <c r="AE248" s="273"/>
      <c r="AF248" s="93"/>
      <c r="AG248" s="270"/>
      <c r="AH248" s="247"/>
      <c r="AI248" s="271"/>
      <c r="AJ248" s="272"/>
      <c r="AK248" s="93"/>
      <c r="AL248" s="270"/>
      <c r="AM248" s="247"/>
      <c r="AN248" s="271"/>
      <c r="AO248" s="272"/>
      <c r="AP248" s="93"/>
      <c r="AQ248" s="270"/>
      <c r="AR248" s="247"/>
      <c r="AS248" s="271"/>
      <c r="AT248" s="272"/>
      <c r="AU248" s="93"/>
      <c r="AV248" s="270"/>
    </row>
    <row r="249" spans="1:48" s="136" customFormat="1" x14ac:dyDescent="0.3">
      <c r="A249" s="127"/>
      <c r="B249" s="229" t="s">
        <v>234</v>
      </c>
      <c r="C249" s="230"/>
      <c r="D249" s="230"/>
      <c r="E249" s="230"/>
      <c r="F249" s="231"/>
      <c r="G249" s="231"/>
      <c r="H249" s="231"/>
      <c r="I249" s="231"/>
      <c r="J249" s="231"/>
      <c r="K249" s="232"/>
      <c r="L249" s="231"/>
      <c r="M249" s="233"/>
      <c r="N249" s="232"/>
      <c r="O249" s="231"/>
      <c r="P249" s="233"/>
      <c r="Q249" s="234"/>
      <c r="R249" s="235"/>
      <c r="S249" s="232"/>
      <c r="T249" s="231"/>
      <c r="U249" s="134"/>
      <c r="V249" s="234"/>
      <c r="W249" s="235"/>
      <c r="X249" s="232"/>
      <c r="Y249" s="231"/>
      <c r="Z249" s="134"/>
      <c r="AA249" s="236"/>
      <c r="AB249" s="235"/>
      <c r="AC249" s="232"/>
      <c r="AD249" s="231"/>
      <c r="AE249" s="135"/>
      <c r="AF249" s="236"/>
      <c r="AG249" s="235"/>
      <c r="AH249" s="232"/>
      <c r="AI249" s="231"/>
      <c r="AJ249" s="134"/>
      <c r="AK249" s="236"/>
      <c r="AL249" s="235"/>
      <c r="AM249" s="232"/>
      <c r="AN249" s="231"/>
      <c r="AO249" s="134"/>
      <c r="AP249" s="236"/>
      <c r="AQ249" s="235"/>
      <c r="AR249" s="232"/>
      <c r="AS249" s="231"/>
      <c r="AT249" s="134"/>
      <c r="AU249" s="236"/>
      <c r="AV249" s="235"/>
    </row>
    <row r="250" spans="1:48" s="62" customFormat="1" x14ac:dyDescent="0.3">
      <c r="A250" s="23" t="str">
        <f t="shared" ref="A250:A258" si="222">LEFT(B250,4)</f>
        <v>6150</v>
      </c>
      <c r="B250" s="583" t="s">
        <v>1467</v>
      </c>
      <c r="C250" s="253"/>
      <c r="D250" s="187" t="str">
        <f t="shared" ref="D250" si="223">RIGHT(LEFT(B250,10),5) &amp;"/"&amp;LEFT(B$249,3)&amp;"."&amp;RIGHT(LEFT(B$249,7),3)&amp;"."&amp;RIGHT(B$249,1)</f>
        <v>40146/603.Asc.C</v>
      </c>
      <c r="E250" s="187"/>
      <c r="F250" s="87"/>
      <c r="G250" s="87"/>
      <c r="H250" s="87"/>
      <c r="I250" s="87"/>
      <c r="J250" s="87"/>
      <c r="K250" s="88"/>
      <c r="L250" s="87"/>
      <c r="M250" s="189"/>
      <c r="N250" s="88"/>
      <c r="O250" s="87"/>
      <c r="P250" s="189"/>
      <c r="Q250" s="123"/>
      <c r="R250" s="124"/>
      <c r="S250" s="88"/>
      <c r="T250" s="87"/>
      <c r="U250" s="29"/>
      <c r="V250" s="123"/>
      <c r="W250" s="124"/>
      <c r="X250" s="88"/>
      <c r="Y250" s="87"/>
      <c r="Z250" s="29"/>
      <c r="AA250" s="34"/>
      <c r="AB250" s="124"/>
      <c r="AC250" s="88"/>
      <c r="AD250" s="87"/>
      <c r="AE250" s="35"/>
      <c r="AF250" s="34"/>
      <c r="AG250" s="124"/>
      <c r="AH250" s="88"/>
      <c r="AI250" s="87"/>
      <c r="AJ250" s="29"/>
      <c r="AK250" s="34"/>
      <c r="AL250" s="124"/>
      <c r="AM250" s="88"/>
      <c r="AN250" s="87">
        <v>1174.53</v>
      </c>
      <c r="AO250" s="29"/>
      <c r="AP250" s="34"/>
      <c r="AQ250" s="124"/>
      <c r="AR250" s="88"/>
      <c r="AS250" s="87"/>
      <c r="AT250" s="29"/>
      <c r="AU250" s="34"/>
      <c r="AV250" s="124"/>
    </row>
    <row r="251" spans="1:48" x14ac:dyDescent="0.3">
      <c r="A251" s="23" t="str">
        <f t="shared" si="222"/>
        <v>6020</v>
      </c>
      <c r="B251" s="252" t="s">
        <v>235</v>
      </c>
      <c r="C251" s="253"/>
      <c r="D251" s="187" t="str">
        <f t="shared" ref="D251:D256" si="224">RIGHT(LEFT(B251,10),5) &amp;"/"&amp;LEFT(B$249,3)&amp;"."&amp;RIGHT(LEFT(B$249,7),3)&amp;"."&amp;RIGHT(B$249,1)</f>
        <v>40264/603.Asc.C</v>
      </c>
      <c r="E251" s="187"/>
      <c r="F251" s="27">
        <v>523.39</v>
      </c>
      <c r="G251" s="27">
        <v>599.12</v>
      </c>
      <c r="H251" s="27">
        <v>449.77</v>
      </c>
      <c r="I251" s="27">
        <v>838.21</v>
      </c>
      <c r="J251" s="27">
        <v>313.88</v>
      </c>
      <c r="K251" s="28">
        <v>400</v>
      </c>
      <c r="L251" s="27">
        <v>387.92</v>
      </c>
      <c r="M251" s="39">
        <f>(L251-J251)/J251</f>
        <v>0.23588632598445272</v>
      </c>
      <c r="N251" s="28">
        <v>400</v>
      </c>
      <c r="O251" s="27">
        <v>427.34</v>
      </c>
      <c r="P251" s="39">
        <f>(O251-L251)/L251</f>
        <v>0.10161889049288503</v>
      </c>
      <c r="Q251" s="123"/>
      <c r="R251" s="124"/>
      <c r="S251" s="28">
        <v>400</v>
      </c>
      <c r="T251" s="27">
        <v>447.97</v>
      </c>
      <c r="U251" s="39">
        <f>(T251-O251)/O251</f>
        <v>4.8275377919221353E-2</v>
      </c>
      <c r="V251" s="123"/>
      <c r="W251" s="124"/>
      <c r="X251" s="28">
        <v>450</v>
      </c>
      <c r="Y251" s="27">
        <v>451.59</v>
      </c>
      <c r="Z251" s="89" t="str">
        <f>ROUND(Y251-T251,2) &amp; "   (" &amp; ROUND(100*(Y251-T251)/T251,1) &amp;"%)"</f>
        <v>3,62   (0,8%)</v>
      </c>
      <c r="AA251" s="34"/>
      <c r="AB251" s="124"/>
      <c r="AC251" s="28">
        <v>450</v>
      </c>
      <c r="AD251" s="27">
        <v>580.67999999999995</v>
      </c>
      <c r="AE251" s="9" t="str">
        <f>ROUND(AD251-Y251,2) &amp; "   (" &amp; ROUND(100*(AD251-Y251)/Y251,1) &amp;"%)"</f>
        <v>129,09   (28,6%)</v>
      </c>
      <c r="AF251" s="34"/>
      <c r="AG251" s="124"/>
      <c r="AH251" s="28">
        <v>460</v>
      </c>
      <c r="AI251" s="87">
        <v>520.01</v>
      </c>
      <c r="AJ251" s="39" t="str">
        <f t="shared" ref="AJ251:AJ253" si="225">ROUND(AI251-AD251,2) &amp; "   (" &amp; ROUND(100*(AI251-AD251)/AD251,1) &amp;"%)"</f>
        <v>-60,67   (-10,4%)</v>
      </c>
      <c r="AK251" s="34"/>
      <c r="AL251" s="124"/>
      <c r="AM251" s="28">
        <v>470</v>
      </c>
      <c r="AN251" s="87">
        <v>263.44</v>
      </c>
      <c r="AO251" s="39" t="str">
        <f t="shared" ref="AO251:AO253" si="226">ROUND(AN251-AI251,2) &amp; "   (" &amp; ROUND(100*(AN251-AI251)/AI251,1) &amp;"%)"</f>
        <v>-256,57   (-49,3%)</v>
      </c>
      <c r="AP251" s="34"/>
      <c r="AQ251" s="124"/>
      <c r="AR251" s="28">
        <v>470</v>
      </c>
      <c r="AS251" s="27">
        <v>0</v>
      </c>
      <c r="AT251" s="39" t="str">
        <f t="shared" ref="AT251:AT253" si="227">ROUND(AS251-AN251,2) &amp; "   (" &amp; ROUND(100*(AS251-AN251)/AN251,1) &amp;"%)"</f>
        <v>-263,44   (-100%)</v>
      </c>
      <c r="AU251" s="34"/>
      <c r="AV251" s="124"/>
    </row>
    <row r="252" spans="1:48" x14ac:dyDescent="0.3">
      <c r="A252" s="23" t="str">
        <f t="shared" si="222"/>
        <v>6140</v>
      </c>
      <c r="B252" s="252" t="s">
        <v>236</v>
      </c>
      <c r="C252" s="253"/>
      <c r="D252" s="187" t="str">
        <f t="shared" si="224"/>
        <v>40761/603.Asc.C</v>
      </c>
      <c r="E252" s="187"/>
      <c r="F252" s="27">
        <v>263.57</v>
      </c>
      <c r="G252" s="27">
        <v>265.5</v>
      </c>
      <c r="H252" s="27">
        <v>271.58999999999997</v>
      </c>
      <c r="I252" s="27">
        <v>279.20999999999998</v>
      </c>
      <c r="J252" s="27">
        <v>284.39999999999998</v>
      </c>
      <c r="K252" s="28">
        <v>290</v>
      </c>
      <c r="L252" s="27">
        <v>292.31</v>
      </c>
      <c r="M252" s="39">
        <f>(L252-J252)/J252</f>
        <v>2.7812939521800372E-2</v>
      </c>
      <c r="N252" s="28">
        <v>290</v>
      </c>
      <c r="O252" s="27">
        <v>302.32</v>
      </c>
      <c r="P252" s="39">
        <f>(O252-L252)/L252</f>
        <v>3.4244466491053983E-2</v>
      </c>
      <c r="Q252" s="123">
        <f>O252-N252</f>
        <v>12.319999999999993</v>
      </c>
      <c r="R252" s="97"/>
      <c r="S252" s="28">
        <v>300</v>
      </c>
      <c r="T252" s="27">
        <v>313.87</v>
      </c>
      <c r="U252" s="39">
        <f>(T252-O252)/O252</f>
        <v>3.8204551468642538E-2</v>
      </c>
      <c r="V252" s="123">
        <f>T252-S252</f>
        <v>13.870000000000005</v>
      </c>
      <c r="W252" s="97"/>
      <c r="X252" s="28">
        <v>350</v>
      </c>
      <c r="Y252" s="27">
        <v>322.5</v>
      </c>
      <c r="Z252" s="89" t="str">
        <f>ROUND(Y252-T252,2) &amp; "   (" &amp; ROUND(100*(Y252-T252)/T252,1) &amp;"%)"</f>
        <v>8,63   (2,7%)</v>
      </c>
      <c r="AA252" s="34" t="str">
        <f>ROUND(Y252-X252,2) &amp; "  (" &amp; ROUND(100*(Y252-X252)/X252,1) &amp;"%)"</f>
        <v>-27,5  (-7,9%)</v>
      </c>
      <c r="AB252" s="97"/>
      <c r="AC252" s="28">
        <v>320</v>
      </c>
      <c r="AD252" s="27">
        <v>327.96</v>
      </c>
      <c r="AE252" s="9" t="str">
        <f>ROUND(AD252-Y252,2) &amp; "   (" &amp; ROUND(100*(AD252-Y252)/Y252,1) &amp;"%)"</f>
        <v>5,46   (1,7%)</v>
      </c>
      <c r="AF252" s="34" t="str">
        <f>ROUND(AD252-AC252,2) &amp; "  (" &amp; ROUND(100*(AD252-AC252)/AC252,1) &amp;"%)"</f>
        <v>7,96  (2,5%)</v>
      </c>
      <c r="AG252" s="97"/>
      <c r="AH252" s="28">
        <v>330</v>
      </c>
      <c r="AI252" s="27">
        <v>344.16</v>
      </c>
      <c r="AJ252" s="39" t="str">
        <f t="shared" si="225"/>
        <v>16,2   (4,9%)</v>
      </c>
      <c r="AK252" s="34" t="str">
        <f>ROUND(AI252-AH252,2) &amp; "  (" &amp; ROUND(100*(AI252-AH252)/AH252,1) &amp;"%)"</f>
        <v>14,16  (4,3%)</v>
      </c>
      <c r="AL252" s="97"/>
      <c r="AM252" s="28">
        <v>340</v>
      </c>
      <c r="AN252" s="27">
        <v>307.2</v>
      </c>
      <c r="AO252" s="39" t="str">
        <f t="shared" si="226"/>
        <v>-36,96   (-10,7%)</v>
      </c>
      <c r="AP252" s="34" t="str">
        <f>ROUND(AN252-AM252,2) &amp; "  (" &amp; ROUND(100*(AN252-AM252)/AM252,1) &amp;"%)"</f>
        <v>-32,8  (-9,6%)</v>
      </c>
      <c r="AQ252" s="97"/>
      <c r="AR252" s="28">
        <v>340</v>
      </c>
      <c r="AS252" s="27">
        <v>0</v>
      </c>
      <c r="AT252" s="39" t="str">
        <f t="shared" si="227"/>
        <v>-307,2   (-100%)</v>
      </c>
      <c r="AU252" s="34" t="str">
        <f>ROUND(AS252-AR252,2) &amp; "  (" &amp; ROUND(100*(AS252-AR252)/AR252,1) &amp;"%)"</f>
        <v>-340  (-100%)</v>
      </c>
      <c r="AV252" s="97"/>
    </row>
    <row r="253" spans="1:48" x14ac:dyDescent="0.3">
      <c r="A253" s="23" t="str">
        <f t="shared" si="222"/>
        <v>6140</v>
      </c>
      <c r="B253" s="252" t="s">
        <v>237</v>
      </c>
      <c r="C253" s="253"/>
      <c r="D253" s="187" t="str">
        <f t="shared" si="224"/>
        <v>40802/603.Asc.C</v>
      </c>
      <c r="E253" s="187"/>
      <c r="F253" s="27">
        <v>3272.26</v>
      </c>
      <c r="G253" s="27">
        <v>3321.36</v>
      </c>
      <c r="H253" s="27">
        <v>2744.9</v>
      </c>
      <c r="I253" s="27">
        <v>1013.22</v>
      </c>
      <c r="J253" s="27">
        <v>2105.92</v>
      </c>
      <c r="K253" s="28">
        <v>2150</v>
      </c>
      <c r="L253" s="27">
        <v>2145.27</v>
      </c>
      <c r="M253" s="39">
        <f>(L253-J253)/J253</f>
        <v>1.8685420148913494E-2</v>
      </c>
      <c r="N253" s="28">
        <v>2150</v>
      </c>
      <c r="O253" s="27">
        <v>2166.7800000000002</v>
      </c>
      <c r="P253" s="39">
        <f>(O253-L253)/L253</f>
        <v>1.0026709924624974E-2</v>
      </c>
      <c r="Q253" s="123">
        <f>O253-N253</f>
        <v>16.7800000000002</v>
      </c>
      <c r="R253" s="97"/>
      <c r="S253" s="28">
        <v>2250</v>
      </c>
      <c r="T253" s="27">
        <v>2188.42</v>
      </c>
      <c r="U253" s="39">
        <f>(T253-O253)/O253</f>
        <v>9.987169901881995E-3</v>
      </c>
      <c r="V253" s="123">
        <f>T253-S253</f>
        <v>-61.579999999999927</v>
      </c>
      <c r="W253" s="97"/>
      <c r="X253" s="28">
        <v>2350</v>
      </c>
      <c r="Y253" s="27">
        <v>2219.7600000000002</v>
      </c>
      <c r="Z253" s="89" t="str">
        <f>ROUND(Y253-T253,2) &amp; "   (" &amp; ROUND(100*(Y253-T253)/T253,1) &amp;"%)"</f>
        <v>31,34   (1,4%)</v>
      </c>
      <c r="AA253" s="34" t="str">
        <f>ROUND(Y253-X253,2) &amp; "  (" &amp; ROUND(100*(Y253-X253)/X253,1) &amp;"%)"</f>
        <v>-130,24  (-5,5%)</v>
      </c>
      <c r="AB253" s="97"/>
      <c r="AC253" s="28">
        <v>2350</v>
      </c>
      <c r="AD253" s="27">
        <v>2219.44</v>
      </c>
      <c r="AE253" s="9" t="str">
        <f>ROUND(AD253-Y253,2) &amp; "   (" &amp; ROUND(100*(AD253-Y253)/Y253,1) &amp;"%)"</f>
        <v>-0,32   (0%)</v>
      </c>
      <c r="AF253" s="34" t="str">
        <f>ROUND(AD253-AC253,2) &amp; "  (" &amp; ROUND(100*(AD253-AC253)/AC253,1) &amp;"%)"</f>
        <v>-130,56  (-5,6%)</v>
      </c>
      <c r="AG253" s="97"/>
      <c r="AH253" s="28">
        <v>2390</v>
      </c>
      <c r="AI253" s="27">
        <v>2252.79</v>
      </c>
      <c r="AJ253" s="39" t="str">
        <f t="shared" si="225"/>
        <v>33,35   (1,5%)</v>
      </c>
      <c r="AK253" s="34" t="str">
        <f>ROUND(AI253-AH253,2) &amp; "  (" &amp; ROUND(100*(AI253-AH253)/AH253,1) &amp;"%)"</f>
        <v>-137,21  (-5,7%)</v>
      </c>
      <c r="AL253" s="97"/>
      <c r="AM253" s="28">
        <v>2430</v>
      </c>
      <c r="AN253" s="27">
        <v>2291.25</v>
      </c>
      <c r="AO253" s="39" t="str">
        <f t="shared" si="226"/>
        <v>38,46   (1,7%)</v>
      </c>
      <c r="AP253" s="34" t="str">
        <f>ROUND(AN253-AM253,2) &amp; "  (" &amp; ROUND(100*(AN253-AM253)/AM253,1) &amp;"%)"</f>
        <v>-138,75  (-5,7%)</v>
      </c>
      <c r="AQ253" s="97"/>
      <c r="AR253" s="28">
        <v>2430</v>
      </c>
      <c r="AS253" s="27">
        <v>0</v>
      </c>
      <c r="AT253" s="39" t="str">
        <f t="shared" si="227"/>
        <v>-2291,25   (-100%)</v>
      </c>
      <c r="AU253" s="34" t="str">
        <f>ROUND(AS253-AR253,2) &amp; "  (" &amp; ROUND(100*(AS253-AR253)/AR253,1) &amp;"%)"</f>
        <v>-2430  (-100%)</v>
      </c>
      <c r="AV253" s="97"/>
    </row>
    <row r="254" spans="1:48" x14ac:dyDescent="0.3">
      <c r="A254" s="23" t="str">
        <f t="shared" si="222"/>
        <v>6140</v>
      </c>
      <c r="B254" s="252" t="s">
        <v>238</v>
      </c>
      <c r="C254" s="253"/>
      <c r="D254" s="187" t="str">
        <f t="shared" si="224"/>
        <v>40802/603.Asc.C</v>
      </c>
      <c r="E254" s="187"/>
      <c r="L254" s="27">
        <v>480</v>
      </c>
      <c r="M254" s="39"/>
      <c r="P254" s="39"/>
      <c r="Q254" s="123">
        <f>O254-N254</f>
        <v>0</v>
      </c>
      <c r="R254" s="97"/>
      <c r="V254" s="123">
        <f>T254-S254</f>
        <v>0</v>
      </c>
      <c r="W254" s="97"/>
      <c r="Z254" s="89"/>
      <c r="AA254" s="34"/>
      <c r="AB254" s="97"/>
      <c r="AF254" s="34"/>
      <c r="AG254" s="97"/>
      <c r="AK254" s="34"/>
      <c r="AL254" s="97"/>
      <c r="AP254" s="34"/>
      <c r="AQ254" s="97"/>
      <c r="AU254" s="34"/>
      <c r="AV254" s="97"/>
    </row>
    <row r="255" spans="1:48" x14ac:dyDescent="0.3">
      <c r="A255" s="52" t="str">
        <f t="shared" si="222"/>
        <v>6150</v>
      </c>
      <c r="B255" s="254" t="s">
        <v>239</v>
      </c>
      <c r="C255" s="255"/>
      <c r="D255" s="275" t="str">
        <f t="shared" si="224"/>
        <v>40806/603.Asc.C</v>
      </c>
      <c r="E255" s="275"/>
      <c r="F255" s="87">
        <v>0</v>
      </c>
      <c r="G255" s="87">
        <v>0</v>
      </c>
      <c r="H255" s="87">
        <v>0</v>
      </c>
      <c r="I255" s="87">
        <v>2589.4</v>
      </c>
      <c r="J255" s="87">
        <v>172.8</v>
      </c>
      <c r="K255" s="88">
        <v>200</v>
      </c>
      <c r="L255" s="87"/>
      <c r="M255" s="29"/>
      <c r="N255" s="88">
        <v>200</v>
      </c>
      <c r="O255" s="87">
        <v>159.19</v>
      </c>
      <c r="P255" s="29"/>
      <c r="Q255" s="123">
        <f>O255-N255</f>
        <v>-40.81</v>
      </c>
      <c r="R255" s="97"/>
      <c r="S255" s="88">
        <v>200</v>
      </c>
      <c r="T255" s="87">
        <v>1204.07</v>
      </c>
      <c r="U255" s="29"/>
      <c r="V255" s="123">
        <f>T255-S255</f>
        <v>1004.0699999999999</v>
      </c>
      <c r="W255" s="97"/>
      <c r="X255" s="88">
        <v>200</v>
      </c>
      <c r="Y255" s="87">
        <v>537.33000000000004</v>
      </c>
      <c r="Z255" s="37" t="str">
        <f>ROUND(Y255-T255,2) &amp; "   (" &amp; ROUND(100*(Y255-T255)/T255,1) &amp;"%)"</f>
        <v>-666,74   (-55,4%)</v>
      </c>
      <c r="AA255" s="34" t="str">
        <f>ROUND(Y255-X255,2) &amp; "  (" &amp; ROUND(100*(Y255-X255)/X255,1) &amp;"%)"</f>
        <v>337,33  (168,7%)</v>
      </c>
      <c r="AB255" s="97"/>
      <c r="AC255" s="88">
        <v>500</v>
      </c>
      <c r="AD255" s="87">
        <v>999.9</v>
      </c>
      <c r="AE255" s="35" t="str">
        <f>ROUND(AD255-Y255,2) &amp; "   (" &amp; ROUND(100*(AD255-Y255)/Y255,1) &amp;"%)"</f>
        <v>462,57   (86,1%)</v>
      </c>
      <c r="AF255" s="34" t="str">
        <f>ROUND(AD255-AC255,2) &amp; "  (" &amp; ROUND(100*(AD255-AC255)/AC255,1) &amp;"%)"</f>
        <v>499,9  (100%)</v>
      </c>
      <c r="AG255" s="97"/>
      <c r="AH255" s="88">
        <v>510</v>
      </c>
      <c r="AI255" s="87">
        <v>0</v>
      </c>
      <c r="AJ255" s="29" t="str">
        <f t="shared" ref="AJ255" si="228">ROUND(AI255-AD255,2) &amp; "   (" &amp; ROUND(100*(AI255-AD255)/AD255,1) &amp;"%)"</f>
        <v>-999,9   (-100%)</v>
      </c>
      <c r="AK255" s="34" t="str">
        <f>ROUND(AI255-AH255,2) &amp; "  (" &amp; ROUND(100*(AI255-AH255)/AH255,1) &amp;"%)"</f>
        <v>-510  (-100%)</v>
      </c>
      <c r="AL255" s="97"/>
      <c r="AM255" s="88">
        <v>520</v>
      </c>
      <c r="AN255" s="87">
        <v>0</v>
      </c>
      <c r="AO255" s="29" t="str">
        <f>ROUND(AN255-AI255,2) &amp; "   (" &amp; ROUND(100*(AN255-AI255)/(AI255+0.0001),1) &amp;"%)"</f>
        <v>0   (0%)</v>
      </c>
      <c r="AP255" s="34" t="str">
        <f>ROUND(AN255-AM255,2) &amp; "  (" &amp; ROUND(100*(AN255-AM255)/AM255,1) &amp;"%)"</f>
        <v>-520  (-100%)</v>
      </c>
      <c r="AQ255" s="97"/>
      <c r="AR255" s="88">
        <v>520</v>
      </c>
      <c r="AS255" s="87">
        <v>0</v>
      </c>
      <c r="AT255" s="29" t="e">
        <f t="shared" ref="AT255" si="229">ROUND(AS255-AN255,2) &amp; "   (" &amp; ROUND(100*(AS255-AN255)/AN255,1) &amp;"%)"</f>
        <v>#DIV/0!</v>
      </c>
      <c r="AU255" s="34" t="str">
        <f>ROUND(AS255-AR255,2) &amp; "  (" &amp; ROUND(100*(AS255-AR255)/AR255,1) &amp;"%)"</f>
        <v>-520  (-100%)</v>
      </c>
      <c r="AV255" s="97"/>
    </row>
    <row r="256" spans="1:48" x14ac:dyDescent="0.3">
      <c r="A256" s="23" t="str">
        <f t="shared" si="222"/>
        <v>6230</v>
      </c>
      <c r="B256" s="252" t="s">
        <v>240</v>
      </c>
      <c r="C256" s="255"/>
      <c r="D256" s="275" t="str">
        <f t="shared" si="224"/>
        <v>65367/603.Asc.C</v>
      </c>
      <c r="E256" s="275"/>
      <c r="F256" s="87"/>
      <c r="G256" s="87"/>
      <c r="H256" s="87"/>
      <c r="I256" s="87"/>
      <c r="J256" s="87"/>
      <c r="K256" s="88"/>
      <c r="L256" s="87"/>
      <c r="M256" s="29"/>
      <c r="N256" s="88"/>
      <c r="O256" s="87"/>
      <c r="P256" s="29"/>
      <c r="Q256" s="123"/>
      <c r="R256" s="97"/>
      <c r="S256" s="88"/>
      <c r="T256" s="87"/>
      <c r="U256" s="29"/>
      <c r="V256" s="123"/>
      <c r="W256" s="97"/>
      <c r="X256" s="88"/>
      <c r="Y256" s="87"/>
      <c r="Z256" s="37"/>
      <c r="AA256" s="34"/>
      <c r="AB256" s="97"/>
      <c r="AC256" s="88"/>
      <c r="AD256" s="87"/>
      <c r="AE256" s="35"/>
      <c r="AF256" s="34"/>
      <c r="AG256" s="97"/>
      <c r="AH256" s="88"/>
      <c r="AI256" s="87"/>
      <c r="AJ256" s="29"/>
      <c r="AK256" s="34"/>
      <c r="AL256" s="97"/>
      <c r="AM256" s="88"/>
      <c r="AN256" s="87"/>
      <c r="AO256" s="29"/>
      <c r="AP256" s="34"/>
      <c r="AQ256" s="97"/>
      <c r="AR256" s="88"/>
      <c r="AS256" s="87"/>
      <c r="AT256" s="29"/>
      <c r="AU256" s="34"/>
      <c r="AV256" s="97"/>
    </row>
    <row r="257" spans="1:48" x14ac:dyDescent="0.3">
      <c r="A257" s="23" t="str">
        <f t="shared" si="222"/>
        <v>6230</v>
      </c>
      <c r="B257" s="252" t="s">
        <v>1436</v>
      </c>
      <c r="C257" s="255"/>
      <c r="D257" s="256"/>
      <c r="E257" s="256"/>
      <c r="F257" s="87"/>
      <c r="G257" s="87"/>
      <c r="H257" s="87"/>
      <c r="I257" s="87"/>
      <c r="J257" s="87"/>
      <c r="K257" s="88"/>
      <c r="L257" s="87"/>
      <c r="M257" s="29"/>
      <c r="N257" s="88"/>
      <c r="O257" s="87"/>
      <c r="P257" s="29"/>
      <c r="Q257" s="123"/>
      <c r="R257" s="97"/>
      <c r="S257" s="88"/>
      <c r="T257" s="87"/>
      <c r="U257" s="29"/>
      <c r="V257" s="123"/>
      <c r="W257" s="97"/>
      <c r="X257" s="88"/>
      <c r="Y257" s="87"/>
      <c r="Z257" s="37"/>
      <c r="AA257" s="34"/>
      <c r="AB257" s="97"/>
      <c r="AC257" s="88"/>
      <c r="AD257" s="87"/>
      <c r="AE257" s="35"/>
      <c r="AF257" s="34"/>
      <c r="AG257" s="97"/>
      <c r="AH257" s="88"/>
      <c r="AI257" s="87">
        <v>420</v>
      </c>
      <c r="AJ257" s="29"/>
      <c r="AK257" s="34"/>
      <c r="AL257" s="97"/>
      <c r="AM257" s="88"/>
      <c r="AN257" s="87">
        <v>0</v>
      </c>
      <c r="AO257" s="29"/>
      <c r="AP257" s="34"/>
      <c r="AQ257" s="97"/>
      <c r="AR257" s="88"/>
      <c r="AS257" s="87"/>
      <c r="AT257" s="29"/>
      <c r="AU257" s="34"/>
      <c r="AV257" s="97"/>
    </row>
    <row r="258" spans="1:48" s="122" customFormat="1" ht="18" thickBot="1" x14ac:dyDescent="0.35">
      <c r="A258" s="111" t="str">
        <f t="shared" si="222"/>
        <v>6730</v>
      </c>
      <c r="B258" s="237" t="s">
        <v>241</v>
      </c>
      <c r="C258" s="238"/>
      <c r="D258" s="257" t="str">
        <f>RIGHT(LEFT(B258,10),5) &amp;"/"&amp;LEFT(B$249,3)&amp;"."&amp;RIGHT(LEFT(B$249,7),3)&amp;"."&amp;RIGHT(B$249,1)</f>
        <v>40368/603.Asc.C</v>
      </c>
      <c r="E258" s="257"/>
      <c r="F258" s="153"/>
      <c r="G258" s="153">
        <v>527</v>
      </c>
      <c r="H258" s="153"/>
      <c r="I258" s="153"/>
      <c r="J258" s="153"/>
      <c r="K258" s="154"/>
      <c r="L258" s="153"/>
      <c r="M258" s="116"/>
      <c r="N258" s="154"/>
      <c r="O258" s="153"/>
      <c r="P258" s="116"/>
      <c r="Q258" s="125"/>
      <c r="R258" s="126"/>
      <c r="S258" s="154"/>
      <c r="T258" s="153"/>
      <c r="U258" s="116"/>
      <c r="V258" s="125"/>
      <c r="W258" s="126"/>
      <c r="X258" s="154"/>
      <c r="Y258" s="153"/>
      <c r="Z258" s="119"/>
      <c r="AA258" s="120"/>
      <c r="AB258" s="126"/>
      <c r="AC258" s="154"/>
      <c r="AD258" s="153"/>
      <c r="AE258" s="121"/>
      <c r="AF258" s="120"/>
      <c r="AG258" s="126"/>
      <c r="AH258" s="154"/>
      <c r="AI258" s="153"/>
      <c r="AJ258" s="116"/>
      <c r="AK258" s="120"/>
      <c r="AL258" s="126"/>
      <c r="AM258" s="154"/>
      <c r="AN258" s="153"/>
      <c r="AO258" s="116"/>
      <c r="AP258" s="120"/>
      <c r="AQ258" s="126"/>
      <c r="AR258" s="154"/>
      <c r="AS258" s="153"/>
      <c r="AT258" s="116"/>
      <c r="AU258" s="120"/>
      <c r="AV258" s="126"/>
    </row>
    <row r="259" spans="1:48" s="265" customFormat="1" x14ac:dyDescent="0.3">
      <c r="A259" s="258"/>
      <c r="B259" s="259"/>
      <c r="C259" s="260"/>
      <c r="D259" s="260"/>
      <c r="E259" s="260"/>
      <c r="F259" s="226">
        <f t="shared" ref="F259:L259" si="230">SUM(F251:F258)</f>
        <v>4059.2200000000003</v>
      </c>
      <c r="G259" s="226">
        <f t="shared" si="230"/>
        <v>4712.9800000000005</v>
      </c>
      <c r="H259" s="226">
        <f t="shared" si="230"/>
        <v>3466.26</v>
      </c>
      <c r="I259" s="226">
        <f t="shared" si="230"/>
        <v>4720.0400000000009</v>
      </c>
      <c r="J259" s="226">
        <f t="shared" si="230"/>
        <v>2877</v>
      </c>
      <c r="K259" s="241">
        <f t="shared" si="230"/>
        <v>3040</v>
      </c>
      <c r="L259" s="226">
        <f t="shared" si="230"/>
        <v>3305.5</v>
      </c>
      <c r="M259" s="57">
        <f>(L259-J259)</f>
        <v>428.5</v>
      </c>
      <c r="N259" s="241">
        <f>SUM(N251:N258)</f>
        <v>3040</v>
      </c>
      <c r="O259" s="226">
        <f>SUM(O251:O258)</f>
        <v>3055.63</v>
      </c>
      <c r="P259" s="57">
        <f>(O259-L259)</f>
        <v>-249.86999999999989</v>
      </c>
      <c r="Q259" s="123">
        <f>O259-N259</f>
        <v>15.630000000000109</v>
      </c>
      <c r="R259" s="97"/>
      <c r="S259" s="241">
        <f>SUM(S251:S258)</f>
        <v>3150</v>
      </c>
      <c r="T259" s="226">
        <f>SUM(T251:T258)</f>
        <v>4154.33</v>
      </c>
      <c r="U259" s="57">
        <f>(T259-O259)</f>
        <v>1098.6999999999998</v>
      </c>
      <c r="V259" s="123">
        <f>T259-S259</f>
        <v>1004.3299999999999</v>
      </c>
      <c r="W259" s="97"/>
      <c r="X259" s="241">
        <f>SUM(X251:X258)</f>
        <v>3350</v>
      </c>
      <c r="Y259" s="226">
        <f>SUM(Y251:Y258)</f>
        <v>3531.1800000000003</v>
      </c>
      <c r="Z259" s="262" t="str">
        <f>ROUND(Y259-T259,2) &amp; "   (" &amp; ROUND(100*(Y259-T259)/T259,1) &amp;"%)"</f>
        <v>-623,15   (-15%)</v>
      </c>
      <c r="AA259" s="34" t="str">
        <f>ROUND(Y259-X259,2) &amp; "  (" &amp; ROUND(100*(Y259-X259)/X259,1) &amp;"%)"</f>
        <v>181,18  (5,4%)</v>
      </c>
      <c r="AB259" s="97"/>
      <c r="AC259" s="241">
        <f>SUM(AC251:AC258)</f>
        <v>3620</v>
      </c>
      <c r="AD259" s="226">
        <f>SUM(AD251:AD258)</f>
        <v>4127.9799999999996</v>
      </c>
      <c r="AE259" s="263" t="str">
        <f>ROUND(AD259-Y259,2) &amp; "   (" &amp; ROUND(100*(AD259-Y259)/Y259,1) &amp;"%)"</f>
        <v>596,8   (16,9%)</v>
      </c>
      <c r="AF259" s="34" t="str">
        <f>ROUND(AD259-AC259,2) &amp; "  (" &amp; ROUND(100*(AD259-AC259)/AC259,1) &amp;"%)"</f>
        <v>507,98  (14%)</v>
      </c>
      <c r="AG259" s="97"/>
      <c r="AH259" s="241">
        <f>SUM(AH251:AH258)</f>
        <v>3690</v>
      </c>
      <c r="AI259" s="226">
        <f>SUM(AI251:AI258)</f>
        <v>3536.96</v>
      </c>
      <c r="AJ259" s="264" t="str">
        <f t="shared" ref="AJ259" si="231">ROUND(AI259-AD259,2) &amp; "   (" &amp; ROUND(100*(AI259-AD259)/AD259,1) &amp;"%)"</f>
        <v>-591,02   (-14,3%)</v>
      </c>
      <c r="AK259" s="34" t="str">
        <f>ROUND(AI259-AH259,2) &amp; "  (" &amp; ROUND(100*(AI259-AH259)/AH259,1) &amp;"%)"</f>
        <v>-153,04  (-4,1%)</v>
      </c>
      <c r="AL259" s="97"/>
      <c r="AM259" s="241">
        <f>SUM(AM251:AM258)</f>
        <v>3760</v>
      </c>
      <c r="AN259" s="226">
        <f>SUM(AN250:AN258)</f>
        <v>4036.42</v>
      </c>
      <c r="AO259" s="264" t="str">
        <f t="shared" ref="AO259" si="232">ROUND(AN259-AI259,2) &amp; "   (" &amp; ROUND(100*(AN259-AI259)/AI259,1) &amp;"%)"</f>
        <v>499,46   (14,1%)</v>
      </c>
      <c r="AP259" s="34" t="str">
        <f>ROUND(AN259-AM259,2) &amp; "  (" &amp; ROUND(100*(AN259-AM259)/AM259,1) &amp;"%)"</f>
        <v>276,42  (7,4%)</v>
      </c>
      <c r="AQ259" s="97"/>
      <c r="AR259" s="241">
        <f>SUM(AR251:AR258)</f>
        <v>3760</v>
      </c>
      <c r="AS259" s="226">
        <f>SUM(AS251:AS258)</f>
        <v>0</v>
      </c>
      <c r="AT259" s="264" t="str">
        <f t="shared" ref="AT259" si="233">ROUND(AS259-AN259,2) &amp; "   (" &amp; ROUND(100*(AS259-AN259)/AN259,1) &amp;"%)"</f>
        <v>-4036,42   (-100%)</v>
      </c>
      <c r="AU259" s="34" t="str">
        <f>ROUND(AS259-AR259,2) &amp; "  (" &amp; ROUND(100*(AS259-AR259)/AR259,1) &amp;"%)"</f>
        <v>-3760  (-100%)</v>
      </c>
      <c r="AV259" s="97"/>
    </row>
    <row r="260" spans="1:48" s="274" customFormat="1" x14ac:dyDescent="0.3">
      <c r="A260" s="266"/>
      <c r="B260" s="267"/>
      <c r="C260" s="268"/>
      <c r="D260" s="268"/>
      <c r="E260" s="268"/>
      <c r="F260" s="244"/>
      <c r="G260" s="244"/>
      <c r="H260" s="244"/>
      <c r="I260" s="244"/>
      <c r="J260" s="244"/>
      <c r="K260" s="269"/>
      <c r="L260" s="246"/>
      <c r="M260" s="63">
        <f>(L259-J259)/J259</f>
        <v>0.14893986791797012</v>
      </c>
      <c r="N260" s="247"/>
      <c r="O260" s="246"/>
      <c r="P260" s="63">
        <f>(O259-L259)/L259</f>
        <v>-7.559219482680378E-2</v>
      </c>
      <c r="Q260" s="123"/>
      <c r="R260" s="97"/>
      <c r="S260" s="247"/>
      <c r="T260" s="246"/>
      <c r="U260" s="63">
        <f>(T259-O259)/O259</f>
        <v>0.35956578512450782</v>
      </c>
      <c r="V260" s="123"/>
      <c r="W260" s="97"/>
      <c r="X260" s="247"/>
      <c r="Y260" s="271"/>
      <c r="Z260" s="272"/>
      <c r="AA260" s="34"/>
      <c r="AB260" s="97"/>
      <c r="AC260" s="247"/>
      <c r="AD260" s="271"/>
      <c r="AE260" s="273"/>
      <c r="AF260" s="34"/>
      <c r="AG260" s="97"/>
      <c r="AH260" s="247"/>
      <c r="AI260" s="271"/>
      <c r="AJ260" s="272"/>
      <c r="AK260" s="34"/>
      <c r="AL260" s="97"/>
      <c r="AM260" s="247"/>
      <c r="AN260" s="271"/>
      <c r="AO260" s="272"/>
      <c r="AP260" s="34"/>
      <c r="AQ260" s="97"/>
      <c r="AR260" s="247"/>
      <c r="AS260" s="271"/>
      <c r="AT260" s="272"/>
      <c r="AU260" s="34"/>
      <c r="AV260" s="97"/>
    </row>
    <row r="261" spans="1:48" s="136" customFormat="1" x14ac:dyDescent="0.3">
      <c r="A261" s="127"/>
      <c r="B261" s="229" t="s">
        <v>242</v>
      </c>
      <c r="C261" s="230"/>
      <c r="D261" s="230"/>
      <c r="E261" s="230"/>
      <c r="F261" s="231"/>
      <c r="G261" s="231"/>
      <c r="H261" s="231"/>
      <c r="I261" s="231"/>
      <c r="J261" s="231"/>
      <c r="K261" s="232"/>
      <c r="L261" s="231"/>
      <c r="M261" s="233"/>
      <c r="N261" s="232"/>
      <c r="O261" s="231"/>
      <c r="P261" s="233"/>
      <c r="Q261" s="234"/>
      <c r="R261" s="235"/>
      <c r="S261" s="232"/>
      <c r="T261" s="231"/>
      <c r="U261" s="134"/>
      <c r="V261" s="234"/>
      <c r="W261" s="235"/>
      <c r="X261" s="232"/>
      <c r="Y261" s="231"/>
      <c r="Z261" s="134"/>
      <c r="AA261" s="236"/>
      <c r="AB261" s="235"/>
      <c r="AC261" s="232"/>
      <c r="AD261" s="231"/>
      <c r="AE261" s="135"/>
      <c r="AF261" s="236"/>
      <c r="AG261" s="235"/>
      <c r="AH261" s="232"/>
      <c r="AI261" s="231"/>
      <c r="AJ261" s="134"/>
      <c r="AK261" s="236"/>
      <c r="AL261" s="235"/>
      <c r="AM261" s="232"/>
      <c r="AN261" s="231"/>
      <c r="AO261" s="134"/>
      <c r="AP261" s="236"/>
      <c r="AQ261" s="235"/>
      <c r="AR261" s="232"/>
      <c r="AS261" s="231"/>
      <c r="AT261" s="134"/>
      <c r="AU261" s="236"/>
      <c r="AV261" s="235"/>
    </row>
    <row r="262" spans="1:48" x14ac:dyDescent="0.3">
      <c r="A262" s="23" t="str">
        <f t="shared" ref="A262:A270" si="234">LEFT(B262,4)</f>
        <v>6020</v>
      </c>
      <c r="B262" s="252" t="s">
        <v>243</v>
      </c>
      <c r="C262" s="253"/>
      <c r="D262" s="187" t="str">
        <f>RIGHT(LEFT(B262,10),5) &amp;"/"&amp;LEFT(B$261,3)&amp;"."&amp;RIGHT(LEFT(B$261,7),3)&amp;"."&amp;RIGHT(B$261,1)</f>
        <v>40264/604.Asc.D</v>
      </c>
      <c r="E262" s="187"/>
      <c r="F262" s="27">
        <v>421.12</v>
      </c>
      <c r="G262" s="27">
        <v>435.26</v>
      </c>
      <c r="H262" s="27">
        <v>353.38</v>
      </c>
      <c r="I262" s="27">
        <v>577.52</v>
      </c>
      <c r="J262" s="27">
        <v>366.71</v>
      </c>
      <c r="K262" s="28">
        <v>400</v>
      </c>
      <c r="L262" s="27">
        <v>375.9</v>
      </c>
      <c r="M262" s="39">
        <f>(L262-J262)/J262</f>
        <v>2.506067464754165E-2</v>
      </c>
      <c r="N262" s="28">
        <v>400</v>
      </c>
      <c r="O262" s="27">
        <v>409.67</v>
      </c>
      <c r="P262" s="39">
        <f>(O262-L262)/L262</f>
        <v>8.9837722798616765E-2</v>
      </c>
      <c r="Q262" s="123"/>
      <c r="R262" s="124"/>
      <c r="S262" s="28">
        <v>400</v>
      </c>
      <c r="T262" s="27">
        <v>408.64</v>
      </c>
      <c r="U262" s="39">
        <f>(T262-O262)/O262</f>
        <v>-2.5142187614422083E-3</v>
      </c>
      <c r="V262" s="123"/>
      <c r="W262" s="124"/>
      <c r="X262" s="28">
        <v>450</v>
      </c>
      <c r="Y262" s="27">
        <v>447</v>
      </c>
      <c r="Z262" s="89" t="str">
        <f>ROUND(Y262-T262,2) &amp; "   (" &amp; ROUND(100*(Y262-T262)/T262,1) &amp;"%)"</f>
        <v>38,36   (9,4%)</v>
      </c>
      <c r="AA262" s="34"/>
      <c r="AB262" s="124"/>
      <c r="AC262" s="28">
        <v>450</v>
      </c>
      <c r="AD262" s="27">
        <v>549.61</v>
      </c>
      <c r="AE262" s="9" t="str">
        <f>ROUND(AD262-Y262,2) &amp; "   (" &amp; ROUND(100*(AD262-Y262)/Y262,1) &amp;"%)"</f>
        <v>102,61   (23%)</v>
      </c>
      <c r="AF262" s="34"/>
      <c r="AG262" s="124"/>
      <c r="AH262" s="28">
        <v>460</v>
      </c>
      <c r="AI262" s="27">
        <v>460.08</v>
      </c>
      <c r="AJ262" s="9" t="str">
        <f t="shared" ref="AJ262:AJ264" si="235">ROUND(AI262-AD262,2) &amp; "   (" &amp; ROUND(100*(AI262-AD262)/AD262,1) &amp;"%)"</f>
        <v>-89,53   (-16,3%)</v>
      </c>
      <c r="AK262" s="34"/>
      <c r="AL262" s="124"/>
      <c r="AM262" s="28">
        <v>470</v>
      </c>
      <c r="AN262" s="27">
        <v>237.49</v>
      </c>
      <c r="AO262" s="9" t="str">
        <f t="shared" ref="AO262:AO264" si="236">ROUND(AN262-AI262,2) &amp; "   (" &amp; ROUND(100*(AN262-AI262)/AI262,1) &amp;"%)"</f>
        <v>-222,59   (-48,4%)</v>
      </c>
      <c r="AP262" s="34"/>
      <c r="AQ262" s="124"/>
      <c r="AR262" s="28">
        <v>470</v>
      </c>
      <c r="AS262" s="27">
        <v>0</v>
      </c>
      <c r="AT262" s="9" t="str">
        <f t="shared" ref="AT262:AT264" si="237">ROUND(AS262-AN262,2) &amp; "   (" &amp; ROUND(100*(AS262-AN262)/AN262,1) &amp;"%)"</f>
        <v>-237,49   (-100%)</v>
      </c>
      <c r="AU262" s="34"/>
      <c r="AV262" s="124"/>
    </row>
    <row r="263" spans="1:48" x14ac:dyDescent="0.3">
      <c r="A263" s="23" t="str">
        <f t="shared" si="234"/>
        <v>6140</v>
      </c>
      <c r="B263" s="252" t="s">
        <v>244</v>
      </c>
      <c r="C263" s="253"/>
      <c r="D263" s="187" t="str">
        <f>RIGHT(LEFT(B263,10),5) &amp;"/"&amp;LEFT(B$261,3)&amp;"."&amp;RIGHT(LEFT(B$261,7),3)&amp;"."&amp;RIGHT(B$261,1)</f>
        <v>40761/604.Asc.D</v>
      </c>
      <c r="E263" s="187"/>
      <c r="F263" s="27">
        <v>263.57</v>
      </c>
      <c r="G263" s="27">
        <v>265.5</v>
      </c>
      <c r="H263" s="27">
        <v>271.58999999999997</v>
      </c>
      <c r="I263" s="27">
        <v>279.20999999999998</v>
      </c>
      <c r="J263" s="27">
        <v>284.39999999999998</v>
      </c>
      <c r="K263" s="28">
        <v>290</v>
      </c>
      <c r="L263" s="27">
        <v>292.31</v>
      </c>
      <c r="M263" s="39">
        <f>(L263-J263)/J263</f>
        <v>2.7812939521800372E-2</v>
      </c>
      <c r="N263" s="28">
        <v>290</v>
      </c>
      <c r="O263" s="27">
        <v>302.32</v>
      </c>
      <c r="P263" s="39">
        <f>(O263-L263)/L263</f>
        <v>3.4244466491053983E-2</v>
      </c>
      <c r="Q263" s="123">
        <f>O263-N263</f>
        <v>12.319999999999993</v>
      </c>
      <c r="R263" s="97"/>
      <c r="S263" s="28">
        <v>300</v>
      </c>
      <c r="T263" s="27">
        <v>313.87</v>
      </c>
      <c r="U263" s="39">
        <f>(T263-O263)/O263</f>
        <v>3.8204551468642538E-2</v>
      </c>
      <c r="V263" s="123">
        <f>T263-S263</f>
        <v>13.870000000000005</v>
      </c>
      <c r="W263" s="97"/>
      <c r="X263" s="28">
        <v>300</v>
      </c>
      <c r="Y263" s="27">
        <v>322.5</v>
      </c>
      <c r="Z263" s="89" t="str">
        <f>ROUND(Y263-T263,2) &amp; "   (" &amp; ROUND(100*(Y263-T263)/T263,1) &amp;"%)"</f>
        <v>8,63   (2,7%)</v>
      </c>
      <c r="AA263" s="34" t="str">
        <f>ROUND(Y263-X263,2) &amp; "  (" &amp; ROUND(100*(Y263-X263)/X263,1) &amp;"%)"</f>
        <v>22,5  (7,5%)</v>
      </c>
      <c r="AB263" s="97"/>
      <c r="AC263" s="28">
        <v>320</v>
      </c>
      <c r="AD263" s="27">
        <v>327.96</v>
      </c>
      <c r="AE263" s="9" t="str">
        <f>ROUND(AD263-Y263,2) &amp; "   (" &amp; ROUND(100*(AD263-Y263)/Y263,1) &amp;"%)"</f>
        <v>5,46   (1,7%)</v>
      </c>
      <c r="AF263" s="34" t="str">
        <f>ROUND(AD263-AC263,2) &amp; "  (" &amp; ROUND(100*(AD263-AC263)/AC263,1) &amp;"%)"</f>
        <v>7,96  (2,5%)</v>
      </c>
      <c r="AG263" s="97"/>
      <c r="AH263" s="28">
        <v>330</v>
      </c>
      <c r="AI263" s="27">
        <v>344.16</v>
      </c>
      <c r="AJ263" s="9" t="str">
        <f t="shared" si="235"/>
        <v>16,2   (4,9%)</v>
      </c>
      <c r="AK263" s="34" t="str">
        <f>ROUND(AI263-AH263,2) &amp; "  (" &amp; ROUND(100*(AI263-AH263)/AH263,1) &amp;"%)"</f>
        <v>14,16  (4,3%)</v>
      </c>
      <c r="AL263" s="97"/>
      <c r="AM263" s="28">
        <v>340</v>
      </c>
      <c r="AN263" s="27">
        <v>307.2</v>
      </c>
      <c r="AO263" s="9" t="str">
        <f t="shared" si="236"/>
        <v>-36,96   (-10,7%)</v>
      </c>
      <c r="AP263" s="34" t="str">
        <f>ROUND(AN263-AM263,2) &amp; "  (" &amp; ROUND(100*(AN263-AM263)/AM263,1) &amp;"%)"</f>
        <v>-32,8  (-9,6%)</v>
      </c>
      <c r="AQ263" s="97"/>
      <c r="AR263" s="28">
        <v>340</v>
      </c>
      <c r="AS263" s="27">
        <v>0</v>
      </c>
      <c r="AT263" s="9" t="str">
        <f t="shared" si="237"/>
        <v>-307,2   (-100%)</v>
      </c>
      <c r="AU263" s="34" t="str">
        <f>ROUND(AS263-AR263,2) &amp; "  (" &amp; ROUND(100*(AS263-AR263)/AR263,1) &amp;"%)"</f>
        <v>-340  (-100%)</v>
      </c>
      <c r="AV263" s="97"/>
    </row>
    <row r="264" spans="1:48" x14ac:dyDescent="0.3">
      <c r="A264" s="23" t="str">
        <f t="shared" si="234"/>
        <v>6140</v>
      </c>
      <c r="B264" s="252" t="s">
        <v>245</v>
      </c>
      <c r="C264" s="253"/>
      <c r="D264" s="187" t="str">
        <f>RIGHT(LEFT(B264,10),5) &amp;"/"&amp;LEFT(B$261,3)&amp;"."&amp;RIGHT(LEFT(B$261,7),3)&amp;"."&amp;RIGHT(B$261,1)</f>
        <v>40802/604.Asc.D</v>
      </c>
      <c r="E264" s="187"/>
      <c r="F264" s="27">
        <v>3306.46</v>
      </c>
      <c r="G264" s="27">
        <v>3356.08</v>
      </c>
      <c r="H264" s="27">
        <v>2762.49</v>
      </c>
      <c r="I264" s="27">
        <v>1013.22</v>
      </c>
      <c r="J264" s="27">
        <v>2105.92</v>
      </c>
      <c r="K264" s="28">
        <v>2150</v>
      </c>
      <c r="L264" s="27">
        <v>2145.27</v>
      </c>
      <c r="M264" s="39">
        <f>(L264-J264)/J264</f>
        <v>1.8685420148913494E-2</v>
      </c>
      <c r="N264" s="28">
        <v>2150</v>
      </c>
      <c r="O264" s="27">
        <v>2166.7800000000002</v>
      </c>
      <c r="P264" s="39">
        <f>(O264-L264)/L264</f>
        <v>1.0026709924624974E-2</v>
      </c>
      <c r="Q264" s="123">
        <f>O264-N264</f>
        <v>16.7800000000002</v>
      </c>
      <c r="R264" s="97"/>
      <c r="S264" s="28">
        <v>2250</v>
      </c>
      <c r="T264" s="27">
        <v>2188.42</v>
      </c>
      <c r="U264" s="39">
        <f>(T264-O264)/O264</f>
        <v>9.987169901881995E-3</v>
      </c>
      <c r="V264" s="123">
        <f>T264-S264</f>
        <v>-61.579999999999927</v>
      </c>
      <c r="W264" s="97"/>
      <c r="X264" s="28">
        <v>2300</v>
      </c>
      <c r="Y264" s="27">
        <v>2219.7600000000002</v>
      </c>
      <c r="Z264" s="89" t="str">
        <f>ROUND(Y264-T264,2) &amp; "   (" &amp; ROUND(100*(Y264-T264)/T264,1) &amp;"%)"</f>
        <v>31,34   (1,4%)</v>
      </c>
      <c r="AA264" s="34" t="str">
        <f>ROUND(Y264-X264,2) &amp; "  (" &amp; ROUND(100*(Y264-X264)/X264,1) &amp;"%)"</f>
        <v>-80,24  (-3,5%)</v>
      </c>
      <c r="AB264" s="97"/>
      <c r="AC264" s="28">
        <v>2300</v>
      </c>
      <c r="AD264" s="27">
        <v>2219.44</v>
      </c>
      <c r="AE264" s="9" t="str">
        <f>ROUND(AD264-Y264,2) &amp; "   (" &amp; ROUND(100*(AD264-Y264)/Y264,1) &amp;"%)"</f>
        <v>-0,32   (0%)</v>
      </c>
      <c r="AF264" s="34" t="str">
        <f>ROUND(AD264-AC264,2) &amp; "  (" &amp; ROUND(100*(AD264-AC264)/AC264,1) &amp;"%)"</f>
        <v>-80,56  (-3,5%)</v>
      </c>
      <c r="AG264" s="97"/>
      <c r="AH264" s="28">
        <v>2340</v>
      </c>
      <c r="AI264" s="27">
        <v>2252.79</v>
      </c>
      <c r="AJ264" s="9" t="str">
        <f t="shared" si="235"/>
        <v>33,35   (1,5%)</v>
      </c>
      <c r="AK264" s="34" t="str">
        <f>ROUND(AI264-AH264,2) &amp; "  (" &amp; ROUND(100*(AI264-AH264)/AH264,1) &amp;"%)"</f>
        <v>-87,21  (-3,7%)</v>
      </c>
      <c r="AL264" s="97"/>
      <c r="AM264" s="28">
        <v>2380</v>
      </c>
      <c r="AN264" s="27">
        <v>2291.25</v>
      </c>
      <c r="AO264" s="9" t="str">
        <f t="shared" si="236"/>
        <v>38,46   (1,7%)</v>
      </c>
      <c r="AP264" s="34" t="str">
        <f>ROUND(AN264-AM264,2) &amp; "  (" &amp; ROUND(100*(AN264-AM264)/AM264,1) &amp;"%)"</f>
        <v>-88,75  (-3,7%)</v>
      </c>
      <c r="AQ264" s="97"/>
      <c r="AR264" s="28">
        <v>2380</v>
      </c>
      <c r="AS264" s="27">
        <v>0</v>
      </c>
      <c r="AT264" s="9" t="str">
        <f t="shared" si="237"/>
        <v>-2291,25   (-100%)</v>
      </c>
      <c r="AU264" s="34" t="str">
        <f>ROUND(AS264-AR264,2) &amp; "  (" &amp; ROUND(100*(AS264-AR264)/AR264,1) &amp;"%)"</f>
        <v>-2380  (-100%)</v>
      </c>
      <c r="AV264" s="97"/>
    </row>
    <row r="265" spans="1:48" x14ac:dyDescent="0.3">
      <c r="A265" s="23" t="str">
        <f t="shared" si="234"/>
        <v>6140</v>
      </c>
      <c r="B265" s="252" t="s">
        <v>246</v>
      </c>
      <c r="C265" s="253"/>
      <c r="D265" s="187" t="str">
        <f>RIGHT(LEFT(B265,10),5) &amp;"/"&amp;LEFT(B$261,3)&amp;"."&amp;RIGHT(LEFT(B$261,7),3)&amp;"."&amp;RIGHT(B$261,1)</f>
        <v>40802/604.Asc.D</v>
      </c>
      <c r="E265" s="187"/>
      <c r="L265" s="27">
        <v>480</v>
      </c>
      <c r="M265" s="39"/>
      <c r="P265" s="39"/>
      <c r="Q265" s="123">
        <f>O265-N265</f>
        <v>0</v>
      </c>
      <c r="R265" s="97"/>
      <c r="V265" s="123">
        <f>T265-S265</f>
        <v>0</v>
      </c>
      <c r="W265" s="97"/>
      <c r="Z265" s="89"/>
      <c r="AA265" s="34"/>
      <c r="AB265" s="97"/>
      <c r="AF265" s="34"/>
      <c r="AG265" s="97"/>
      <c r="AK265" s="34"/>
      <c r="AL265" s="97"/>
      <c r="AP265" s="34"/>
      <c r="AQ265" s="97"/>
      <c r="AU265" s="34"/>
      <c r="AV265" s="97"/>
    </row>
    <row r="266" spans="1:48" x14ac:dyDescent="0.3">
      <c r="A266" s="52" t="str">
        <f>LEFT(B266,4)</f>
        <v>6150</v>
      </c>
      <c r="B266" s="254" t="s">
        <v>247</v>
      </c>
      <c r="C266" s="253"/>
      <c r="D266" s="187"/>
      <c r="E266" s="187"/>
      <c r="M266" s="39"/>
      <c r="P266" s="39"/>
      <c r="Q266" s="123"/>
      <c r="R266" s="97"/>
      <c r="V266" s="123"/>
      <c r="W266" s="97"/>
      <c r="Z266" s="89"/>
      <c r="AA266" s="34"/>
      <c r="AB266" s="97"/>
      <c r="AD266" s="27">
        <v>140.80000000000001</v>
      </c>
      <c r="AF266" s="34"/>
      <c r="AG266" s="97"/>
      <c r="AK266" s="34"/>
      <c r="AL266" s="97"/>
      <c r="AP266" s="34"/>
      <c r="AQ266" s="97"/>
      <c r="AU266" s="34"/>
      <c r="AV266" s="97"/>
    </row>
    <row r="267" spans="1:48" x14ac:dyDescent="0.3">
      <c r="A267" s="52" t="str">
        <f t="shared" si="234"/>
        <v>6150</v>
      </c>
      <c r="B267" s="254" t="s">
        <v>248</v>
      </c>
      <c r="C267" s="255"/>
      <c r="D267" s="275" t="str">
        <f>RIGHT(LEFT(B267,10),5) &amp;"/"&amp;LEFT(B$261,3)&amp;"."&amp;RIGHT(LEFT(B$261,7),3)&amp;"."&amp;RIGHT(B$261,1)</f>
        <v>40806/604.Asc.D</v>
      </c>
      <c r="E267" s="275"/>
      <c r="F267" s="87">
        <v>0</v>
      </c>
      <c r="G267" s="87">
        <v>693.94</v>
      </c>
      <c r="H267" s="87">
        <v>0</v>
      </c>
      <c r="I267" s="87">
        <v>2589.4</v>
      </c>
      <c r="J267" s="87">
        <v>172.8</v>
      </c>
      <c r="K267" s="88">
        <v>200</v>
      </c>
      <c r="L267" s="87"/>
      <c r="M267" s="29"/>
      <c r="N267" s="88">
        <v>200</v>
      </c>
      <c r="O267" s="87">
        <v>159.82</v>
      </c>
      <c r="P267" s="29"/>
      <c r="Q267" s="123">
        <f>O267-N267</f>
        <v>-40.180000000000007</v>
      </c>
      <c r="R267" s="97"/>
      <c r="S267" s="88"/>
      <c r="T267" s="87">
        <v>869</v>
      </c>
      <c r="U267" s="29"/>
      <c r="V267" s="123">
        <f>T267-S267</f>
        <v>869</v>
      </c>
      <c r="W267" s="97"/>
      <c r="X267" s="88">
        <v>200</v>
      </c>
      <c r="Y267" s="87"/>
      <c r="Z267" s="37" t="str">
        <f>ROUND(Y267-T267,2) &amp; "   (" &amp; ROUND(100*(Y267-T267)/T267,1) &amp;"%)"</f>
        <v>-869   (-100%)</v>
      </c>
      <c r="AA267" s="34" t="str">
        <f>ROUND(Y267-X267,2) &amp; "  (" &amp; ROUND(100*(Y267-X267)/X267,1) &amp;"%)"</f>
        <v>-200  (-100%)</v>
      </c>
      <c r="AB267" s="97"/>
      <c r="AC267" s="88">
        <v>500</v>
      </c>
      <c r="AD267" s="87">
        <v>537.33000000000004</v>
      </c>
      <c r="AE267" s="35"/>
      <c r="AF267" s="34" t="str">
        <f>ROUND(AD267-AC267,2) &amp; "  (" &amp; ROUND(100*(AD267-AC267)/AC267,1) &amp;"%)"</f>
        <v>37,33  (7,5%)</v>
      </c>
      <c r="AG267" s="97"/>
      <c r="AH267" s="88">
        <v>510</v>
      </c>
      <c r="AI267" s="87"/>
      <c r="AJ267" s="35" t="str">
        <f t="shared" ref="AJ267" si="238">ROUND(AI267-AD267,2) &amp; "   (" &amp; ROUND(100*(AI267-AD267)/AD267,1) &amp;"%)"</f>
        <v>-537,33   (-100%)</v>
      </c>
      <c r="AK267" s="34" t="str">
        <f>ROUND(AI267-AH267,2) &amp; "  (" &amp; ROUND(100*(AI267-AH267)/AH267,1) &amp;"%)"</f>
        <v>-510  (-100%)</v>
      </c>
      <c r="AL267" s="97"/>
      <c r="AM267" s="88">
        <v>520</v>
      </c>
      <c r="AN267" s="87"/>
      <c r="AO267" s="35" t="str">
        <f>ROUND(AN267-AI267,2) &amp; "   (" &amp; ROUND(100*(AN267-AI267)/(AI267+0.0001),1) &amp;"%)"</f>
        <v>0   (0%)</v>
      </c>
      <c r="AP267" s="34" t="str">
        <f>ROUND(AN267-AM267,2) &amp; "  (" &amp; ROUND(100*(AN267-AM267)/AM267,1) &amp;"%)"</f>
        <v>-520  (-100%)</v>
      </c>
      <c r="AQ267" s="97"/>
      <c r="AR267" s="88">
        <v>520</v>
      </c>
      <c r="AS267" s="87"/>
      <c r="AT267" s="35" t="e">
        <f t="shared" ref="AT267" si="239">ROUND(AS267-AN267,2) &amp; "   (" &amp; ROUND(100*(AS267-AN267)/AN267,1) &amp;"%)"</f>
        <v>#DIV/0!</v>
      </c>
      <c r="AU267" s="34" t="str">
        <f>ROUND(AS267-AR267,2) &amp; "  (" &amp; ROUND(100*(AS267-AR267)/AR267,1) &amp;"%)"</f>
        <v>-520  (-100%)</v>
      </c>
      <c r="AV267" s="97"/>
    </row>
    <row r="268" spans="1:48" x14ac:dyDescent="0.3">
      <c r="A268" s="23" t="str">
        <f t="shared" si="234"/>
        <v>6230</v>
      </c>
      <c r="B268" s="252" t="s">
        <v>249</v>
      </c>
      <c r="C268" s="255"/>
      <c r="D268" s="275" t="str">
        <f>RIGHT(LEFT(B268,10),5) &amp;"/"&amp;LEFT(B$261,3)&amp;"."&amp;RIGHT(LEFT(B$261,7),3)&amp;"."&amp;RIGHT(B$261,1)</f>
        <v>65367/604.Asc.D</v>
      </c>
      <c r="E268" s="275"/>
      <c r="F268" s="87"/>
      <c r="G268" s="87"/>
      <c r="H268" s="87"/>
      <c r="I268" s="87"/>
      <c r="J268" s="87"/>
      <c r="K268" s="88"/>
      <c r="L268" s="87"/>
      <c r="M268" s="29"/>
      <c r="N268" s="88"/>
      <c r="O268" s="87"/>
      <c r="P268" s="29"/>
      <c r="Q268" s="123"/>
      <c r="R268" s="97"/>
      <c r="S268" s="88"/>
      <c r="T268" s="87"/>
      <c r="U268" s="29"/>
      <c r="V268" s="123"/>
      <c r="W268" s="97"/>
      <c r="X268" s="88"/>
      <c r="Y268" s="87"/>
      <c r="Z268" s="37"/>
      <c r="AA268" s="34"/>
      <c r="AB268" s="97"/>
      <c r="AC268" s="88"/>
      <c r="AD268" s="87"/>
      <c r="AE268" s="35"/>
      <c r="AF268" s="34"/>
      <c r="AG268" s="97"/>
      <c r="AH268" s="88"/>
      <c r="AI268" s="87"/>
      <c r="AJ268" s="29"/>
      <c r="AK268" s="34"/>
      <c r="AL268" s="97"/>
      <c r="AM268" s="88"/>
      <c r="AN268" s="87"/>
      <c r="AO268" s="29"/>
      <c r="AP268" s="34"/>
      <c r="AQ268" s="97"/>
      <c r="AR268" s="88"/>
      <c r="AS268" s="87"/>
      <c r="AT268" s="29"/>
      <c r="AU268" s="34"/>
      <c r="AV268" s="97"/>
    </row>
    <row r="269" spans="1:48" x14ac:dyDescent="0.3">
      <c r="A269" s="23" t="str">
        <f t="shared" si="234"/>
        <v>6230</v>
      </c>
      <c r="B269" s="252" t="s">
        <v>1436</v>
      </c>
      <c r="C269" s="255"/>
      <c r="D269" s="256"/>
      <c r="E269" s="256"/>
      <c r="F269" s="87"/>
      <c r="G269" s="87"/>
      <c r="H269" s="87"/>
      <c r="I269" s="87"/>
      <c r="J269" s="87"/>
      <c r="K269" s="88"/>
      <c r="L269" s="87"/>
      <c r="M269" s="29"/>
      <c r="N269" s="88"/>
      <c r="O269" s="87"/>
      <c r="P269" s="29"/>
      <c r="Q269" s="123"/>
      <c r="R269" s="97"/>
      <c r="S269" s="88"/>
      <c r="T269" s="87"/>
      <c r="U269" s="29"/>
      <c r="V269" s="123"/>
      <c r="W269" s="97"/>
      <c r="X269" s="88"/>
      <c r="Y269" s="87"/>
      <c r="Z269" s="37"/>
      <c r="AA269" s="34"/>
      <c r="AB269" s="97"/>
      <c r="AC269" s="88"/>
      <c r="AD269" s="87"/>
      <c r="AE269" s="35"/>
      <c r="AF269" s="34"/>
      <c r="AG269" s="97"/>
      <c r="AH269" s="88"/>
      <c r="AI269" s="27">
        <v>420</v>
      </c>
      <c r="AJ269" s="29"/>
      <c r="AK269" s="34"/>
      <c r="AL269" s="97"/>
      <c r="AM269" s="88"/>
      <c r="AN269" s="27">
        <v>0</v>
      </c>
      <c r="AO269" s="29"/>
      <c r="AP269" s="34"/>
      <c r="AQ269" s="97"/>
      <c r="AR269" s="88"/>
      <c r="AS269" s="87"/>
      <c r="AT269" s="29"/>
      <c r="AU269" s="34"/>
      <c r="AV269" s="97"/>
    </row>
    <row r="270" spans="1:48" s="122" customFormat="1" ht="18" thickBot="1" x14ac:dyDescent="0.35">
      <c r="A270" s="111" t="str">
        <f t="shared" si="234"/>
        <v>6730</v>
      </c>
      <c r="B270" s="237" t="s">
        <v>250</v>
      </c>
      <c r="C270" s="238"/>
      <c r="D270" s="257" t="str">
        <f>RIGHT(LEFT(B270,10),5) &amp;"/"&amp;LEFT(B$261,3)&amp;"."&amp;RIGHT(LEFT(B$261,7),3)&amp;"."&amp;RIGHT(B$261,1)</f>
        <v>40368/604.Asc.D</v>
      </c>
      <c r="E270" s="257"/>
      <c r="F270" s="153">
        <v>418.6</v>
      </c>
      <c r="G270" s="153">
        <v>527</v>
      </c>
      <c r="H270" s="153"/>
      <c r="I270" s="153"/>
      <c r="J270" s="153"/>
      <c r="K270" s="154"/>
      <c r="L270" s="153"/>
      <c r="M270" s="116"/>
      <c r="N270" s="154"/>
      <c r="O270" s="153"/>
      <c r="P270" s="116"/>
      <c r="Q270" s="125"/>
      <c r="R270" s="126"/>
      <c r="S270" s="154"/>
      <c r="T270" s="153"/>
      <c r="U270" s="116"/>
      <c r="V270" s="125"/>
      <c r="W270" s="126"/>
      <c r="X270" s="154"/>
      <c r="Y270" s="153"/>
      <c r="Z270" s="119"/>
      <c r="AA270" s="120"/>
      <c r="AB270" s="126"/>
      <c r="AC270" s="154"/>
      <c r="AD270" s="153"/>
      <c r="AE270" s="121"/>
      <c r="AF270" s="120"/>
      <c r="AG270" s="126"/>
      <c r="AH270" s="154"/>
      <c r="AI270" s="153"/>
      <c r="AJ270" s="116"/>
      <c r="AK270" s="120"/>
      <c r="AL270" s="126"/>
      <c r="AM270" s="154"/>
      <c r="AN270" s="153"/>
      <c r="AO270" s="116"/>
      <c r="AP270" s="120"/>
      <c r="AQ270" s="126"/>
      <c r="AR270" s="154"/>
      <c r="AS270" s="153"/>
      <c r="AT270" s="116"/>
      <c r="AU270" s="120"/>
      <c r="AV270" s="126"/>
    </row>
    <row r="271" spans="1:48" s="265" customFormat="1" x14ac:dyDescent="0.3">
      <c r="A271" s="258"/>
      <c r="B271" s="259"/>
      <c r="C271" s="260"/>
      <c r="D271" s="260"/>
      <c r="E271" s="260"/>
      <c r="F271" s="226">
        <f t="shared" ref="F271:L271" si="240">SUM(F262:F270)</f>
        <v>4409.75</v>
      </c>
      <c r="G271" s="226">
        <f t="shared" si="240"/>
        <v>5277.7800000000007</v>
      </c>
      <c r="H271" s="226">
        <f t="shared" si="240"/>
        <v>3387.46</v>
      </c>
      <c r="I271" s="226">
        <f t="shared" si="240"/>
        <v>4459.3500000000004</v>
      </c>
      <c r="J271" s="226">
        <f t="shared" si="240"/>
        <v>2929.83</v>
      </c>
      <c r="K271" s="241">
        <f t="shared" si="240"/>
        <v>3040</v>
      </c>
      <c r="L271" s="226">
        <f t="shared" si="240"/>
        <v>3293.48</v>
      </c>
      <c r="M271" s="57">
        <f>(L271-J271)</f>
        <v>363.65000000000009</v>
      </c>
      <c r="N271" s="56">
        <f>SUM(N262:N270)</f>
        <v>3040</v>
      </c>
      <c r="O271" s="226">
        <f>SUM(O262:O270)</f>
        <v>3038.5900000000006</v>
      </c>
      <c r="P271" s="57">
        <f>(O271-L271)</f>
        <v>-254.88999999999942</v>
      </c>
      <c r="Q271" s="123">
        <f>O271-N271</f>
        <v>-1.4099999999993997</v>
      </c>
      <c r="R271" s="97"/>
      <c r="S271" s="56">
        <f>SUM(S262:S270)</f>
        <v>2950</v>
      </c>
      <c r="T271" s="226">
        <f>SUM(T262:T270)</f>
        <v>3779.9300000000003</v>
      </c>
      <c r="U271" s="57">
        <f>(T271-O271)</f>
        <v>741.33999999999969</v>
      </c>
      <c r="V271" s="123">
        <f>T271-S271</f>
        <v>829.93000000000029</v>
      </c>
      <c r="W271" s="97"/>
      <c r="X271" s="56">
        <f>SUM(X262:X270)</f>
        <v>3250</v>
      </c>
      <c r="Y271" s="226">
        <f>SUM(Y262:Y270)</f>
        <v>2989.26</v>
      </c>
      <c r="Z271" s="262" t="str">
        <f>ROUND(Y271-T271,2) &amp; "   (" &amp; ROUND(100*(Y271-T271)/T271,1) &amp;"%)"</f>
        <v>-790,67   (-20,9%)</v>
      </c>
      <c r="AA271" s="34" t="str">
        <f>ROUND(Y271-X271,2) &amp; "  (" &amp; ROUND(100*(Y271-X271)/X271,1) &amp;"%)"</f>
        <v>-260,74  (-8%)</v>
      </c>
      <c r="AB271" s="97"/>
      <c r="AC271" s="56">
        <f>SUM(AC262:AC270)</f>
        <v>3570</v>
      </c>
      <c r="AD271" s="261">
        <f>SUM(AD262:AD270)</f>
        <v>3775.1400000000003</v>
      </c>
      <c r="AE271" s="263" t="str">
        <f>ROUND(AD271-Y271,2) &amp; "   (" &amp; ROUND(100*(AD271-Y271)/Y271,1) &amp;"%)"</f>
        <v>785,88   (26,3%)</v>
      </c>
      <c r="AF271" s="34" t="str">
        <f>ROUND(AD271-AC271,2) &amp; "  (" &amp; ROUND(100*(AD271-AC271)/AC271,1) &amp;"%)"</f>
        <v>205,14  (5,7%)</v>
      </c>
      <c r="AG271" s="97"/>
      <c r="AH271" s="56">
        <f>SUM(AH262:AH270)</f>
        <v>3640</v>
      </c>
      <c r="AI271" s="261">
        <f>SUM(AI262:AI270)</f>
        <v>3477.0299999999997</v>
      </c>
      <c r="AJ271" s="263" t="str">
        <f t="shared" ref="AJ271" si="241">ROUND(AI271-AD271,2) &amp; "   (" &amp; ROUND(100*(AI271-AD271)/AD271,1) &amp;"%)"</f>
        <v>-298,11   (-7,9%)</v>
      </c>
      <c r="AK271" s="34" t="str">
        <f>ROUND(AI271-AH271,2) &amp; "  (" &amp; ROUND(100*(AI271-AH271)/AH271,1) &amp;"%)"</f>
        <v>-162,97  (-4,5%)</v>
      </c>
      <c r="AL271" s="97"/>
      <c r="AM271" s="56">
        <f>SUM(AM262:AM270)</f>
        <v>3710</v>
      </c>
      <c r="AN271" s="261">
        <f>SUM(AN262:AN270)</f>
        <v>2835.94</v>
      </c>
      <c r="AO271" s="263" t="str">
        <f t="shared" ref="AO271" si="242">ROUND(AN271-AI271,2) &amp; "   (" &amp; ROUND(100*(AN271-AI271)/AI271,1) &amp;"%)"</f>
        <v>-641,09   (-18,4%)</v>
      </c>
      <c r="AP271" s="34" t="str">
        <f>ROUND(AN271-AM271,2) &amp; "  (" &amp; ROUND(100*(AN271-AM271)/AM271,1) &amp;"%)"</f>
        <v>-874,06  (-23,6%)</v>
      </c>
      <c r="AQ271" s="97"/>
      <c r="AR271" s="56">
        <f>SUM(AR262:AR270)</f>
        <v>3710</v>
      </c>
      <c r="AS271" s="261">
        <f>SUM(AS262:AS270)</f>
        <v>0</v>
      </c>
      <c r="AT271" s="263" t="str">
        <f t="shared" ref="AT271" si="243">ROUND(AS271-AN271,2) &amp; "   (" &amp; ROUND(100*(AS271-AN271)/AN271,1) &amp;"%)"</f>
        <v>-2835,94   (-100%)</v>
      </c>
      <c r="AU271" s="34" t="str">
        <f>ROUND(AS271-AR271,2) &amp; "  (" &amp; ROUND(100*(AS271-AR271)/AR271,1) &amp;"%)"</f>
        <v>-3710  (-100%)</v>
      </c>
      <c r="AV271" s="97"/>
    </row>
    <row r="272" spans="1:48" s="274" customFormat="1" x14ac:dyDescent="0.3">
      <c r="A272" s="266"/>
      <c r="B272" s="267"/>
      <c r="C272" s="268"/>
      <c r="D272" s="268"/>
      <c r="E272" s="268"/>
      <c r="F272" s="244"/>
      <c r="G272" s="244"/>
      <c r="H272" s="244"/>
      <c r="I272" s="244"/>
      <c r="J272" s="244"/>
      <c r="K272" s="269"/>
      <c r="L272" s="246"/>
      <c r="M272" s="63">
        <f>(L271-J271)/J271</f>
        <v>0.12411982947816089</v>
      </c>
      <c r="N272" s="247"/>
      <c r="O272" s="246"/>
      <c r="P272" s="63">
        <f>(O271-L271)/L271</f>
        <v>-7.7392302367100888E-2</v>
      </c>
      <c r="Q272" s="91"/>
      <c r="R272" s="270"/>
      <c r="S272" s="247"/>
      <c r="T272" s="246"/>
      <c r="U272" s="63">
        <f>(T271-O271)/O271</f>
        <v>0.24397500156322491</v>
      </c>
      <c r="V272" s="91"/>
      <c r="W272" s="270"/>
      <c r="X272" s="247"/>
      <c r="Y272" s="271"/>
      <c r="Z272" s="272"/>
      <c r="AA272" s="7"/>
      <c r="AB272" s="270"/>
      <c r="AC272" s="247"/>
      <c r="AD272" s="271"/>
      <c r="AE272" s="273"/>
      <c r="AF272" s="7"/>
      <c r="AG272" s="270"/>
      <c r="AH272" s="247"/>
      <c r="AI272" s="271"/>
      <c r="AJ272" s="272"/>
      <c r="AK272" s="7"/>
      <c r="AL272" s="270"/>
      <c r="AM272" s="247"/>
      <c r="AN272" s="271"/>
      <c r="AO272" s="272"/>
      <c r="AP272" s="7"/>
      <c r="AQ272" s="270"/>
      <c r="AR272" s="247"/>
      <c r="AS272" s="271"/>
      <c r="AT272" s="272"/>
      <c r="AU272" s="7"/>
      <c r="AV272" s="270"/>
    </row>
    <row r="273" spans="1:48" s="136" customFormat="1" x14ac:dyDescent="0.3">
      <c r="A273" s="127"/>
      <c r="B273" s="229" t="s">
        <v>251</v>
      </c>
      <c r="C273" s="230"/>
      <c r="D273" s="230"/>
      <c r="E273" s="230"/>
      <c r="F273" s="231"/>
      <c r="G273" s="231"/>
      <c r="H273" s="231"/>
      <c r="I273" s="231"/>
      <c r="J273" s="231"/>
      <c r="K273" s="232"/>
      <c r="L273" s="231"/>
      <c r="M273" s="233"/>
      <c r="N273" s="232"/>
      <c r="O273" s="231"/>
      <c r="P273" s="233"/>
      <c r="Q273" s="234"/>
      <c r="R273" s="235"/>
      <c r="S273" s="232"/>
      <c r="T273" s="231"/>
      <c r="U273" s="134"/>
      <c r="V273" s="234"/>
      <c r="W273" s="235"/>
      <c r="X273" s="232"/>
      <c r="Y273" s="231"/>
      <c r="Z273" s="134"/>
      <c r="AA273" s="236"/>
      <c r="AB273" s="235"/>
      <c r="AC273" s="232"/>
      <c r="AD273" s="231"/>
      <c r="AE273" s="135"/>
      <c r="AF273" s="236"/>
      <c r="AG273" s="235"/>
      <c r="AH273" s="232"/>
      <c r="AI273" s="231"/>
      <c r="AJ273" s="134"/>
      <c r="AK273" s="236"/>
      <c r="AL273" s="235"/>
      <c r="AM273" s="232"/>
      <c r="AN273" s="231"/>
      <c r="AO273" s="134"/>
      <c r="AP273" s="236"/>
      <c r="AQ273" s="235"/>
      <c r="AR273" s="232"/>
      <c r="AS273" s="231"/>
      <c r="AT273" s="134"/>
      <c r="AU273" s="236"/>
      <c r="AV273" s="235"/>
    </row>
    <row r="274" spans="1:48" x14ac:dyDescent="0.3">
      <c r="A274" s="23" t="str">
        <f t="shared" ref="A274:A281" si="244">LEFT(B274,4)</f>
        <v>6020</v>
      </c>
      <c r="B274" s="252" t="s">
        <v>252</v>
      </c>
      <c r="C274" s="253"/>
      <c r="D274" s="187" t="str">
        <f t="shared" ref="D274:D279" si="245">RIGHT(LEFT(B274,10),5) &amp;"/"&amp;LEFT(B$273,3)&amp;"."&amp;RIGHT(LEFT(B$273,7),3)&amp;"."&amp;RIGHT(B$273,1)</f>
        <v>40264/605.Asc.E</v>
      </c>
      <c r="E274" s="187"/>
      <c r="F274" s="27">
        <v>236.84</v>
      </c>
      <c r="G274" s="27">
        <v>231.56</v>
      </c>
      <c r="H274" s="27">
        <v>278.49</v>
      </c>
      <c r="I274" s="27">
        <v>320.26</v>
      </c>
      <c r="J274" s="27">
        <v>283.24</v>
      </c>
      <c r="K274" s="28">
        <v>300</v>
      </c>
      <c r="L274" s="27">
        <v>314.11</v>
      </c>
      <c r="M274" s="39">
        <f>(L274-J274)/J274</f>
        <v>0.10898884338370288</v>
      </c>
      <c r="N274" s="28">
        <v>300</v>
      </c>
      <c r="O274" s="27">
        <v>312.48</v>
      </c>
      <c r="P274" s="39">
        <f>(O274-L274)/L274</f>
        <v>-5.1892649071981004E-3</v>
      </c>
      <c r="Q274" s="123"/>
      <c r="R274" s="124"/>
      <c r="S274" s="28">
        <v>350</v>
      </c>
      <c r="T274" s="27">
        <v>334.94</v>
      </c>
      <c r="U274" s="39">
        <f>(T274-O274)/O274</f>
        <v>7.1876600102406485E-2</v>
      </c>
      <c r="V274" s="123"/>
      <c r="W274" s="124"/>
      <c r="X274" s="28">
        <v>350</v>
      </c>
      <c r="Y274" s="27">
        <v>336.39</v>
      </c>
      <c r="Z274" s="89" t="str">
        <f>ROUND(Y274-T274,2) &amp; "   (" &amp; ROUND(100*(Y274-T274)/T274,1) &amp;"%)"</f>
        <v>1,45   (0,4%)</v>
      </c>
      <c r="AA274" s="34"/>
      <c r="AB274" s="124"/>
      <c r="AC274" s="28">
        <v>350</v>
      </c>
      <c r="AD274" s="27">
        <v>415.4</v>
      </c>
      <c r="AE274" s="9" t="str">
        <f>ROUND(AD274-Y274,2) &amp; "   (" &amp; ROUND(100*(AD274-Y274)/Y274,1) &amp;"%)"</f>
        <v>79,01   (23,5%)</v>
      </c>
      <c r="AF274" s="34"/>
      <c r="AG274" s="124"/>
      <c r="AH274" s="28">
        <v>360</v>
      </c>
      <c r="AI274" s="87">
        <v>401.31</v>
      </c>
      <c r="AJ274" s="9" t="str">
        <f t="shared" ref="AJ274:AJ276" si="246">ROUND(AI274-AD274,2) &amp; "   (" &amp; ROUND(100*(AI274-AD274)/AD274,1) &amp;"%)"</f>
        <v>-14,09   (-3,4%)</v>
      </c>
      <c r="AK274" s="34"/>
      <c r="AL274" s="124"/>
      <c r="AM274" s="28">
        <v>370</v>
      </c>
      <c r="AN274" s="87">
        <v>194.08</v>
      </c>
      <c r="AO274" s="9" t="str">
        <f t="shared" ref="AO274:AO276" si="247">ROUND(AN274-AI274,2) &amp; "   (" &amp; ROUND(100*(AN274-AI274)/AI274,1) &amp;"%)"</f>
        <v>-207,23   (-51,6%)</v>
      </c>
      <c r="AP274" s="34"/>
      <c r="AQ274" s="124"/>
      <c r="AR274" s="28">
        <v>370</v>
      </c>
      <c r="AS274" s="27">
        <v>0</v>
      </c>
      <c r="AT274" s="9" t="str">
        <f t="shared" ref="AT274:AT276" si="248">ROUND(AS274-AN274,2) &amp; "   (" &amp; ROUND(100*(AS274-AN274)/AN274,1) &amp;"%)"</f>
        <v>-194,08   (-100%)</v>
      </c>
      <c r="AU274" s="34"/>
      <c r="AV274" s="124"/>
    </row>
    <row r="275" spans="1:48" x14ac:dyDescent="0.3">
      <c r="A275" s="23" t="str">
        <f t="shared" si="244"/>
        <v>6140</v>
      </c>
      <c r="B275" s="252" t="s">
        <v>253</v>
      </c>
      <c r="C275" s="253"/>
      <c r="D275" s="187" t="str">
        <f t="shared" si="245"/>
        <v>40761/605.Asc.E</v>
      </c>
      <c r="E275" s="187"/>
      <c r="F275" s="27">
        <v>0</v>
      </c>
      <c r="M275" s="39"/>
      <c r="P275" s="39"/>
      <c r="Q275" s="123">
        <f>O275-N275</f>
        <v>0</v>
      </c>
      <c r="R275" s="97"/>
      <c r="V275" s="123">
        <f>T275-S275</f>
        <v>0</v>
      </c>
      <c r="W275" s="97"/>
      <c r="Z275" s="89"/>
      <c r="AA275" s="34"/>
      <c r="AB275" s="97"/>
      <c r="AF275" s="34"/>
      <c r="AG275" s="97"/>
      <c r="AJ275" s="9" t="str">
        <f>ROUND(AI275-AD275,2) &amp; "   (" &amp; ROUND(100*(AI275-AD275)/(AD275+0.001),1) &amp;"%)"</f>
        <v>0   (0%)</v>
      </c>
      <c r="AK275" s="34"/>
      <c r="AL275" s="97"/>
      <c r="AO275" s="9" t="str">
        <f>ROUND(AN275-AI275,2) &amp; "   (" &amp; ROUND(100*(AN275-AI275)/(AI275+0.0001),1) &amp;"%)"</f>
        <v>0   (0%)</v>
      </c>
      <c r="AP275" s="34"/>
      <c r="AQ275" s="97"/>
      <c r="AT275" s="9" t="e">
        <f t="shared" si="248"/>
        <v>#DIV/0!</v>
      </c>
      <c r="AU275" s="34"/>
      <c r="AV275" s="97"/>
    </row>
    <row r="276" spans="1:48" x14ac:dyDescent="0.3">
      <c r="A276" s="23" t="str">
        <f t="shared" si="244"/>
        <v>6140</v>
      </c>
      <c r="B276" s="252" t="s">
        <v>254</v>
      </c>
      <c r="C276" s="253"/>
      <c r="D276" s="187" t="str">
        <f t="shared" si="245"/>
        <v>40802/605.Asc.E</v>
      </c>
      <c r="E276" s="187"/>
      <c r="F276" s="27">
        <v>2160.7800000000002</v>
      </c>
      <c r="G276" s="27">
        <v>2193.1999999999998</v>
      </c>
      <c r="H276" s="27">
        <v>1988.65</v>
      </c>
      <c r="I276" s="27">
        <v>0.36</v>
      </c>
      <c r="J276" s="27">
        <v>1764.46</v>
      </c>
      <c r="K276" s="28">
        <v>1800</v>
      </c>
      <c r="L276" s="27">
        <v>1797.22</v>
      </c>
      <c r="M276" s="39">
        <f>(L276-J276)/J276</f>
        <v>1.8566586944447589E-2</v>
      </c>
      <c r="N276" s="28">
        <v>1800</v>
      </c>
      <c r="O276" s="27">
        <v>1815.37</v>
      </c>
      <c r="P276" s="39">
        <f>(O276-L276)/L276</f>
        <v>1.009893057054777E-2</v>
      </c>
      <c r="Q276" s="123">
        <f>O276-N276</f>
        <v>15.369999999999891</v>
      </c>
      <c r="R276" s="97"/>
      <c r="S276" s="28">
        <v>1850</v>
      </c>
      <c r="T276" s="27">
        <v>1833.56</v>
      </c>
      <c r="U276" s="39">
        <f>(T276-O276)/O276</f>
        <v>1.0019995923696026E-2</v>
      </c>
      <c r="V276" s="123">
        <f>T276-S276</f>
        <v>-16.440000000000055</v>
      </c>
      <c r="W276" s="97"/>
      <c r="X276" s="28">
        <v>1950</v>
      </c>
      <c r="Y276" s="27">
        <v>1859.8</v>
      </c>
      <c r="Z276" s="89" t="str">
        <f>ROUND(Y276-T276,2) &amp; "   (" &amp; ROUND(100*(Y276-T276)/T276,1) &amp;"%)"</f>
        <v>26,24   (1,4%)</v>
      </c>
      <c r="AA276" s="34" t="str">
        <f>ROUND(Y276-X276,2) &amp; "  (" &amp; ROUND(100*(Y276-X276)/X276,1) &amp;"%)"</f>
        <v>-90,2  (-4,6%)</v>
      </c>
      <c r="AB276" s="97"/>
      <c r="AC276" s="28">
        <v>1950</v>
      </c>
      <c r="AD276" s="27">
        <v>1861.36</v>
      </c>
      <c r="AE276" s="9" t="str">
        <f>ROUND(AD276-Y276,2) &amp; "   (" &amp; ROUND(100*(AD276-Y276)/Y276,1) &amp;"%)"</f>
        <v>1,56   (0,1%)</v>
      </c>
      <c r="AF276" s="34" t="str">
        <f>ROUND(AD276-AC276,2) &amp; "  (" &amp; ROUND(100*(AD276-AC276)/AC276,1) &amp;"%)"</f>
        <v>-88,64  (-4,5%)</v>
      </c>
      <c r="AG276" s="97"/>
      <c r="AH276" s="28">
        <v>1980</v>
      </c>
      <c r="AI276" s="27">
        <v>1888.88</v>
      </c>
      <c r="AJ276" s="9" t="str">
        <f t="shared" si="246"/>
        <v>27,52   (1,5%)</v>
      </c>
      <c r="AK276" s="34" t="str">
        <f>ROUND(AI276-AH276,2) &amp; "  (" &amp; ROUND(100*(AI276-AH276)/AH276,1) &amp;"%)"</f>
        <v>-91,12  (-4,6%)</v>
      </c>
      <c r="AL276" s="97"/>
      <c r="AM276" s="28">
        <v>2010</v>
      </c>
      <c r="AN276" s="27">
        <v>1921.54</v>
      </c>
      <c r="AO276" s="9" t="str">
        <f t="shared" si="247"/>
        <v>32,66   (1,7%)</v>
      </c>
      <c r="AP276" s="34" t="str">
        <f>ROUND(AN276-AM276,2) &amp; "  (" &amp; ROUND(100*(AN276-AM276)/AM276,1) &amp;"%)"</f>
        <v>-88,46  (-4,4%)</v>
      </c>
      <c r="AQ276" s="97"/>
      <c r="AR276" s="28">
        <v>2010</v>
      </c>
      <c r="AS276" s="27">
        <v>0</v>
      </c>
      <c r="AT276" s="9" t="str">
        <f t="shared" si="248"/>
        <v>-1921,54   (-100%)</v>
      </c>
      <c r="AU276" s="34" t="str">
        <f>ROUND(AS276-AR276,2) &amp; "  (" &amp; ROUND(100*(AS276-AR276)/AR276,1) &amp;"%)"</f>
        <v>-2010  (-100%)</v>
      </c>
      <c r="AV276" s="97"/>
    </row>
    <row r="277" spans="1:48" x14ac:dyDescent="0.3">
      <c r="A277" s="23" t="str">
        <f t="shared" si="244"/>
        <v>6140</v>
      </c>
      <c r="B277" s="252" t="s">
        <v>255</v>
      </c>
      <c r="C277" s="253"/>
      <c r="D277" s="187" t="str">
        <f t="shared" si="245"/>
        <v>40802/605.Asc.E</v>
      </c>
      <c r="E277" s="187"/>
      <c r="L277" s="27">
        <v>480</v>
      </c>
      <c r="M277" s="39"/>
      <c r="P277" s="39"/>
      <c r="Q277" s="123">
        <f>O277-N277</f>
        <v>0</v>
      </c>
      <c r="R277" s="97"/>
      <c r="V277" s="123">
        <f>T277-S277</f>
        <v>0</v>
      </c>
      <c r="W277" s="97"/>
      <c r="Z277" s="89"/>
      <c r="AA277" s="34"/>
      <c r="AB277" s="97"/>
      <c r="AF277" s="34"/>
      <c r="AG277" s="97"/>
      <c r="AK277" s="34"/>
      <c r="AL277" s="97"/>
      <c r="AP277" s="34"/>
      <c r="AQ277" s="97"/>
      <c r="AU277" s="34"/>
      <c r="AV277" s="97"/>
    </row>
    <row r="278" spans="1:48" x14ac:dyDescent="0.3">
      <c r="A278" s="52" t="str">
        <f t="shared" si="244"/>
        <v>6150</v>
      </c>
      <c r="B278" s="254" t="s">
        <v>256</v>
      </c>
      <c r="C278" s="255"/>
      <c r="D278" s="275" t="str">
        <f t="shared" si="245"/>
        <v>40806/605.Asc.E</v>
      </c>
      <c r="E278" s="275"/>
      <c r="F278" s="87">
        <v>0</v>
      </c>
      <c r="G278" s="87"/>
      <c r="H278" s="87"/>
      <c r="I278" s="87">
        <v>1712</v>
      </c>
      <c r="J278" s="87">
        <v>172.8</v>
      </c>
      <c r="K278" s="88">
        <v>200</v>
      </c>
      <c r="L278" s="87"/>
      <c r="M278" s="29"/>
      <c r="N278" s="88">
        <v>200</v>
      </c>
      <c r="O278" s="87">
        <v>154.15</v>
      </c>
      <c r="P278" s="29"/>
      <c r="Q278" s="123">
        <f>O278-N278</f>
        <v>-45.849999999999994</v>
      </c>
      <c r="R278" s="97"/>
      <c r="S278" s="88"/>
      <c r="T278" s="87">
        <v>152.9</v>
      </c>
      <c r="U278" s="29"/>
      <c r="V278" s="123">
        <f>T278-S278</f>
        <v>152.9</v>
      </c>
      <c r="W278" s="97"/>
      <c r="X278" s="88">
        <v>200</v>
      </c>
      <c r="Y278" s="87">
        <v>307.05</v>
      </c>
      <c r="Z278" s="37" t="str">
        <f>ROUND(Y278-T278,2) &amp; "   (" &amp; ROUND(100*(Y278-T278)/T278,1) &amp;"%)"</f>
        <v>154,15   (100,8%)</v>
      </c>
      <c r="AA278" s="34" t="str">
        <f>ROUND(Y278-X278,2) &amp; "  (" &amp; ROUND(100*(Y278-X278)/X278,1) &amp;"%)"</f>
        <v>107,05  (53,5%)</v>
      </c>
      <c r="AB278" s="97"/>
      <c r="AC278" s="88">
        <v>500</v>
      </c>
      <c r="AD278" s="87">
        <v>1162.74</v>
      </c>
      <c r="AE278" s="35" t="str">
        <f>ROUND(AD278-Y278,2) &amp; "   (" &amp; ROUND(100*(AD278-Y278)/Y278,1) &amp;"%)"</f>
        <v>855,69   (278,7%)</v>
      </c>
      <c r="AF278" s="34" t="str">
        <f>ROUND(AD278-AC278,2) &amp; "  (" &amp; ROUND(100*(AD278-AC278)/AC278,1) &amp;"%)"</f>
        <v>662,74  (132,5%)</v>
      </c>
      <c r="AG278" s="97"/>
      <c r="AH278" s="88">
        <v>510</v>
      </c>
      <c r="AI278" s="87">
        <v>0</v>
      </c>
      <c r="AJ278" s="35" t="str">
        <f t="shared" ref="AJ278" si="249">ROUND(AI278-AD278,2) &amp; "   (" &amp; ROUND(100*(AI278-AD278)/AD278,1) &amp;"%)"</f>
        <v>-1162,74   (-100%)</v>
      </c>
      <c r="AK278" s="34" t="str">
        <f>ROUND(AI278-AH278,2) &amp; "  (" &amp; ROUND(100*(AI278-AH278)/AH278,1) &amp;"%)"</f>
        <v>-510  (-100%)</v>
      </c>
      <c r="AL278" s="97"/>
      <c r="AM278" s="88">
        <v>520</v>
      </c>
      <c r="AN278" s="87">
        <v>0</v>
      </c>
      <c r="AO278" s="35" t="str">
        <f>ROUND(AN278-AI278,2) &amp; "   (" &amp; ROUND(100*(AN278-AI278)/(AI278+0.0001),1) &amp;"%)"</f>
        <v>0   (0%)</v>
      </c>
      <c r="AP278" s="34" t="str">
        <f>ROUND(AN278-AM278,2) &amp; "  (" &amp; ROUND(100*(AN278-AM278)/AM278,1) &amp;"%)"</f>
        <v>-520  (-100%)</v>
      </c>
      <c r="AQ278" s="97"/>
      <c r="AR278" s="88"/>
      <c r="AS278" s="87">
        <v>0</v>
      </c>
      <c r="AT278" s="35" t="e">
        <f t="shared" ref="AT278" si="250">ROUND(AS278-AN278,2) &amp; "   (" &amp; ROUND(100*(AS278-AN278)/AN278,1) &amp;"%)"</f>
        <v>#DIV/0!</v>
      </c>
      <c r="AU278" s="34" t="e">
        <f>ROUND(AS278-AR278,2) &amp; "  (" &amp; ROUND(100*(AS278-AR278)/AR278,1) &amp;"%)"</f>
        <v>#DIV/0!</v>
      </c>
      <c r="AV278" s="97"/>
    </row>
    <row r="279" spans="1:48" x14ac:dyDescent="0.3">
      <c r="A279" s="23" t="str">
        <f t="shared" si="244"/>
        <v>6230</v>
      </c>
      <c r="B279" s="252" t="s">
        <v>257</v>
      </c>
      <c r="C279" s="255"/>
      <c r="D279" s="275" t="str">
        <f t="shared" si="245"/>
        <v>65367/605.Asc.E</v>
      </c>
      <c r="E279" s="275"/>
      <c r="F279" s="87"/>
      <c r="G279" s="87"/>
      <c r="H279" s="87"/>
      <c r="I279" s="87"/>
      <c r="J279" s="87"/>
      <c r="K279" s="88"/>
      <c r="L279" s="87"/>
      <c r="M279" s="29"/>
      <c r="N279" s="88"/>
      <c r="O279" s="87"/>
      <c r="P279" s="29"/>
      <c r="Q279" s="123"/>
      <c r="R279" s="97"/>
      <c r="S279" s="88"/>
      <c r="T279" s="87"/>
      <c r="U279" s="29"/>
      <c r="V279" s="123"/>
      <c r="W279" s="97"/>
      <c r="X279" s="88"/>
      <c r="Y279" s="87"/>
      <c r="Z279" s="37"/>
      <c r="AA279" s="34"/>
      <c r="AB279" s="97"/>
      <c r="AC279" s="88"/>
      <c r="AD279" s="87"/>
      <c r="AE279" s="35"/>
      <c r="AF279" s="34"/>
      <c r="AG279" s="97"/>
      <c r="AH279" s="88"/>
      <c r="AI279" s="87"/>
      <c r="AJ279" s="29"/>
      <c r="AK279" s="34"/>
      <c r="AL279" s="97"/>
      <c r="AM279" s="88"/>
      <c r="AN279" s="87"/>
      <c r="AO279" s="29"/>
      <c r="AP279" s="34"/>
      <c r="AQ279" s="97"/>
      <c r="AR279" s="88"/>
      <c r="AS279" s="87"/>
      <c r="AT279" s="29"/>
      <c r="AU279" s="34"/>
      <c r="AV279" s="97"/>
    </row>
    <row r="280" spans="1:48" x14ac:dyDescent="0.3">
      <c r="A280" s="23" t="str">
        <f t="shared" si="244"/>
        <v>6230</v>
      </c>
      <c r="B280" s="252" t="s">
        <v>1436</v>
      </c>
      <c r="C280" s="255"/>
      <c r="D280" s="256"/>
      <c r="E280" s="256"/>
      <c r="F280" s="87"/>
      <c r="G280" s="87"/>
      <c r="H280" s="87"/>
      <c r="I280" s="87"/>
      <c r="J280" s="87"/>
      <c r="K280" s="88"/>
      <c r="L280" s="87"/>
      <c r="M280" s="29"/>
      <c r="N280" s="88"/>
      <c r="O280" s="87"/>
      <c r="P280" s="29"/>
      <c r="Q280" s="123"/>
      <c r="R280" s="97"/>
      <c r="S280" s="88"/>
      <c r="T280" s="87"/>
      <c r="U280" s="29"/>
      <c r="V280" s="123"/>
      <c r="W280" s="97"/>
      <c r="X280" s="88"/>
      <c r="Y280" s="87"/>
      <c r="Z280" s="37"/>
      <c r="AA280" s="34"/>
      <c r="AB280" s="97"/>
      <c r="AC280" s="88"/>
      <c r="AD280" s="87"/>
      <c r="AE280" s="35"/>
      <c r="AF280" s="34"/>
      <c r="AG280" s="97"/>
      <c r="AH280" s="88"/>
      <c r="AI280" s="87">
        <v>420</v>
      </c>
      <c r="AJ280" s="29"/>
      <c r="AK280" s="34"/>
      <c r="AL280" s="97"/>
      <c r="AM280" s="88"/>
      <c r="AN280" s="87">
        <v>0</v>
      </c>
      <c r="AO280" s="29"/>
      <c r="AP280" s="34"/>
      <c r="AQ280" s="97"/>
      <c r="AR280" s="88"/>
      <c r="AS280" s="87"/>
      <c r="AT280" s="29"/>
      <c r="AU280" s="34"/>
      <c r="AV280" s="97"/>
    </row>
    <row r="281" spans="1:48" s="122" customFormat="1" ht="18" thickBot="1" x14ac:dyDescent="0.35">
      <c r="A281" s="111" t="str">
        <f t="shared" si="244"/>
        <v>6730</v>
      </c>
      <c r="B281" s="237" t="s">
        <v>258</v>
      </c>
      <c r="C281" s="238"/>
      <c r="D281" s="257" t="str">
        <f>RIGHT(LEFT(B281,10),5) &amp;"/"&amp;LEFT(B$273,3)&amp;"."&amp;RIGHT(LEFT(B$273,7),3)&amp;"."&amp;RIGHT(B$273,1)</f>
        <v>40368/605.Asc.E</v>
      </c>
      <c r="E281" s="257"/>
      <c r="F281" s="153"/>
      <c r="G281" s="153">
        <v>529.5</v>
      </c>
      <c r="H281" s="153"/>
      <c r="I281" s="153"/>
      <c r="J281" s="153"/>
      <c r="K281" s="154"/>
      <c r="L281" s="153"/>
      <c r="M281" s="116"/>
      <c r="N281" s="154"/>
      <c r="O281" s="153"/>
      <c r="P281" s="116"/>
      <c r="Q281" s="125"/>
      <c r="R281" s="126"/>
      <c r="S281" s="154"/>
      <c r="T281" s="153"/>
      <c r="U281" s="116"/>
      <c r="V281" s="125"/>
      <c r="W281" s="126"/>
      <c r="X281" s="154"/>
      <c r="Y281" s="153"/>
      <c r="Z281" s="119"/>
      <c r="AA281" s="120"/>
      <c r="AB281" s="126"/>
      <c r="AC281" s="154"/>
      <c r="AD281" s="153"/>
      <c r="AE281" s="121"/>
      <c r="AF281" s="120"/>
      <c r="AG281" s="126"/>
      <c r="AH281" s="154"/>
      <c r="AI281" s="153"/>
      <c r="AJ281" s="116"/>
      <c r="AK281" s="120"/>
      <c r="AL281" s="126"/>
      <c r="AM281" s="154"/>
      <c r="AN281" s="153"/>
      <c r="AO281" s="116"/>
      <c r="AP281" s="120"/>
      <c r="AQ281" s="126"/>
      <c r="AR281" s="154"/>
      <c r="AS281" s="153"/>
      <c r="AT281" s="116"/>
      <c r="AU281" s="120"/>
      <c r="AV281" s="126"/>
    </row>
    <row r="282" spans="1:48" s="265" customFormat="1" x14ac:dyDescent="0.3">
      <c r="A282" s="258"/>
      <c r="B282" s="259"/>
      <c r="C282" s="260"/>
      <c r="D282" s="260"/>
      <c r="E282" s="260"/>
      <c r="F282" s="226">
        <f t="shared" ref="F282:L282" si="251">SUM(F274:F281)</f>
        <v>2397.6200000000003</v>
      </c>
      <c r="G282" s="226">
        <f t="shared" si="251"/>
        <v>2954.2599999999998</v>
      </c>
      <c r="H282" s="226">
        <f t="shared" si="251"/>
        <v>2267.1400000000003</v>
      </c>
      <c r="I282" s="226">
        <f t="shared" si="251"/>
        <v>2032.62</v>
      </c>
      <c r="J282" s="226">
        <f t="shared" si="251"/>
        <v>2220.5</v>
      </c>
      <c r="K282" s="241">
        <f t="shared" si="251"/>
        <v>2300</v>
      </c>
      <c r="L282" s="226">
        <f t="shared" si="251"/>
        <v>2591.33</v>
      </c>
      <c r="M282" s="57">
        <f>(L282-J282)</f>
        <v>370.82999999999993</v>
      </c>
      <c r="N282" s="56">
        <f>SUM(N274:N281)</f>
        <v>2300</v>
      </c>
      <c r="O282" s="226">
        <f>SUM(O274:O281)</f>
        <v>2282</v>
      </c>
      <c r="P282" s="57">
        <f>(O282-L282)</f>
        <v>-309.32999999999993</v>
      </c>
      <c r="Q282" s="123">
        <f>O282-N282</f>
        <v>-18</v>
      </c>
      <c r="R282" s="97"/>
      <c r="S282" s="56">
        <f>SUM(S274:S281)</f>
        <v>2200</v>
      </c>
      <c r="T282" s="226">
        <f>SUM(T274:T281)</f>
        <v>2321.4</v>
      </c>
      <c r="U282" s="57">
        <f>(T282-O282)</f>
        <v>39.400000000000091</v>
      </c>
      <c r="V282" s="123">
        <f>T282-S282</f>
        <v>121.40000000000009</v>
      </c>
      <c r="W282" s="97"/>
      <c r="X282" s="56">
        <f>SUM(X274:X281)</f>
        <v>2500</v>
      </c>
      <c r="Y282" s="226">
        <f>SUM(Y274:Y281)</f>
        <v>2503.2400000000002</v>
      </c>
      <c r="Z282" s="262" t="str">
        <f>ROUND(Y282-T282,2) &amp; "   (" &amp; ROUND(100*(Y282-T282)/T282,1) &amp;"%)"</f>
        <v>181,84   (7,8%)</v>
      </c>
      <c r="AA282" s="34" t="str">
        <f>ROUND(Y282-X282,2) &amp; "  (" &amp; ROUND(100*(Y282-X282)/X282,1) &amp;"%)"</f>
        <v>3,24  (0,1%)</v>
      </c>
      <c r="AB282" s="97"/>
      <c r="AC282" s="56">
        <f>SUM(AC274:AC281)</f>
        <v>2800</v>
      </c>
      <c r="AD282" s="261">
        <f>SUM(AD274:AD281)</f>
        <v>3439.5</v>
      </c>
      <c r="AE282" s="263" t="str">
        <f>ROUND(AD282-Y282,2) &amp; "   (" &amp; ROUND(100*(AD282-Y282)/Y282,1) &amp;"%)"</f>
        <v>936,26   (37,4%)</v>
      </c>
      <c r="AF282" s="34" t="str">
        <f>ROUND(AD282-AC282,2) &amp; "  (" &amp; ROUND(100*(AD282-AC282)/AC282,1) &amp;"%)"</f>
        <v>639,5  (22,8%)</v>
      </c>
      <c r="AG282" s="97"/>
      <c r="AH282" s="56">
        <f>SUM(AH274:AH281)</f>
        <v>2850</v>
      </c>
      <c r="AI282" s="261">
        <f>SUM(AI274:AI281)</f>
        <v>2710.19</v>
      </c>
      <c r="AJ282" s="263" t="str">
        <f t="shared" ref="AJ282" si="252">ROUND(AI282-AD282,2) &amp; "   (" &amp; ROUND(100*(AI282-AD282)/AD282,1) &amp;"%)"</f>
        <v>-729,31   (-21,2%)</v>
      </c>
      <c r="AK282" s="34" t="str">
        <f>ROUND(AI282-AH282,2) &amp; "  (" &amp; ROUND(100*(AI282-AH282)/AH282,1) &amp;"%)"</f>
        <v>-139,81  (-4,9%)</v>
      </c>
      <c r="AL282" s="97"/>
      <c r="AM282" s="56">
        <f>SUM(AM274:AM281)</f>
        <v>2900</v>
      </c>
      <c r="AN282" s="261">
        <f>SUM(AN274:AN281)</f>
        <v>2115.62</v>
      </c>
      <c r="AO282" s="263" t="str">
        <f t="shared" ref="AO282" si="253">ROUND(AN282-AI282,2) &amp; "   (" &amp; ROUND(100*(AN282-AI282)/AI282,1) &amp;"%)"</f>
        <v>-594,57   (-21,9%)</v>
      </c>
      <c r="AP282" s="34" t="str">
        <f>ROUND(AN282-AM282,2) &amp; "  (" &amp; ROUND(100*(AN282-AM282)/AM282,1) &amp;"%)"</f>
        <v>-784,38  (-27%)</v>
      </c>
      <c r="AQ282" s="97"/>
      <c r="AR282" s="56">
        <f>SUM(AR274:AR281)</f>
        <v>2380</v>
      </c>
      <c r="AS282" s="261">
        <f>SUM(AS274:AS281)</f>
        <v>0</v>
      </c>
      <c r="AT282" s="263" t="str">
        <f t="shared" ref="AT282" si="254">ROUND(AS282-AN282,2) &amp; "   (" &amp; ROUND(100*(AS282-AN282)/AN282,1) &amp;"%)"</f>
        <v>-2115,62   (-100%)</v>
      </c>
      <c r="AU282" s="34" t="str">
        <f>ROUND(AS282-AR282,2) &amp; "  (" &amp; ROUND(100*(AS282-AR282)/AR282,1) &amp;"%)"</f>
        <v>-2380  (-100%)</v>
      </c>
      <c r="AV282" s="97"/>
    </row>
    <row r="283" spans="1:48" s="274" customFormat="1" x14ac:dyDescent="0.3">
      <c r="A283" s="266"/>
      <c r="B283" s="267"/>
      <c r="C283" s="268"/>
      <c r="D283" s="268"/>
      <c r="E283" s="268"/>
      <c r="F283" s="244"/>
      <c r="G283" s="244"/>
      <c r="H283" s="244"/>
      <c r="I283" s="244"/>
      <c r="J283" s="244"/>
      <c r="K283" s="269"/>
      <c r="L283" s="246"/>
      <c r="M283" s="63">
        <f>(L282-J282)/J282</f>
        <v>0.16700292726863317</v>
      </c>
      <c r="N283" s="247"/>
      <c r="O283" s="246"/>
      <c r="P283" s="63">
        <f>(O282-L282)/L282</f>
        <v>-0.11937113374213239</v>
      </c>
      <c r="Q283" s="91"/>
      <c r="R283" s="270"/>
      <c r="S283" s="247"/>
      <c r="T283" s="246"/>
      <c r="U283" s="63">
        <f>(T282-O282)/O282</f>
        <v>1.7265556529360251E-2</v>
      </c>
      <c r="V283" s="91"/>
      <c r="W283" s="270"/>
      <c r="X283" s="247"/>
      <c r="Y283" s="244">
        <f>Y282-T282</f>
        <v>181.84000000000015</v>
      </c>
      <c r="Z283" s="272"/>
      <c r="AA283" s="93"/>
      <c r="AB283" s="270"/>
      <c r="AC283" s="247"/>
      <c r="AD283" s="271">
        <f>AD282-Y282</f>
        <v>936.25999999999976</v>
      </c>
      <c r="AE283" s="273"/>
      <c r="AF283" s="93"/>
      <c r="AG283" s="270"/>
      <c r="AH283" s="247"/>
      <c r="AI283" s="271">
        <f>AI282-AD282</f>
        <v>-729.31</v>
      </c>
      <c r="AJ283" s="272"/>
      <c r="AK283" s="93"/>
      <c r="AL283" s="270"/>
      <c r="AM283" s="247"/>
      <c r="AN283" s="271">
        <f>AN282-AI282</f>
        <v>-594.57000000000016</v>
      </c>
      <c r="AO283" s="272"/>
      <c r="AP283" s="93"/>
      <c r="AQ283" s="270"/>
      <c r="AR283" s="247"/>
      <c r="AS283" s="271">
        <f>AS282-AN282</f>
        <v>-2115.62</v>
      </c>
      <c r="AT283" s="272"/>
      <c r="AU283" s="93"/>
      <c r="AV283" s="270"/>
    </row>
    <row r="284" spans="1:48" s="136" customFormat="1" x14ac:dyDescent="0.3">
      <c r="A284" s="127"/>
      <c r="B284" s="229" t="s">
        <v>259</v>
      </c>
      <c r="C284" s="230"/>
      <c r="D284" s="230"/>
      <c r="E284" s="230"/>
      <c r="F284" s="231"/>
      <c r="G284" s="231"/>
      <c r="H284" s="231"/>
      <c r="I284" s="231"/>
      <c r="J284" s="231"/>
      <c r="K284" s="232"/>
      <c r="L284" s="231"/>
      <c r="M284" s="233"/>
      <c r="N284" s="232"/>
      <c r="O284" s="231"/>
      <c r="P284" s="233"/>
      <c r="Q284" s="234"/>
      <c r="R284" s="235"/>
      <c r="S284" s="232"/>
      <c r="T284" s="231"/>
      <c r="U284" s="134"/>
      <c r="V284" s="234"/>
      <c r="W284" s="235"/>
      <c r="X284" s="232"/>
      <c r="Y284" s="231"/>
      <c r="Z284" s="134"/>
      <c r="AA284" s="236"/>
      <c r="AB284" s="235"/>
      <c r="AC284" s="232"/>
      <c r="AD284" s="231"/>
      <c r="AE284" s="135"/>
      <c r="AF284" s="236"/>
      <c r="AG284" s="235"/>
      <c r="AH284" s="232"/>
      <c r="AI284" s="231"/>
      <c r="AJ284" s="134"/>
      <c r="AK284" s="236"/>
      <c r="AL284" s="235"/>
      <c r="AM284" s="232"/>
      <c r="AN284" s="231"/>
      <c r="AO284" s="134"/>
      <c r="AP284" s="236"/>
      <c r="AQ284" s="235"/>
      <c r="AR284" s="232"/>
      <c r="AS284" s="231"/>
      <c r="AT284" s="134"/>
      <c r="AU284" s="236"/>
      <c r="AV284" s="235"/>
    </row>
    <row r="285" spans="1:48" s="62" customFormat="1" x14ac:dyDescent="0.3">
      <c r="A285" s="23" t="str">
        <f t="shared" ref="A285" si="255">LEFT(B285,4)</f>
        <v>6150</v>
      </c>
      <c r="B285" s="583" t="s">
        <v>1466</v>
      </c>
      <c r="C285" s="253"/>
      <c r="D285" s="187" t="str">
        <f t="shared" ref="D285" si="256">RIGHT(LEFT(B285,10),5) &amp;"/"&amp;LEFT(B$284,3)&amp;"."&amp;RIGHT(LEFT(B$284,7),3)&amp;"."&amp;RIGHT(B$284,5)</f>
        <v>40146/600.Asc.Total</v>
      </c>
      <c r="E285" s="188" t="str">
        <f>A365</f>
        <v xml:space="preserve">6021 – Consom.EDF  </v>
      </c>
      <c r="F285" s="87"/>
      <c r="G285" s="87"/>
      <c r="H285" s="87"/>
      <c r="I285" s="87"/>
      <c r="J285" s="87"/>
      <c r="K285" s="88"/>
      <c r="L285" s="87"/>
      <c r="M285" s="189"/>
      <c r="N285" s="88"/>
      <c r="O285" s="87"/>
      <c r="P285" s="189"/>
      <c r="Q285" s="123"/>
      <c r="R285" s="124"/>
      <c r="S285" s="88"/>
      <c r="T285" s="87"/>
      <c r="U285" s="29"/>
      <c r="V285" s="123"/>
      <c r="W285" s="124"/>
      <c r="X285" s="88"/>
      <c r="Y285" s="87"/>
      <c r="Z285" s="29"/>
      <c r="AA285" s="34"/>
      <c r="AB285" s="124"/>
      <c r="AC285" s="88"/>
      <c r="AD285" s="87"/>
      <c r="AE285" s="35"/>
      <c r="AF285" s="34"/>
      <c r="AG285" s="124"/>
      <c r="AH285" s="88"/>
      <c r="AI285" s="87"/>
      <c r="AJ285" s="29"/>
      <c r="AK285" s="34"/>
      <c r="AL285" s="124"/>
      <c r="AM285" s="28">
        <f>AM227+AM238+AM250+AM261+AM273</f>
        <v>0</v>
      </c>
      <c r="AN285" s="27">
        <f>AN250</f>
        <v>1174.53</v>
      </c>
      <c r="AO285" s="9" t="e">
        <f t="shared" ref="AO285" si="257">ROUND(AN285-AI285,2) &amp; "   (" &amp; ROUND(100*(AN285-AI285)/AI285,1) &amp;"%)"</f>
        <v>#DIV/0!</v>
      </c>
      <c r="AP285" s="34" t="e">
        <f>ROUND(AN285-AM285,2) &amp; "  (" &amp; ROUND(100*(AN285-AM285)/AM285,1) &amp;"%)"</f>
        <v>#DIV/0!</v>
      </c>
      <c r="AQ285" s="124"/>
      <c r="AR285" s="88"/>
      <c r="AS285" s="87"/>
      <c r="AT285" s="29"/>
      <c r="AU285" s="34"/>
      <c r="AV285" s="124"/>
    </row>
    <row r="286" spans="1:48" x14ac:dyDescent="0.3">
      <c r="A286" s="23" t="str">
        <f t="shared" ref="A286:A293" si="258">LEFT(B286,4)</f>
        <v>6020</v>
      </c>
      <c r="B286" s="252" t="s">
        <v>260</v>
      </c>
      <c r="C286" s="253"/>
      <c r="D286" s="187" t="str">
        <f t="shared" ref="D286:D291" si="259">RIGHT(LEFT(B286,10),5) &amp;"/"&amp;LEFT(B$284,3)&amp;"."&amp;RIGHT(LEFT(B$284,7),3)&amp;"."&amp;RIGHT(B$284,5)</f>
        <v>40264/600.Asc.Total</v>
      </c>
      <c r="E286" s="188" t="str">
        <f>A366</f>
        <v>6022 – Électricité  Asc</v>
      </c>
      <c r="F286" s="27">
        <f t="shared" ref="F286:L286" si="260">F228+F239+F251+F262+F274</f>
        <v>2072.0300000000002</v>
      </c>
      <c r="G286" s="27">
        <f t="shared" si="260"/>
        <v>2291.0899999999997</v>
      </c>
      <c r="H286" s="27">
        <f t="shared" si="260"/>
        <v>2214.0200000000004</v>
      </c>
      <c r="I286" s="27">
        <f t="shared" si="260"/>
        <v>2681.74</v>
      </c>
      <c r="J286" s="27">
        <f t="shared" si="260"/>
        <v>1710.48</v>
      </c>
      <c r="K286" s="28">
        <f t="shared" si="260"/>
        <v>1900</v>
      </c>
      <c r="L286" s="27">
        <f t="shared" si="260"/>
        <v>1789.02</v>
      </c>
      <c r="M286" s="39">
        <f>(L286-J286)/J286</f>
        <v>4.5916935597025373E-2</v>
      </c>
      <c r="N286" s="245">
        <f>N228+N239+N251+N262+N274</f>
        <v>1900</v>
      </c>
      <c r="O286" s="27">
        <f>O228+O239+O251+O262+O274</f>
        <v>2324.35</v>
      </c>
      <c r="P286" s="39">
        <f>(O286-L286)/L286</f>
        <v>0.29923086382488734</v>
      </c>
      <c r="Q286" s="123"/>
      <c r="R286" s="124"/>
      <c r="S286" s="245">
        <f>S228+S239+S251+S262+S274</f>
        <v>2000</v>
      </c>
      <c r="T286" s="27">
        <f>T228+T239+T251+T262+T274</f>
        <v>2171.33</v>
      </c>
      <c r="U286" s="39">
        <f>(T286-O286)/O286</f>
        <v>-6.5833458816443299E-2</v>
      </c>
      <c r="V286" s="123"/>
      <c r="W286" s="124"/>
      <c r="X286" s="28">
        <f>X228+X239+X251+X262+X274</f>
        <v>2300</v>
      </c>
      <c r="Y286" s="27">
        <f>Y228+Y239+Y251+Y262+Y274</f>
        <v>2054.88</v>
      </c>
      <c r="Z286" s="89" t="str">
        <f>ROUND(Y286-T286,2) &amp; "   (" &amp; ROUND(100*(Y286-T286)/T286,1) &amp;"%)"</f>
        <v>-116,45   (-5,4%)</v>
      </c>
      <c r="AA286" s="34" t="str">
        <f>ROUND(Y286-X286,2) &amp; "  (" &amp; ROUND(100*(Y286-X286)/X286,1) &amp;"%)"</f>
        <v>-245,12  (-10,7%)</v>
      </c>
      <c r="AB286" s="124"/>
      <c r="AC286" s="28">
        <f>AC228+AC239+AC251+AC262+AC274</f>
        <v>2300</v>
      </c>
      <c r="AD286" s="27">
        <f>AD228+AD239+AD251+AD262+AD274</f>
        <v>2637.58</v>
      </c>
      <c r="AE286" s="9" t="str">
        <f>ROUND(AD286-Y286,2) &amp; "   (" &amp; ROUND(100*(AD286-Y286)/Y286,1) &amp;"%)"</f>
        <v>582,7   (28,4%)</v>
      </c>
      <c r="AF286" s="34" t="str">
        <f>ROUND(AD286-AC286,2) &amp; "  (" &amp; ROUND(100*(AD286-AC286)/AC286,1) &amp;"%)"</f>
        <v>337,58  (14,7%)</v>
      </c>
      <c r="AG286" s="124"/>
      <c r="AH286" s="28">
        <f>AH228+AH239+AH251+AH262+AH274</f>
        <v>2350</v>
      </c>
      <c r="AI286" s="27">
        <f>AI228+AI239+AI251+AI262+AI274</f>
        <v>2363.54</v>
      </c>
      <c r="AJ286" s="9" t="str">
        <f t="shared" ref="AJ286:AJ288" si="261">ROUND(AI286-AD286,2) &amp; "   (" &amp; ROUND(100*(AI286-AD286)/AD286,1) &amp;"%)"</f>
        <v>-274,04   (-10,4%)</v>
      </c>
      <c r="AK286" s="34" t="str">
        <f>ROUND(AI286-AH286,2) &amp; "  (" &amp; ROUND(100*(AI286-AH286)/AH286,1) &amp;"%)"</f>
        <v>13,54  (0,6%)</v>
      </c>
      <c r="AL286" s="124"/>
      <c r="AM286" s="28">
        <f>AM228+AM239+AM251+AM262+AM274</f>
        <v>2400</v>
      </c>
      <c r="AN286" s="27">
        <f>AN228+AN239+AN251+AN262+AN274</f>
        <v>1205.5999999999999</v>
      </c>
      <c r="AO286" s="9" t="str">
        <f t="shared" ref="AO286:AO288" si="262">ROUND(AN286-AI286,2) &amp; "   (" &amp; ROUND(100*(AN286-AI286)/AI286,1) &amp;"%)"</f>
        <v>-1157,94   (-49%)</v>
      </c>
      <c r="AP286" s="34" t="str">
        <f>ROUND(AN286-AM286,2) &amp; "  (" &amp; ROUND(100*(AN286-AM286)/AM286,1) &amp;"%)"</f>
        <v>-1194,4  (-49,8%)</v>
      </c>
      <c r="AQ286" s="124"/>
      <c r="AR286" s="28">
        <f t="shared" ref="AR286:AS288" si="263">AR228+AR239+AR251+AR262+AR274</f>
        <v>2400</v>
      </c>
      <c r="AS286" s="27">
        <f t="shared" si="263"/>
        <v>0</v>
      </c>
      <c r="AT286" s="9" t="str">
        <f t="shared" ref="AT286:AT288" si="264">ROUND(AS286-AN286,2) &amp; "   (" &amp; ROUND(100*(AS286-AN286)/AN286,1) &amp;"%)"</f>
        <v>-1205,6   (-100%)</v>
      </c>
      <c r="AU286" s="34" t="str">
        <f>ROUND(AS286-AR286,2) &amp; "  (" &amp; ROUND(100*(AS286-AR286)/AR286,1) &amp;"%)"</f>
        <v>-2400  (-100%)</v>
      </c>
      <c r="AV286" s="124"/>
    </row>
    <row r="287" spans="1:48" x14ac:dyDescent="0.3">
      <c r="A287" s="23" t="str">
        <f t="shared" si="258"/>
        <v>6140</v>
      </c>
      <c r="B287" s="252" t="s">
        <v>261</v>
      </c>
      <c r="C287" s="253"/>
      <c r="D287" s="187" t="str">
        <f t="shared" si="259"/>
        <v>40761/600.Asc.Total</v>
      </c>
      <c r="E287" s="190"/>
      <c r="F287" s="27">
        <f t="shared" ref="F287:J289" si="265">F229+F240+F252+F263+F275</f>
        <v>1054.4699999999998</v>
      </c>
      <c r="G287" s="27">
        <f t="shared" si="265"/>
        <v>1062</v>
      </c>
      <c r="H287" s="27">
        <f t="shared" si="265"/>
        <v>1086.3599999999999</v>
      </c>
      <c r="I287" s="27">
        <f t="shared" si="265"/>
        <v>1116.8399999999999</v>
      </c>
      <c r="J287" s="27">
        <f t="shared" si="265"/>
        <v>1137.5999999999999</v>
      </c>
      <c r="K287" s="28">
        <f>K230+K241+K253+K264+K276</f>
        <v>10600</v>
      </c>
      <c r="L287" s="27">
        <f>L229+L240+L252+L263+L275</f>
        <v>1169.24</v>
      </c>
      <c r="M287" s="39">
        <f>(L287-J287)/J287</f>
        <v>2.7812939521800372E-2</v>
      </c>
      <c r="N287" s="245">
        <f>N230+N241+N253+N264+N276</f>
        <v>10600</v>
      </c>
      <c r="O287" s="27">
        <f>O229+O240+O252+O263+O275</f>
        <v>1209.28</v>
      </c>
      <c r="P287" s="39">
        <f>(O287-L287)/L287</f>
        <v>3.4244466491053983E-2</v>
      </c>
      <c r="Q287" s="123">
        <f>O287-N287</f>
        <v>-9390.7199999999993</v>
      </c>
      <c r="R287" s="97"/>
      <c r="S287" s="245">
        <f>S230+S241+S253+S264+S276</f>
        <v>10850</v>
      </c>
      <c r="T287" s="27">
        <f>T229+T240+T252+T263+T275</f>
        <v>1255.48</v>
      </c>
      <c r="U287" s="39">
        <f>(T287-O287)/O287</f>
        <v>3.8204551468642538E-2</v>
      </c>
      <c r="V287" s="123">
        <f>T287-S287</f>
        <v>-9594.52</v>
      </c>
      <c r="W287" s="97"/>
      <c r="X287" s="28">
        <f>X230+X241+X253+X264+X276</f>
        <v>11300</v>
      </c>
      <c r="Y287" s="27">
        <f>Y229+Y240+Y252+Y263+Y275</f>
        <v>1290</v>
      </c>
      <c r="Z287" s="89" t="str">
        <f>ROUND(Y287-T287,2) &amp; "   (" &amp; ROUND(100*(Y287-T287)/T287,1) &amp;"%)"</f>
        <v>34,52   (2,7%)</v>
      </c>
      <c r="AA287" s="34" t="str">
        <f>ROUND(Y287-X287,2) &amp; "  (" &amp; ROUND(100*(Y287-X287)/X287,1) &amp;"%)"</f>
        <v>-10010  (-88,6%)</v>
      </c>
      <c r="AB287" s="97"/>
      <c r="AD287" s="27">
        <f>AD229+AD240+AD252+AD263+AD275</f>
        <v>1311.84</v>
      </c>
      <c r="AE287" s="9" t="str">
        <f>ROUND(AD287-Y287,2) &amp; "   (" &amp; ROUND(100*(AD287-Y287)/Y287,1) &amp;"%)"</f>
        <v>21,84   (1,7%)</v>
      </c>
      <c r="AF287" s="34" t="e">
        <f>ROUND(AD287-AC287,2) &amp; "  (" &amp; ROUND(100*(AD287-AC287)/AC287,1) &amp;"%)"</f>
        <v>#DIV/0!</v>
      </c>
      <c r="AG287" s="97"/>
      <c r="AH287" s="28">
        <f>AH230+AH241+AH253+AH264+AH276</f>
        <v>11490</v>
      </c>
      <c r="AI287" s="27">
        <f>AI229+AI240+AI252+AI263+AI275</f>
        <v>1376.64</v>
      </c>
      <c r="AJ287" s="9" t="str">
        <f t="shared" si="261"/>
        <v>64,8   (4,9%)</v>
      </c>
      <c r="AK287" s="34" t="str">
        <f>ROUND(AI287-AH287,2) &amp; "  (" &amp; ROUND(100*(AI287-AH287)/AH287,1) &amp;"%)"</f>
        <v>-10113,36  (-88%)</v>
      </c>
      <c r="AL287" s="97"/>
      <c r="AM287" s="28">
        <f>AM229+AM240+AM252+AM263+AM275</f>
        <v>1360</v>
      </c>
      <c r="AN287" s="27">
        <f>AN229+AN240+AN252+AN263+AN275</f>
        <v>1228.8</v>
      </c>
      <c r="AO287" s="9" t="str">
        <f t="shared" si="262"/>
        <v>-147,84   (-10,7%)</v>
      </c>
      <c r="AP287" s="34" t="str">
        <f>ROUND(AN287-AM287,2) &amp; "  (" &amp; ROUND(100*(AN287-AM287)/AM287,1) &amp;"%)"</f>
        <v>-131,2  (-9,6%)</v>
      </c>
      <c r="AQ287" s="97"/>
      <c r="AR287" s="28">
        <f t="shared" si="263"/>
        <v>1360</v>
      </c>
      <c r="AS287" s="27">
        <f t="shared" si="263"/>
        <v>0</v>
      </c>
      <c r="AT287" s="9" t="str">
        <f t="shared" si="264"/>
        <v>-1228,8   (-100%)</v>
      </c>
      <c r="AU287" s="34" t="str">
        <f>ROUND(AS287-AR287,2) &amp; "  (" &amp; ROUND(100*(AS287-AR287)/AR287,1) &amp;"%)"</f>
        <v>-1360  (-100%)</v>
      </c>
      <c r="AV287" s="97"/>
    </row>
    <row r="288" spans="1:48" x14ac:dyDescent="0.3">
      <c r="A288" s="23" t="str">
        <f t="shared" si="258"/>
        <v>6140</v>
      </c>
      <c r="B288" s="252" t="s">
        <v>262</v>
      </c>
      <c r="C288" s="253"/>
      <c r="D288" s="187" t="str">
        <f t="shared" si="259"/>
        <v>40802/600.Asc.Total</v>
      </c>
      <c r="E288" s="188" t="str">
        <f xml:space="preserve"> A410</f>
        <v>6144 – Contrat Entretien Ascenseurs</v>
      </c>
      <c r="F288" s="27">
        <f t="shared" si="265"/>
        <v>15545.160000000002</v>
      </c>
      <c r="G288" s="27">
        <f t="shared" si="265"/>
        <v>15778.439999999999</v>
      </c>
      <c r="H288" s="27">
        <f t="shared" si="265"/>
        <v>13179.519999999999</v>
      </c>
      <c r="I288" s="27">
        <f t="shared" si="265"/>
        <v>4107.2</v>
      </c>
      <c r="J288" s="27">
        <f t="shared" si="265"/>
        <v>10302.060000000001</v>
      </c>
      <c r="K288" s="28">
        <f>K231+K242+K254+K265+K277</f>
        <v>0</v>
      </c>
      <c r="L288" s="27">
        <f>L230+L241+L253+L264+L276</f>
        <v>10494.68</v>
      </c>
      <c r="M288" s="39">
        <f>(L288-J288)/J288</f>
        <v>1.8697231427500807E-2</v>
      </c>
      <c r="N288" s="245">
        <f>N231+N242+N254+N265+N277</f>
        <v>0</v>
      </c>
      <c r="O288" s="27">
        <f>O230+O241+O253+O264+O276</f>
        <v>10625.2</v>
      </c>
      <c r="P288" s="39">
        <f>(O288-L288)/L288</f>
        <v>1.2436777491071709E-2</v>
      </c>
      <c r="Q288" s="123">
        <f>O288-N288</f>
        <v>10625.2</v>
      </c>
      <c r="R288" s="97"/>
      <c r="S288" s="245">
        <f>S231+S242+S254+S265+S277</f>
        <v>0</v>
      </c>
      <c r="T288" s="27">
        <f>T230+T241+T253+T264+T276</f>
        <v>10731.48</v>
      </c>
      <c r="U288" s="39">
        <f>(T288-O288)/O288</f>
        <v>1.0002635244512934E-2</v>
      </c>
      <c r="V288" s="123">
        <f>T288-S288</f>
        <v>10731.48</v>
      </c>
      <c r="W288" s="97"/>
      <c r="X288" s="28">
        <f>X231+X242+X254+X265+X277</f>
        <v>0</v>
      </c>
      <c r="Y288" s="27">
        <f>Y230+Y241+Y253+Y264+Y276</f>
        <v>10885</v>
      </c>
      <c r="Z288" s="89" t="str">
        <f>ROUND(Y288-T288,2) &amp; "   (" &amp; ROUND(100*(Y288-T288)/T288,1) &amp;"%)"</f>
        <v>153,52   (1,4%)</v>
      </c>
      <c r="AA288" s="34"/>
      <c r="AB288" s="97"/>
      <c r="AC288" s="28">
        <f>AC230+AC241+AC253+AC264+AC276</f>
        <v>11300</v>
      </c>
      <c r="AD288" s="276">
        <f>AD230+AD241+AD253+AD264+AD276</f>
        <v>10885.000000000002</v>
      </c>
      <c r="AE288" s="9" t="str">
        <f>ROUND(AD288-Y288,2) &amp; "   (" &amp; ROUND(100*(AD288-Y288)/Y288,1) &amp;"%)"</f>
        <v>0   (0%)</v>
      </c>
      <c r="AF288" s="34" t="str">
        <f>ROUND(AD288-AC288,2) &amp; "  (" &amp; ROUND(100*(AD288-AC288)/AC288,1) &amp;"%)"</f>
        <v>-415  (-3,7%)</v>
      </c>
      <c r="AG288" s="97"/>
      <c r="AH288" s="28">
        <f>AH231+AH242+AH254+AH265+AH277</f>
        <v>0</v>
      </c>
      <c r="AI288" s="27">
        <f>AI230+AI241+AI253+AI264+AI276</f>
        <v>11048.2</v>
      </c>
      <c r="AJ288" s="9" t="str">
        <f t="shared" si="261"/>
        <v>163,2   (1,5%)</v>
      </c>
      <c r="AK288" s="34" t="e">
        <f>ROUND(AI288-AH288,2) &amp; "  (" &amp; ROUND(100*(AI288-AH288)/AH288,1) &amp;"%)"</f>
        <v>#DIV/0!</v>
      </c>
      <c r="AL288" s="97"/>
      <c r="AM288" s="28">
        <f>AM230+AM241+AM253+AM264+AM276</f>
        <v>11680</v>
      </c>
      <c r="AN288" s="27">
        <f>AN230+AN241+AN253+AN264+AN276</f>
        <v>11237.119999999999</v>
      </c>
      <c r="AO288" s="9" t="str">
        <f t="shared" si="262"/>
        <v>188,92   (1,7%)</v>
      </c>
      <c r="AP288" s="34" t="str">
        <f>ROUND(AN288-AM288,2) &amp; "  (" &amp; ROUND(100*(AN288-AM288)/AM288,1) &amp;"%)"</f>
        <v>-442,88  (-3,8%)</v>
      </c>
      <c r="AQ288" s="97"/>
      <c r="AR288" s="28">
        <f t="shared" si="263"/>
        <v>11680</v>
      </c>
      <c r="AS288" s="27">
        <f t="shared" si="263"/>
        <v>0</v>
      </c>
      <c r="AT288" s="9" t="str">
        <f t="shared" si="264"/>
        <v>-11237,12   (-100%)</v>
      </c>
      <c r="AU288" s="34" t="str">
        <f>ROUND(AS288-AR288,2) &amp; "  (" &amp; ROUND(100*(AS288-AR288)/AR288,1) &amp;"%)"</f>
        <v>-11680  (-100%)</v>
      </c>
      <c r="AV288" s="97"/>
    </row>
    <row r="289" spans="1:48" x14ac:dyDescent="0.3">
      <c r="A289" s="23" t="str">
        <f t="shared" si="258"/>
        <v>6140</v>
      </c>
      <c r="B289" s="252" t="s">
        <v>263</v>
      </c>
      <c r="C289" s="253"/>
      <c r="D289" s="187" t="str">
        <f t="shared" si="259"/>
        <v>40802/600.Asc.Total</v>
      </c>
      <c r="E289" s="190" t="str">
        <f>A449</f>
        <v>61541 – Entretiens Ascenseurs</v>
      </c>
      <c r="F289" s="27">
        <f t="shared" si="265"/>
        <v>0</v>
      </c>
      <c r="G289" s="27">
        <f t="shared" si="265"/>
        <v>0</v>
      </c>
      <c r="H289" s="27">
        <f t="shared" si="265"/>
        <v>0</v>
      </c>
      <c r="I289" s="27">
        <f t="shared" si="265"/>
        <v>0</v>
      </c>
      <c r="J289" s="27">
        <f t="shared" si="265"/>
        <v>0</v>
      </c>
      <c r="K289" s="28">
        <f>K232+K243+K255+K267+K278</f>
        <v>1000</v>
      </c>
      <c r="L289" s="27">
        <f>L231+L242+L254+L265+L277</f>
        <v>2400</v>
      </c>
      <c r="M289" s="39"/>
      <c r="N289" s="245">
        <f>N232+N243+N255+N267+N278</f>
        <v>1000</v>
      </c>
      <c r="O289" s="27">
        <f>O231+O242+O254+O265+O277</f>
        <v>0</v>
      </c>
      <c r="P289" s="39">
        <f>(O289-L289)/L289</f>
        <v>-1</v>
      </c>
      <c r="Q289" s="123">
        <f>O289-N289</f>
        <v>-1000</v>
      </c>
      <c r="R289" s="97"/>
      <c r="S289" s="245">
        <f>S232+S243+S255+S267+S278</f>
        <v>600</v>
      </c>
      <c r="T289" s="27">
        <f>T231+T242+T254+T265+T277</f>
        <v>0</v>
      </c>
      <c r="V289" s="123">
        <f>T289-S289</f>
        <v>-600</v>
      </c>
      <c r="W289" s="97"/>
      <c r="X289" s="28">
        <f>X232+X243+X255+X267+X278</f>
        <v>1000</v>
      </c>
      <c r="Y289" s="27">
        <f>Y231+Y242+Y254+Y265+Y277</f>
        <v>0</v>
      </c>
      <c r="Z289" s="89"/>
      <c r="AA289" s="34"/>
      <c r="AB289" s="97"/>
      <c r="AC289" s="28">
        <f>AC231+AC242+AC254+AC265+AC277</f>
        <v>0</v>
      </c>
      <c r="AD289" s="27">
        <f>AD231+AD242+AD254+AD265+AD277</f>
        <v>0</v>
      </c>
      <c r="AF289" s="34"/>
      <c r="AG289" s="97"/>
      <c r="AH289" s="28">
        <f>AH232+AH243+AH255+AH267+AH278</f>
        <v>2250</v>
      </c>
      <c r="AI289" s="27">
        <f>AI231+AI242+AI254+AI265+AI277</f>
        <v>0</v>
      </c>
      <c r="AK289" s="34"/>
      <c r="AL289" s="97"/>
      <c r="AM289" s="28">
        <f>SUM(AM231,AM242,AM254,AM265:AM266,AM277)</f>
        <v>0</v>
      </c>
      <c r="AN289" s="27">
        <f>AN231+AN242+AN254+AN265+AN277</f>
        <v>115.85</v>
      </c>
      <c r="AP289" s="34"/>
      <c r="AQ289" s="97"/>
      <c r="AR289" s="28">
        <f>SUM(AR231,AR242,AR254,AR265:AR266,AR277)</f>
        <v>0</v>
      </c>
      <c r="AS289" s="27">
        <f>AS231+AS242+AS254+AS265+AS277</f>
        <v>0</v>
      </c>
      <c r="AU289" s="34"/>
      <c r="AV289" s="97"/>
    </row>
    <row r="290" spans="1:48" x14ac:dyDescent="0.3">
      <c r="A290" s="23" t="str">
        <f t="shared" si="258"/>
        <v>6150</v>
      </c>
      <c r="B290" s="252" t="s">
        <v>264</v>
      </c>
      <c r="C290" s="253"/>
      <c r="D290" s="187" t="str">
        <f t="shared" si="259"/>
        <v>40806/600.Asc.Total</v>
      </c>
      <c r="E290" s="190" t="str">
        <f>A452</f>
        <v>61542 – Travaux Ascenseurs</v>
      </c>
      <c r="F290" s="27">
        <f t="shared" ref="F290:J291" si="266">F232+F243+F255+F267+F278</f>
        <v>0</v>
      </c>
      <c r="G290" s="27">
        <f t="shared" si="266"/>
        <v>693.94</v>
      </c>
      <c r="H290" s="27">
        <f t="shared" si="266"/>
        <v>0</v>
      </c>
      <c r="I290" s="27">
        <f t="shared" si="266"/>
        <v>12069.6</v>
      </c>
      <c r="J290" s="27">
        <f t="shared" si="266"/>
        <v>3861.5300000000007</v>
      </c>
      <c r="K290" s="28">
        <f>K235+K246+K258+K270+K281</f>
        <v>0</v>
      </c>
      <c r="L290" s="27">
        <f>L232+L243+L255+L267+L278</f>
        <v>274.07</v>
      </c>
      <c r="M290" s="39">
        <f>(L290-J290)/J290</f>
        <v>-0.92902554168943396</v>
      </c>
      <c r="N290" s="245">
        <f>N235+N246+N258+N270+N281</f>
        <v>0</v>
      </c>
      <c r="O290" s="27">
        <f>O232+O243+O255+O267+O278</f>
        <v>1273.17</v>
      </c>
      <c r="P290" s="39">
        <f>(O290-L290)/L290</f>
        <v>3.6454190535264721</v>
      </c>
      <c r="Q290" s="123">
        <f>O290-N290</f>
        <v>1273.17</v>
      </c>
      <c r="R290" s="97"/>
      <c r="S290" s="245">
        <f>S235+S246+S258+S270+S281</f>
        <v>0</v>
      </c>
      <c r="T290" s="27">
        <f>T232+T243+T255+T267+T278</f>
        <v>3687.97</v>
      </c>
      <c r="U290" s="39">
        <f>(T290-O290)/O290</f>
        <v>1.896683082384913</v>
      </c>
      <c r="V290" s="123">
        <f>T290-S290</f>
        <v>3687.97</v>
      </c>
      <c r="W290" s="97"/>
      <c r="X290" s="28">
        <f>X235+X246+X258+X270+X281</f>
        <v>0</v>
      </c>
      <c r="Y290" s="27">
        <f>Y232+Y243+Y255+Y267+Y278</f>
        <v>3757.8</v>
      </c>
      <c r="Z290" s="89" t="str">
        <f>ROUND(Y290-T290,2) &amp; "   (" &amp; ROUND(100*(Y290-T290)/T290,1) &amp;"%)"</f>
        <v>69,83   (1,9%)</v>
      </c>
      <c r="AA290" s="34"/>
      <c r="AB290" s="97"/>
      <c r="AC290" s="28">
        <f>AC232+AC243+AC255+AC267+AC278</f>
        <v>2200</v>
      </c>
      <c r="AD290" s="276">
        <f>SUM(AD232,AD243,AD255,AD266:AD267,AD278)</f>
        <v>4706.41</v>
      </c>
      <c r="AE290" s="9" t="str">
        <f>ROUND(AD290-Y290,2) &amp; "   (" &amp; ROUND(100*(AD290-Y290)/Y290,1) &amp;"%)"</f>
        <v>948,61   (25,2%)</v>
      </c>
      <c r="AF290" s="34" t="str">
        <f>ROUND(AD290-AC290,2) &amp; "  (" &amp; ROUND(100*(AD290-AC290)/AC290,1) &amp;"%)"</f>
        <v>2506,41  (113,9%)</v>
      </c>
      <c r="AG290" s="97"/>
      <c r="AH290" s="28">
        <f>AH235+AH246+AH258+AH270+AH281</f>
        <v>0</v>
      </c>
      <c r="AI290" s="27">
        <f>AI232+AI243+AI255+AI267+AI278</f>
        <v>618.88</v>
      </c>
      <c r="AJ290" s="9" t="str">
        <f t="shared" ref="AJ290" si="267">ROUND(AI290-AD290,2) &amp; "   (" &amp; ROUND(100*(AI290-AD290)/AD290,1) &amp;"%)"</f>
        <v>-4087,53   (-86,9%)</v>
      </c>
      <c r="AK290" s="34" t="e">
        <f>ROUND(AI290-AH290,2) &amp; "  (" &amp; ROUND(100*(AI290-AH290)/AH290,1) &amp;"%)"</f>
        <v>#DIV/0!</v>
      </c>
      <c r="AL290" s="97"/>
      <c r="AM290" s="28">
        <f>SUM(AM232,AM243,AM255,AM267,AM278)</f>
        <v>2300</v>
      </c>
      <c r="AN290" s="27">
        <f>AN232+AN243+AN255+AN267+AN278</f>
        <v>0</v>
      </c>
      <c r="AO290" s="9" t="str">
        <f t="shared" ref="AO290" si="268">ROUND(AN290-AI290,2) &amp; "   (" &amp; ROUND(100*(AN290-AI290)/AI290,1) &amp;"%)"</f>
        <v>-618,88   (-100%)</v>
      </c>
      <c r="AP290" s="34" t="str">
        <f>ROUND(AN290-AM290,2) &amp; "  (" &amp; ROUND(100*(AN290-AM290)/AM290,1) &amp;"%)"</f>
        <v>-2300  (-100%)</v>
      </c>
      <c r="AQ290" s="97"/>
      <c r="AR290" s="28">
        <f>SUM(AR232,AR243,AR255,AR267,AR278)</f>
        <v>1040</v>
      </c>
      <c r="AS290" s="27">
        <f>AS232+AS243+AS255+AS267+AS278</f>
        <v>0</v>
      </c>
      <c r="AT290" s="9" t="e">
        <f t="shared" ref="AT290" si="269">ROUND(AS290-AN290,2) &amp; "   (" &amp; ROUND(100*(AS290-AN290)/AN290,1) &amp;"%)"</f>
        <v>#DIV/0!</v>
      </c>
      <c r="AU290" s="34" t="str">
        <f>ROUND(AS290-AR290,2) &amp; "  (" &amp; ROUND(100*(AS290-AR290)/AR290,1) &amp;"%)"</f>
        <v>-1040  (-100%)</v>
      </c>
      <c r="AV290" s="97"/>
    </row>
    <row r="291" spans="1:48" x14ac:dyDescent="0.3">
      <c r="A291" s="23" t="str">
        <f t="shared" si="258"/>
        <v>6230</v>
      </c>
      <c r="B291" s="252" t="s">
        <v>265</v>
      </c>
      <c r="C291" s="253"/>
      <c r="D291" s="187" t="str">
        <f t="shared" si="259"/>
        <v>65367/600.Asc.Total</v>
      </c>
      <c r="E291" s="190" t="str">
        <f xml:space="preserve"> A523</f>
        <v>62312 – Expertises Ascenseurs</v>
      </c>
      <c r="F291" s="27">
        <f t="shared" si="266"/>
        <v>0</v>
      </c>
      <c r="G291" s="27">
        <f t="shared" si="266"/>
        <v>0</v>
      </c>
      <c r="H291" s="27">
        <f t="shared" si="266"/>
        <v>0</v>
      </c>
      <c r="I291" s="27">
        <f t="shared" si="266"/>
        <v>0</v>
      </c>
      <c r="J291" s="27">
        <f t="shared" si="266"/>
        <v>0</v>
      </c>
      <c r="L291" s="27">
        <f>L233+L244+L256+L268+L279</f>
        <v>0</v>
      </c>
      <c r="M291" s="39"/>
      <c r="N291" s="245"/>
      <c r="O291" s="27">
        <f>O233+O244+O256+O268+O279</f>
        <v>0</v>
      </c>
      <c r="P291" s="39"/>
      <c r="Q291" s="123"/>
      <c r="R291" s="97"/>
      <c r="S291" s="245"/>
      <c r="T291" s="27">
        <f>T233+T244+T256+T268+T279</f>
        <v>0</v>
      </c>
      <c r="V291" s="123"/>
      <c r="W291" s="97"/>
      <c r="Y291" s="27">
        <f>Y233+Y244+Y256+Y268+Y279</f>
        <v>0</v>
      </c>
      <c r="Z291" s="89"/>
      <c r="AA291" s="34"/>
      <c r="AB291" s="97"/>
      <c r="AC291" s="28">
        <f>AC235+AC246+AC258+AC270+AC281</f>
        <v>0</v>
      </c>
      <c r="AD291" s="27">
        <f>AD233+AD244+AD256+AD268+AD279</f>
        <v>0</v>
      </c>
      <c r="AF291" s="34"/>
      <c r="AG291" s="97"/>
      <c r="AI291" s="27">
        <f>AI233+AI244+AI256+AI268+AI279</f>
        <v>0</v>
      </c>
      <c r="AK291" s="34"/>
      <c r="AL291" s="97"/>
      <c r="AM291" s="28">
        <f>SUM(AM233,AM244,AM256,AM268,AM279)</f>
        <v>0</v>
      </c>
      <c r="AN291" s="27">
        <f>AN233+AN244+AN256+AN268+AN279</f>
        <v>0</v>
      </c>
      <c r="AP291" s="34"/>
      <c r="AQ291" s="97"/>
      <c r="AR291" s="28">
        <f>SUM(AR233,AR244,AR256,AR268,AR279)</f>
        <v>0</v>
      </c>
      <c r="AS291" s="27">
        <f>AS233+AS244+AS256+AS268+AS279</f>
        <v>0</v>
      </c>
      <c r="AU291" s="34"/>
      <c r="AV291" s="97"/>
    </row>
    <row r="292" spans="1:48" x14ac:dyDescent="0.3">
      <c r="A292" s="23" t="str">
        <f t="shared" si="258"/>
        <v>6230</v>
      </c>
      <c r="B292" s="252" t="s">
        <v>1436</v>
      </c>
      <c r="C292" s="255"/>
      <c r="D292" s="256"/>
      <c r="E292" s="256"/>
      <c r="F292" s="87"/>
      <c r="G292" s="87"/>
      <c r="H292" s="87"/>
      <c r="I292" s="87"/>
      <c r="J292" s="87"/>
      <c r="K292" s="88"/>
      <c r="L292" s="87"/>
      <c r="M292" s="29"/>
      <c r="N292" s="88"/>
      <c r="O292" s="87"/>
      <c r="P292" s="29"/>
      <c r="Q292" s="123"/>
      <c r="R292" s="97"/>
      <c r="S292" s="88"/>
      <c r="T292" s="87"/>
      <c r="U292" s="29"/>
      <c r="V292" s="123"/>
      <c r="W292" s="97"/>
      <c r="X292" s="88"/>
      <c r="Y292" s="87"/>
      <c r="Z292" s="37"/>
      <c r="AA292" s="34"/>
      <c r="AB292" s="97"/>
      <c r="AC292" s="88"/>
      <c r="AD292" s="87"/>
      <c r="AE292" s="35"/>
      <c r="AF292" s="34"/>
      <c r="AG292" s="97"/>
      <c r="AH292" s="88"/>
      <c r="AI292" s="27">
        <f>AI234+AI245+AI257+AI269+AI280</f>
        <v>2100</v>
      </c>
      <c r="AJ292" s="29"/>
      <c r="AK292" s="34"/>
      <c r="AL292" s="97"/>
      <c r="AM292" s="88"/>
      <c r="AN292" s="87">
        <f>AN234+AN245+AN257+AN269+AN280</f>
        <v>0</v>
      </c>
      <c r="AO292" s="29"/>
      <c r="AP292" s="34"/>
      <c r="AQ292" s="97"/>
      <c r="AR292" s="88"/>
      <c r="AS292" s="87"/>
      <c r="AT292" s="29"/>
      <c r="AU292" s="34"/>
      <c r="AV292" s="97"/>
    </row>
    <row r="293" spans="1:48" s="122" customFormat="1" ht="18" thickBot="1" x14ac:dyDescent="0.35">
      <c r="A293" s="111" t="str">
        <f t="shared" si="258"/>
        <v>6730</v>
      </c>
      <c r="B293" s="237" t="s">
        <v>266</v>
      </c>
      <c r="C293" s="238"/>
      <c r="D293" s="257" t="str">
        <f>RIGHT(LEFT(B293,10),5) &amp;"/"&amp;LEFT(B$284,3)&amp;"."&amp;RIGHT(LEFT(B$284,7),3)&amp;"."&amp;RIGHT(B$284,5)</f>
        <v>40368/600.Asc.Total</v>
      </c>
      <c r="E293" s="277" t="str">
        <f>A612</f>
        <v>6732 – Etudes Techn.Ascenseurs</v>
      </c>
      <c r="F293" s="153">
        <f>F235+F246+F258+F270+F281</f>
        <v>418.6</v>
      </c>
      <c r="G293" s="153">
        <f>G235+G246+G258+G270+G281</f>
        <v>2637.5</v>
      </c>
      <c r="H293" s="153">
        <f>H235+H246+H258+H270+H281</f>
        <v>0</v>
      </c>
      <c r="I293" s="153">
        <f>I235+I246+I258+I270+I281</f>
        <v>0</v>
      </c>
      <c r="J293" s="153">
        <f>J235+J246+J258+J270+J281</f>
        <v>0</v>
      </c>
      <c r="K293" s="154"/>
      <c r="L293" s="153">
        <f>L235+L246+L258+L270+L281</f>
        <v>0</v>
      </c>
      <c r="M293" s="116"/>
      <c r="N293" s="278"/>
      <c r="O293" s="153">
        <f>O235+O246+O258+O270+O281</f>
        <v>0</v>
      </c>
      <c r="P293" s="116"/>
      <c r="Q293" s="125"/>
      <c r="R293" s="117"/>
      <c r="S293" s="278"/>
      <c r="T293" s="153">
        <f>T235+T246+T258+T270+T281</f>
        <v>0</v>
      </c>
      <c r="U293" s="116"/>
      <c r="V293" s="125"/>
      <c r="W293" s="117"/>
      <c r="X293" s="154"/>
      <c r="Y293" s="153">
        <f>Y235+Y246+Y258+Y270+Y281</f>
        <v>0</v>
      </c>
      <c r="Z293" s="119"/>
      <c r="AA293" s="120"/>
      <c r="AB293" s="117"/>
      <c r="AC293" s="154"/>
      <c r="AD293" s="153">
        <f>AD235+AD246+AD258+AD270+AD281</f>
        <v>0</v>
      </c>
      <c r="AE293" s="121"/>
      <c r="AF293" s="120"/>
      <c r="AG293" s="117"/>
      <c r="AH293" s="154"/>
      <c r="AI293" s="153">
        <f>AI235+AI246+AI258+AI270+AI281</f>
        <v>0</v>
      </c>
      <c r="AJ293" s="116"/>
      <c r="AK293" s="120"/>
      <c r="AL293" s="117"/>
      <c r="AM293" s="154">
        <f>SUM(AM235,AM246,AM258,AM270,AM281)</f>
        <v>0</v>
      </c>
      <c r="AN293" s="153">
        <f>AN235+AN246+AN258+AN270+AN281</f>
        <v>0</v>
      </c>
      <c r="AO293" s="116"/>
      <c r="AP293" s="120"/>
      <c r="AQ293" s="117"/>
      <c r="AR293" s="154">
        <f>SUM(AR235,AR246,AR258,AR270,AR281)</f>
        <v>0</v>
      </c>
      <c r="AS293" s="153">
        <f>AS235+AS246+AS258+AS270+AS281</f>
        <v>0</v>
      </c>
      <c r="AT293" s="116"/>
      <c r="AU293" s="120"/>
      <c r="AV293" s="117"/>
    </row>
    <row r="294" spans="1:48" s="265" customFormat="1" x14ac:dyDescent="0.3">
      <c r="A294" s="258"/>
      <c r="B294" s="259"/>
      <c r="C294" s="260"/>
      <c r="D294" s="260"/>
      <c r="E294" s="260"/>
      <c r="F294" s="226">
        <f t="shared" ref="F294:L294" si="270">SUM(F286:F293)</f>
        <v>19090.260000000002</v>
      </c>
      <c r="G294" s="226">
        <f t="shared" si="270"/>
        <v>22462.969999999998</v>
      </c>
      <c r="H294" s="226">
        <f t="shared" si="270"/>
        <v>16479.899999999998</v>
      </c>
      <c r="I294" s="226">
        <f t="shared" si="270"/>
        <v>19975.38</v>
      </c>
      <c r="J294" s="226">
        <f t="shared" si="270"/>
        <v>17011.670000000002</v>
      </c>
      <c r="K294" s="241">
        <f t="shared" si="270"/>
        <v>13500</v>
      </c>
      <c r="L294" s="226">
        <f t="shared" si="270"/>
        <v>16127.01</v>
      </c>
      <c r="M294" s="57">
        <f>(L294-J294)</f>
        <v>-884.66000000000167</v>
      </c>
      <c r="N294" s="56">
        <f>SUM(N286:N293)</f>
        <v>13500</v>
      </c>
      <c r="O294" s="226">
        <f>SUM(O286:O293)</f>
        <v>15432.000000000002</v>
      </c>
      <c r="P294" s="57">
        <f>(O294-L294)</f>
        <v>-695.0099999999984</v>
      </c>
      <c r="Q294" s="123">
        <f>O294-N294</f>
        <v>1932.0000000000018</v>
      </c>
      <c r="R294" s="97"/>
      <c r="S294" s="56">
        <f>SUM(S286:S293)</f>
        <v>13450</v>
      </c>
      <c r="T294" s="226">
        <f>SUM(T286:T293)</f>
        <v>17846.259999999998</v>
      </c>
      <c r="U294" s="264">
        <f>(T294-O294)/O294</f>
        <v>0.15644504924831495</v>
      </c>
      <c r="V294" s="123">
        <f>T294-S294</f>
        <v>4396.2599999999984</v>
      </c>
      <c r="W294" s="97"/>
      <c r="X294" s="56">
        <f>SUM(X286:X293)</f>
        <v>14600</v>
      </c>
      <c r="Y294" s="226">
        <f>SUM(Y286:Y293)</f>
        <v>17987.68</v>
      </c>
      <c r="Z294" s="262" t="str">
        <f>ROUND(Y294-T294,2) &amp; "   (" &amp; ROUND(100*(Y294-T294)/T294,1) &amp;"%)"</f>
        <v>141,42   (0,8%)</v>
      </c>
      <c r="AA294" s="34" t="str">
        <f>ROUND(Y294-X294,2) &amp; "  (" &amp; ROUND(100*(Y294-X294)/X294,1) &amp;"%)"</f>
        <v>3387,68  (23,2%)</v>
      </c>
      <c r="AB294" s="97"/>
      <c r="AC294" s="56">
        <f>SUM(AC286:AC293)</f>
        <v>15800</v>
      </c>
      <c r="AD294" s="226">
        <f>SUM(AD286:AD293)</f>
        <v>19540.830000000002</v>
      </c>
      <c r="AE294" s="263" t="str">
        <f>ROUND(AD294-Y294,2) &amp; "   (" &amp; ROUND(100*(AD294-Y294)/Y294,1) &amp;"%)"</f>
        <v>1553,15   (8,6%)</v>
      </c>
      <c r="AF294" s="34" t="str">
        <f>ROUND(AD294-AC294,2) &amp; "  (" &amp; ROUND(100*(AD294-AC294)/AC294,1) &amp;"%)"</f>
        <v>3740,83  (23,7%)</v>
      </c>
      <c r="AG294" s="191">
        <f>IF(AD294&gt;0,AD294/AD$317,"")</f>
        <v>3.8803597302092929E-2</v>
      </c>
      <c r="AH294" s="56">
        <f>SUM(AH286:AH293)</f>
        <v>16090</v>
      </c>
      <c r="AI294" s="226">
        <f>SUM(AI286:AI293)</f>
        <v>17507.260000000002</v>
      </c>
      <c r="AJ294" s="263" t="str">
        <f t="shared" ref="AJ294" si="271">ROUND(AI294-AD294,2) &amp; "   (" &amp; ROUND(100*(AI294-AD294)/AD294,1) &amp;"%)"</f>
        <v>-2033,57   (-10,4%)</v>
      </c>
      <c r="AK294" s="34" t="str">
        <f>ROUND(AI294-AH294,2) &amp; "  (" &amp; ROUND(100*(AI294-AH294)/AH294,1) &amp;"%)"</f>
        <v>1417,26  (8,8%)</v>
      </c>
      <c r="AL294" s="97"/>
      <c r="AM294" s="56">
        <f>SUM(AM286:AM293)</f>
        <v>17740</v>
      </c>
      <c r="AN294" s="226">
        <f>SUM(AN285:AN293)</f>
        <v>14961.9</v>
      </c>
      <c r="AO294" s="263" t="str">
        <f t="shared" ref="AO294" si="272">ROUND(AN294-AI294,2) &amp; "   (" &amp; ROUND(100*(AN294-AI294)/AI294,1) &amp;"%)"</f>
        <v>-2545,36   (-14,5%)</v>
      </c>
      <c r="AP294" s="34" t="str">
        <f>ROUND(AN294-AM294,2) &amp; "  (" &amp; ROUND(100*(AN294-AM294)/AM294,1) &amp;"%)"</f>
        <v>-2778,1  (-15,7%)</v>
      </c>
      <c r="AQ294" s="97"/>
      <c r="AR294" s="56">
        <f>SUM(AR286:AR293)</f>
        <v>16480</v>
      </c>
      <c r="AS294" s="226">
        <f>SUM(AS286:AS293)</f>
        <v>0</v>
      </c>
      <c r="AT294" s="263" t="str">
        <f t="shared" ref="AT294" si="273">ROUND(AS294-AN294,2) &amp; "   (" &amp; ROUND(100*(AS294-AN294)/AN294,1) &amp;"%)"</f>
        <v>-14961,9   (-100%)</v>
      </c>
      <c r="AU294" s="34" t="str">
        <f>ROUND(AS294-AR294,2) &amp; "  (" &amp; ROUND(100*(AS294-AR294)/AR294,1) &amp;"%)"</f>
        <v>-16480  (-100%)</v>
      </c>
      <c r="AV294" s="97"/>
    </row>
    <row r="295" spans="1:48" s="274" customFormat="1" x14ac:dyDescent="0.3">
      <c r="A295" s="266"/>
      <c r="B295" s="267"/>
      <c r="C295" s="268"/>
      <c r="D295" s="268"/>
      <c r="E295" s="268"/>
      <c r="F295" s="244"/>
      <c r="G295" s="244"/>
      <c r="H295" s="244"/>
      <c r="I295" s="244"/>
      <c r="J295" s="244"/>
      <c r="K295" s="269"/>
      <c r="L295" s="246"/>
      <c r="M295" s="63">
        <f>(L294-J294)/J294</f>
        <v>-5.2003124913662303E-2</v>
      </c>
      <c r="N295" s="247"/>
      <c r="O295" s="246"/>
      <c r="P295" s="63">
        <f>(O294-L294)/L294</f>
        <v>-4.3096023379411208E-2</v>
      </c>
      <c r="Q295" s="91"/>
      <c r="R295" s="270"/>
      <c r="S295" s="247"/>
      <c r="T295" s="271">
        <f>T294-O294</f>
        <v>2414.2599999999966</v>
      </c>
      <c r="U295" s="272"/>
      <c r="V295" s="91"/>
      <c r="W295" s="270"/>
      <c r="X295" s="247"/>
      <c r="Y295" s="244">
        <f>Y294-T294</f>
        <v>141.42000000000189</v>
      </c>
      <c r="Z295" s="272"/>
      <c r="AA295" s="93"/>
      <c r="AB295" s="270"/>
      <c r="AC295" s="247"/>
      <c r="AD295" s="271">
        <f>AD294-Y294</f>
        <v>1553.1500000000015</v>
      </c>
      <c r="AE295" s="273"/>
      <c r="AF295" s="93"/>
      <c r="AG295" s="270"/>
      <c r="AH295" s="247"/>
      <c r="AI295" s="271">
        <f>AI294-AD294</f>
        <v>-2033.5699999999997</v>
      </c>
      <c r="AJ295" s="272"/>
      <c r="AK295" s="93"/>
      <c r="AL295" s="270"/>
      <c r="AM295" s="247"/>
      <c r="AN295" s="271">
        <f>AN294-AI294</f>
        <v>-2545.3600000000024</v>
      </c>
      <c r="AO295" s="272"/>
      <c r="AP295" s="93"/>
      <c r="AQ295" s="270"/>
      <c r="AR295" s="247"/>
      <c r="AS295" s="271">
        <f>AS294-AN294</f>
        <v>-14961.9</v>
      </c>
      <c r="AT295" s="272"/>
      <c r="AU295" s="93"/>
      <c r="AV295" s="270"/>
    </row>
    <row r="296" spans="1:48" x14ac:dyDescent="0.3">
      <c r="B296" s="279" t="s">
        <v>267</v>
      </c>
      <c r="C296" s="280"/>
      <c r="D296" s="280"/>
      <c r="E296" s="280"/>
      <c r="AA296" s="93"/>
      <c r="AF296" s="93"/>
      <c r="AK296" s="93"/>
      <c r="AP296" s="93"/>
      <c r="AU296" s="93"/>
    </row>
    <row r="297" spans="1:48" x14ac:dyDescent="0.3">
      <c r="A297" s="23" t="str">
        <f t="shared" ref="A297:A309" si="274">LEFT(B297,4)</f>
        <v>6020</v>
      </c>
      <c r="B297" s="252" t="s">
        <v>268</v>
      </c>
      <c r="C297" s="253"/>
      <c r="D297" s="187" t="str">
        <f t="shared" ref="D297:D309" si="275">RIGHT(LEFT(B297,10),5) &amp;"/"&amp;LEFT(B$296,3)&amp;"  "&amp;RIGHT(LEFT(B$296,10),6)&amp;"."</f>
        <v>65264/700  Chauff.</v>
      </c>
      <c r="E297" s="188" t="str">
        <f xml:space="preserve"> A367</f>
        <v>6023 – Électricité Chauff.</v>
      </c>
      <c r="F297" s="27">
        <v>6232.66</v>
      </c>
      <c r="G297" s="27">
        <v>6751.28</v>
      </c>
      <c r="H297" s="27">
        <v>6667.81</v>
      </c>
      <c r="I297" s="27">
        <v>9025.85</v>
      </c>
      <c r="J297" s="27">
        <v>6833.11</v>
      </c>
      <c r="K297" s="28">
        <v>6000</v>
      </c>
      <c r="L297" s="27">
        <v>4550.46</v>
      </c>
      <c r="M297" s="39">
        <f>(L297-J297)/J297</f>
        <v>-0.3340572594323814</v>
      </c>
      <c r="N297" s="28">
        <v>6000</v>
      </c>
      <c r="O297" s="27">
        <v>8476.49</v>
      </c>
      <c r="P297" s="90">
        <f>(O297-L297)/L297</f>
        <v>0.86277651050663007</v>
      </c>
      <c r="Q297" s="123">
        <f>O297-N297</f>
        <v>2476.4899999999998</v>
      </c>
      <c r="R297" s="97"/>
      <c r="T297" s="27">
        <v>8213.98</v>
      </c>
      <c r="U297" s="39">
        <f>(T297-O297)/O297</f>
        <v>-3.0969186538295949E-2</v>
      </c>
      <c r="V297" s="123">
        <f>T297-S297</f>
        <v>8213.98</v>
      </c>
      <c r="W297" s="97"/>
      <c r="X297" s="28">
        <v>6000</v>
      </c>
      <c r="Y297" s="27">
        <v>8392.9599999999991</v>
      </c>
      <c r="Z297" s="89" t="str">
        <f>ROUND(Y297-T297,2) &amp; "   (" &amp; ROUND(100*(Y297-T297)/T297,1) &amp;"%)"</f>
        <v>178,98   (2,2%)</v>
      </c>
      <c r="AA297" s="34" t="str">
        <f>ROUND(Y297-X297,2) &amp; "  (" &amp; ROUND(100*(Y297-X297)/X297,1) &amp;"%)"</f>
        <v>2392,96  (39,9%)</v>
      </c>
      <c r="AB297" s="97"/>
      <c r="AC297" s="28">
        <v>8000</v>
      </c>
      <c r="AD297" s="27">
        <v>8678.85</v>
      </c>
      <c r="AE297" s="9" t="str">
        <f>ROUND(AD297-Y297,2) &amp; "   (" &amp; ROUND(100*(AD297-Y297)/Y297,1) &amp;"%)"</f>
        <v>285,89   (3,4%)</v>
      </c>
      <c r="AF297" s="34" t="str">
        <f>ROUND(AD297-AC297,2) &amp; "  (" &amp; ROUND(100*(AD297-AC297)/AC297,1) &amp;"%)"</f>
        <v>678,85  (8,5%)</v>
      </c>
      <c r="AG297" s="97"/>
      <c r="AH297" s="28">
        <v>8120</v>
      </c>
      <c r="AI297" s="27">
        <v>6722.67</v>
      </c>
      <c r="AJ297" s="9" t="str">
        <f t="shared" ref="AJ297:AJ299" si="276">ROUND(AI297-AD297,2) &amp; "   (" &amp; ROUND(100*(AI297-AD297)/AD297,1) &amp;"%)"</f>
        <v>-1956,18   (-22,5%)</v>
      </c>
      <c r="AK297" s="34" t="str">
        <f>ROUND(AI297-AH297,2) &amp; "  (" &amp; ROUND(100*(AI297-AH297)/AH297,1) &amp;"%)"</f>
        <v>-1397,33  (-17,2%)</v>
      </c>
      <c r="AL297" s="97"/>
      <c r="AM297" s="28">
        <v>8250</v>
      </c>
      <c r="AN297" s="27">
        <v>3630</v>
      </c>
      <c r="AO297" s="9" t="str">
        <f t="shared" ref="AO297:AO299" si="277">ROUND(AN297-AI297,2) &amp; "   (" &amp; ROUND(100*(AN297-AI297)/AI297,1) &amp;"%)"</f>
        <v>-3092,67   (-46%)</v>
      </c>
      <c r="AP297" s="34" t="str">
        <f>ROUND(AN297-AM297,2) &amp; "  (" &amp; ROUND(100*(AN297-AM297)/AM297,1) &amp;"%)"</f>
        <v>-4620  (-56%)</v>
      </c>
      <c r="AQ297" s="97"/>
      <c r="AR297" s="28">
        <v>8250</v>
      </c>
      <c r="AS297" s="27">
        <v>0</v>
      </c>
      <c r="AT297" s="9" t="str">
        <f t="shared" ref="AT297:AT300" si="278">ROUND(AS297-AN297,2) &amp; "   (" &amp; ROUND(100*(AS297-AN297)/AN297,1) &amp;"%)"</f>
        <v>-3630   (-100%)</v>
      </c>
      <c r="AU297" s="34" t="str">
        <f>ROUND(AS297-AR297,2) &amp; "  (" &amp; ROUND(100*(AS297-AR297)/AR297,1) &amp;"%)"</f>
        <v>-8250  (-100%)</v>
      </c>
      <c r="AV297" s="97"/>
    </row>
    <row r="298" spans="1:48" x14ac:dyDescent="0.3">
      <c r="A298" s="23" t="str">
        <f t="shared" si="274"/>
        <v>6030</v>
      </c>
      <c r="B298" s="281" t="s">
        <v>269</v>
      </c>
      <c r="C298" s="282"/>
      <c r="D298" s="187" t="str">
        <f t="shared" si="275"/>
        <v>65263/700  Chauff.</v>
      </c>
      <c r="E298" s="188" t="str">
        <f>A369</f>
        <v>6031 – Combustible Gaz</v>
      </c>
      <c r="F298" s="27">
        <v>141095.54999999999</v>
      </c>
      <c r="G298" s="27">
        <v>123289.66</v>
      </c>
      <c r="H298" s="27">
        <v>134341.22</v>
      </c>
      <c r="I298" s="87">
        <v>152968.94</v>
      </c>
      <c r="J298" s="27">
        <v>135002.89000000001</v>
      </c>
      <c r="K298" s="88"/>
      <c r="L298" s="87">
        <v>74078</v>
      </c>
      <c r="M298" s="189"/>
      <c r="N298" s="88"/>
      <c r="O298" s="87"/>
      <c r="P298" s="29"/>
      <c r="Q298" s="123"/>
      <c r="R298" s="124"/>
      <c r="S298" s="88"/>
      <c r="T298" s="87"/>
      <c r="U298" s="29"/>
      <c r="V298" s="123"/>
      <c r="W298" s="124"/>
      <c r="X298" s="88"/>
      <c r="Y298" s="87"/>
      <c r="Z298" s="37"/>
      <c r="AA298" s="34"/>
      <c r="AB298" s="124"/>
      <c r="AC298" s="88"/>
      <c r="AD298" s="87"/>
      <c r="AE298" s="35"/>
      <c r="AF298" s="34"/>
      <c r="AG298" s="124"/>
      <c r="AH298" s="88"/>
      <c r="AI298" s="87"/>
      <c r="AJ298" s="35"/>
      <c r="AK298" s="34"/>
      <c r="AL298" s="124"/>
      <c r="AM298" s="88"/>
      <c r="AN298" s="87"/>
      <c r="AO298" s="35" t="str">
        <f>ROUND(AN298-AI298,2) &amp; "   (" &amp; ROUND(100*(AN298-AI298)/(AI298+0.0001),1) &amp;"%)"</f>
        <v>0   (0%)</v>
      </c>
      <c r="AP298" s="34"/>
      <c r="AQ298" s="124"/>
      <c r="AR298" s="88"/>
      <c r="AS298" s="87"/>
      <c r="AT298" s="35" t="e">
        <f t="shared" si="278"/>
        <v>#DIV/0!</v>
      </c>
      <c r="AU298" s="34"/>
      <c r="AV298" s="124"/>
    </row>
    <row r="299" spans="1:48" x14ac:dyDescent="0.3">
      <c r="A299" s="23" t="str">
        <f t="shared" si="274"/>
        <v>6030</v>
      </c>
      <c r="B299" s="252" t="s">
        <v>270</v>
      </c>
      <c r="C299" s="253"/>
      <c r="D299" s="187" t="str">
        <f t="shared" si="275"/>
        <v>65282/700  Chauff.</v>
      </c>
      <c r="E299" s="188" t="str">
        <f>A370</f>
        <v>6032 – CPCU</v>
      </c>
      <c r="K299" s="28">
        <v>140000</v>
      </c>
      <c r="L299" s="27">
        <v>86542.05</v>
      </c>
      <c r="M299" s="39">
        <f>(L299-J298)/J298</f>
        <v>-0.35896150075009509</v>
      </c>
      <c r="N299" s="28">
        <v>140000</v>
      </c>
      <c r="O299" s="27">
        <v>165776.71</v>
      </c>
      <c r="P299" s="39">
        <f>(O299-L299)/L299</f>
        <v>0.91556255022847255</v>
      </c>
      <c r="Q299" s="123">
        <f>O299-N299</f>
        <v>25776.709999999992</v>
      </c>
      <c r="R299" s="97"/>
      <c r="S299" s="28">
        <v>160500</v>
      </c>
      <c r="T299" s="27">
        <v>161745.16</v>
      </c>
      <c r="U299" s="39">
        <f>(T299-O299)/O299</f>
        <v>-2.4319157980635449E-2</v>
      </c>
      <c r="V299" s="123">
        <f>T299-S299</f>
        <v>1245.1600000000035</v>
      </c>
      <c r="W299" s="97"/>
      <c r="X299" s="28">
        <v>180000</v>
      </c>
      <c r="Y299" s="27">
        <v>161803.51</v>
      </c>
      <c r="Z299" s="89" t="str">
        <f>ROUND(Y299-T299,2) &amp; "   (" &amp; ROUND(100*(Y299-T299)/T299,1) &amp;"%)"</f>
        <v>58,35   (0%)</v>
      </c>
      <c r="AA299" s="34" t="str">
        <f>ROUND(Y299-X299,2) &amp; "  (" &amp; ROUND(100*(Y299-X299)/X299,1) &amp;"%)"</f>
        <v>-18196,49  (-10,1%)</v>
      </c>
      <c r="AB299" s="97"/>
      <c r="AC299" s="28">
        <v>170000</v>
      </c>
      <c r="AD299" s="27">
        <v>163038.54</v>
      </c>
      <c r="AE299" s="9" t="str">
        <f>ROUND(AD299-Y299,2) &amp; "   (" &amp; ROUND(100*(AD299-Y299)/Y299,1) &amp;"%)"</f>
        <v>1235,03   (0,8%)</v>
      </c>
      <c r="AF299" s="34" t="str">
        <f>ROUND(AD299-AC299,2) &amp; "  (" &amp; ROUND(100*(AD299-AC299)/AC299,1) &amp;"%)"</f>
        <v>-6961,46  (-4,1%)</v>
      </c>
      <c r="AG299" s="97"/>
      <c r="AH299" s="28">
        <v>172550</v>
      </c>
      <c r="AI299" s="554">
        <v>152017.54999999999</v>
      </c>
      <c r="AJ299" s="9" t="str">
        <f t="shared" si="276"/>
        <v>-11020,99   (-6,8%)</v>
      </c>
      <c r="AK299" s="34" t="str">
        <f>ROUND(AI299-AH299,2) &amp; "  (" &amp; ROUND(100*(AI299-AH299)/AH299,1) &amp;"%)"</f>
        <v>-20532,45  (-11,9%)</v>
      </c>
      <c r="AL299" s="97"/>
      <c r="AM299" s="28">
        <v>175140</v>
      </c>
      <c r="AN299" s="559">
        <v>104304.24</v>
      </c>
      <c r="AO299" s="9" t="str">
        <f t="shared" si="277"/>
        <v>-47713,31   (-31,4%)</v>
      </c>
      <c r="AP299" s="34" t="str">
        <f>ROUND(AN299-AM299,2) &amp; "  (" &amp; ROUND(100*(AN299-AM299)/AM299,1) &amp;"%)"</f>
        <v>-70835,76  (-40,4%)</v>
      </c>
      <c r="AQ299" s="97"/>
      <c r="AR299" s="28">
        <v>170140</v>
      </c>
      <c r="AS299" s="27">
        <v>0</v>
      </c>
      <c r="AT299" s="9" t="str">
        <f t="shared" si="278"/>
        <v>-104304,24   (-100%)</v>
      </c>
      <c r="AU299" s="34" t="str">
        <f>ROUND(AS299-AR299,2) &amp; "  (" &amp; ROUND(100*(AS299-AR299)/AR299,1) &amp;"%)"</f>
        <v>-170140  (-100%)</v>
      </c>
      <c r="AV299" s="97"/>
    </row>
    <row r="300" spans="1:48" x14ac:dyDescent="0.3">
      <c r="A300" s="23" t="str">
        <f t="shared" si="274"/>
        <v>6060</v>
      </c>
      <c r="B300" s="252" t="s">
        <v>271</v>
      </c>
      <c r="C300" s="253"/>
      <c r="D300" s="187" t="str">
        <f t="shared" si="275"/>
        <v>65177/700  Chauff.</v>
      </c>
      <c r="E300" s="188" t="str">
        <f>A373</f>
        <v>6043 - Produits Entretien Chauffage</v>
      </c>
      <c r="K300" s="28">
        <v>1500</v>
      </c>
      <c r="M300" s="39"/>
      <c r="N300" s="28">
        <v>1500</v>
      </c>
      <c r="O300" s="27">
        <f>976.9</f>
        <v>976.9</v>
      </c>
      <c r="P300" s="39"/>
      <c r="Q300" s="123">
        <f>O300-N300</f>
        <v>-523.1</v>
      </c>
      <c r="R300" s="97"/>
      <c r="S300" s="28">
        <v>1500</v>
      </c>
      <c r="T300" s="27">
        <v>682.8</v>
      </c>
      <c r="U300" s="39">
        <f>(T300-O300)/O300</f>
        <v>-0.30105435561469956</v>
      </c>
      <c r="V300" s="123">
        <f>T300-S300</f>
        <v>-817.2</v>
      </c>
      <c r="W300" s="97"/>
      <c r="X300" s="28">
        <v>1000</v>
      </c>
      <c r="Z300" s="89" t="str">
        <f>ROUND(Y300-T300,2) &amp; "   (" &amp; ROUND(100*(Y300-T300)/T300,1) &amp;"%)"</f>
        <v>-682,8   (-100%)</v>
      </c>
      <c r="AA300" s="34" t="str">
        <f>ROUND(Y300-X300,2) &amp; "  (" &amp; ROUND(100*(Y300-X300)/X300,1) &amp;"%)"</f>
        <v>-1000  (-100%)</v>
      </c>
      <c r="AB300" s="97"/>
      <c r="AC300" s="28">
        <v>1000</v>
      </c>
      <c r="AE300" s="9" t="e">
        <f>ROUND(AD300-Y300,2) &amp; "   (" &amp; ROUND(100*(AD300-Y300)/Y300,1) &amp;"%)"</f>
        <v>#DIV/0!</v>
      </c>
      <c r="AF300" s="34" t="str">
        <f>ROUND(AD300-AC300,2) &amp; "  (" &amp; ROUND(100*(AD300-AC300)/AC300,1) &amp;"%)"</f>
        <v>-1000  (-100%)</v>
      </c>
      <c r="AG300" s="97"/>
      <c r="AH300" s="28">
        <v>1020</v>
      </c>
      <c r="AJ300" s="9" t="str">
        <f>ROUND(AI300-AD300,2) &amp; "   (" &amp; ROUND(100*(AI300-AD300)/(AD300+0.001),1) &amp;"%)"</f>
        <v>0   (0%)</v>
      </c>
      <c r="AK300" s="34" t="str">
        <f>ROUND(AI300-AH300,2) &amp; "  (" &amp; ROUND(100*(AI300-AH300)/AH300,1) &amp;"%)"</f>
        <v>-1020  (-100%)</v>
      </c>
      <c r="AL300" s="97"/>
      <c r="AM300" s="28">
        <v>1040</v>
      </c>
      <c r="AO300" s="9" t="str">
        <f>ROUND(AN300-AI300,2) &amp; "   (" &amp; ROUND(100*(AN300-AI300)/(AI300+0.0001),1) &amp;"%)"</f>
        <v>0   (0%)</v>
      </c>
      <c r="AP300" s="34" t="str">
        <f>ROUND(AN300-AM300,2) &amp; "  (" &amp; ROUND(100*(AN300-AM300)/AM300,1) &amp;"%)"</f>
        <v>-1040  (-100%)</v>
      </c>
      <c r="AQ300" s="97"/>
      <c r="AR300" s="28">
        <v>1040</v>
      </c>
      <c r="AT300" s="9" t="e">
        <f t="shared" si="278"/>
        <v>#DIV/0!</v>
      </c>
      <c r="AU300" s="34" t="str">
        <f>ROUND(AS300-AR300,2) &amp; "  (" &amp; ROUND(100*(AS300-AR300)/AR300,1) &amp;"%)"</f>
        <v>-1040  (-100%)</v>
      </c>
      <c r="AV300" s="97"/>
    </row>
    <row r="301" spans="1:48" x14ac:dyDescent="0.3">
      <c r="A301" s="23" t="str">
        <f t="shared" si="274"/>
        <v>6140</v>
      </c>
      <c r="B301" s="252" t="s">
        <v>272</v>
      </c>
      <c r="C301" s="253"/>
      <c r="D301" s="187" t="str">
        <f t="shared" si="275"/>
        <v>65621/700  Chauff.</v>
      </c>
      <c r="E301" s="283" t="str">
        <f>A434</f>
        <v>614961 – Contrat Entretien Téléphone</v>
      </c>
      <c r="J301" s="87">
        <v>521.4</v>
      </c>
      <c r="L301" s="27">
        <v>521.4</v>
      </c>
      <c r="M301" s="39"/>
      <c r="O301" s="27">
        <v>1608.76</v>
      </c>
      <c r="P301" s="39">
        <f>(O301-L301)/L301</f>
        <v>2.085462217107787</v>
      </c>
      <c r="Q301" s="123">
        <f>O301-N301</f>
        <v>1608.76</v>
      </c>
      <c r="R301" s="97"/>
      <c r="S301" s="28">
        <v>530</v>
      </c>
      <c r="T301" s="27">
        <v>1094.6400000000001</v>
      </c>
      <c r="U301" s="39">
        <f>(T301-O301)/O301</f>
        <v>-0.31957532509510422</v>
      </c>
      <c r="V301" s="123">
        <f>T301-S301</f>
        <v>564.6400000000001</v>
      </c>
      <c r="W301" s="97"/>
      <c r="X301" s="28">
        <v>1200</v>
      </c>
      <c r="Y301" s="27">
        <v>1115.08</v>
      </c>
      <c r="Z301" s="89" t="str">
        <f>ROUND(Y301-T301,2) &amp; "   (" &amp; ROUND(100*(Y301-T301)/T301,1) &amp;"%)"</f>
        <v>20,44   (1,9%)</v>
      </c>
      <c r="AA301" s="34" t="str">
        <f>ROUND(Y301-X301,2) &amp; "  (" &amp; ROUND(100*(Y301-X301)/X301,1) &amp;"%)"</f>
        <v>-84,92  (-7,1%)</v>
      </c>
      <c r="AB301" s="97"/>
      <c r="AC301" s="28">
        <v>1500</v>
      </c>
      <c r="AD301" s="27">
        <v>1139.6199999999999</v>
      </c>
      <c r="AE301" s="9" t="str">
        <f>ROUND(AD301-Y301,2) &amp; "   (" &amp; ROUND(100*(AD301-Y301)/Y301,1) &amp;"%)"</f>
        <v>24,54   (2,2%)</v>
      </c>
      <c r="AF301" s="34" t="str">
        <f>ROUND(AD301-AC301,2) &amp; "  (" &amp; ROUND(100*(AD301-AC301)/AC301,1) &amp;"%)"</f>
        <v>-360,38  (-24%)</v>
      </c>
      <c r="AG301" s="97"/>
      <c r="AH301" s="28">
        <v>1530</v>
      </c>
      <c r="AI301" s="27">
        <v>1159.7</v>
      </c>
      <c r="AK301" s="34" t="str">
        <f>ROUND(AI301-AH301,2) &amp; "  (" &amp; ROUND(100*(AI301-AH301)/AH301,1) &amp;"%)"</f>
        <v>-370,3  (-24,2%)</v>
      </c>
      <c r="AL301" s="97"/>
      <c r="AM301" s="28">
        <v>1560</v>
      </c>
      <c r="AN301" s="27">
        <v>1175.82</v>
      </c>
      <c r="AP301" s="34" t="str">
        <f>ROUND(AN301-AM301,2) &amp; "  (" &amp; ROUND(100*(AN301-AM301)/AM301,1) &amp;"%)"</f>
        <v>-384,18  (-24,6%)</v>
      </c>
      <c r="AQ301" s="97"/>
      <c r="AR301" s="28">
        <v>1560</v>
      </c>
      <c r="AS301" s="27">
        <v>0</v>
      </c>
      <c r="AU301" s="34" t="str">
        <f>ROUND(AS301-AR301,2) &amp; "  (" &amp; ROUND(100*(AS301-AR301)/AR301,1) &amp;"%)"</f>
        <v>-1560  (-100%)</v>
      </c>
      <c r="AV301" s="97"/>
    </row>
    <row r="302" spans="1:48" x14ac:dyDescent="0.3">
      <c r="A302" s="23" t="str">
        <f t="shared" si="274"/>
        <v>6140</v>
      </c>
      <c r="B302" s="252" t="s">
        <v>273</v>
      </c>
      <c r="C302" s="253"/>
      <c r="D302" s="187" t="str">
        <f t="shared" si="275"/>
        <v>65761/700  Chauff.</v>
      </c>
      <c r="E302" s="198" t="s">
        <v>1327</v>
      </c>
      <c r="M302" s="39"/>
      <c r="O302" s="27">
        <v>432.72</v>
      </c>
      <c r="P302" s="39"/>
      <c r="Q302" s="123">
        <f>O302-N302</f>
        <v>432.72</v>
      </c>
      <c r="R302" s="97"/>
      <c r="T302" s="27">
        <v>374.67</v>
      </c>
      <c r="V302" s="123">
        <f>T302-S302</f>
        <v>374.67</v>
      </c>
      <c r="W302" s="97"/>
      <c r="Y302" s="27">
        <v>386.14</v>
      </c>
      <c r="Z302" s="89" t="str">
        <f>ROUND(Y302-T302,2) &amp; "   (" &amp; ROUND(100*(Y302-T302)/T302,1) &amp;"%)"</f>
        <v>11,47   (3,1%)</v>
      </c>
      <c r="AA302" s="34"/>
      <c r="AB302" s="97"/>
      <c r="AD302" s="27">
        <v>423.09</v>
      </c>
      <c r="AE302" s="9" t="str">
        <f>ROUND(AD302-Y302,2) &amp; "   (" &amp; ROUND(100*(AD302-Y302)/Y302,1) &amp;"%)"</f>
        <v>36,95   (9,6%)</v>
      </c>
      <c r="AF302" s="34"/>
      <c r="AG302" s="97"/>
      <c r="AI302" s="27">
        <v>432.63</v>
      </c>
      <c r="AJ302" s="9" t="str">
        <f t="shared" ref="AJ302:AJ306" si="279">ROUND(AI302-AD302,2) &amp; "   (" &amp; ROUND(100*(AI302-AD302)/AD302,1) &amp;"%)"</f>
        <v>9,54   (2,3%)</v>
      </c>
      <c r="AK302" s="34"/>
      <c r="AL302" s="97"/>
      <c r="AN302" s="27">
        <v>285.49</v>
      </c>
      <c r="AO302" s="9" t="str">
        <f t="shared" ref="AO302:AO306" si="280">ROUND(AN302-AI302,2) &amp; "   (" &amp; ROUND(100*(AN302-AI302)/AI302,1) &amp;"%)"</f>
        <v>-147,14   (-34%)</v>
      </c>
      <c r="AP302" s="34"/>
      <c r="AQ302" s="97"/>
      <c r="AS302" s="27">
        <v>0</v>
      </c>
      <c r="AT302" s="9" t="str">
        <f t="shared" ref="AT302:AT306" si="281">ROUND(AS302-AN302,2) &amp; "   (" &amp; ROUND(100*(AS302-AN302)/AN302,1) &amp;"%)"</f>
        <v>-285,49   (-100%)</v>
      </c>
      <c r="AU302" s="34"/>
      <c r="AV302" s="97"/>
    </row>
    <row r="303" spans="1:48" ht="16.149999999999999" customHeight="1" x14ac:dyDescent="0.3">
      <c r="A303" s="52" t="str">
        <f t="shared" si="274"/>
        <v>6150</v>
      </c>
      <c r="B303" s="281" t="s">
        <v>274</v>
      </c>
      <c r="C303" s="282"/>
      <c r="D303" s="187" t="str">
        <f t="shared" si="275"/>
        <v>65821/700  Chauff.</v>
      </c>
      <c r="E303" s="198" t="str">
        <f>A409</f>
        <v>61432 - Contrat Entretien Chauffage,</v>
      </c>
      <c r="F303" s="27">
        <v>8263.06</v>
      </c>
      <c r="G303" s="27">
        <v>8639.93</v>
      </c>
      <c r="H303" s="27">
        <v>8898.42</v>
      </c>
      <c r="I303" s="87">
        <v>0</v>
      </c>
      <c r="K303" s="88"/>
      <c r="L303" s="87"/>
      <c r="M303" s="189"/>
      <c r="N303" s="88">
        <v>8000</v>
      </c>
      <c r="O303" s="87">
        <f>275</f>
        <v>275</v>
      </c>
      <c r="P303" s="29"/>
      <c r="Q303" s="123"/>
      <c r="R303" s="124"/>
      <c r="S303" s="88"/>
      <c r="T303" s="87"/>
      <c r="U303" s="29"/>
      <c r="V303" s="123"/>
      <c r="W303" s="124"/>
      <c r="X303" s="88"/>
      <c r="Y303" s="87">
        <v>2491.9499999999998</v>
      </c>
      <c r="Z303" s="89"/>
      <c r="AA303" s="34"/>
      <c r="AB303" s="124"/>
      <c r="AC303" s="88"/>
      <c r="AD303" s="87">
        <v>0</v>
      </c>
      <c r="AE303" s="35"/>
      <c r="AF303" s="34"/>
      <c r="AG303" s="124"/>
      <c r="AH303" s="88"/>
      <c r="AI303" s="87">
        <v>0</v>
      </c>
      <c r="AJ303" s="35" t="str">
        <f>ROUND(AI303-AD303,2) &amp; "   (" &amp; ROUND(100*(AI303-AD303)/(AD303+0.001),1) &amp;"%)"</f>
        <v>0   (0%)</v>
      </c>
      <c r="AK303" s="34"/>
      <c r="AL303" s="124"/>
      <c r="AM303" s="88"/>
      <c r="AN303" s="87">
        <v>0</v>
      </c>
      <c r="AO303" s="35" t="str">
        <f>ROUND(AN303-AI303,2) &amp; "   (" &amp; ROUND(100*(AN303-AI303)/(AI303+0.0001),1) &amp;"%)"</f>
        <v>0   (0%)</v>
      </c>
      <c r="AP303" s="34"/>
      <c r="AQ303" s="124"/>
      <c r="AR303" s="88"/>
      <c r="AS303" s="87">
        <v>0</v>
      </c>
      <c r="AT303" s="35" t="e">
        <f t="shared" si="281"/>
        <v>#DIV/0!</v>
      </c>
      <c r="AU303" s="34"/>
      <c r="AV303" s="124"/>
    </row>
    <row r="304" spans="1:48" x14ac:dyDescent="0.3">
      <c r="A304" s="23" t="str">
        <f t="shared" si="274"/>
        <v>6150</v>
      </c>
      <c r="B304" s="284" t="s">
        <v>275</v>
      </c>
      <c r="C304" s="285"/>
      <c r="D304" s="187" t="str">
        <f t="shared" si="275"/>
        <v>65825/700  Chauff.</v>
      </c>
      <c r="E304" s="190" t="str">
        <f>A446</f>
        <v>61533 - Entretien Chauffage (Chauff)</v>
      </c>
      <c r="F304" s="27">
        <v>531.02</v>
      </c>
      <c r="G304" s="27">
        <v>1062.04</v>
      </c>
      <c r="I304" s="27">
        <v>0</v>
      </c>
      <c r="K304" s="28">
        <v>8000</v>
      </c>
      <c r="L304" s="27">
        <v>582</v>
      </c>
      <c r="M304" s="39"/>
      <c r="P304" s="39"/>
      <c r="Z304" s="89"/>
      <c r="AA304" s="93"/>
      <c r="AD304" s="27">
        <v>720</v>
      </c>
      <c r="AF304" s="93"/>
      <c r="AI304" s="554">
        <v>867.85</v>
      </c>
      <c r="AJ304" s="9" t="str">
        <f t="shared" si="279"/>
        <v>147,85   (20,5%)</v>
      </c>
      <c r="AK304" s="93"/>
      <c r="AN304" s="559">
        <v>0</v>
      </c>
      <c r="AO304" s="9" t="str">
        <f t="shared" si="280"/>
        <v>-867,85   (-100%)</v>
      </c>
      <c r="AP304" s="93"/>
      <c r="AT304" s="9" t="e">
        <f t="shared" si="281"/>
        <v>#DIV/0!</v>
      </c>
      <c r="AU304" s="93"/>
    </row>
    <row r="305" spans="1:48" s="62" customFormat="1" x14ac:dyDescent="0.3">
      <c r="A305" s="23" t="str">
        <f t="shared" si="274"/>
        <v>6150</v>
      </c>
      <c r="B305" s="284" t="s">
        <v>276</v>
      </c>
      <c r="C305" s="285"/>
      <c r="D305" s="187" t="str">
        <f t="shared" si="275"/>
        <v>65826/700  Chauff.</v>
      </c>
      <c r="E305" s="190" t="str">
        <f>A447</f>
        <v>61534 - Travaux Chauffage (Chauff)</v>
      </c>
      <c r="F305" s="27"/>
      <c r="G305" s="27">
        <v>5929.53</v>
      </c>
      <c r="H305" s="27"/>
      <c r="I305" s="27">
        <v>1718.48</v>
      </c>
      <c r="J305" s="27">
        <v>1119.8</v>
      </c>
      <c r="K305" s="28">
        <v>2500</v>
      </c>
      <c r="L305" s="27">
        <v>5587.48</v>
      </c>
      <c r="M305" s="39">
        <f>(L305-J305)/J305</f>
        <v>3.9897124486515447</v>
      </c>
      <c r="N305" s="28">
        <v>2500</v>
      </c>
      <c r="O305" s="27">
        <v>3206.5</v>
      </c>
      <c r="P305" s="39">
        <f>(O305-L305)/L305</f>
        <v>-0.42612769978595</v>
      </c>
      <c r="Q305" s="91">
        <f>O305-N305</f>
        <v>706.5</v>
      </c>
      <c r="R305" s="92"/>
      <c r="S305" s="28">
        <v>2500</v>
      </c>
      <c r="T305" s="27">
        <v>385</v>
      </c>
      <c r="U305" s="39"/>
      <c r="V305" s="91">
        <f>T305-S305</f>
        <v>-2115</v>
      </c>
      <c r="W305" s="92"/>
      <c r="X305" s="28">
        <v>2500</v>
      </c>
      <c r="Y305" s="27">
        <v>627</v>
      </c>
      <c r="Z305" s="89" t="str">
        <f>ROUND(Y305-T305,2) &amp; "   (" &amp; ROUND(100*(Y305-T305)/T305,1) &amp;"%)"</f>
        <v>242   (62,9%)</v>
      </c>
      <c r="AA305" s="93" t="str">
        <f>ROUND(Y305-X305,2) &amp; "  (" &amp; ROUND(100*(Y305-X305)/X305,1) &amp;"%)"</f>
        <v>-1873  (-74,9%)</v>
      </c>
      <c r="AB305" s="92"/>
      <c r="AC305" s="28">
        <v>1500</v>
      </c>
      <c r="AD305" s="276">
        <v>5700.42</v>
      </c>
      <c r="AE305" s="9" t="str">
        <f>ROUND(AD305-Y305,2) &amp; "   (" &amp; ROUND(100*(AD305-Y305)/Y305,1) &amp;"%)"</f>
        <v>5073,42   (809,2%)</v>
      </c>
      <c r="AF305" s="286" t="str">
        <f>ROUND(AD305-AC305,2) &amp; "  (" &amp; ROUND(100*(AD305-AC305)/AC305,1) &amp;"%)"</f>
        <v>4200,42  (280%)</v>
      </c>
      <c r="AG305" s="92"/>
      <c r="AH305" s="28">
        <v>1530</v>
      </c>
      <c r="AI305" s="560">
        <v>1</v>
      </c>
      <c r="AJ305" s="9" t="str">
        <f t="shared" si="279"/>
        <v>-5699,42   (-100%)</v>
      </c>
      <c r="AK305" s="93" t="str">
        <f>ROUND(AI305-AH305,2) &amp; "  (" &amp; ROUND(100*(AI305-AH305)/AH305,1) &amp;"%)"</f>
        <v>-1529  (-99,9%)</v>
      </c>
      <c r="AL305" s="92"/>
      <c r="AM305" s="28">
        <v>1560</v>
      </c>
      <c r="AN305" s="559">
        <v>2619.65</v>
      </c>
      <c r="AO305" s="9" t="str">
        <f t="shared" si="280"/>
        <v>2618,65   (261865%)</v>
      </c>
      <c r="AP305" s="93" t="str">
        <f>ROUND(AN305-AM305,2) &amp; "  (" &amp; ROUND(100*(AN305-AM305)/AM305,1) &amp;"%)"</f>
        <v>1059,65  (67,9%)</v>
      </c>
      <c r="AQ305" s="92"/>
      <c r="AR305" s="28"/>
      <c r="AS305" s="27">
        <v>0</v>
      </c>
      <c r="AT305" s="9" t="str">
        <f t="shared" si="281"/>
        <v>-2619,65   (-100%)</v>
      </c>
      <c r="AU305" s="93" t="e">
        <f>ROUND(AS305-AR305,2) &amp; "  (" &amp; ROUND(100*(AS305-AR305)/AR305,1) &amp;"%)"</f>
        <v>#DIV/0!</v>
      </c>
      <c r="AV305" s="92"/>
    </row>
    <row r="306" spans="1:48" x14ac:dyDescent="0.3">
      <c r="A306" s="23" t="str">
        <f>LEFT(B306,4)</f>
        <v>6140</v>
      </c>
      <c r="B306" s="252" t="s">
        <v>277</v>
      </c>
      <c r="C306" s="253"/>
      <c r="D306" s="187" t="str">
        <f t="shared" si="275"/>
        <v>65828/700  Chauff.</v>
      </c>
      <c r="E306" s="190" t="str">
        <f>A408</f>
        <v>61431 - Contrat Chauffage P2</v>
      </c>
      <c r="I306" s="27">
        <v>9170.09</v>
      </c>
      <c r="J306" s="27">
        <v>7398.58</v>
      </c>
      <c r="L306" s="27">
        <v>5395.48</v>
      </c>
      <c r="M306" s="39"/>
      <c r="O306" s="27">
        <v>5502.46</v>
      </c>
      <c r="P306" s="39">
        <f>(O306-L306)/L306</f>
        <v>1.9827707636762712E-2</v>
      </c>
      <c r="Q306" s="123">
        <f>O306-N306</f>
        <v>5502.46</v>
      </c>
      <c r="R306" s="97"/>
      <c r="S306" s="28">
        <v>5500</v>
      </c>
      <c r="T306" s="27">
        <v>5600.14</v>
      </c>
      <c r="U306" s="39">
        <f>(T306-O306)/O306</f>
        <v>1.775205998771464E-2</v>
      </c>
      <c r="V306" s="123">
        <f>T306-S306</f>
        <v>100.14000000000033</v>
      </c>
      <c r="W306" s="97"/>
      <c r="X306" s="28">
        <v>5600</v>
      </c>
      <c r="Y306" s="27">
        <v>5704.8</v>
      </c>
      <c r="Z306" s="89" t="str">
        <f>ROUND(Y306-T306,2) &amp; "   (" &amp; ROUND(100*(Y306-T306)/T306,1) &amp;"%)"</f>
        <v>104,66   (1,9%)</v>
      </c>
      <c r="AA306" s="34" t="str">
        <f>ROUND(Y306-X306,2) &amp; "  (" &amp; ROUND(100*(Y306-X306)/X306,1) &amp;"%)"</f>
        <v>104,8  (1,9%)</v>
      </c>
      <c r="AB306" s="97"/>
      <c r="AC306" s="28">
        <v>5700</v>
      </c>
      <c r="AD306" s="276">
        <v>5830.38</v>
      </c>
      <c r="AE306" s="9" t="str">
        <f>ROUND(AD306-Y306,2) &amp; "   (" &amp; ROUND(100*(AD306-Y306)/Y306,1) &amp;"%)"</f>
        <v>125,58   (2,2%)</v>
      </c>
      <c r="AF306" s="287" t="str">
        <f>ROUND(AD306-AC306,2) &amp; "  (" &amp; ROUND(100*(AD306-AC306)/AC306,1) &amp;"%)"</f>
        <v>130,38  (2,3%)</v>
      </c>
      <c r="AG306" s="97"/>
      <c r="AH306" s="28">
        <v>5790</v>
      </c>
      <c r="AI306" s="27">
        <v>5933.08</v>
      </c>
      <c r="AJ306" s="9" t="str">
        <f t="shared" si="279"/>
        <v>102,7   (1,8%)</v>
      </c>
      <c r="AK306" s="34" t="str">
        <f>ROUND(AI306-AH306,2) &amp; "  (" &amp; ROUND(100*(AI306-AH306)/AH306,1) &amp;"%)"</f>
        <v>143,08  (2,5%)</v>
      </c>
      <c r="AL306" s="97"/>
      <c r="AM306" s="28">
        <v>5880</v>
      </c>
      <c r="AN306" s="27">
        <v>6015.62</v>
      </c>
      <c r="AO306" s="9" t="str">
        <f t="shared" si="280"/>
        <v>82,54   (1,4%)</v>
      </c>
      <c r="AP306" s="34" t="str">
        <f>ROUND(AN306-AM306,2) &amp; "  (" &amp; ROUND(100*(AN306-AM306)/AM306,1) &amp;"%)"</f>
        <v>135,62  (2,3%)</v>
      </c>
      <c r="AQ306" s="97"/>
      <c r="AR306" s="28">
        <v>5880</v>
      </c>
      <c r="AS306" s="27">
        <v>0</v>
      </c>
      <c r="AT306" s="9" t="str">
        <f t="shared" si="281"/>
        <v>-6015,62   (-100%)</v>
      </c>
      <c r="AU306" s="34" t="str">
        <f>ROUND(AS306-AR306,2) &amp; "  (" &amp; ROUND(100*(AS306-AR306)/AR306,1) &amp;"%)"</f>
        <v>-5880  (-100%)</v>
      </c>
      <c r="AV306" s="97"/>
    </row>
    <row r="307" spans="1:48" s="62" customFormat="1" x14ac:dyDescent="0.3">
      <c r="A307" s="23" t="str">
        <f t="shared" si="274"/>
        <v>6230</v>
      </c>
      <c r="B307" s="252" t="s">
        <v>278</v>
      </c>
      <c r="C307" s="253"/>
      <c r="D307" s="187" t="str">
        <f t="shared" si="275"/>
        <v>65367/700  Chauff.</v>
      </c>
      <c r="E307" s="190" t="str">
        <f xml:space="preserve"> A524</f>
        <v>62313 – Expertises Chauffage</v>
      </c>
      <c r="F307" s="27"/>
      <c r="G307" s="27"/>
      <c r="H307" s="27">
        <v>4784</v>
      </c>
      <c r="I307" s="27"/>
      <c r="J307" s="27"/>
      <c r="K307" s="28"/>
      <c r="L307" s="27"/>
      <c r="M307" s="39"/>
      <c r="N307" s="28"/>
      <c r="O307" s="27"/>
      <c r="P307" s="39"/>
      <c r="Q307" s="123"/>
      <c r="R307" s="97"/>
      <c r="S307" s="28"/>
      <c r="T307" s="27"/>
      <c r="U307" s="39"/>
      <c r="V307" s="123"/>
      <c r="W307" s="97"/>
      <c r="X307" s="28"/>
      <c r="Y307" s="27"/>
      <c r="Z307" s="89"/>
      <c r="AA307" s="34"/>
      <c r="AB307" s="97"/>
      <c r="AC307" s="28"/>
      <c r="AD307" s="27"/>
      <c r="AE307" s="9"/>
      <c r="AF307" s="34"/>
      <c r="AG307" s="97"/>
      <c r="AH307" s="28"/>
      <c r="AI307" s="27"/>
      <c r="AJ307" s="39"/>
      <c r="AK307" s="34"/>
      <c r="AL307" s="97"/>
      <c r="AM307" s="28"/>
      <c r="AN307" s="27"/>
      <c r="AO307" s="39"/>
      <c r="AP307" s="34"/>
      <c r="AQ307" s="97"/>
      <c r="AR307" s="28"/>
      <c r="AS307" s="27"/>
      <c r="AT307" s="39"/>
      <c r="AU307" s="34"/>
      <c r="AV307" s="97"/>
    </row>
    <row r="308" spans="1:48" s="62" customFormat="1" x14ac:dyDescent="0.3">
      <c r="A308" s="23" t="str">
        <f t="shared" si="274"/>
        <v>6730</v>
      </c>
      <c r="B308" s="252" t="s">
        <v>279</v>
      </c>
      <c r="C308" s="253"/>
      <c r="D308" s="187" t="str">
        <f t="shared" si="275"/>
        <v>65367/700  Chauff.</v>
      </c>
      <c r="E308" s="218" t="str">
        <f>A613</f>
        <v>6733 – Etudes Techn.Chauffage</v>
      </c>
      <c r="F308" s="27"/>
      <c r="G308" s="27"/>
      <c r="H308" s="27"/>
      <c r="I308" s="27"/>
      <c r="J308" s="27"/>
      <c r="K308" s="28"/>
      <c r="L308" s="27"/>
      <c r="M308" s="39"/>
      <c r="N308" s="28"/>
      <c r="O308" s="27"/>
      <c r="P308" s="39"/>
      <c r="Q308" s="123"/>
      <c r="R308" s="97"/>
      <c r="S308" s="28"/>
      <c r="T308" s="27"/>
      <c r="U308" s="39"/>
      <c r="V308" s="123"/>
      <c r="W308" s="97"/>
      <c r="X308" s="28"/>
      <c r="Y308" s="27"/>
      <c r="Z308" s="89"/>
      <c r="AA308" s="34"/>
      <c r="AB308" s="97"/>
      <c r="AC308" s="28"/>
      <c r="AD308" s="27"/>
      <c r="AE308" s="9"/>
      <c r="AF308" s="34"/>
      <c r="AG308" s="97"/>
      <c r="AH308" s="28"/>
      <c r="AI308" s="27"/>
      <c r="AJ308" s="39"/>
      <c r="AK308" s="34"/>
      <c r="AL308" s="97"/>
      <c r="AM308" s="28"/>
      <c r="AN308" s="27"/>
      <c r="AO308" s="39"/>
      <c r="AP308" s="34"/>
      <c r="AQ308" s="97"/>
      <c r="AR308" s="28"/>
      <c r="AS308" s="27"/>
      <c r="AT308" s="39"/>
      <c r="AU308" s="34"/>
      <c r="AV308" s="97"/>
    </row>
    <row r="309" spans="1:48" s="122" customFormat="1" ht="18" thickBot="1" x14ac:dyDescent="0.35">
      <c r="A309" s="111" t="str">
        <f t="shared" si="274"/>
        <v>7140</v>
      </c>
      <c r="B309" s="237" t="s">
        <v>280</v>
      </c>
      <c r="C309" s="238"/>
      <c r="D309" s="257" t="str">
        <f t="shared" si="275"/>
        <v>65959/700  Chauff.</v>
      </c>
      <c r="E309" s="288" t="str">
        <f xml:space="preserve"> A633</f>
        <v>71433 – Recettes DiversesChauff.</v>
      </c>
      <c r="F309" s="153">
        <v>0</v>
      </c>
      <c r="G309" s="153">
        <v>0</v>
      </c>
      <c r="H309" s="153">
        <v>0</v>
      </c>
      <c r="I309" s="153">
        <v>-228.34</v>
      </c>
      <c r="J309" s="153"/>
      <c r="K309" s="154">
        <v>2500</v>
      </c>
      <c r="L309" s="153"/>
      <c r="M309" s="116"/>
      <c r="N309" s="154">
        <v>2500</v>
      </c>
      <c r="O309" s="153"/>
      <c r="P309" s="116"/>
      <c r="Q309" s="125">
        <f>O309-N309</f>
        <v>-2500</v>
      </c>
      <c r="R309" s="117"/>
      <c r="S309" s="154">
        <v>0</v>
      </c>
      <c r="T309" s="153">
        <v>0</v>
      </c>
      <c r="U309" s="116"/>
      <c r="V309" s="125">
        <f>T309-S309</f>
        <v>0</v>
      </c>
      <c r="W309" s="117"/>
      <c r="X309" s="154">
        <v>0</v>
      </c>
      <c r="Y309" s="153"/>
      <c r="Z309" s="119"/>
      <c r="AA309" s="120"/>
      <c r="AB309" s="117"/>
      <c r="AC309" s="154"/>
      <c r="AD309" s="153"/>
      <c r="AE309" s="121"/>
      <c r="AF309" s="120"/>
      <c r="AG309" s="117"/>
      <c r="AH309" s="154"/>
      <c r="AI309" s="153"/>
      <c r="AJ309" s="116"/>
      <c r="AK309" s="120"/>
      <c r="AL309" s="117"/>
      <c r="AM309" s="154"/>
      <c r="AN309" s="153"/>
      <c r="AO309" s="116"/>
      <c r="AP309" s="120"/>
      <c r="AQ309" s="117"/>
      <c r="AR309" s="154"/>
      <c r="AS309" s="153"/>
      <c r="AT309" s="116"/>
      <c r="AU309" s="120"/>
      <c r="AV309" s="117"/>
    </row>
    <row r="310" spans="1:48" s="228" customFormat="1" x14ac:dyDescent="0.3">
      <c r="A310" s="223"/>
      <c r="B310" s="224"/>
      <c r="C310" s="225"/>
      <c r="D310" s="225"/>
      <c r="E310" s="225"/>
      <c r="F310" s="226">
        <f t="shared" ref="F310:L310" si="282">SUM(F297:F309)</f>
        <v>156122.28999999998</v>
      </c>
      <c r="G310" s="226">
        <f t="shared" si="282"/>
        <v>145672.44</v>
      </c>
      <c r="H310" s="226">
        <f t="shared" si="282"/>
        <v>154691.45000000001</v>
      </c>
      <c r="I310" s="226">
        <f t="shared" si="282"/>
        <v>172655.02000000002</v>
      </c>
      <c r="J310" s="226">
        <f t="shared" si="282"/>
        <v>150875.77999999997</v>
      </c>
      <c r="K310" s="289">
        <f t="shared" si="282"/>
        <v>160500</v>
      </c>
      <c r="L310" s="226">
        <f t="shared" si="282"/>
        <v>177256.87000000002</v>
      </c>
      <c r="M310" s="57">
        <f>(L310-J310)</f>
        <v>26381.090000000055</v>
      </c>
      <c r="N310" s="56">
        <f>SUM(N297:N309)</f>
        <v>160500</v>
      </c>
      <c r="O310" s="226">
        <f>SUM(O297:O309)</f>
        <v>186255.53999999998</v>
      </c>
      <c r="P310" s="57">
        <f>(O310-L310)</f>
        <v>8998.6699999999546</v>
      </c>
      <c r="Q310" s="123">
        <f>O310-N310</f>
        <v>25755.539999999979</v>
      </c>
      <c r="R310" s="97"/>
      <c r="S310" s="56">
        <f>SUM(S297:S309)</f>
        <v>170530</v>
      </c>
      <c r="T310" s="226">
        <f>SUM(T297:T309)</f>
        <v>178096.39000000004</v>
      </c>
      <c r="U310" s="57">
        <f>(T310-O310)</f>
        <v>-8159.149999999936</v>
      </c>
      <c r="V310" s="123">
        <f>T310-S310</f>
        <v>7566.3900000000431</v>
      </c>
      <c r="W310" s="97"/>
      <c r="X310" s="56">
        <f>SUM(X297:X309)</f>
        <v>196300</v>
      </c>
      <c r="Y310" s="226">
        <f>SUM(Y297:Y309)</f>
        <v>180521.44</v>
      </c>
      <c r="Z310" s="59" t="str">
        <f>ROUND(Y310-T310,2) &amp; "   (" &amp; ROUND(100*(Y310-T310)/T310,1) &amp;"%)"</f>
        <v>2425,05   (1,4%)</v>
      </c>
      <c r="AA310" s="34" t="str">
        <f>ROUND(Y310-X310,2) &amp; "  (" &amp; ROUND(100*(Y310-X310)/X310,1) &amp;"%)"</f>
        <v>-15778,56  (-8%)</v>
      </c>
      <c r="AB310" s="97"/>
      <c r="AC310" s="56">
        <f>SUM(AC297:AC309)</f>
        <v>187700</v>
      </c>
      <c r="AD310" s="227">
        <f>SUM(AD297:AD309)</f>
        <v>185530.90000000002</v>
      </c>
      <c r="AE310" s="35" t="str">
        <f>ROUND(AD310-Y310,2) &amp; "   (" &amp; ROUND(100*(AD310-Y310)/Y310,1) &amp;"%)"</f>
        <v>5009,46   (2,8%)</v>
      </c>
      <c r="AF310" s="34" t="str">
        <f>ROUND(AD310-AC310,2) &amp; "  (" &amp; ROUND(100*(AD310-AC310)/AC310,1) &amp;"%)"</f>
        <v>-2169,1  (-1,2%)</v>
      </c>
      <c r="AG310" s="191">
        <f>IF(AD310&gt;0,AD310/AD$317,"")</f>
        <v>0.36842172674829438</v>
      </c>
      <c r="AH310" s="56">
        <f>SUM(AH297:AH309)</f>
        <v>190540</v>
      </c>
      <c r="AI310" s="227">
        <f>SUM(AI297:AI309)</f>
        <v>167134.48000000001</v>
      </c>
      <c r="AJ310" s="35" t="str">
        <f t="shared" ref="AJ310" si="283">ROUND(AI310-AD310,2) &amp; "   (" &amp; ROUND(100*(AI310-AD310)/AD310,1) &amp;"%)"</f>
        <v>-18396,42   (-9,9%)</v>
      </c>
      <c r="AK310" s="34" t="str">
        <f>ROUND(AI310-AH310,2) &amp; "  (" &amp; ROUND(100*(AI310-AH310)/AH310,1) &amp;"%)"</f>
        <v>-23405,52  (-12,3%)</v>
      </c>
      <c r="AL310" s="97"/>
      <c r="AM310" s="56">
        <f>SUM(AM297:AM309)</f>
        <v>193430</v>
      </c>
      <c r="AN310" s="227">
        <f>SUM(AN297:AN309)</f>
        <v>118030.82</v>
      </c>
      <c r="AO310" s="35" t="str">
        <f t="shared" ref="AO310" si="284">ROUND(AN310-AI310,2) &amp; "   (" &amp; ROUND(100*(AN310-AI310)/AI310,1) &amp;"%)"</f>
        <v>-49103,66   (-29,4%)</v>
      </c>
      <c r="AP310" s="34" t="str">
        <f>ROUND(AN310-AM310,2) &amp; "  (" &amp; ROUND(100*(AN310-AM310)/AM310,1) &amp;"%)"</f>
        <v>-75399,18  (-39%)</v>
      </c>
      <c r="AQ310" s="97"/>
      <c r="AR310" s="56">
        <f>SUM(AR297:AR309)</f>
        <v>186870</v>
      </c>
      <c r="AS310" s="227">
        <f>SUM(AS297:AS309)</f>
        <v>0</v>
      </c>
      <c r="AT310" s="35" t="str">
        <f t="shared" ref="AT310" si="285">ROUND(AS310-AN310,2) &amp; "   (" &amp; ROUND(100*(AS310-AN310)/AN310,1) &amp;"%)"</f>
        <v>-118030,82   (-100%)</v>
      </c>
      <c r="AU310" s="34" t="str">
        <f>ROUND(AS310-AR310,2) &amp; "  (" &amp; ROUND(100*(AS310-AR310)/AR310,1) &amp;"%)"</f>
        <v>-186870  (-100%)</v>
      </c>
      <c r="AV310" s="97"/>
    </row>
    <row r="311" spans="1:48" s="251" customFormat="1" x14ac:dyDescent="0.3">
      <c r="A311" s="217"/>
      <c r="B311" s="242"/>
      <c r="C311" s="243"/>
      <c r="D311" s="243"/>
      <c r="E311" s="243"/>
      <c r="F311" s="244"/>
      <c r="G311" s="244"/>
      <c r="H311" s="244"/>
      <c r="I311" s="244"/>
      <c r="J311" s="244"/>
      <c r="K311" s="245"/>
      <c r="L311" s="246"/>
      <c r="M311" s="63">
        <f>(L310-J310)/J310</f>
        <v>0.17485304798424281</v>
      </c>
      <c r="N311" s="247"/>
      <c r="O311" s="246"/>
      <c r="P311" s="63">
        <f>(O310-L310)/L310</f>
        <v>5.0766269313002953E-2</v>
      </c>
      <c r="Q311" s="91"/>
      <c r="R311" s="92"/>
      <c r="S311" s="247"/>
      <c r="T311" s="246"/>
      <c r="U311" s="63">
        <f>(T310-O310)/O310</f>
        <v>-4.3806213764164742E-2</v>
      </c>
      <c r="V311" s="91"/>
      <c r="W311" s="92"/>
      <c r="X311" s="247"/>
      <c r="Y311" s="244"/>
      <c r="Z311" s="290"/>
      <c r="AA311" s="7"/>
      <c r="AB311" s="92"/>
      <c r="AC311" s="247"/>
      <c r="AD311" s="250"/>
      <c r="AE311" s="9"/>
      <c r="AF311" s="7"/>
      <c r="AG311" s="92"/>
      <c r="AH311" s="247"/>
      <c r="AI311" s="250"/>
      <c r="AJ311" s="39"/>
      <c r="AK311" s="7"/>
      <c r="AL311" s="92"/>
      <c r="AM311" s="247"/>
      <c r="AN311" s="250"/>
      <c r="AO311" s="39"/>
      <c r="AP311" s="7"/>
      <c r="AQ311" s="92"/>
      <c r="AR311" s="247"/>
      <c r="AS311" s="250"/>
      <c r="AT311" s="39"/>
      <c r="AU311" s="7"/>
      <c r="AV311" s="92"/>
    </row>
    <row r="312" spans="1:48" x14ac:dyDescent="0.3">
      <c r="B312" s="279" t="s">
        <v>281</v>
      </c>
      <c r="C312" s="280"/>
      <c r="D312" s="280"/>
      <c r="E312" s="280"/>
    </row>
    <row r="313" spans="1:48" x14ac:dyDescent="0.3">
      <c r="B313" s="252" t="s">
        <v>282</v>
      </c>
      <c r="C313" s="253"/>
      <c r="D313" s="253"/>
      <c r="E313" s="253"/>
    </row>
    <row r="314" spans="1:48" ht="18" thickBot="1" x14ac:dyDescent="0.35">
      <c r="B314" s="252" t="s">
        <v>283</v>
      </c>
      <c r="C314" s="253"/>
      <c r="D314" s="253"/>
      <c r="E314" s="253"/>
    </row>
    <row r="315" spans="1:48" s="299" customFormat="1" x14ac:dyDescent="0.3">
      <c r="A315" s="291"/>
      <c r="B315" s="292"/>
      <c r="C315" s="293"/>
      <c r="D315" s="293"/>
      <c r="E315" s="293"/>
      <c r="F315" s="294">
        <f t="shared" ref="F315:L315" si="286">SUM(F314)</f>
        <v>0</v>
      </c>
      <c r="G315" s="294">
        <f t="shared" si="286"/>
        <v>0</v>
      </c>
      <c r="H315" s="294">
        <f t="shared" si="286"/>
        <v>0</v>
      </c>
      <c r="I315" s="294">
        <f t="shared" si="286"/>
        <v>0</v>
      </c>
      <c r="J315" s="294">
        <f t="shared" si="286"/>
        <v>0</v>
      </c>
      <c r="K315" s="295">
        <f t="shared" si="286"/>
        <v>0</v>
      </c>
      <c r="L315" s="294">
        <f t="shared" si="286"/>
        <v>0</v>
      </c>
      <c r="M315" s="146">
        <f>(L315-J315)/(IF(J315=0,0.0001,J315))</f>
        <v>0</v>
      </c>
      <c r="N315" s="296">
        <f>SUM(N314)</f>
        <v>0</v>
      </c>
      <c r="O315" s="294">
        <f>SUM(O314)</f>
        <v>0</v>
      </c>
      <c r="P315" s="146">
        <f>(O315-L315)/(IF(L315=0,0.0001,L315))</f>
        <v>0</v>
      </c>
      <c r="Q315" s="147"/>
      <c r="R315" s="184"/>
      <c r="S315" s="296">
        <f>SUM(S314)</f>
        <v>0</v>
      </c>
      <c r="T315" s="297">
        <f>SUM(T314)</f>
        <v>0</v>
      </c>
      <c r="U315" s="146">
        <f>(T315-O315)/(IF(O315=0,0.0001,O315))</f>
        <v>0</v>
      </c>
      <c r="V315" s="147"/>
      <c r="W315" s="184"/>
      <c r="X315" s="296">
        <f>SUM(X314)</f>
        <v>0</v>
      </c>
      <c r="Y315" s="297">
        <f>SUM(Y314)</f>
        <v>0</v>
      </c>
      <c r="Z315" s="146">
        <f>(Y315-T315)/(IF(T315=0,0.0001,T315))</f>
        <v>0</v>
      </c>
      <c r="AA315" s="298"/>
      <c r="AB315" s="184"/>
      <c r="AC315" s="296">
        <f>SUM(AC314)</f>
        <v>0</v>
      </c>
      <c r="AD315" s="297">
        <f>SUM(AD314)</f>
        <v>0</v>
      </c>
      <c r="AE315" s="151">
        <f>(AD315-Y315)/(IF(Y315=0,0.0001,Y315))</f>
        <v>0</v>
      </c>
      <c r="AF315" s="298"/>
      <c r="AG315" s="184"/>
      <c r="AH315" s="296">
        <f>SUM(AH314)</f>
        <v>0</v>
      </c>
      <c r="AI315" s="297">
        <f>SUM(AI314)</f>
        <v>0</v>
      </c>
      <c r="AJ315" s="151" t="str">
        <f>ROUND(AI315-AD315,2) &amp; "   (" &amp; ROUND(100*(AI315-AD315)/(AD315+0.001),1) &amp;"%)"</f>
        <v>0   (0%)</v>
      </c>
      <c r="AK315" s="298"/>
      <c r="AL315" s="184"/>
      <c r="AM315" s="296">
        <f>SUM(AM314)</f>
        <v>0</v>
      </c>
      <c r="AN315" s="297">
        <f>SUM(AN314)</f>
        <v>0</v>
      </c>
      <c r="AO315" s="151" t="str">
        <f>ROUND(AN315-AI315,2) &amp; "   (" &amp; ROUND(100*(AN315-AI315)/(AI315+0.0001),1) &amp;"%)"</f>
        <v>0   (0%)</v>
      </c>
      <c r="AP315" s="298"/>
      <c r="AQ315" s="184"/>
      <c r="AR315" s="296">
        <f>SUM(AR314)</f>
        <v>0</v>
      </c>
      <c r="AS315" s="297">
        <f>SUM(AS314)</f>
        <v>0</v>
      </c>
      <c r="AT315" s="151" t="e">
        <f t="shared" ref="AT315" si="287">ROUND(AS315-AN315,2) &amp; "   (" &amp; ROUND(100*(AS315-AN315)/AN315,1) &amp;"%)"</f>
        <v>#DIV/0!</v>
      </c>
      <c r="AU315" s="298"/>
      <c r="AV315" s="184"/>
    </row>
    <row r="316" spans="1:48" s="306" customFormat="1" ht="18" thickBot="1" x14ac:dyDescent="0.35">
      <c r="A316" s="300"/>
      <c r="B316" s="301"/>
      <c r="C316" s="302"/>
      <c r="D316" s="302"/>
      <c r="E316" s="302"/>
      <c r="F316" s="303"/>
      <c r="G316" s="303"/>
      <c r="H316" s="303"/>
      <c r="I316" s="303"/>
      <c r="J316" s="303"/>
      <c r="K316" s="278"/>
      <c r="L316" s="304">
        <f>L315-J315</f>
        <v>0</v>
      </c>
      <c r="M316" s="116"/>
      <c r="N316" s="115"/>
      <c r="O316" s="304">
        <f>O315-L315</f>
        <v>0</v>
      </c>
      <c r="P316" s="116"/>
      <c r="Q316" s="125"/>
      <c r="R316" s="126"/>
      <c r="S316" s="115"/>
      <c r="T316" s="305"/>
      <c r="U316" s="116"/>
      <c r="V316" s="125"/>
      <c r="W316" s="126"/>
      <c r="X316" s="115"/>
      <c r="Y316" s="305"/>
      <c r="Z316" s="116"/>
      <c r="AA316" s="118"/>
      <c r="AB316" s="126"/>
      <c r="AC316" s="115"/>
      <c r="AD316" s="305"/>
      <c r="AE316" s="121"/>
      <c r="AF316" s="118"/>
      <c r="AG316" s="126"/>
      <c r="AH316" s="115"/>
      <c r="AI316" s="305"/>
      <c r="AJ316" s="116"/>
      <c r="AK316" s="118"/>
      <c r="AL316" s="126"/>
      <c r="AM316" s="115"/>
      <c r="AN316" s="305"/>
      <c r="AO316" s="116"/>
      <c r="AP316" s="118"/>
      <c r="AQ316" s="126"/>
      <c r="AR316" s="115"/>
      <c r="AS316" s="305"/>
      <c r="AT316" s="116"/>
      <c r="AU316" s="118"/>
      <c r="AV316" s="126"/>
    </row>
    <row r="317" spans="1:48" s="228" customFormat="1" x14ac:dyDescent="0.3">
      <c r="A317" s="223"/>
      <c r="B317" s="224"/>
      <c r="C317" s="225"/>
      <c r="D317" s="225"/>
      <c r="E317" s="225"/>
      <c r="F317" s="307">
        <f>SUM(F219,F294,F310,F315)</f>
        <v>474030.5199999999</v>
      </c>
      <c r="G317" s="307">
        <f t="shared" ref="G317:L317" si="288">G219+G294+G310+G315</f>
        <v>483537.51000000007</v>
      </c>
      <c r="H317" s="307">
        <f t="shared" si="288"/>
        <v>495645.58000000013</v>
      </c>
      <c r="I317" s="307">
        <f t="shared" si="288"/>
        <v>495744.05</v>
      </c>
      <c r="J317" s="307">
        <f t="shared" si="288"/>
        <v>448889.31000000006</v>
      </c>
      <c r="K317" s="289">
        <f t="shared" si="288"/>
        <v>462560</v>
      </c>
      <c r="L317" s="307">
        <f t="shared" si="288"/>
        <v>480474.64</v>
      </c>
      <c r="M317" s="57">
        <f>(L317-J317)</f>
        <v>31585.329999999958</v>
      </c>
      <c r="N317" s="289">
        <f>N219+N294+N310+N315</f>
        <v>462560</v>
      </c>
      <c r="O317" s="307">
        <f>O219+O294+O310+O315</f>
        <v>500265.68</v>
      </c>
      <c r="P317" s="57">
        <f>(O317-L317)</f>
        <v>19791.039999999979</v>
      </c>
      <c r="Q317" s="123">
        <f>O317-N317</f>
        <v>37705.679999999993</v>
      </c>
      <c r="R317" s="97"/>
      <c r="S317" s="289">
        <f>S219+S294+S310+S315</f>
        <v>472980</v>
      </c>
      <c r="T317" s="307">
        <f>T219+T294+T310+T315</f>
        <v>489071.49999999988</v>
      </c>
      <c r="U317" s="29">
        <f>(T317-O317)/O317</f>
        <v>-2.237647003888036E-2</v>
      </c>
      <c r="V317" s="123">
        <f>T317-S317</f>
        <v>16091.499999999884</v>
      </c>
      <c r="W317" s="97"/>
      <c r="X317" s="289">
        <f>X219+X294+X310+X315</f>
        <v>512930</v>
      </c>
      <c r="Y317" s="307">
        <f>Y219+Y294+Y310+Y315</f>
        <v>509384.93000000005</v>
      </c>
      <c r="Z317" s="37" t="str">
        <f>ROUND(Y317-T317,2) &amp; "   (" &amp; ROUND(100*(Y317-T317)/T317,1) &amp;"%)"</f>
        <v>20313,43   (4,2%)</v>
      </c>
      <c r="AA317" s="34" t="str">
        <f>ROUND(Y317-X317,2) &amp; "  (" &amp; ROUND(100*(Y317-X317)/X317,1) &amp;"%)"</f>
        <v>-3545,07  (-0,7%)</v>
      </c>
      <c r="AB317" s="97"/>
      <c r="AC317" s="289">
        <f>AC219+AC294+AC310+AC315</f>
        <v>509100</v>
      </c>
      <c r="AD317" s="307">
        <f>SUM(AD219,AD224,AD294,AD310,AD315)</f>
        <v>503582.95000000007</v>
      </c>
      <c r="AE317" s="35" t="str">
        <f>ROUND(AD317-Y317,2) &amp; "   (" &amp; ROUND(100*(AD317-Y317)/Y317,1) &amp;"%)"</f>
        <v>-5801,98   (-1,1%)</v>
      </c>
      <c r="AF317" s="34" t="str">
        <f>ROUND(AD317-AC317,2) &amp; "  (" &amp; ROUND(100*(AD317-AC317)/AC317,1) &amp;"%)"</f>
        <v>-5517,05  (-1,1%)</v>
      </c>
      <c r="AG317" s="191">
        <f>IF(AD317&gt;0,AD317/AD$317,"")</f>
        <v>1</v>
      </c>
      <c r="AH317" s="289">
        <f>AH219+AH294+AH310+AH315</f>
        <v>516520</v>
      </c>
      <c r="AI317" s="307">
        <f>AI219+AI294+AI310+AI315</f>
        <v>481864.07000000018</v>
      </c>
      <c r="AJ317" s="35" t="str">
        <f t="shared" ref="AJ317" si="289">ROUND(AI317-AD317,2) &amp; "   (" &amp; ROUND(100*(AI317-AD317)/AD317,1) &amp;"%)"</f>
        <v>-21718,88   (-4,3%)</v>
      </c>
      <c r="AK317" s="34" t="str">
        <f>ROUND(AI317-AH317,2) &amp; "  (" &amp; ROUND(100*(AI317-AH317)/AH317,1) &amp;"%)"</f>
        <v>-34655,93  (-6,7%)</v>
      </c>
      <c r="AL317" s="97"/>
      <c r="AM317" s="289">
        <f>AM219+AM294+AM310+AM315</f>
        <v>525630</v>
      </c>
      <c r="AN317" s="307">
        <f>SUM(AN219,AN224,AN294,AN310,AN315)</f>
        <v>370938.8</v>
      </c>
      <c r="AO317" s="35" t="str">
        <f t="shared" ref="AO317" si="290">ROUND(AN317-AI317,2) &amp; "   (" &amp; ROUND(100*(AN317-AI317)/AI317,1) &amp;"%)"</f>
        <v>-110925,27   (-23%)</v>
      </c>
      <c r="AP317" s="34" t="str">
        <f>ROUND(AN317-AM317,2) &amp; "  (" &amp; ROUND(100*(AN317-AM317)/AM317,1) &amp;"%)"</f>
        <v>-154691,2  (-29,4%)</v>
      </c>
      <c r="AQ317" s="97"/>
      <c r="AR317" s="289">
        <f>AR219+AR294+AR310+AR315</f>
        <v>504000</v>
      </c>
      <c r="AS317" s="307">
        <f>AS219+AS294+AS310+AS315</f>
        <v>1</v>
      </c>
      <c r="AT317" s="35" t="str">
        <f t="shared" ref="AT317" si="291">ROUND(AS317-AN317,2) &amp; "   (" &amp; ROUND(100*(AS317-AN317)/AN317,1) &amp;"%)"</f>
        <v>-370937,8   (-100%)</v>
      </c>
      <c r="AU317" s="34" t="str">
        <f>ROUND(AS317-AR317,2) &amp; "  (" &amp; ROUND(100*(AS317-AR317)/AR317,1) &amp;"%)"</f>
        <v>-503999  (-100%)</v>
      </c>
      <c r="AV317" s="97"/>
    </row>
    <row r="318" spans="1:48" s="251" customFormat="1" ht="16.899999999999999" customHeight="1" x14ac:dyDescent="0.3">
      <c r="A318" s="217"/>
      <c r="B318" s="242"/>
      <c r="C318" s="243"/>
      <c r="D318" s="243"/>
      <c r="E318" s="243"/>
      <c r="F318" s="308"/>
      <c r="G318" s="308"/>
      <c r="H318" s="308"/>
      <c r="I318" s="308"/>
      <c r="J318" s="308"/>
      <c r="K318" s="245"/>
      <c r="L318" s="246"/>
      <c r="M318" s="63">
        <f>(L317-J317)/J317</f>
        <v>7.0363292901762256E-2</v>
      </c>
      <c r="N318" s="247"/>
      <c r="O318" s="246"/>
      <c r="P318" s="63">
        <f>(O317-L317)/L317</f>
        <v>4.119060269237098E-2</v>
      </c>
      <c r="Q318" s="91"/>
      <c r="R318" s="92"/>
      <c r="S318" s="247"/>
      <c r="T318" s="250"/>
      <c r="U318" s="39"/>
      <c r="V318" s="91"/>
      <c r="W318" s="92"/>
      <c r="X318" s="247"/>
      <c r="Y318" s="250"/>
      <c r="Z318" s="39"/>
      <c r="AA318" s="7"/>
      <c r="AB318" s="92"/>
      <c r="AC318" s="247"/>
      <c r="AD318" s="250"/>
      <c r="AE318" s="9"/>
      <c r="AF318" s="7"/>
      <c r="AG318" s="92"/>
      <c r="AH318" s="247"/>
      <c r="AI318" s="250"/>
      <c r="AJ318" s="39"/>
      <c r="AK318" s="7"/>
      <c r="AL318" s="92"/>
      <c r="AM318" s="247"/>
      <c r="AN318" s="250"/>
      <c r="AO318" s="39"/>
      <c r="AP318" s="7"/>
      <c r="AQ318" s="92"/>
      <c r="AR318" s="247"/>
      <c r="AS318" s="250"/>
      <c r="AT318" s="39"/>
      <c r="AU318" s="7"/>
      <c r="AV318" s="92"/>
    </row>
    <row r="319" spans="1:48" s="320" customFormat="1" ht="16.899999999999999" customHeight="1" thickBot="1" x14ac:dyDescent="0.35">
      <c r="A319" s="309"/>
      <c r="B319" s="310" t="s">
        <v>284</v>
      </c>
      <c r="C319" s="311"/>
      <c r="D319" s="311"/>
      <c r="E319" s="311"/>
      <c r="F319" s="312">
        <f>F34-SUM(F39:F43)-F317</f>
        <v>-311.30999999982305</v>
      </c>
      <c r="G319" s="312">
        <f>G34-SUM(G39:G43)-G317</f>
        <v>-9358.5400000000373</v>
      </c>
      <c r="H319" s="312">
        <f>H34-SUM(H39:H43)-H317</f>
        <v>0</v>
      </c>
      <c r="I319" s="312">
        <f>I34-SUM(I39:I43)-I317</f>
        <v>0</v>
      </c>
      <c r="J319" s="312">
        <f>J34-SUM(J39:J43)-J317</f>
        <v>0</v>
      </c>
      <c r="K319" s="313"/>
      <c r="L319" s="312">
        <f>L34-SUM(L39:L43)-L317</f>
        <v>0</v>
      </c>
      <c r="M319" s="314"/>
      <c r="N319" s="313"/>
      <c r="O319" s="312">
        <f>O34-SUM(O39:O43)-O317</f>
        <v>0</v>
      </c>
      <c r="P319" s="314"/>
      <c r="Q319" s="315"/>
      <c r="R319" s="316"/>
      <c r="S319" s="313"/>
      <c r="T319" s="312">
        <f>T34-SUM(T39:T43)-T317</f>
        <v>0</v>
      </c>
      <c r="U319" s="317"/>
      <c r="V319" s="315"/>
      <c r="W319" s="316"/>
      <c r="X319" s="313"/>
      <c r="Y319" s="312">
        <f>Y34-SUM(Y39:Y43)-Y317</f>
        <v>3.9999998989515007E-3</v>
      </c>
      <c r="Z319" s="317"/>
      <c r="AA319" s="318"/>
      <c r="AB319" s="316"/>
      <c r="AC319" s="313"/>
      <c r="AD319" s="312">
        <f>AD34-SUM(AD39:AD43)-AD317</f>
        <v>0</v>
      </c>
      <c r="AE319" s="319"/>
      <c r="AF319" s="318"/>
      <c r="AG319" s="316"/>
      <c r="AH319" s="313"/>
      <c r="AI319" s="312">
        <f>AI34-SUM(AI39:AI43)-AI317</f>
        <v>0</v>
      </c>
      <c r="AJ319" s="317"/>
      <c r="AK319" s="318"/>
      <c r="AL319" s="316"/>
      <c r="AM319" s="313"/>
      <c r="AN319" s="312">
        <f>(AN34-AN45)-AN317</f>
        <v>0</v>
      </c>
      <c r="AO319" s="317"/>
      <c r="AP319" s="318"/>
      <c r="AQ319" s="316"/>
      <c r="AR319" s="313"/>
      <c r="AS319" s="312">
        <f>AS34-SUM(AS39:AS43)-AS317</f>
        <v>0</v>
      </c>
      <c r="AT319" s="317"/>
      <c r="AU319" s="318"/>
      <c r="AV319" s="316"/>
    </row>
    <row r="320" spans="1:48" ht="16.899999999999999" customHeight="1" x14ac:dyDescent="0.3">
      <c r="E320" s="321"/>
      <c r="K320" s="90"/>
    </row>
    <row r="321" spans="1:48" x14ac:dyDescent="0.3">
      <c r="K321" s="90"/>
      <c r="Z321" s="9"/>
    </row>
    <row r="322" spans="1:48" s="13" customFormat="1" ht="15.6" customHeight="1" thickBot="1" x14ac:dyDescent="0.35">
      <c r="B322" s="14" t="s">
        <v>285</v>
      </c>
      <c r="C322" s="15"/>
      <c r="D322" s="15"/>
      <c r="E322" s="15"/>
      <c r="F322" s="16"/>
      <c r="G322" s="16"/>
      <c r="H322" s="16"/>
      <c r="I322" s="16"/>
      <c r="J322" s="16"/>
      <c r="K322" s="17" t="s">
        <v>286</v>
      </c>
      <c r="L322" s="16"/>
      <c r="M322" s="18" t="s">
        <v>286</v>
      </c>
      <c r="N322" s="17"/>
      <c r="O322" s="16"/>
      <c r="P322" s="18" t="s">
        <v>286</v>
      </c>
      <c r="Q322" s="19"/>
      <c r="R322" s="20"/>
      <c r="S322" s="17"/>
      <c r="T322" s="16"/>
      <c r="U322" s="21" t="s">
        <v>286</v>
      </c>
      <c r="V322" s="19"/>
      <c r="W322" s="20"/>
      <c r="X322" s="17"/>
      <c r="Y322" s="16"/>
      <c r="Z322" s="21" t="s">
        <v>286</v>
      </c>
      <c r="AA322" s="19"/>
      <c r="AB322" s="20"/>
      <c r="AC322" s="17"/>
      <c r="AD322" s="16"/>
      <c r="AE322" s="21" t="s">
        <v>286</v>
      </c>
      <c r="AF322" s="19"/>
      <c r="AG322" s="20"/>
      <c r="AH322" s="17"/>
      <c r="AI322" s="16"/>
      <c r="AJ322" s="21" t="s">
        <v>286</v>
      </c>
      <c r="AK322" s="19"/>
      <c r="AL322" s="20"/>
      <c r="AM322" s="17"/>
      <c r="AN322" s="16"/>
      <c r="AO322" s="21" t="s">
        <v>286</v>
      </c>
      <c r="AP322" s="19"/>
      <c r="AQ322" s="20"/>
      <c r="AR322" s="17"/>
      <c r="AS322" s="16"/>
      <c r="AT322" s="21" t="s">
        <v>286</v>
      </c>
      <c r="AU322" s="19"/>
      <c r="AV322" s="20"/>
    </row>
    <row r="323" spans="1:48" x14ac:dyDescent="0.3">
      <c r="A323" s="23" t="str">
        <f>LEFT(B323,FIND(" ",B323,1)-1)&amp;0</f>
        <v>6010</v>
      </c>
      <c r="B323" s="24" t="s">
        <v>287</v>
      </c>
      <c r="E323" s="25" t="str">
        <f xml:space="preserve"> A363</f>
        <v>601 Eau  *</v>
      </c>
      <c r="F323" s="27">
        <f>SUM(F110,F313:F314)</f>
        <v>41802.74</v>
      </c>
      <c r="G323" s="27">
        <f>SUM(G110,G313:G314)</f>
        <v>42334.12</v>
      </c>
      <c r="H323" s="27">
        <f>SUM(H110,H313:H314)</f>
        <v>46435.68</v>
      </c>
      <c r="I323" s="27">
        <f>SUM(I110,I313:I314)</f>
        <v>45034.66</v>
      </c>
      <c r="J323" s="27">
        <f>SUM(J110,J313:J314)</f>
        <v>43951.75</v>
      </c>
      <c r="K323" s="90">
        <f>J323-J4</f>
        <v>0</v>
      </c>
      <c r="L323" s="27">
        <f>SUM(L110,L313:L314)</f>
        <v>45694.84</v>
      </c>
      <c r="M323" s="90">
        <f>L323-L4</f>
        <v>0</v>
      </c>
      <c r="O323" s="27">
        <f>SUM(O110,O313:O314)</f>
        <v>47521.54</v>
      </c>
      <c r="P323" s="90">
        <f>O323-O4</f>
        <v>0</v>
      </c>
      <c r="T323" s="27">
        <f>SUM(T110,T313:T314)</f>
        <v>38860.959999999999</v>
      </c>
      <c r="U323" s="90">
        <f>T323-T4</f>
        <v>0</v>
      </c>
      <c r="Y323" s="27">
        <f>SUM(Y110,Y313:Y314)</f>
        <v>47337.74</v>
      </c>
      <c r="Z323" s="90">
        <f>Y323-Y4</f>
        <v>0</v>
      </c>
      <c r="AD323" s="27">
        <f>SUM(AD110,AD313:AD314)</f>
        <v>45137.79</v>
      </c>
      <c r="AE323" s="6">
        <f>AD323-AD4</f>
        <v>0</v>
      </c>
      <c r="AI323" s="27">
        <f>SUM(AI110,AI313:AI314)</f>
        <v>36496.21</v>
      </c>
      <c r="AJ323" s="90">
        <f>AI323-AI4</f>
        <v>0</v>
      </c>
      <c r="AN323" s="27">
        <f>SUM(AN110,AN313:AN314)</f>
        <v>23929.200000000001</v>
      </c>
      <c r="AO323" s="90">
        <f>AN323-AN4</f>
        <v>0</v>
      </c>
      <c r="AS323" s="27">
        <f>SUM(AS82,AS313:AS314)</f>
        <v>0</v>
      </c>
      <c r="AT323" s="90">
        <f>AS323-AS4</f>
        <v>0</v>
      </c>
    </row>
    <row r="324" spans="1:48" s="7" customFormat="1" x14ac:dyDescent="0.3">
      <c r="A324" s="23" t="str">
        <f t="shared" ref="A324:A334" si="292">LEFT(B324,FIND(" ",B324,1)-1)&amp;0</f>
        <v>6020</v>
      </c>
      <c r="B324" s="24" t="s">
        <v>288</v>
      </c>
      <c r="C324" s="25"/>
      <c r="D324" s="25"/>
      <c r="E324" s="25" t="str">
        <f xml:space="preserve"> A364</f>
        <v>602 Électricité  *</v>
      </c>
      <c r="F324" s="27">
        <f>SUM(F109,F286,F297)</f>
        <v>19795.690000000002</v>
      </c>
      <c r="G324" s="27">
        <f>SUM(G109,G286,G297)</f>
        <v>22239.329999999998</v>
      </c>
      <c r="H324" s="27">
        <f>SUM(H109,H286,H297)</f>
        <v>23912.670000000002</v>
      </c>
      <c r="I324" s="27">
        <f>SUM(I109,I286,I297)</f>
        <v>27435.97</v>
      </c>
      <c r="J324" s="27">
        <f>SUM(J109,J286,J297)</f>
        <v>23272.350000000002</v>
      </c>
      <c r="K324" s="90">
        <f>J324-J5</f>
        <v>0</v>
      </c>
      <c r="L324" s="27">
        <f>SUM(L109,L286,L297)</f>
        <v>18493.439999999999</v>
      </c>
      <c r="M324" s="90">
        <f>L324-L5</f>
        <v>0</v>
      </c>
      <c r="N324" s="28"/>
      <c r="O324" s="27">
        <f>SUM(O109,O286,O297)</f>
        <v>25043.03</v>
      </c>
      <c r="P324" s="90">
        <f>O324-O5</f>
        <v>0</v>
      </c>
      <c r="Q324" s="91"/>
      <c r="R324" s="92"/>
      <c r="S324" s="28"/>
      <c r="T324" s="27">
        <f>SUM(T109,T286,T297)</f>
        <v>24765.23</v>
      </c>
      <c r="U324" s="90">
        <f>T324-T5</f>
        <v>0</v>
      </c>
      <c r="V324" s="91"/>
      <c r="W324" s="92"/>
      <c r="X324" s="28"/>
      <c r="Y324" s="27">
        <f>SUM(Y109,Y286,Y297)</f>
        <v>25786.54</v>
      </c>
      <c r="Z324" s="90">
        <f>Y324-Y5</f>
        <v>0</v>
      </c>
      <c r="AB324" s="92"/>
      <c r="AC324" s="28"/>
      <c r="AD324" s="27">
        <f>SUM(AD109,AD286,AD297)</f>
        <v>31296.089999999997</v>
      </c>
      <c r="AE324" s="6">
        <f>AD324-AD5</f>
        <v>0</v>
      </c>
      <c r="AG324" s="92"/>
      <c r="AH324" s="28"/>
      <c r="AI324" s="27">
        <f>SUM(AI109,AI286,AI297)</f>
        <v>23633.03</v>
      </c>
      <c r="AJ324" s="90">
        <f>AI324-AI5</f>
        <v>0</v>
      </c>
      <c r="AL324" s="92"/>
      <c r="AM324" s="28"/>
      <c r="AN324" s="27">
        <f>SUM(AN109,AN286,AN297)</f>
        <v>11986.57</v>
      </c>
      <c r="AO324" s="90">
        <f>AN324-AN5</f>
        <v>0</v>
      </c>
      <c r="AQ324" s="92"/>
      <c r="AR324" s="28"/>
      <c r="AS324" s="27">
        <f>SUM(AS83,AS286,AS297)</f>
        <v>0</v>
      </c>
      <c r="AT324" s="90">
        <f>AS324-AS5</f>
        <v>0</v>
      </c>
      <c r="AV324" s="92"/>
    </row>
    <row r="325" spans="1:48" s="7" customFormat="1" x14ac:dyDescent="0.3">
      <c r="A325" s="23" t="str">
        <f t="shared" si="292"/>
        <v>6030</v>
      </c>
      <c r="B325" s="24" t="s">
        <v>289</v>
      </c>
      <c r="C325" s="25"/>
      <c r="D325" s="25"/>
      <c r="E325" s="25" t="str">
        <f xml:space="preserve"> A368</f>
        <v>603 Chauffage, énergie et combustibles   *</v>
      </c>
      <c r="F325" s="27">
        <f>SUM(F298:F299)</f>
        <v>141095.54999999999</v>
      </c>
      <c r="G325" s="27">
        <f>SUM(G298:G299)</f>
        <v>123289.66</v>
      </c>
      <c r="H325" s="27">
        <f>SUM(H298:H299)</f>
        <v>134341.22</v>
      </c>
      <c r="I325" s="27">
        <f>SUM(I298:I299)</f>
        <v>152968.94</v>
      </c>
      <c r="J325" s="27">
        <f>SUM(J298:J299)</f>
        <v>135002.89000000001</v>
      </c>
      <c r="K325" s="90">
        <f>J325-J6</f>
        <v>0</v>
      </c>
      <c r="L325" s="27">
        <f>SUM(L298:L299)</f>
        <v>160620.04999999999</v>
      </c>
      <c r="M325" s="90">
        <f>L325-L6</f>
        <v>0</v>
      </c>
      <c r="N325" s="28"/>
      <c r="O325" s="27">
        <f>SUM(O298:O299)</f>
        <v>165776.71</v>
      </c>
      <c r="P325" s="90">
        <f>O325-O6</f>
        <v>0</v>
      </c>
      <c r="Q325" s="91"/>
      <c r="R325" s="92"/>
      <c r="S325" s="28"/>
      <c r="T325" s="27">
        <f>SUM(T298:T299)</f>
        <v>161745.16</v>
      </c>
      <c r="U325" s="90">
        <f>T325-T6</f>
        <v>0</v>
      </c>
      <c r="V325" s="91"/>
      <c r="W325" s="92"/>
      <c r="X325" s="28"/>
      <c r="Y325" s="27">
        <f>SUM(Y298:Y299)</f>
        <v>161803.51</v>
      </c>
      <c r="Z325" s="90">
        <f>Y325-Y6</f>
        <v>0</v>
      </c>
      <c r="AB325" s="92"/>
      <c r="AC325" s="28"/>
      <c r="AD325" s="27">
        <f>SUM(AD298:AD299)</f>
        <v>163038.54</v>
      </c>
      <c r="AE325" s="6">
        <f>AD325-AD6</f>
        <v>0</v>
      </c>
      <c r="AG325" s="92"/>
      <c r="AH325" s="28"/>
      <c r="AI325" s="27">
        <f>SUM(AI298:AI299)</f>
        <v>152017.54999999999</v>
      </c>
      <c r="AJ325" s="90">
        <f>AI325-AI6</f>
        <v>0</v>
      </c>
      <c r="AL325" s="92"/>
      <c r="AM325" s="28"/>
      <c r="AN325" s="27">
        <f>SUM(AN298:AN299)</f>
        <v>104304.24</v>
      </c>
      <c r="AO325" s="90">
        <f>AN325-AN6</f>
        <v>0</v>
      </c>
      <c r="AQ325" s="92"/>
      <c r="AR325" s="28"/>
      <c r="AS325" s="27">
        <f>SUM(AS298:AS299)</f>
        <v>0</v>
      </c>
      <c r="AT325" s="90">
        <f>AS325-AS6</f>
        <v>0</v>
      </c>
      <c r="AV325" s="92"/>
    </row>
    <row r="326" spans="1:48" s="7" customFormat="1" ht="19.899999999999999" customHeight="1" x14ac:dyDescent="0.3">
      <c r="A326" s="23" t="str">
        <f t="shared" si="292"/>
        <v>6040</v>
      </c>
      <c r="B326" s="24" t="s">
        <v>290</v>
      </c>
      <c r="C326" s="25"/>
      <c r="D326" s="25"/>
      <c r="E326" s="25" t="str">
        <f xml:space="preserve"> A371</f>
        <v>604 Achats produits d'entretien et petits équipements  *</v>
      </c>
      <c r="F326" s="27">
        <v>0</v>
      </c>
      <c r="G326" s="27"/>
      <c r="H326" s="27"/>
      <c r="I326" s="27"/>
      <c r="J326" s="27"/>
      <c r="K326" s="90"/>
      <c r="L326" s="27"/>
      <c r="M326" s="90"/>
      <c r="N326" s="28"/>
      <c r="O326" s="27"/>
      <c r="P326" s="90"/>
      <c r="Q326" s="91"/>
      <c r="R326" s="92"/>
      <c r="S326" s="28"/>
      <c r="T326" s="27"/>
      <c r="U326" s="90"/>
      <c r="V326" s="91"/>
      <c r="W326" s="92"/>
      <c r="X326" s="28"/>
      <c r="Y326" s="27"/>
      <c r="Z326" s="90"/>
      <c r="AB326" s="92"/>
      <c r="AC326" s="28"/>
      <c r="AD326" s="27"/>
      <c r="AE326" s="6"/>
      <c r="AG326" s="92"/>
      <c r="AH326" s="28"/>
      <c r="AI326" s="27">
        <f>SUM(AI100)</f>
        <v>2446.08</v>
      </c>
      <c r="AJ326" s="90">
        <f>AI326-AI7</f>
        <v>2446.08</v>
      </c>
      <c r="AL326" s="92"/>
      <c r="AM326" s="28"/>
      <c r="AN326" s="27">
        <f>SUM(AN100)</f>
        <v>2962.55</v>
      </c>
      <c r="AO326" s="90">
        <f>AN326-AN7</f>
        <v>2962.55</v>
      </c>
      <c r="AQ326" s="92"/>
      <c r="AR326" s="28"/>
      <c r="AS326" s="27"/>
      <c r="AT326" s="90"/>
      <c r="AV326" s="92"/>
    </row>
    <row r="327" spans="1:48" s="7" customFormat="1" x14ac:dyDescent="0.3">
      <c r="A327" s="23" t="str">
        <f t="shared" si="292"/>
        <v>6050</v>
      </c>
      <c r="B327" s="24" t="s">
        <v>291</v>
      </c>
      <c r="C327" s="25"/>
      <c r="D327" s="25"/>
      <c r="E327" s="25" t="str">
        <f xml:space="preserve"> A377</f>
        <v>605 Matériels  *</v>
      </c>
      <c r="F327" s="27">
        <f>SUM(F92,F188,F198,F206,)</f>
        <v>2812.49</v>
      </c>
      <c r="G327" s="27">
        <f>SUM(G92,G188,G198,G206,)</f>
        <v>3889.17</v>
      </c>
      <c r="H327" s="27">
        <f>SUM(H92,H188,H198,H206,)</f>
        <v>481.99</v>
      </c>
      <c r="I327" s="27">
        <f>SUM(I92,I188,I198,I206,)</f>
        <v>2078.5700000000002</v>
      </c>
      <c r="J327" s="27">
        <f>SUM(J92,J188,J198,J206,)</f>
        <v>1559.28</v>
      </c>
      <c r="K327" s="90">
        <f>J327-J8</f>
        <v>0</v>
      </c>
      <c r="L327" s="27">
        <f>SUM(L92,L188,L198,L206,)</f>
        <v>4423.84</v>
      </c>
      <c r="M327" s="90">
        <f>L327-L8</f>
        <v>0</v>
      </c>
      <c r="N327" s="28"/>
      <c r="O327" s="27">
        <f>SUM(O92,O188,O198,O206,)</f>
        <v>3319.68</v>
      </c>
      <c r="P327" s="90">
        <f>O327-O8</f>
        <v>0</v>
      </c>
      <c r="Q327" s="91"/>
      <c r="R327" s="92"/>
      <c r="S327" s="28"/>
      <c r="T327" s="27">
        <f>SUM(T92,T188,T198,T206,)</f>
        <v>2288.9</v>
      </c>
      <c r="U327" s="90">
        <f>T327-T8</f>
        <v>0</v>
      </c>
      <c r="V327" s="91"/>
      <c r="W327" s="92"/>
      <c r="X327" s="28"/>
      <c r="Y327" s="27">
        <f>SUM(Y92,Y188,Y198,Y206,)</f>
        <v>3283.97</v>
      </c>
      <c r="Z327" s="90">
        <f>Y327-Y8</f>
        <v>-4.0000000003601599E-3</v>
      </c>
      <c r="AB327" s="92"/>
      <c r="AC327" s="28"/>
      <c r="AD327" s="27">
        <f>SUM(AD92,AD188,AD198,AD206,)</f>
        <v>1638.36</v>
      </c>
      <c r="AE327" s="6">
        <f>AD327-AD8</f>
        <v>0</v>
      </c>
      <c r="AG327" s="92"/>
      <c r="AH327" s="28"/>
      <c r="AI327" s="27">
        <f>SUM(AI92,AI188,AI198,AI206,)</f>
        <v>2295.85</v>
      </c>
      <c r="AJ327" s="90">
        <f>AI327-AI8</f>
        <v>0</v>
      </c>
      <c r="AL327" s="92"/>
      <c r="AM327" s="28"/>
      <c r="AN327" s="27">
        <f>SUM(AN92,AN188,AN198,AN206,)</f>
        <v>918.73</v>
      </c>
      <c r="AO327" s="90">
        <f>AN327-AN8</f>
        <v>0</v>
      </c>
      <c r="AQ327" s="92"/>
      <c r="AR327" s="28"/>
      <c r="AS327" s="27">
        <f>SUM(AS92,AS188,AS198,AS206,)</f>
        <v>0</v>
      </c>
      <c r="AT327" s="90">
        <f>AS327-AS8</f>
        <v>0</v>
      </c>
      <c r="AV327" s="92"/>
    </row>
    <row r="328" spans="1:48" s="7" customFormat="1" x14ac:dyDescent="0.3">
      <c r="A328" s="23" t="str">
        <f t="shared" si="292"/>
        <v>6060</v>
      </c>
      <c r="B328" s="24" t="s">
        <v>292</v>
      </c>
      <c r="C328" s="25"/>
      <c r="D328" s="25"/>
      <c r="E328" s="25" t="str">
        <f xml:space="preserve"> A385</f>
        <v>606 Fournitures  *</v>
      </c>
      <c r="F328" s="27">
        <f>SUM(F87,F100,F101,F182,F207,F300)</f>
        <v>9274.880000000001</v>
      </c>
      <c r="G328" s="27">
        <f>SUM(G87,G100,G101,G182,G207,G300)</f>
        <v>5674.2000000000007</v>
      </c>
      <c r="H328" s="27">
        <f>SUM(H87,H100,H101,H182,H207,H300)</f>
        <v>6369.55</v>
      </c>
      <c r="I328" s="27">
        <f>SUM(I87,I100,I101,I182,I207,I300)</f>
        <v>5470.16</v>
      </c>
      <c r="J328" s="27">
        <f>SUM(J87,J100,J101,J182,J207,J300)</f>
        <v>4018.83</v>
      </c>
      <c r="K328" s="90">
        <f>J328-J9</f>
        <v>0</v>
      </c>
      <c r="L328" s="27">
        <f>SUM(L87,L100,L101,L182,L207,L300)</f>
        <v>6991.3</v>
      </c>
      <c r="M328" s="90">
        <f>L328-L9</f>
        <v>0</v>
      </c>
      <c r="N328" s="28"/>
      <c r="O328" s="27">
        <f>SUM(O87,O100,O101,O182,O207,O300)</f>
        <v>4459.63</v>
      </c>
      <c r="P328" s="90">
        <f>O328-O9</f>
        <v>0</v>
      </c>
      <c r="Q328" s="91"/>
      <c r="R328" s="92"/>
      <c r="S328" s="28"/>
      <c r="T328" s="27">
        <f>SUM(T87,T100,T101,T182,T207,T300)</f>
        <v>4510.25</v>
      </c>
      <c r="U328" s="90">
        <f>T328-T9</f>
        <v>0</v>
      </c>
      <c r="V328" s="91"/>
      <c r="W328" s="92"/>
      <c r="X328" s="28"/>
      <c r="Y328" s="27">
        <f>SUM(Y87,Y100,Y101,Y182,Y207,Y300)</f>
        <v>4198.3</v>
      </c>
      <c r="Z328" s="90">
        <f>Y328-Y9</f>
        <v>0</v>
      </c>
      <c r="AB328" s="92"/>
      <c r="AC328" s="28"/>
      <c r="AD328" s="27">
        <f>SUM(AD87,AD100,AD101,AD182,AD207,AD300)</f>
        <v>6494.66</v>
      </c>
      <c r="AE328" s="6">
        <f>AD328-AD9</f>
        <v>0</v>
      </c>
      <c r="AG328" s="92"/>
      <c r="AH328" s="28"/>
      <c r="AI328" s="27">
        <f>SUM(AI87,AI101,AI182,AI207,AI300)</f>
        <v>3638.8</v>
      </c>
      <c r="AJ328" s="90">
        <f>AI328-AI9</f>
        <v>-2446.08</v>
      </c>
      <c r="AL328" s="92"/>
      <c r="AM328" s="28"/>
      <c r="AN328" s="27">
        <f>SUM(AN87,AN101,AN182,AN207,AN300)</f>
        <v>143</v>
      </c>
      <c r="AO328" s="90">
        <f>AN328-AN9</f>
        <v>-2962.55</v>
      </c>
      <c r="AQ328" s="92"/>
      <c r="AR328" s="28"/>
      <c r="AS328" s="27">
        <f>SUM(AS90:AS94,AS300)</f>
        <v>0</v>
      </c>
      <c r="AT328" s="90">
        <f>AS328-AS9</f>
        <v>0</v>
      </c>
      <c r="AV328" s="92"/>
    </row>
    <row r="329" spans="1:48" s="7" customFormat="1" x14ac:dyDescent="0.3">
      <c r="A329" s="23" t="str">
        <f t="shared" si="292"/>
        <v>6110</v>
      </c>
      <c r="B329" s="24" t="s">
        <v>293</v>
      </c>
      <c r="C329" s="25"/>
      <c r="D329" s="25"/>
      <c r="E329" s="25" t="str">
        <f xml:space="preserve"> A395</f>
        <v>611 Nettoyage des locaux   *</v>
      </c>
      <c r="F329" s="27">
        <f>SUM(0)</f>
        <v>0</v>
      </c>
      <c r="G329" s="27">
        <f>SUM(0)</f>
        <v>0</v>
      </c>
      <c r="H329" s="27">
        <f>SUM(0)</f>
        <v>0</v>
      </c>
      <c r="I329" s="27">
        <f>SUM(0)</f>
        <v>0</v>
      </c>
      <c r="J329" s="27">
        <f>SUM(0)</f>
        <v>0</v>
      </c>
      <c r="K329" s="90">
        <f>J329-J10</f>
        <v>0</v>
      </c>
      <c r="L329" s="27">
        <f>SUM(0)</f>
        <v>0</v>
      </c>
      <c r="M329" s="90">
        <f>L329-L10</f>
        <v>0</v>
      </c>
      <c r="N329" s="28"/>
      <c r="O329" s="27">
        <f>SUM(0)</f>
        <v>0</v>
      </c>
      <c r="P329" s="90">
        <f>O329-O10</f>
        <v>0</v>
      </c>
      <c r="Q329" s="91"/>
      <c r="R329" s="92"/>
      <c r="S329" s="28"/>
      <c r="T329" s="27">
        <f>SUM(0)</f>
        <v>0</v>
      </c>
      <c r="U329" s="90">
        <f>T329-T10</f>
        <v>0</v>
      </c>
      <c r="V329" s="91"/>
      <c r="W329" s="92"/>
      <c r="X329" s="28"/>
      <c r="Y329" s="27">
        <f>SUM(0)</f>
        <v>0</v>
      </c>
      <c r="Z329" s="90">
        <f>Y329-Y10</f>
        <v>0</v>
      </c>
      <c r="AB329" s="92"/>
      <c r="AC329" s="28"/>
      <c r="AD329" s="27">
        <f>SUM(0)</f>
        <v>0</v>
      </c>
      <c r="AE329" s="6">
        <f>AD329-AD10</f>
        <v>0</v>
      </c>
      <c r="AG329" s="92"/>
      <c r="AH329" s="28"/>
      <c r="AI329" s="27">
        <f>SUM(0)</f>
        <v>0</v>
      </c>
      <c r="AJ329" s="90">
        <f>AI329-AI10</f>
        <v>0</v>
      </c>
      <c r="AL329" s="92"/>
      <c r="AM329" s="28"/>
      <c r="AN329" s="27">
        <f>SUM(0)</f>
        <v>0</v>
      </c>
      <c r="AO329" s="90">
        <f>AN329-AN10</f>
        <v>0</v>
      </c>
      <c r="AQ329" s="92"/>
      <c r="AR329" s="28"/>
      <c r="AS329" s="27">
        <f>SUM(0)</f>
        <v>0</v>
      </c>
      <c r="AT329" s="90">
        <f>AS329-AS10</f>
        <v>0</v>
      </c>
      <c r="AV329" s="92"/>
    </row>
    <row r="330" spans="1:48" s="7" customFormat="1" x14ac:dyDescent="0.3">
      <c r="A330" s="23" t="str">
        <f t="shared" si="292"/>
        <v>6120</v>
      </c>
      <c r="B330" s="24" t="s">
        <v>294</v>
      </c>
      <c r="C330" s="25"/>
      <c r="D330" s="25"/>
      <c r="E330" s="25" t="str">
        <f xml:space="preserve"> A398</f>
        <v>612 Locations immobilières   *</v>
      </c>
      <c r="F330" s="27">
        <f>SUM(F108)</f>
        <v>0</v>
      </c>
      <c r="G330" s="27">
        <f>SUM(G108)</f>
        <v>275</v>
      </c>
      <c r="H330" s="27">
        <f>SUM(H108)</f>
        <v>275</v>
      </c>
      <c r="I330" s="27">
        <f>SUM(I108)</f>
        <v>275</v>
      </c>
      <c r="J330" s="27">
        <f>SUM(J108)</f>
        <v>280</v>
      </c>
      <c r="K330" s="90">
        <f>J330-J11</f>
        <v>0</v>
      </c>
      <c r="L330" s="27">
        <f>SUM(L108)</f>
        <v>280</v>
      </c>
      <c r="M330" s="90">
        <f>L330-L11</f>
        <v>0</v>
      </c>
      <c r="N330" s="28"/>
      <c r="O330" s="27">
        <f>SUM(O108)</f>
        <v>280</v>
      </c>
      <c r="P330" s="90">
        <f>O330-O11</f>
        <v>0</v>
      </c>
      <c r="Q330" s="91"/>
      <c r="R330" s="92"/>
      <c r="S330" s="28"/>
      <c r="T330" s="27">
        <f>SUM(T108)</f>
        <v>280</v>
      </c>
      <c r="U330" s="90">
        <f>T330-T11</f>
        <v>0</v>
      </c>
      <c r="V330" s="91"/>
      <c r="W330" s="92"/>
      <c r="X330" s="28"/>
      <c r="Y330" s="27">
        <f>SUM(Y108)</f>
        <v>280</v>
      </c>
      <c r="Z330" s="90">
        <f>Y330-Y11</f>
        <v>0</v>
      </c>
      <c r="AB330" s="92"/>
      <c r="AC330" s="28"/>
      <c r="AD330" s="27">
        <f>SUM(AD108)</f>
        <v>280</v>
      </c>
      <c r="AE330" s="6">
        <f>AD330-AD11</f>
        <v>0</v>
      </c>
      <c r="AG330" s="92"/>
      <c r="AH330" s="28"/>
      <c r="AI330" s="27">
        <f>SUM(AI108)</f>
        <v>280</v>
      </c>
      <c r="AJ330" s="90">
        <f>AI330-AI11</f>
        <v>0</v>
      </c>
      <c r="AL330" s="92"/>
      <c r="AM330" s="28"/>
      <c r="AN330" s="27">
        <f>SUM(AN108)</f>
        <v>300</v>
      </c>
      <c r="AO330" s="90">
        <f>AN330-AN11</f>
        <v>0</v>
      </c>
      <c r="AQ330" s="92"/>
      <c r="AR330" s="28"/>
      <c r="AS330" s="27">
        <f>SUM(AS95)</f>
        <v>0</v>
      </c>
      <c r="AT330" s="90">
        <f>AS330-AS11</f>
        <v>0</v>
      </c>
      <c r="AV330" s="92"/>
    </row>
    <row r="331" spans="1:48" s="7" customFormat="1" x14ac:dyDescent="0.3">
      <c r="A331" s="23" t="str">
        <f t="shared" si="292"/>
        <v>6130</v>
      </c>
      <c r="B331" s="24" t="s">
        <v>295</v>
      </c>
      <c r="C331" s="25"/>
      <c r="D331" s="25"/>
      <c r="E331" s="25" t="str">
        <f xml:space="preserve"> A400</f>
        <v>613 Locations mobilières  *</v>
      </c>
      <c r="F331" s="27">
        <f>SUM(F210)</f>
        <v>85.91</v>
      </c>
      <c r="G331" s="27">
        <f>SUM(G210)</f>
        <v>88.62</v>
      </c>
      <c r="H331" s="27">
        <f>SUM(H210)</f>
        <v>92.09</v>
      </c>
      <c r="I331" s="27">
        <f>SUM(I210)</f>
        <v>94.48</v>
      </c>
      <c r="J331" s="27">
        <f>SUM(J210)</f>
        <v>98.47</v>
      </c>
      <c r="K331" s="90">
        <f>J331-J12</f>
        <v>0</v>
      </c>
      <c r="L331" s="27">
        <f>SUM(L210)</f>
        <v>100.86</v>
      </c>
      <c r="M331" s="90">
        <f>L331-L12</f>
        <v>0</v>
      </c>
      <c r="N331" s="28"/>
      <c r="O331" s="27">
        <f>SUM(O210)</f>
        <v>103.31</v>
      </c>
      <c r="P331" s="90">
        <f>O331-O12</f>
        <v>0</v>
      </c>
      <c r="Q331" s="91"/>
      <c r="R331" s="92"/>
      <c r="S331" s="28"/>
      <c r="T331" s="27">
        <f>SUM(T210)</f>
        <v>105.62</v>
      </c>
      <c r="U331" s="90">
        <f>T331-T12</f>
        <v>0</v>
      </c>
      <c r="V331" s="91"/>
      <c r="W331" s="92"/>
      <c r="X331" s="28"/>
      <c r="Y331" s="27">
        <f>SUM(Y210)</f>
        <v>108.22</v>
      </c>
      <c r="Z331" s="90">
        <f>Y331-Y12</f>
        <v>0</v>
      </c>
      <c r="AB331" s="92"/>
      <c r="AC331" s="28"/>
      <c r="AD331" s="27">
        <f>SUM(AD210)</f>
        <v>110.89</v>
      </c>
      <c r="AE331" s="6">
        <f>AD331-AD12</f>
        <v>0</v>
      </c>
      <c r="AG331" s="92"/>
      <c r="AH331" s="28"/>
      <c r="AI331" s="27">
        <f>SUM(AI210)</f>
        <v>113.9</v>
      </c>
      <c r="AJ331" s="90">
        <f>AI331-AI12</f>
        <v>0</v>
      </c>
      <c r="AL331" s="92"/>
      <c r="AM331" s="28"/>
      <c r="AN331" s="27">
        <f>SUM(AN210)</f>
        <v>116.65</v>
      </c>
      <c r="AO331" s="90">
        <f>AN331-AN12</f>
        <v>0</v>
      </c>
      <c r="AQ331" s="92"/>
      <c r="AR331" s="28"/>
      <c r="AS331" s="27">
        <f>SUM(AS96)</f>
        <v>0</v>
      </c>
      <c r="AT331" s="90">
        <f>AS331-AS12</f>
        <v>0</v>
      </c>
      <c r="AV331" s="92"/>
    </row>
    <row r="332" spans="1:48" s="7" customFormat="1" x14ac:dyDescent="0.3">
      <c r="A332" s="23" t="str">
        <f t="shared" si="292"/>
        <v>6140</v>
      </c>
      <c r="B332" s="24" t="s">
        <v>296</v>
      </c>
      <c r="C332" s="25"/>
      <c r="D332" s="25"/>
      <c r="E332" s="25" t="str">
        <f xml:space="preserve"> A402</f>
        <v>614 Contrats de maintenance   *</v>
      </c>
      <c r="F332" s="27">
        <f>SUM(F93:F96,F141:F142,F179,F183,F190:F191,F193:F195,F199,F203,F208,F287:F289,F301:F302,F306)</f>
        <v>25888.7</v>
      </c>
      <c r="G332" s="27">
        <f>SUM(G93:G96,G141:G142,G179,G183,G190:G191,G193:G195,G199,G203,G208,G287:G289,G301:G302,G306)</f>
        <v>27987.119999999999</v>
      </c>
      <c r="H332" s="27">
        <f>SUM(H93:H96,H141:H142,H179,H183,H190:H191,H193:H195,H199,H203,H208,H287:H289,H301:H302,H306)</f>
        <v>23964.55</v>
      </c>
      <c r="I332" s="27">
        <f>SUM(I93:I96,I141:I142,I179,I183,I190:I191,I193:I195,I199,I203,I208,I287:I289,I301:I302,I306)</f>
        <v>23880.65</v>
      </c>
      <c r="J332" s="27">
        <f>SUM(J93:J96,J141:J142,J179,J183,J190:J191,J193:J195,J199,J203,J208,J287:J289,J301:J302,J306)</f>
        <v>30852.010000000002</v>
      </c>
      <c r="K332" s="90">
        <f>J332-J13</f>
        <v>0</v>
      </c>
      <c r="L332" s="27">
        <f>SUM(L93:L96,L141:L142,L179,L183,L190:L191,L193:L195,L199,L203,L208,L287:L289,L301:L302,L306)</f>
        <v>34495.199999999997</v>
      </c>
      <c r="M332" s="90">
        <f>L332-L13</f>
        <v>2399.9999999999964</v>
      </c>
      <c r="N332" s="28"/>
      <c r="O332" s="27">
        <f>SUM(O93:O96,O141:O142,O179,O183,O190:O191,O193:O195,O199,O203,O208,O287:O289,O301:O302,O306)</f>
        <v>32866.050000000003</v>
      </c>
      <c r="P332" s="90">
        <f>O332-O13</f>
        <v>0</v>
      </c>
      <c r="Q332" s="91"/>
      <c r="R332" s="92"/>
      <c r="S332" s="28"/>
      <c r="T332" s="27">
        <f>SUM(T93:T96,T141:T142,T179,T183,T190:T191,T193:T195,T199,T203,T208,T287:T289,T301:T302,T306)</f>
        <v>30971.179999999997</v>
      </c>
      <c r="U332" s="90">
        <f>T332-T13</f>
        <v>527.99999999999636</v>
      </c>
      <c r="V332" s="91"/>
      <c r="W332" s="92"/>
      <c r="X332" s="28"/>
      <c r="Y332" s="27">
        <f>SUM(Y93:Y96,Y141:Y142,Y179,Y183,Y190:Y191,Y193:Y195,Y199,Y203,Y208,Y287:Y289,Y301:Y302,Y306)</f>
        <v>34295.32</v>
      </c>
      <c r="Z332" s="90">
        <f>Y332-Y13</f>
        <v>0</v>
      </c>
      <c r="AB332" s="92"/>
      <c r="AC332" s="28"/>
      <c r="AD332" s="27">
        <f>SUM(AD93:AD96,AD141:AD142,AD179,AD183,AD190:AD191,AD193:AD195,AD199,AD203,AD208,AD287:AD289,AD301:AD302,AD306)</f>
        <v>30233.710000000003</v>
      </c>
      <c r="AE332" s="6">
        <f>AD332-AD13</f>
        <v>0</v>
      </c>
      <c r="AG332" s="92"/>
      <c r="AH332" s="28"/>
      <c r="AI332" s="27">
        <f>SUM(AI93:AI96,AI141:AI142,AI179,AI183,AI190:AI191,AI193:AI195,AI199,AI203,AI208,AI287:AI289,AI301:AI302,AI306)</f>
        <v>33308.19</v>
      </c>
      <c r="AJ332" s="90">
        <f>AI332-AI13</f>
        <v>0</v>
      </c>
      <c r="AL332" s="92"/>
      <c r="AM332" s="28"/>
      <c r="AN332" s="27">
        <f>SUM(AN93:AN96,AN141:AN142,AN179,AN183,AN190:AN191,AN193:AN195,AN199,AN203,AN208,AN287:AN289,AN301:AN302,AN306)</f>
        <v>32581.21</v>
      </c>
      <c r="AO332" s="90">
        <f>AN332-AN13</f>
        <v>0</v>
      </c>
      <c r="AQ332" s="92"/>
      <c r="AR332" s="28"/>
      <c r="AS332" s="27">
        <f>SUM(AS93:AS96,AS141:AS142,AS179,AS183,AS190:AS191,AS193:AS195,AS199,AS203,AS208,AS287:AS289,AS301:AS302,AS306)</f>
        <v>0</v>
      </c>
      <c r="AT332" s="90">
        <f>AS332-AS13</f>
        <v>0</v>
      </c>
      <c r="AV332" s="92"/>
    </row>
    <row r="333" spans="1:48" s="7" customFormat="1" x14ac:dyDescent="0.3">
      <c r="A333" s="23" t="str">
        <f t="shared" si="292"/>
        <v>6150</v>
      </c>
      <c r="B333" s="24" t="s">
        <v>297</v>
      </c>
      <c r="C333" s="25"/>
      <c r="D333" s="25"/>
      <c r="E333" s="25" t="str">
        <f xml:space="preserve"> A438</f>
        <v>615 Entretien et petites réparations    *</v>
      </c>
      <c r="F333" s="27">
        <f>SUM(F83:F86,F88:F91,F97,F98,F102:F107,F133,F177:F178,F180:F181,F184:F186:F187,F189,F192,F196:F197,F200:F202,F204:F205,F209,F290,F303:F305)</f>
        <v>27726.81</v>
      </c>
      <c r="G333" s="27">
        <f>SUM(G83:G86,G88:G91,G97,G98,G102:G107,G133,G177:G178,G180:G181,G184:G186:G187,G189,G192,G196:G197,G200:G202,G204:G205,G209,G290,G303:G305)</f>
        <v>34091.160000000003</v>
      </c>
      <c r="H333" s="27">
        <f>SUM(H83:H86,H88:H91,H97,H98,H102:H107,H133,H177:H178,H180:H181,H184:H186:H187,H189,H192,H196:H197,H200:H202,H204:H205,H209,H290,H303:H305)</f>
        <v>30099.489999999998</v>
      </c>
      <c r="I333" s="27">
        <f>SUM(I83:I86,I88:I91,I97,I98,I102:I107,I133,I177:I178,I180:I181,I184:I186:I187,I189,I192,I196:I197,I200:I202,I204:I205,I209,I290,I303:I305)</f>
        <v>51700.170000000006</v>
      </c>
      <c r="J333" s="27">
        <f>SUM(J83:J86,J88:J91,J97,J98,J102:J107,J133,J177:J178,J180:J181,J184:J186:J187,J189,J192,J196:J197,J200:J202,J204:J205,J209,J290,J303:J305)</f>
        <v>29706.74</v>
      </c>
      <c r="K333" s="90">
        <f>J333-J14</f>
        <v>0</v>
      </c>
      <c r="L333" s="27">
        <f>SUM(L83:L86,L88:L91,L97,L98,L102:L107,L133,L177:L178,L180:L181,L184:L186:L187,L189,L192,L196:L197,L200:L202,L204:L205,L209,L290,L303:L305)</f>
        <v>29668.609999999997</v>
      </c>
      <c r="M333" s="90">
        <f>L333-L14</f>
        <v>0</v>
      </c>
      <c r="N333" s="28"/>
      <c r="O333" s="27">
        <f>SUM(O83:O86,O88:O91,O97,O98,O102:O107,O133,O177:O178,O180:O181,O184:O186:O187,O189,O192,O196:O197,O200:O202,O204:O205,O209,O290,O303:O305)</f>
        <v>36837.89</v>
      </c>
      <c r="P333" s="90">
        <f>O333-O14</f>
        <v>0</v>
      </c>
      <c r="Q333" s="91"/>
      <c r="R333" s="92"/>
      <c r="S333" s="28"/>
      <c r="T333" s="27">
        <f>SUM(T83:T86,T88:T91,T97,T98,T102:T107,T133,T177:T178,T180:T181,T184:T186:T187,T189,T192,T196:T197,T200:T202,T204:T205,T209,T290,T303:T305)</f>
        <v>44612.88</v>
      </c>
      <c r="U333" s="90">
        <f>T333-T14</f>
        <v>-528</v>
      </c>
      <c r="V333" s="91"/>
      <c r="W333" s="92"/>
      <c r="X333" s="28"/>
      <c r="Y333" s="27">
        <f>SUM(Y83:Y86,Y88:Y91,Y97,Y98,Y102:Y107,Y133,Y177:Y178,Y180:Y181,Y184:Y186:Y187,Y189,Y192,Y196:Y197,Y200:Y202,Y204:Y205,Y209,Y290,Y303:Y305)</f>
        <v>59728.83</v>
      </c>
      <c r="Z333" s="90">
        <f>Y333-Y14</f>
        <v>0</v>
      </c>
      <c r="AB333" s="92"/>
      <c r="AC333" s="28"/>
      <c r="AD333" s="27">
        <f>SUM(AD83:AD86,AD88:AD91,AD97,AD98,AD102:AD107,AD133,AD177:AD178,AD180:AD181,AD184:AD186:AD187,AD189,AD192,AD196:AD197,AD200:AD202,AD204:AD205,AD209,AD223,AD290,AD303:AD305)</f>
        <v>54662.179999999993</v>
      </c>
      <c r="AE333" s="6">
        <f>AD333-AD14</f>
        <v>0</v>
      </c>
      <c r="AG333" s="92"/>
      <c r="AH333" s="28"/>
      <c r="AI333" s="27">
        <f>SUM(AI83:AI86,AI88:AI91,AI97:AI99,AI102:AI107,AI133,AI177:AI178,AI180:AI181,AI184:AI186:AI187,AI189,AI192,AI196:AI197,AI200:AI202,AI204:AI205,AI209,AI223,AI290,AI303:AI305)</f>
        <v>46755.799999999996</v>
      </c>
      <c r="AJ333" s="90">
        <f>AI333-AI14</f>
        <v>0</v>
      </c>
      <c r="AL333" s="92"/>
      <c r="AM333" s="28"/>
      <c r="AN333" s="27">
        <f>SUM(AN83:AN86,AN88:AN91,AN97:AN99,AN102:AN107,AN133,AN177:AN178,AN180:AN181,AN184:AN186:AN187,AN189,AN192,AN196:AN197,AN200:AN202,AN204:AN205,AN209,AN223,AN250,AN290,AN303:AN305)</f>
        <v>44088.010000000009</v>
      </c>
      <c r="AO333" s="90">
        <f>AN333-AN14</f>
        <v>0</v>
      </c>
      <c r="AQ333" s="92"/>
      <c r="AR333" s="28"/>
      <c r="AS333" s="27">
        <f>SUM(AS83:AS86,AS88:AS91,AS97,AS98,AS102:AS107,AS133,AS177:AS178,AS180:AS181,AS184:AS186:AS187,AS189,AS192,AS196:AS197,AS200:AS202,AS204:AS205,AS209,AS290,AS303:AS305)</f>
        <v>0</v>
      </c>
      <c r="AT333" s="90">
        <f>AS333-AS14</f>
        <v>0</v>
      </c>
      <c r="AV333" s="92"/>
    </row>
    <row r="334" spans="1:48" s="7" customFormat="1" x14ac:dyDescent="0.3">
      <c r="A334" s="23" t="str">
        <f t="shared" si="292"/>
        <v>6160</v>
      </c>
      <c r="B334" s="24" t="s">
        <v>298</v>
      </c>
      <c r="C334" s="25"/>
      <c r="D334" s="25"/>
      <c r="E334" s="25" t="str">
        <f xml:space="preserve"> A492</f>
        <v>616 Primes d'assurances   *</v>
      </c>
      <c r="F334" s="27">
        <f>SUM(F169,)</f>
        <v>28263.14</v>
      </c>
      <c r="G334" s="27">
        <f>SUM(G169,)</f>
        <v>29411.34</v>
      </c>
      <c r="H334" s="27">
        <f>SUM(H169,)</f>
        <v>30397.63</v>
      </c>
      <c r="I334" s="27">
        <f>SUM(I169,)</f>
        <v>31201.15</v>
      </c>
      <c r="J334" s="27">
        <f>SUM(J169,)</f>
        <v>31811.51</v>
      </c>
      <c r="K334" s="90">
        <f>J334-J15</f>
        <v>0</v>
      </c>
      <c r="L334" s="27">
        <f>SUM(L169,)</f>
        <v>32156.34</v>
      </c>
      <c r="M334" s="90">
        <f>L334-L15</f>
        <v>0</v>
      </c>
      <c r="N334" s="28"/>
      <c r="O334" s="27">
        <f>SUM(O169,)</f>
        <v>28906.880000000001</v>
      </c>
      <c r="P334" s="90">
        <f>O334-O15</f>
        <v>0</v>
      </c>
      <c r="Q334" s="91"/>
      <c r="R334" s="92"/>
      <c r="S334" s="28"/>
      <c r="T334" s="27">
        <f>SUM(T169,)</f>
        <v>29107.06</v>
      </c>
      <c r="U334" s="90">
        <f>T334-T15</f>
        <v>0</v>
      </c>
      <c r="V334" s="91"/>
      <c r="W334" s="92"/>
      <c r="X334" s="28"/>
      <c r="Y334" s="27">
        <f>SUM(Y169,)</f>
        <v>30294.2</v>
      </c>
      <c r="Z334" s="90">
        <f>Y334-Y15</f>
        <v>0</v>
      </c>
      <c r="AB334" s="92"/>
      <c r="AC334" s="28"/>
      <c r="AD334" s="27">
        <f>SUM(AD169,)</f>
        <v>25346.54</v>
      </c>
      <c r="AE334" s="6">
        <f>AD334-AD15</f>
        <v>0</v>
      </c>
      <c r="AG334" s="92"/>
      <c r="AH334" s="28"/>
      <c r="AI334" s="27">
        <f>SUM(AI169,)</f>
        <v>25500.799999999999</v>
      </c>
      <c r="AJ334" s="90">
        <f>AI334-AI15</f>
        <v>0</v>
      </c>
      <c r="AL334" s="92"/>
      <c r="AM334" s="28"/>
      <c r="AN334" s="27">
        <f>SUM(AN169:AN170)</f>
        <v>22667.4</v>
      </c>
      <c r="AO334" s="90">
        <f>AN334-AN15</f>
        <v>0</v>
      </c>
      <c r="AQ334" s="92"/>
      <c r="AR334" s="28"/>
      <c r="AS334" s="27">
        <f>SUM(AS147,)</f>
        <v>0</v>
      </c>
      <c r="AT334" s="90">
        <f>AS334-AS15</f>
        <v>0</v>
      </c>
      <c r="AV334" s="92"/>
    </row>
    <row r="335" spans="1:48" s="7" customFormat="1" ht="20.45" customHeight="1" x14ac:dyDescent="0.3">
      <c r="A335" s="23" t="str">
        <f t="shared" ref="A335:A341" si="293">LEFT(B335,FIND(" ",B335,1))</f>
        <v xml:space="preserve">621 </v>
      </c>
      <c r="B335" s="24" t="s">
        <v>299</v>
      </c>
      <c r="C335" s="25"/>
      <c r="D335" s="25"/>
      <c r="E335" s="25" t="str">
        <f xml:space="preserve"> A502</f>
        <v>621 Rémunérations du syndic sur gestion copropriété  *</v>
      </c>
      <c r="F335" s="27">
        <f>SUM(0)</f>
        <v>0</v>
      </c>
      <c r="G335" s="27">
        <f>SUM(0)</f>
        <v>0</v>
      </c>
      <c r="H335" s="27">
        <f>SUM(0)</f>
        <v>0</v>
      </c>
      <c r="I335" s="27">
        <f>SUM(0)</f>
        <v>0</v>
      </c>
      <c r="J335" s="27">
        <f>SUM(0)</f>
        <v>0</v>
      </c>
      <c r="K335" s="90">
        <f>J335-J16</f>
        <v>0</v>
      </c>
      <c r="L335" s="27">
        <f>SUM(0)</f>
        <v>0</v>
      </c>
      <c r="M335" s="90">
        <f>L335-L16</f>
        <v>0</v>
      </c>
      <c r="N335" s="28"/>
      <c r="O335" s="27">
        <f>SUM(0)</f>
        <v>0</v>
      </c>
      <c r="P335" s="90">
        <f>O335-O16</f>
        <v>0</v>
      </c>
      <c r="Q335" s="91"/>
      <c r="R335" s="92"/>
      <c r="S335" s="28"/>
      <c r="T335" s="27">
        <f>SUM(0)</f>
        <v>0</v>
      </c>
      <c r="U335" s="90">
        <f>T335-T16</f>
        <v>0</v>
      </c>
      <c r="V335" s="91"/>
      <c r="W335" s="92"/>
      <c r="X335" s="28"/>
      <c r="Y335" s="27">
        <f>SUM(0)</f>
        <v>0</v>
      </c>
      <c r="Z335" s="90">
        <f>Y335-Y16</f>
        <v>0</v>
      </c>
      <c r="AB335" s="92"/>
      <c r="AC335" s="28"/>
      <c r="AD335" s="27">
        <f>SUM(0)</f>
        <v>0</v>
      </c>
      <c r="AE335" s="6">
        <f>AD335-AD16</f>
        <v>0</v>
      </c>
      <c r="AG335" s="92"/>
      <c r="AH335" s="28"/>
      <c r="AI335" s="27">
        <f>SUM(0)</f>
        <v>0</v>
      </c>
      <c r="AJ335" s="90">
        <f>AI335-AI16</f>
        <v>0</v>
      </c>
      <c r="AL335" s="92"/>
      <c r="AM335" s="28"/>
      <c r="AN335" s="27">
        <f>SUM(0)</f>
        <v>0</v>
      </c>
      <c r="AO335" s="90">
        <f>AN335-AN16</f>
        <v>0</v>
      </c>
      <c r="AQ335" s="92"/>
      <c r="AR335" s="28"/>
      <c r="AS335" s="27">
        <f>SUM(0)</f>
        <v>0</v>
      </c>
      <c r="AT335" s="90">
        <f>AS335-AS16</f>
        <v>0</v>
      </c>
      <c r="AV335" s="92"/>
    </row>
    <row r="336" spans="1:48" s="7" customFormat="1" x14ac:dyDescent="0.3">
      <c r="A336" s="23" t="str">
        <f t="shared" si="293"/>
        <v xml:space="preserve">6211 </v>
      </c>
      <c r="B336" s="24" t="s">
        <v>300</v>
      </c>
      <c r="C336" s="25"/>
      <c r="D336" s="25"/>
      <c r="E336" s="25" t="str">
        <f>A503</f>
        <v>6211 – Honoraires Syndic   *</v>
      </c>
      <c r="F336" s="27">
        <f>SUM(F161,,)</f>
        <v>27662</v>
      </c>
      <c r="G336" s="27">
        <f>SUM(G161,,)</f>
        <v>28400</v>
      </c>
      <c r="H336" s="27">
        <f>SUM(H161,,)</f>
        <v>29000</v>
      </c>
      <c r="I336" s="27">
        <f>SUM(I161,,)</f>
        <v>29850</v>
      </c>
      <c r="J336" s="27">
        <f>SUM(J161,,)</f>
        <v>31500</v>
      </c>
      <c r="K336" s="90">
        <f>J336-J17</f>
        <v>0</v>
      </c>
      <c r="L336" s="27">
        <f>SUM(L161,,)</f>
        <v>32000</v>
      </c>
      <c r="M336" s="90">
        <f>L336-L17</f>
        <v>0</v>
      </c>
      <c r="N336" s="28"/>
      <c r="O336" s="27">
        <f>SUM(O161,,)</f>
        <v>38340</v>
      </c>
      <c r="P336" s="90">
        <f>O336-O17</f>
        <v>0</v>
      </c>
      <c r="Q336" s="91"/>
      <c r="R336" s="92"/>
      <c r="S336" s="28"/>
      <c r="T336" s="27">
        <f>SUM(T161,,)</f>
        <v>38340</v>
      </c>
      <c r="U336" s="90">
        <f>T336-T17</f>
        <v>0</v>
      </c>
      <c r="V336" s="91"/>
      <c r="W336" s="92"/>
      <c r="X336" s="28"/>
      <c r="Y336" s="27">
        <f>SUM(Y161,,)</f>
        <v>38700</v>
      </c>
      <c r="Z336" s="90">
        <f>Y336-Y17</f>
        <v>0</v>
      </c>
      <c r="AB336" s="92"/>
      <c r="AC336" s="28"/>
      <c r="AD336" s="27">
        <f>SUM(AD161,,)</f>
        <v>38800</v>
      </c>
      <c r="AE336" s="6">
        <f>AD336-AD17</f>
        <v>0</v>
      </c>
      <c r="AG336" s="92"/>
      <c r="AH336" s="28"/>
      <c r="AI336" s="27">
        <f>SUM(AI161,,)</f>
        <v>38800</v>
      </c>
      <c r="AJ336" s="90">
        <f>AI336-AI17</f>
        <v>0</v>
      </c>
      <c r="AL336" s="92"/>
      <c r="AM336" s="28"/>
      <c r="AN336" s="27">
        <f>SUM(AN161,,)</f>
        <v>39295.480000000003</v>
      </c>
      <c r="AO336" s="90">
        <f>AN336-AN17</f>
        <v>0</v>
      </c>
      <c r="AQ336" s="92"/>
      <c r="AR336" s="28"/>
      <c r="AS336" s="27">
        <f>SUM(AS148,)</f>
        <v>0</v>
      </c>
      <c r="AT336" s="90">
        <f>AS336-AS17</f>
        <v>-1</v>
      </c>
      <c r="AV336" s="92"/>
    </row>
    <row r="337" spans="1:48" s="7" customFormat="1" x14ac:dyDescent="0.3">
      <c r="A337" s="23" t="str">
        <f t="shared" si="293"/>
        <v xml:space="preserve">6212 </v>
      </c>
      <c r="B337" s="24" t="s">
        <v>301</v>
      </c>
      <c r="C337" s="25"/>
      <c r="D337" s="25"/>
      <c r="E337" s="25" t="str">
        <f>A504</f>
        <v>6212 – Débours   *</v>
      </c>
      <c r="F337" s="27">
        <f>SUM(F136,F166,)</f>
        <v>0</v>
      </c>
      <c r="G337" s="27">
        <f>SUM(G136,G166,)</f>
        <v>5112.76</v>
      </c>
      <c r="H337" s="27">
        <f>SUM(H136,H166,)</f>
        <v>5373.39</v>
      </c>
      <c r="I337" s="27">
        <f>SUM(I136,I166,)</f>
        <v>3543.6</v>
      </c>
      <c r="J337" s="27">
        <f>SUM(J136,J166,)</f>
        <v>3277.82</v>
      </c>
      <c r="K337" s="90">
        <f>J337-J18</f>
        <v>0</v>
      </c>
      <c r="L337" s="27">
        <f>SUM(L136,L166,)</f>
        <v>4553.47</v>
      </c>
      <c r="M337" s="90">
        <f>L337-L18</f>
        <v>0</v>
      </c>
      <c r="N337" s="28"/>
      <c r="O337" s="27">
        <f>SUM(O136,O166,)</f>
        <v>0</v>
      </c>
      <c r="P337" s="90">
        <f>O337-O18</f>
        <v>0</v>
      </c>
      <c r="Q337" s="91"/>
      <c r="R337" s="92"/>
      <c r="S337" s="28"/>
      <c r="T337" s="27">
        <f>SUM(T136,T166,)</f>
        <v>600</v>
      </c>
      <c r="U337" s="90">
        <f>T337-T18</f>
        <v>0</v>
      </c>
      <c r="V337" s="91"/>
      <c r="W337" s="92"/>
      <c r="X337" s="28"/>
      <c r="Y337" s="27">
        <f>SUM(Y136,Y166,)</f>
        <v>0</v>
      </c>
      <c r="Z337" s="90">
        <f>Y337-Y18</f>
        <v>0</v>
      </c>
      <c r="AB337" s="92"/>
      <c r="AC337" s="28"/>
      <c r="AD337" s="27">
        <f>SUM(AD136,AD166,)</f>
        <v>0</v>
      </c>
      <c r="AE337" s="6">
        <f>AD337-AD18</f>
        <v>0</v>
      </c>
      <c r="AG337" s="92"/>
      <c r="AH337" s="28"/>
      <c r="AI337" s="27">
        <f>SUM(AI136,AI166,)</f>
        <v>0</v>
      </c>
      <c r="AJ337" s="90">
        <f>AI337-AI18</f>
        <v>0</v>
      </c>
      <c r="AL337" s="92"/>
      <c r="AM337" s="28"/>
      <c r="AN337" s="27">
        <f>SUM(AN136,AN166,)</f>
        <v>3492.48</v>
      </c>
      <c r="AO337" s="90">
        <f>AN337-AN18</f>
        <v>0</v>
      </c>
      <c r="AQ337" s="92"/>
      <c r="AR337" s="28"/>
      <c r="AS337" s="27">
        <f>SUM(AS149:AS151)</f>
        <v>0</v>
      </c>
      <c r="AT337" s="90">
        <f>AS337-AS18</f>
        <v>0</v>
      </c>
      <c r="AV337" s="92"/>
    </row>
    <row r="338" spans="1:48" s="7" customFormat="1" x14ac:dyDescent="0.3">
      <c r="A338" s="23" t="str">
        <f t="shared" si="293"/>
        <v xml:space="preserve">6213 </v>
      </c>
      <c r="B338" s="24" t="s">
        <v>302</v>
      </c>
      <c r="C338" s="25"/>
      <c r="D338" s="25"/>
      <c r="E338" s="25" t="str">
        <f>A509</f>
        <v>6213 – Frais postaux   *</v>
      </c>
      <c r="F338" s="27">
        <f>SUM(F134:F135,)</f>
        <v>2160</v>
      </c>
      <c r="G338" s="27">
        <f>SUM(G134:G135,)</f>
        <v>3436.31</v>
      </c>
      <c r="H338" s="27">
        <f>SUM(H134:H135,)</f>
        <v>4284.3</v>
      </c>
      <c r="I338" s="27">
        <f>SUM(I134:I135,)</f>
        <v>2967.04</v>
      </c>
      <c r="J338" s="27">
        <f>SUM(J134:J135,)</f>
        <v>4370.07</v>
      </c>
      <c r="K338" s="90">
        <f>J338-J19</f>
        <v>0</v>
      </c>
      <c r="L338" s="27">
        <f>SUM(L134:L135,)</f>
        <v>4811.88</v>
      </c>
      <c r="M338" s="90">
        <f>L338-L19</f>
        <v>0</v>
      </c>
      <c r="N338" s="28"/>
      <c r="O338" s="27">
        <f>SUM(O134:O135,)</f>
        <v>2387.2800000000002</v>
      </c>
      <c r="P338" s="90">
        <f>O338-O19</f>
        <v>0</v>
      </c>
      <c r="Q338" s="91"/>
      <c r="R338" s="92"/>
      <c r="S338" s="28"/>
      <c r="T338" s="27">
        <f>SUM(T134:T135,)</f>
        <v>2675.21</v>
      </c>
      <c r="U338" s="90">
        <f>T338-T19</f>
        <v>0</v>
      </c>
      <c r="V338" s="91"/>
      <c r="W338" s="92"/>
      <c r="X338" s="28"/>
      <c r="Y338" s="27">
        <f>SUM(Y134:Y135,)</f>
        <v>2784.81</v>
      </c>
      <c r="Z338" s="90">
        <f>Y338-Y19</f>
        <v>0</v>
      </c>
      <c r="AB338" s="92"/>
      <c r="AC338" s="28"/>
      <c r="AD338" s="27">
        <f>SUM(AD134:AD135,)</f>
        <v>2646.04</v>
      </c>
      <c r="AE338" s="6">
        <f>AD338-AD19</f>
        <v>0</v>
      </c>
      <c r="AG338" s="92"/>
      <c r="AH338" s="28"/>
      <c r="AI338" s="27">
        <f>SUM(AI134:AI135,)</f>
        <v>1773.19</v>
      </c>
      <c r="AJ338" s="90">
        <f>AI338-AI19</f>
        <v>0</v>
      </c>
      <c r="AL338" s="92"/>
      <c r="AM338" s="28"/>
      <c r="AN338" s="27">
        <f>SUM(AN134:AN135,)</f>
        <v>2202.14</v>
      </c>
      <c r="AO338" s="90">
        <f>AN338-AN19</f>
        <v>0</v>
      </c>
      <c r="AQ338" s="92"/>
      <c r="AR338" s="28"/>
      <c r="AS338" s="27">
        <f>SUM(AS152:AS153)</f>
        <v>0</v>
      </c>
      <c r="AT338" s="90">
        <f>AS338-AS19</f>
        <v>0</v>
      </c>
      <c r="AV338" s="92"/>
    </row>
    <row r="339" spans="1:48" s="7" customFormat="1" x14ac:dyDescent="0.3">
      <c r="A339" s="23" t="str">
        <f t="shared" si="293"/>
        <v xml:space="preserve">6221 </v>
      </c>
      <c r="B339" s="24" t="s">
        <v>303</v>
      </c>
      <c r="C339" s="25"/>
      <c r="D339" s="25"/>
      <c r="E339" s="25" t="str">
        <f>A513</f>
        <v>6221 – Honoraires travaux   *</v>
      </c>
      <c r="F339" s="27"/>
      <c r="G339" s="27"/>
      <c r="H339" s="27"/>
      <c r="I339" s="27"/>
      <c r="J339" s="27"/>
      <c r="K339" s="90"/>
      <c r="L339" s="27"/>
      <c r="M339" s="90"/>
      <c r="N339" s="28"/>
      <c r="O339" s="27"/>
      <c r="P339" s="90"/>
      <c r="Q339" s="91"/>
      <c r="R339" s="92"/>
      <c r="S339" s="28"/>
      <c r="T339" s="27"/>
      <c r="U339" s="90"/>
      <c r="V339" s="91"/>
      <c r="W339" s="92"/>
      <c r="X339" s="28"/>
      <c r="Y339" s="27"/>
      <c r="Z339" s="90"/>
      <c r="AB339" s="92"/>
      <c r="AC339" s="28"/>
      <c r="AD339" s="27"/>
      <c r="AE339" s="6"/>
      <c r="AG339" s="92"/>
      <c r="AH339" s="28"/>
      <c r="AI339" s="27"/>
      <c r="AJ339" s="90"/>
      <c r="AL339" s="92"/>
      <c r="AM339" s="28"/>
      <c r="AN339" s="27"/>
      <c r="AO339" s="90"/>
      <c r="AQ339" s="92"/>
      <c r="AR339" s="28"/>
      <c r="AS339" s="27"/>
      <c r="AT339" s="90"/>
      <c r="AV339" s="92"/>
    </row>
    <row r="340" spans="1:48" s="7" customFormat="1" x14ac:dyDescent="0.3">
      <c r="A340" s="23" t="str">
        <f t="shared" si="293"/>
        <v xml:space="preserve">6222 </v>
      </c>
      <c r="B340" s="24" t="s">
        <v>304</v>
      </c>
      <c r="C340" s="25"/>
      <c r="D340" s="25"/>
      <c r="E340" s="25" t="str">
        <f>A514</f>
        <v>6222 – Prestations particulières  *</v>
      </c>
      <c r="F340" s="27">
        <f>SUM(F162,F165,)</f>
        <v>1285.7</v>
      </c>
      <c r="G340" s="27">
        <f>SUM(G162,G165,)</f>
        <v>956.8</v>
      </c>
      <c r="H340" s="27">
        <f>SUM(H162,H165,)</f>
        <v>1435.2</v>
      </c>
      <c r="I340" s="27">
        <f>SUM(I162,I165,)</f>
        <v>490.36</v>
      </c>
      <c r="J340" s="27">
        <f>SUM(J162,J165,)</f>
        <v>336</v>
      </c>
      <c r="K340" s="90">
        <f>J340-J20</f>
        <v>0</v>
      </c>
      <c r="L340" s="27">
        <f>SUM(L162,L165,)</f>
        <v>1728</v>
      </c>
      <c r="M340" s="90">
        <f>L340-L20</f>
        <v>0</v>
      </c>
      <c r="N340" s="28"/>
      <c r="O340" s="27">
        <f>SUM(O162,O165,)</f>
        <v>-79.840000000000032</v>
      </c>
      <c r="P340" s="90">
        <f>O340-O20</f>
        <v>0</v>
      </c>
      <c r="Q340" s="91"/>
      <c r="R340" s="92"/>
      <c r="S340" s="28"/>
      <c r="T340" s="27">
        <f>SUM(T162,T165,)</f>
        <v>960</v>
      </c>
      <c r="U340" s="90">
        <f>T340-T20</f>
        <v>0</v>
      </c>
      <c r="V340" s="91"/>
      <c r="W340" s="92"/>
      <c r="X340" s="28"/>
      <c r="Y340" s="27">
        <f>SUM(Y162,Y165,)</f>
        <v>360</v>
      </c>
      <c r="Z340" s="90">
        <f>Y340-Y20</f>
        <v>0</v>
      </c>
      <c r="AB340" s="92"/>
      <c r="AC340" s="28"/>
      <c r="AD340" s="27">
        <f>SUM(AD162,AD165,)</f>
        <v>600</v>
      </c>
      <c r="AE340" s="6">
        <f>AD340-AD20</f>
        <v>0</v>
      </c>
      <c r="AG340" s="92"/>
      <c r="AH340" s="28"/>
      <c r="AI340" s="27">
        <f>SUM(AI162,AI165,)</f>
        <v>960</v>
      </c>
      <c r="AJ340" s="90">
        <f>AI340-AI20</f>
        <v>0</v>
      </c>
      <c r="AL340" s="92"/>
      <c r="AM340" s="28"/>
      <c r="AN340" s="27">
        <f>SUM(AN162,AN165,)</f>
        <v>3144</v>
      </c>
      <c r="AO340" s="90">
        <f>AN340-AN20</f>
        <v>0</v>
      </c>
      <c r="AQ340" s="92"/>
      <c r="AR340" s="28"/>
      <c r="AS340" s="27">
        <f>SUM(AS154:AS155)</f>
        <v>0</v>
      </c>
      <c r="AT340" s="90">
        <f>AS340-AS20</f>
        <v>0</v>
      </c>
      <c r="AV340" s="92"/>
    </row>
    <row r="341" spans="1:48" s="7" customFormat="1" x14ac:dyDescent="0.3">
      <c r="A341" s="23" t="str">
        <f t="shared" si="293"/>
        <v xml:space="preserve">6223 </v>
      </c>
      <c r="B341" s="24" t="s">
        <v>305</v>
      </c>
      <c r="C341" s="25"/>
      <c r="D341" s="25"/>
      <c r="E341" s="25" t="str">
        <f>A517</f>
        <v>6223 – Autres honoraires   *</v>
      </c>
      <c r="F341" s="27">
        <f>SUM(F163:F164,)</f>
        <v>0</v>
      </c>
      <c r="G341" s="27">
        <f>SUM(G163:G164,)</f>
        <v>0</v>
      </c>
      <c r="H341" s="27">
        <f>SUM(H163:H164,)</f>
        <v>0</v>
      </c>
      <c r="I341" s="27">
        <f>SUM(I163:I164,)</f>
        <v>0</v>
      </c>
      <c r="J341" s="27">
        <f>SUM(J163:J164,)</f>
        <v>0</v>
      </c>
      <c r="K341" s="90">
        <f>J341-J21</f>
        <v>0</v>
      </c>
      <c r="L341" s="27">
        <f>SUM(L163:L164,)</f>
        <v>0</v>
      </c>
      <c r="M341" s="90">
        <f>L341-L21</f>
        <v>0</v>
      </c>
      <c r="N341" s="28"/>
      <c r="O341" s="27">
        <f>SUM(O163:O164,)</f>
        <v>2611.02</v>
      </c>
      <c r="P341" s="90">
        <f>O341-O21</f>
        <v>0</v>
      </c>
      <c r="Q341" s="91"/>
      <c r="R341" s="92"/>
      <c r="S341" s="28"/>
      <c r="T341" s="27">
        <f>SUM(T163:T164,)</f>
        <v>0</v>
      </c>
      <c r="U341" s="90">
        <f>T341-T21</f>
        <v>0</v>
      </c>
      <c r="V341" s="91"/>
      <c r="W341" s="92"/>
      <c r="X341" s="28"/>
      <c r="Y341" s="27">
        <f>SUM(Y163:Y164,)</f>
        <v>120</v>
      </c>
      <c r="Z341" s="90">
        <f>Y341-Y21</f>
        <v>0</v>
      </c>
      <c r="AB341" s="92"/>
      <c r="AC341" s="28"/>
      <c r="AD341" s="27">
        <f>SUM(AD163:AD164,)</f>
        <v>0</v>
      </c>
      <c r="AE341" s="6">
        <f>AD341-AD21</f>
        <v>0</v>
      </c>
      <c r="AG341" s="92"/>
      <c r="AH341" s="28"/>
      <c r="AI341" s="27">
        <f>SUM(AI163:AI164,)</f>
        <v>0</v>
      </c>
      <c r="AJ341" s="90">
        <f>AI341-AI21</f>
        <v>0</v>
      </c>
      <c r="AL341" s="92"/>
      <c r="AM341" s="28"/>
      <c r="AN341" s="27">
        <f>SUM(AN163:AN164,)</f>
        <v>0</v>
      </c>
      <c r="AO341" s="90">
        <f>AN341-AN21</f>
        <v>0</v>
      </c>
      <c r="AQ341" s="92"/>
      <c r="AR341" s="28"/>
      <c r="AS341" s="27">
        <f>SUM(AS156:AS157)</f>
        <v>0</v>
      </c>
      <c r="AT341" s="90">
        <f>AS341-AS21</f>
        <v>0</v>
      </c>
      <c r="AV341" s="92"/>
    </row>
    <row r="342" spans="1:48" s="7" customFormat="1" x14ac:dyDescent="0.3">
      <c r="A342" s="23" t="str">
        <f t="shared" ref="A342:A351" si="294">LEFT(B342,FIND(" ",B342,1)-1)&amp;0</f>
        <v>6230</v>
      </c>
      <c r="B342" s="24" t="s">
        <v>306</v>
      </c>
      <c r="C342" s="25"/>
      <c r="D342" s="25"/>
      <c r="E342" s="25" t="str">
        <f xml:space="preserve"> A520</f>
        <v>623 Rémunérations de tiers intervenants   *</v>
      </c>
      <c r="F342" s="27">
        <f>SUM(F138:F139,F148:F151,F168,F291,F307)</f>
        <v>9546.869999999999</v>
      </c>
      <c r="G342" s="27">
        <f>SUM(G138:G139,G148:G151,G168,G291,G307)</f>
        <v>8996.2999999999993</v>
      </c>
      <c r="H342" s="27">
        <f>SUM(H138:H139,H148:H151,H168,H291,H307)</f>
        <v>9687.6</v>
      </c>
      <c r="I342" s="27">
        <f>SUM(I138:I139,I148:I151,I168,I291,I307)</f>
        <v>7521.32</v>
      </c>
      <c r="J342" s="27">
        <f>SUM(J138:J139,J148:J151,J168,J291,J307)</f>
        <v>8997.02</v>
      </c>
      <c r="K342" s="90">
        <f>J342-J22</f>
        <v>0</v>
      </c>
      <c r="L342" s="27">
        <f>SUM(L138:L139,L148:L151,L168,L291,L307)</f>
        <v>2780.63</v>
      </c>
      <c r="M342" s="90">
        <f>L342-L22</f>
        <v>-2400</v>
      </c>
      <c r="N342" s="28"/>
      <c r="O342" s="27">
        <f>SUM(O138:O139,O148:O151,O168,O291,O307)</f>
        <v>4552.43</v>
      </c>
      <c r="P342" s="90">
        <f>O342-O22</f>
        <v>0</v>
      </c>
      <c r="Q342" s="91"/>
      <c r="R342" s="92"/>
      <c r="S342" s="28"/>
      <c r="T342" s="27">
        <f>SUM(T138:T139,T148:T151,T168,T291,T307)</f>
        <v>330.42999999999995</v>
      </c>
      <c r="U342" s="90">
        <f>T342-T22</f>
        <v>0</v>
      </c>
      <c r="V342" s="91"/>
      <c r="W342" s="92"/>
      <c r="X342" s="28"/>
      <c r="Y342" s="27">
        <f>SUM(Y138:Y139,Y148:Y151,Y168,Y291,Y307)</f>
        <v>2497.6</v>
      </c>
      <c r="Z342" s="90">
        <f>Y342-Y22</f>
        <v>0</v>
      </c>
      <c r="AB342" s="92"/>
      <c r="AC342" s="28"/>
      <c r="AD342" s="27">
        <f>SUM(AD138:AD139,AD148:AD151,AD168,AD291,AD307)</f>
        <v>3431.24</v>
      </c>
      <c r="AE342" s="6">
        <f>AD342-AD22</f>
        <v>0</v>
      </c>
      <c r="AG342" s="92"/>
      <c r="AH342" s="28"/>
      <c r="AI342" s="27">
        <f>SUM(AI138:AI139,AI148:AI151,AI168,AI291:AI292,AI307)</f>
        <v>3637.75</v>
      </c>
      <c r="AJ342" s="90">
        <f>AI342-AI22</f>
        <v>0</v>
      </c>
      <c r="AL342" s="92"/>
      <c r="AM342" s="28"/>
      <c r="AN342" s="27">
        <f>SUM(AN138:AN139,AN148:AN151,AN168,AN291:AN292,AN307)</f>
        <v>3474.23</v>
      </c>
      <c r="AO342" s="90">
        <f>AN342-AN22</f>
        <v>0</v>
      </c>
      <c r="AQ342" s="92"/>
      <c r="AR342" s="28"/>
      <c r="AS342" s="27">
        <f>SUM(AS138:AS139,AS148:AS151,AS168,AS291,AS307)</f>
        <v>0</v>
      </c>
      <c r="AT342" s="90">
        <f>AS342-AS22</f>
        <v>0</v>
      </c>
      <c r="AV342" s="92"/>
    </row>
    <row r="343" spans="1:48" s="7" customFormat="1" x14ac:dyDescent="0.3">
      <c r="A343" s="23" t="str">
        <f t="shared" si="294"/>
        <v>6240</v>
      </c>
      <c r="B343" s="24" t="s">
        <v>307</v>
      </c>
      <c r="C343" s="25"/>
      <c r="D343" s="25"/>
      <c r="E343" s="25" t="str">
        <f xml:space="preserve"> A530</f>
        <v>624 Frais du conseil syndical   *</v>
      </c>
      <c r="F343" s="27">
        <f>SUM(F167,)</f>
        <v>59.7</v>
      </c>
      <c r="G343" s="27">
        <f>SUM(G167,)</f>
        <v>320</v>
      </c>
      <c r="H343" s="27">
        <f>SUM(H167,)</f>
        <v>320</v>
      </c>
      <c r="I343" s="27">
        <f>SUM(I167,)</f>
        <v>619.94000000000005</v>
      </c>
      <c r="J343" s="27">
        <f>SUM(J167,)</f>
        <v>476.56</v>
      </c>
      <c r="K343" s="90">
        <f>J343-J23</f>
        <v>0</v>
      </c>
      <c r="L343" s="27">
        <f>SUM(L167,)</f>
        <v>437.91</v>
      </c>
      <c r="M343" s="90">
        <f>L343-L23</f>
        <v>0</v>
      </c>
      <c r="N343" s="28"/>
      <c r="O343" s="27">
        <f>SUM(O167,)</f>
        <v>433.69</v>
      </c>
      <c r="P343" s="90">
        <f>O343-O23</f>
        <v>0</v>
      </c>
      <c r="Q343" s="91"/>
      <c r="R343" s="92"/>
      <c r="S343" s="28"/>
      <c r="T343" s="27">
        <f>SUM(T167,)</f>
        <v>197.48</v>
      </c>
      <c r="U343" s="90">
        <f>T343-T23</f>
        <v>0</v>
      </c>
      <c r="V343" s="91"/>
      <c r="W343" s="92"/>
      <c r="X343" s="28"/>
      <c r="Y343" s="27">
        <f>SUM(Y167,)</f>
        <v>161.63999999999999</v>
      </c>
      <c r="Z343" s="90">
        <f>Y343-Y23</f>
        <v>0</v>
      </c>
      <c r="AB343" s="92"/>
      <c r="AC343" s="28"/>
      <c r="AD343" s="27">
        <f>SUM(AD167,)</f>
        <v>25</v>
      </c>
      <c r="AE343" s="6">
        <f>AD343-AD23</f>
        <v>0</v>
      </c>
      <c r="AG343" s="92"/>
      <c r="AH343" s="28"/>
      <c r="AI343" s="27">
        <f>SUM(AI167,)</f>
        <v>0</v>
      </c>
      <c r="AJ343" s="90">
        <f>AI343-AI23</f>
        <v>0</v>
      </c>
      <c r="AL343" s="92"/>
      <c r="AM343" s="28"/>
      <c r="AN343" s="27">
        <f>SUM(AN167,)</f>
        <v>0</v>
      </c>
      <c r="AO343" s="90">
        <f>AN343-AN23</f>
        <v>0</v>
      </c>
      <c r="AQ343" s="92"/>
      <c r="AR343" s="28"/>
      <c r="AS343" s="27">
        <f>SUM(AS164)</f>
        <v>0</v>
      </c>
      <c r="AT343" s="90">
        <f>AS343-AS23</f>
        <v>0</v>
      </c>
      <c r="AV343" s="92"/>
    </row>
    <row r="344" spans="1:48" s="7" customFormat="1" x14ac:dyDescent="0.3">
      <c r="A344" s="23" t="str">
        <f t="shared" si="294"/>
        <v>6300</v>
      </c>
      <c r="B344" s="24" t="s">
        <v>308</v>
      </c>
      <c r="C344" s="25"/>
      <c r="D344" s="25"/>
      <c r="E344" s="25" t="str">
        <f xml:space="preserve"> A531</f>
        <v>63 Impôts - taxes et versements assimilés :</v>
      </c>
      <c r="F344" s="27">
        <f>SUM(F173:F176,)</f>
        <v>4024</v>
      </c>
      <c r="G344" s="27">
        <f>SUM(G173:G176,)</f>
        <v>2384</v>
      </c>
      <c r="H344" s="27">
        <f>SUM(H173:H176,)</f>
        <v>4951</v>
      </c>
      <c r="I344" s="27">
        <f>SUM(I173:I176,)</f>
        <v>4984</v>
      </c>
      <c r="J344" s="27">
        <f>SUM(J173:J176,)</f>
        <v>5003</v>
      </c>
      <c r="K344" s="90">
        <f>J344-SUM(J24:J26)</f>
        <v>0</v>
      </c>
      <c r="L344" s="27">
        <f>SUM(L173:L176,)</f>
        <v>5039</v>
      </c>
      <c r="M344" s="90">
        <f>L344-SUM(L24:L26)</f>
        <v>0</v>
      </c>
      <c r="N344" s="28"/>
      <c r="O344" s="27">
        <f>SUM(O173:O176,)</f>
        <v>5057</v>
      </c>
      <c r="P344" s="90">
        <f>O344-SUM(O24:O26)</f>
        <v>0</v>
      </c>
      <c r="Q344" s="91"/>
      <c r="R344" s="92"/>
      <c r="S344" s="28"/>
      <c r="T344" s="27">
        <f>SUM(T173:T176,)</f>
        <v>5064</v>
      </c>
      <c r="U344" s="90">
        <f>T344-SUM(T24:T26)</f>
        <v>0</v>
      </c>
      <c r="V344" s="91"/>
      <c r="W344" s="92"/>
      <c r="X344" s="28"/>
      <c r="Y344" s="27">
        <f>SUM(Y173:Y176,)</f>
        <v>5083</v>
      </c>
      <c r="Z344" s="90">
        <f>Y344-SUM(Y24:Y26)</f>
        <v>0</v>
      </c>
      <c r="AB344" s="92"/>
      <c r="AC344" s="28"/>
      <c r="AD344" s="27">
        <f>SUM(AD173:AD176,)</f>
        <v>4981.75</v>
      </c>
      <c r="AE344" s="6">
        <f>AD344-SUM(AD24:AD26)</f>
        <v>0</v>
      </c>
      <c r="AG344" s="92"/>
      <c r="AH344" s="28"/>
      <c r="AI344" s="27">
        <f>SUM(AI173:AI176,)</f>
        <v>5002.75</v>
      </c>
      <c r="AJ344" s="90">
        <f>AI344-SUM(AI24:AI26)</f>
        <v>0</v>
      </c>
      <c r="AL344" s="92"/>
      <c r="AM344" s="28"/>
      <c r="AN344" s="27">
        <f>SUM(AN173:AN176,)</f>
        <v>5007.75</v>
      </c>
      <c r="AO344" s="90">
        <f>AN344-SUM(AN24:AN26)</f>
        <v>0</v>
      </c>
      <c r="AQ344" s="92"/>
      <c r="AR344" s="28"/>
      <c r="AS344" s="27">
        <f>SUM(AS165:AS168)</f>
        <v>0</v>
      </c>
      <c r="AT344" s="90">
        <f>AS344-SUM(AS24:AS26)</f>
        <v>0</v>
      </c>
      <c r="AV344" s="92"/>
    </row>
    <row r="345" spans="1:48" s="7" customFormat="1" x14ac:dyDescent="0.3">
      <c r="A345" s="23" t="str">
        <f t="shared" si="294"/>
        <v>6410</v>
      </c>
      <c r="B345" s="24" t="s">
        <v>309</v>
      </c>
      <c r="C345" s="25"/>
      <c r="D345" s="25"/>
      <c r="E345" s="25" t="str">
        <f xml:space="preserve"> A538</f>
        <v>641 Salaires   *</v>
      </c>
      <c r="F345" s="27">
        <f>SUM(F111,F116,F120:F121,F132,F152,F155)</f>
        <v>89503.95</v>
      </c>
      <c r="G345" s="27">
        <f>SUM(G111,G116,G120:G121,G132,G152,G155)</f>
        <v>92323.62</v>
      </c>
      <c r="H345" s="27">
        <f>SUM(H111,H116,H120:H121,H132,H152,H155)</f>
        <v>96191.63</v>
      </c>
      <c r="I345" s="27">
        <f>SUM(I111,I116,I120:I121,I132,I152,I155)</f>
        <v>109336.38</v>
      </c>
      <c r="J345" s="27">
        <f>SUM(J111,J116,J120:J121,J132,J152,J155)</f>
        <v>70560.44</v>
      </c>
      <c r="K345" s="90">
        <f>J345-J27</f>
        <v>0</v>
      </c>
      <c r="L345" s="27">
        <f>SUM(L111,L116,L120:L121,L132,L152,L155)</f>
        <v>68486.7</v>
      </c>
      <c r="M345" s="90">
        <f>L345-L27</f>
        <v>0</v>
      </c>
      <c r="N345" s="28"/>
      <c r="O345" s="27">
        <f>SUM(O111,O116,O120:O121,O132,O152,O155)</f>
        <v>74732.58</v>
      </c>
      <c r="P345" s="90">
        <f>O345-O27</f>
        <v>0</v>
      </c>
      <c r="Q345" s="91"/>
      <c r="R345" s="92"/>
      <c r="S345" s="28"/>
      <c r="T345" s="27">
        <f>SUM(T111,T116,T120:T121,T132,T152,T155)</f>
        <v>71924.39</v>
      </c>
      <c r="U345" s="90">
        <f>T345-T27</f>
        <v>0</v>
      </c>
      <c r="V345" s="91"/>
      <c r="W345" s="92"/>
      <c r="X345" s="28"/>
      <c r="Y345" s="27">
        <f>SUM(Y111,Y116,Y120:Y121,Y132,Y152,Y155)</f>
        <v>68417.16</v>
      </c>
      <c r="Z345" s="90">
        <f>Y345-Y27</f>
        <v>0</v>
      </c>
      <c r="AB345" s="92"/>
      <c r="AC345" s="28"/>
      <c r="AD345" s="27">
        <f>SUM(AD111,AD116,AD120:AD121,AD132,AD152,AD155)</f>
        <v>68520.09</v>
      </c>
      <c r="AE345" s="6">
        <f>AD345-AD27</f>
        <v>0</v>
      </c>
      <c r="AG345" s="92"/>
      <c r="AH345" s="28"/>
      <c r="AI345" s="27">
        <f>SUM(AI111,AI116,AI120:AI121,AI132,AI152,AI155)</f>
        <v>78045.17</v>
      </c>
      <c r="AJ345" s="90">
        <f>AI345-AI27</f>
        <v>0</v>
      </c>
      <c r="AL345" s="92"/>
      <c r="AM345" s="28"/>
      <c r="AN345" s="27">
        <f>SUM(AN111,AN116,AN120:AN121,AN132,AN152,AN155)</f>
        <v>51762.520000000004</v>
      </c>
      <c r="AO345" s="90">
        <f>AN345-AN27</f>
        <v>0</v>
      </c>
      <c r="AQ345" s="92"/>
      <c r="AR345" s="28"/>
      <c r="AS345" s="27">
        <f>SUM(AS111,AS116,AS120:AS121,AS132,AS152,AS155)</f>
        <v>0</v>
      </c>
      <c r="AT345" s="90">
        <f>AS345-AS27</f>
        <v>0</v>
      </c>
      <c r="AV345" s="92"/>
    </row>
    <row r="346" spans="1:48" s="7" customFormat="1" x14ac:dyDescent="0.3">
      <c r="A346" s="23" t="str">
        <f t="shared" si="294"/>
        <v>6420</v>
      </c>
      <c r="B346" s="24" t="s">
        <v>310</v>
      </c>
      <c r="C346" s="25"/>
      <c r="D346" s="25"/>
      <c r="E346" s="25" t="str">
        <f xml:space="preserve"> A544</f>
        <v>642 Charges sociales et organismes sociaux   *</v>
      </c>
      <c r="F346" s="27">
        <f>SUM(F112:F114,F117:F118,F122:F124,F126,F129,F143:F144,F147,F153,F156:F158,)</f>
        <v>35092.519999999997</v>
      </c>
      <c r="G346" s="27">
        <f>SUM(G112:G114,G117:G118,G122:G124,G126,G129,G143:G144,G147,G153,G156:G158,)</f>
        <v>38048.379999999997</v>
      </c>
      <c r="H346" s="27">
        <f>SUM(H112:H114,H117:H118,H122:H124,H126,H129,H143:H144,H147,H153,H156:H158,)</f>
        <v>40310.92</v>
      </c>
      <c r="I346" s="27">
        <f>SUM(I112:I114,I117:I118,I122:I124,I126,I129,I143:I144,I147,I153,I156:I158,)</f>
        <v>-12989.029999999997</v>
      </c>
      <c r="J346" s="27">
        <f>SUM(J112:J114,J117:J118,J122:J124,J126,J129,J143:J144,J147,J153,J156:J158,)</f>
        <v>22012.430000000004</v>
      </c>
      <c r="K346" s="90">
        <f>J346-J28</f>
        <v>0</v>
      </c>
      <c r="L346" s="27">
        <f>SUM(L112:L114,L117:L118,L122:L124,L126,L129,L143:L144,L147,L153,L156:L158,)</f>
        <v>21979.13</v>
      </c>
      <c r="M346" s="90">
        <f>L346-L28</f>
        <v>0</v>
      </c>
      <c r="N346" s="28"/>
      <c r="O346" s="27">
        <f>SUM(O112:O114,O117:O118,O122:O124,O126,O129,O143:O144,O147,O153,O156:O158,)</f>
        <v>23678.799999999999</v>
      </c>
      <c r="P346" s="90">
        <f>O346-O28</f>
        <v>0</v>
      </c>
      <c r="Q346" s="91"/>
      <c r="R346" s="92"/>
      <c r="S346" s="28"/>
      <c r="T346" s="27">
        <f>SUM(T112:T114,T117:T118,T122:T124,T126,T129,T143:T144,T147,T153,T156:T158,)</f>
        <v>24805.899999999998</v>
      </c>
      <c r="U346" s="90">
        <f>T346-T28</f>
        <v>0</v>
      </c>
      <c r="V346" s="91"/>
      <c r="W346" s="92"/>
      <c r="X346" s="28"/>
      <c r="Y346" s="27">
        <f>SUM(Y112:Y114,Y117:Y118,Y122:Y124,Y126,Y129,Y143:Y144,Y147,Y153,Y156:Y158,)</f>
        <v>22809.489999999998</v>
      </c>
      <c r="Z346" s="90">
        <f>Y346-Y28</f>
        <v>0</v>
      </c>
      <c r="AB346" s="92"/>
      <c r="AC346" s="28"/>
      <c r="AD346" s="27">
        <f>SUM(AD112:AD114,AD117:AD118,AD122:AD124,AD126,AD129,AD143:AD144,AD147,AD153,AD156:AD158,)</f>
        <v>18901.849999999999</v>
      </c>
      <c r="AE346" s="6">
        <f>AD346-AD28</f>
        <v>0</v>
      </c>
      <c r="AG346" s="92"/>
      <c r="AH346" s="28"/>
      <c r="AI346" s="27">
        <f>SUM(AI112:AI114,AI117:AI118,AI122:AI124,AI126,AI129,AI143:AI144,AI147,AI153,AI156:AI158,)</f>
        <v>21644.829999999998</v>
      </c>
      <c r="AJ346" s="90">
        <f>AI346-AI28</f>
        <v>0</v>
      </c>
      <c r="AL346" s="92"/>
      <c r="AM346" s="28"/>
      <c r="AN346" s="27">
        <f>SUM(AN112:AN114,AN117:AN118,AN122:AN124,AN126,AN129,AN143:AN144,AN147,AN153,AN156:AN158,)</f>
        <v>12065.43</v>
      </c>
      <c r="AO346" s="90">
        <f>AN346-AN28</f>
        <v>0</v>
      </c>
      <c r="AQ346" s="92"/>
      <c r="AR346" s="28"/>
      <c r="AS346" s="27">
        <f>SUM(AS177:AS193)</f>
        <v>0</v>
      </c>
      <c r="AT346" s="90">
        <f>AS346-AS28</f>
        <v>0</v>
      </c>
      <c r="AV346" s="92"/>
    </row>
    <row r="347" spans="1:48" s="7" customFormat="1" x14ac:dyDescent="0.3">
      <c r="A347" s="23" t="str">
        <f t="shared" si="294"/>
        <v>6430</v>
      </c>
      <c r="B347" s="24" t="s">
        <v>311</v>
      </c>
      <c r="C347" s="25"/>
      <c r="D347" s="25"/>
      <c r="E347" s="25" t="str">
        <f xml:space="preserve"> A577</f>
        <v>643 Taxe sur les salaires   *</v>
      </c>
      <c r="F347" s="27">
        <f>SUM(F119,F127,F146,F160,)</f>
        <v>9128</v>
      </c>
      <c r="G347" s="27">
        <f>SUM(G119,G127,G146,G160,)</f>
        <v>10116</v>
      </c>
      <c r="H347" s="27">
        <f>SUM(H119,H127,H146,H160,)</f>
        <v>8915</v>
      </c>
      <c r="I347" s="27">
        <f>SUM(I119,I127,I146,I160,)</f>
        <v>9583</v>
      </c>
      <c r="J347" s="27">
        <f>SUM(J119,J127,J146,J160,)</f>
        <v>5696</v>
      </c>
      <c r="K347" s="90">
        <f>J347-J29</f>
        <v>0</v>
      </c>
      <c r="L347" s="27">
        <f>SUM(L119,L127,L146,L160,)</f>
        <v>4891.66</v>
      </c>
      <c r="M347" s="90">
        <f>L347-L29</f>
        <v>0</v>
      </c>
      <c r="N347" s="28"/>
      <c r="O347" s="27">
        <f>SUM(O119,O127,O146,O160,)</f>
        <v>6428.04</v>
      </c>
      <c r="P347" s="90">
        <f>O347-O29</f>
        <v>0</v>
      </c>
      <c r="Q347" s="91"/>
      <c r="R347" s="92"/>
      <c r="S347" s="28"/>
      <c r="T347" s="27">
        <f>SUM(T119,T127,T146,T160,)</f>
        <v>6080</v>
      </c>
      <c r="U347" s="90">
        <f>T347-T29</f>
        <v>0</v>
      </c>
      <c r="V347" s="91"/>
      <c r="W347" s="92"/>
      <c r="X347" s="28"/>
      <c r="Y347" s="27">
        <f>SUM(Y119,Y127,Y146,Y160,)</f>
        <v>5825</v>
      </c>
      <c r="Z347" s="90">
        <f>Y347-Y29</f>
        <v>0</v>
      </c>
      <c r="AB347" s="92"/>
      <c r="AC347" s="28"/>
      <c r="AD347" s="27">
        <f>SUM(AD119,AD127,AD146,AD160,)</f>
        <v>6262</v>
      </c>
      <c r="AE347" s="6">
        <f>AD347-AD29</f>
        <v>0</v>
      </c>
      <c r="AG347" s="92"/>
      <c r="AH347" s="28"/>
      <c r="AI347" s="27">
        <f>SUM(AI119,AI127,AI146,AI160,)</f>
        <v>6504</v>
      </c>
      <c r="AJ347" s="90">
        <f>AI347-AI29</f>
        <v>0</v>
      </c>
      <c r="AL347" s="92"/>
      <c r="AM347" s="28"/>
      <c r="AN347" s="27">
        <f>SUM(AN119,AN127,AN146,AN160,)</f>
        <v>4345</v>
      </c>
      <c r="AO347" s="90">
        <f>AN347-AN29</f>
        <v>0</v>
      </c>
      <c r="AQ347" s="92"/>
      <c r="AR347" s="28"/>
      <c r="AS347" s="27">
        <f>SUM(AS196:AS199)</f>
        <v>0</v>
      </c>
      <c r="AT347" s="90">
        <f>AS347-AS29</f>
        <v>0</v>
      </c>
      <c r="AV347" s="92"/>
    </row>
    <row r="348" spans="1:48" s="7" customFormat="1" x14ac:dyDescent="0.3">
      <c r="A348" s="23" t="str">
        <f t="shared" si="294"/>
        <v>6440</v>
      </c>
      <c r="B348" s="24" t="s">
        <v>312</v>
      </c>
      <c r="C348" s="25"/>
      <c r="D348" s="25"/>
      <c r="E348" s="25" t="str">
        <f xml:space="preserve"> A583</f>
        <v>644 Autres (médecine du travail, mutuelles, etc.)   *</v>
      </c>
      <c r="F348" s="27">
        <f>SUM(F115,F125,F128,F130,F145,F154,F159,)</f>
        <v>755.65</v>
      </c>
      <c r="G348" s="27">
        <f>SUM(G115,G125,G128,G130,G145,G154,G159,)</f>
        <v>253.82999999999998</v>
      </c>
      <c r="H348" s="27">
        <f>SUM(H115,H125,H128,H130,H145,H154,H159,)</f>
        <v>402.40999999999997</v>
      </c>
      <c r="I348" s="27">
        <f>SUM(I115,I125,I128,I130,I145,I154,I159,)</f>
        <v>420.15</v>
      </c>
      <c r="J348" s="27">
        <f>SUM(J115,J125,J128,J130,J145,J154,J159,)</f>
        <v>425.14</v>
      </c>
      <c r="K348" s="90">
        <f>J348-J30</f>
        <v>0</v>
      </c>
      <c r="L348" s="27">
        <f>SUM(L115,L125,L128,L130,L145,L154,L159,)</f>
        <v>2821.73</v>
      </c>
      <c r="M348" s="90">
        <f>L348-L30</f>
        <v>0</v>
      </c>
      <c r="N348" s="28"/>
      <c r="O348" s="27">
        <f>SUM(O115,O125,O128,O130,O145,O154,O159,)</f>
        <v>2351.59</v>
      </c>
      <c r="P348" s="90">
        <f>O348-O30</f>
        <v>0</v>
      </c>
      <c r="Q348" s="91"/>
      <c r="R348" s="92"/>
      <c r="S348" s="28"/>
      <c r="T348" s="27">
        <f>SUM(T115,T125,T128,T130,T145,T154,T159,)</f>
        <v>2535.6299999999997</v>
      </c>
      <c r="U348" s="90">
        <f>T348-T30</f>
        <v>0</v>
      </c>
      <c r="V348" s="91"/>
      <c r="W348" s="92"/>
      <c r="X348" s="28"/>
      <c r="Y348" s="27">
        <f>SUM(Y115,Y125,Y128,Y130,Y145,Y154,Y159,)</f>
        <v>2202.37</v>
      </c>
      <c r="Z348" s="90">
        <f>Y348-Y30</f>
        <v>0</v>
      </c>
      <c r="AB348" s="92"/>
      <c r="AC348" s="28"/>
      <c r="AD348" s="27">
        <f>SUM(AD115,AD125,AD128,AD130,AD131,AD145,AD154,AD159,)</f>
        <v>2110.88</v>
      </c>
      <c r="AE348" s="6">
        <f>AD348-AD30</f>
        <v>0</v>
      </c>
      <c r="AG348" s="92"/>
      <c r="AH348" s="28"/>
      <c r="AI348" s="27">
        <f>SUM(AI115,AI125,AI128,AI130,AI131,AI145,AI154,AI159,)</f>
        <v>2693.33</v>
      </c>
      <c r="AJ348" s="90">
        <f>AI348-AI30</f>
        <v>0</v>
      </c>
      <c r="AL348" s="92"/>
      <c r="AM348" s="28"/>
      <c r="AN348" s="27">
        <f>SUM(AN115,AN125,AN128,AN130,AN131,AN145,AN154,AN159,)</f>
        <v>1804.0500000000002</v>
      </c>
      <c r="AO348" s="90">
        <f>AN348-AN30</f>
        <v>0</v>
      </c>
      <c r="AQ348" s="92"/>
      <c r="AR348" s="28"/>
      <c r="AS348" s="27">
        <f>SUM(AS200:AS206)</f>
        <v>0</v>
      </c>
      <c r="AT348" s="90">
        <f>AS348-AS30</f>
        <v>0</v>
      </c>
      <c r="AV348" s="92"/>
    </row>
    <row r="349" spans="1:48" s="7" customFormat="1" x14ac:dyDescent="0.3">
      <c r="A349" s="23" t="str">
        <f t="shared" si="294"/>
        <v>6620</v>
      </c>
      <c r="B349" s="24" t="s">
        <v>313</v>
      </c>
      <c r="C349" s="25"/>
      <c r="D349" s="25"/>
      <c r="E349" s="25" t="str">
        <f xml:space="preserve"> A604</f>
        <v>662 Autres charges financières et agios   *</v>
      </c>
      <c r="F349" s="27">
        <f>SUM(F137,)</f>
        <v>0</v>
      </c>
      <c r="G349" s="27">
        <f>SUM(G137,)</f>
        <v>0</v>
      </c>
      <c r="H349" s="27">
        <f>SUM(H137,)</f>
        <v>0</v>
      </c>
      <c r="I349" s="27">
        <f>SUM(I137,)</f>
        <v>0</v>
      </c>
      <c r="J349" s="27">
        <f>SUM(J137,)</f>
        <v>156.71</v>
      </c>
      <c r="K349" s="90">
        <f>J349-J31</f>
        <v>0</v>
      </c>
      <c r="L349" s="27">
        <f>SUM(L137,)</f>
        <v>81.12</v>
      </c>
      <c r="M349" s="90">
        <f>L349-L31</f>
        <v>0</v>
      </c>
      <c r="N349" s="28"/>
      <c r="O349" s="27">
        <f>SUM(O137,)</f>
        <v>34.32</v>
      </c>
      <c r="P349" s="90">
        <f>O349-O31</f>
        <v>0</v>
      </c>
      <c r="Q349" s="91"/>
      <c r="R349" s="92"/>
      <c r="S349" s="28"/>
      <c r="T349" s="27">
        <f>SUM(T137,)</f>
        <v>0</v>
      </c>
      <c r="U349" s="90">
        <f>T349-T31</f>
        <v>0</v>
      </c>
      <c r="V349" s="91"/>
      <c r="W349" s="92"/>
      <c r="X349" s="28"/>
      <c r="Y349" s="27">
        <f>SUM(Y137,)</f>
        <v>117.47</v>
      </c>
      <c r="Z349" s="90">
        <f>Y349-Y31</f>
        <v>0</v>
      </c>
      <c r="AB349" s="92"/>
      <c r="AC349" s="28"/>
      <c r="AD349" s="322">
        <f>SUM(AD137,)</f>
        <v>97.92</v>
      </c>
      <c r="AE349" s="6">
        <f>AD349-AD31</f>
        <v>0</v>
      </c>
      <c r="AG349" s="92"/>
      <c r="AH349" s="28"/>
      <c r="AI349" s="27">
        <f>SUM(AI137,)</f>
        <v>97.92</v>
      </c>
      <c r="AJ349" s="90">
        <f>AI349-AI31</f>
        <v>0</v>
      </c>
      <c r="AL349" s="92"/>
      <c r="AM349" s="28"/>
      <c r="AN349" s="27">
        <f>SUM(AN137,)</f>
        <v>73.44</v>
      </c>
      <c r="AO349" s="90">
        <f>AN349-AN31</f>
        <v>0</v>
      </c>
      <c r="AQ349" s="92"/>
      <c r="AR349" s="28"/>
      <c r="AS349" s="27">
        <f>SUM(AS207,)</f>
        <v>0</v>
      </c>
      <c r="AT349" s="90">
        <f>AS349-AS31</f>
        <v>0</v>
      </c>
      <c r="AV349" s="92"/>
    </row>
    <row r="350" spans="1:48" s="7" customFormat="1" x14ac:dyDescent="0.3">
      <c r="A350" s="23" t="str">
        <f t="shared" si="294"/>
        <v>6730</v>
      </c>
      <c r="B350" s="24" t="s">
        <v>314</v>
      </c>
      <c r="C350" s="25"/>
      <c r="D350" s="25"/>
      <c r="E350" s="25" t="str">
        <f xml:space="preserve"> A610</f>
        <v>673 Etudes techniques, diagnostic, consultation   *</v>
      </c>
      <c r="F350" s="27">
        <f>SUM(F140,F293,)</f>
        <v>418.6</v>
      </c>
      <c r="G350" s="27">
        <f>SUM(G140,G293,)</f>
        <v>2637.5</v>
      </c>
      <c r="H350" s="27">
        <f>SUM(H140,H293,)</f>
        <v>0</v>
      </c>
      <c r="I350" s="27">
        <f>SUM(I140,I293,)</f>
        <v>705.64</v>
      </c>
      <c r="J350" s="27">
        <f>SUM(J140,J293,)</f>
        <v>0</v>
      </c>
      <c r="K350" s="90">
        <f>J350-J32</f>
        <v>0</v>
      </c>
      <c r="L350" s="27">
        <f>SUM(L140,L293,)</f>
        <v>894</v>
      </c>
      <c r="M350" s="90">
        <f>L350-L32</f>
        <v>0</v>
      </c>
      <c r="N350" s="28"/>
      <c r="O350" s="27">
        <f>SUM(O140,O293,)</f>
        <v>0</v>
      </c>
      <c r="P350" s="90">
        <f>O350-O32</f>
        <v>0</v>
      </c>
      <c r="Q350" s="91"/>
      <c r="R350" s="92"/>
      <c r="S350" s="28"/>
      <c r="T350" s="27">
        <f>SUM(T140,T293,)</f>
        <v>0</v>
      </c>
      <c r="U350" s="90">
        <f>T350-T32</f>
        <v>0</v>
      </c>
      <c r="V350" s="91"/>
      <c r="W350" s="92"/>
      <c r="X350" s="28"/>
      <c r="Y350" s="27">
        <f>SUM(Y140,Y293,)</f>
        <v>0</v>
      </c>
      <c r="Z350" s="90">
        <f>Y350-Y32</f>
        <v>0</v>
      </c>
      <c r="AB350" s="92"/>
      <c r="AC350" s="28"/>
      <c r="AD350" s="27">
        <f>SUM(AD140,AD293,)</f>
        <v>0</v>
      </c>
      <c r="AE350" s="6">
        <f>AD350-AD32</f>
        <v>0</v>
      </c>
      <c r="AG350" s="92"/>
      <c r="AH350" s="28"/>
      <c r="AI350" s="27">
        <f>SUM(AI140,AI293,)</f>
        <v>0</v>
      </c>
      <c r="AJ350" s="90">
        <f>AI350-AI32</f>
        <v>0</v>
      </c>
      <c r="AL350" s="92"/>
      <c r="AM350" s="28"/>
      <c r="AN350" s="27">
        <f>SUM(AN140,AN293,)</f>
        <v>1434</v>
      </c>
      <c r="AO350" s="90">
        <f>AN350-AN32</f>
        <v>0</v>
      </c>
      <c r="AQ350" s="92"/>
      <c r="AR350" s="28"/>
      <c r="AS350" s="27">
        <f>SUM(AS208,AS293)</f>
        <v>0</v>
      </c>
      <c r="AT350" s="90">
        <f>AS350-AS32</f>
        <v>0</v>
      </c>
      <c r="AV350" s="92"/>
    </row>
    <row r="351" spans="1:48" s="7" customFormat="1" x14ac:dyDescent="0.3">
      <c r="A351" s="23" t="str">
        <f t="shared" si="294"/>
        <v>6780</v>
      </c>
      <c r="B351" s="24" t="s">
        <v>315</v>
      </c>
      <c r="C351" s="54"/>
      <c r="D351" s="25"/>
      <c r="E351" s="25" t="str">
        <f xml:space="preserve"> A615</f>
        <v>678 Charges exceptionnelles   *</v>
      </c>
      <c r="F351" s="27">
        <f>SUM(F82,F171:F172,F217,)</f>
        <v>311.31</v>
      </c>
      <c r="G351" s="27">
        <f>SUM(G82,G171:G172,G217,)</f>
        <v>6721.04</v>
      </c>
      <c r="H351" s="27">
        <f>SUM(H82,H171:H172,H217,)</f>
        <v>6878.62</v>
      </c>
      <c r="I351" s="27">
        <f>SUM(I82,I171:I172,I217,)</f>
        <v>3436.42</v>
      </c>
      <c r="J351" s="27">
        <f>SUM(J82,J171:J172,J217,)</f>
        <v>3104.3599999999997</v>
      </c>
      <c r="K351" s="90">
        <f>J351-J33</f>
        <v>0</v>
      </c>
      <c r="L351" s="27">
        <f>SUM(L82,L171:L172,L217,)</f>
        <v>-6.09</v>
      </c>
      <c r="M351" s="90">
        <f>L351-L33</f>
        <v>0</v>
      </c>
      <c r="N351" s="28"/>
      <c r="O351" s="27">
        <f>SUM(O82,O171:O172,O217,)</f>
        <v>5226.08</v>
      </c>
      <c r="P351" s="90">
        <f>O351-O33</f>
        <v>0</v>
      </c>
      <c r="Q351" s="91"/>
      <c r="R351" s="92"/>
      <c r="S351" s="28"/>
      <c r="T351" s="27">
        <f>SUM(T82,T171:T172,T217,)</f>
        <v>5867.24</v>
      </c>
      <c r="U351" s="90">
        <f>T351-T33</f>
        <v>0</v>
      </c>
      <c r="V351" s="91"/>
      <c r="W351" s="92"/>
      <c r="X351" s="28"/>
      <c r="Y351" s="27">
        <f>SUM(Y82,Y171:Y172,Y217,)</f>
        <v>26577.100000000002</v>
      </c>
      <c r="Z351" s="90">
        <f>Y351-Y33</f>
        <v>0</v>
      </c>
      <c r="AB351" s="92"/>
      <c r="AC351" s="28"/>
      <c r="AD351" s="27">
        <f>SUM(AD82,AD171:AD172,AD217,)</f>
        <v>764.69</v>
      </c>
      <c r="AE351" s="6">
        <f>AD351-AD33</f>
        <v>0</v>
      </c>
      <c r="AG351" s="92"/>
      <c r="AH351" s="28"/>
      <c r="AI351" s="27">
        <f>SUM(AI82,AI171:AI172,AI217,)</f>
        <v>-6.41</v>
      </c>
      <c r="AJ351" s="90">
        <f>AI351-AI33</f>
        <v>0</v>
      </c>
      <c r="AL351" s="92"/>
      <c r="AM351" s="28"/>
      <c r="AN351" s="27">
        <f>SUM(AN82,AN171:AN172,AN217,)</f>
        <v>-0.14000000000000001</v>
      </c>
      <c r="AO351" s="90">
        <f>AN351-AN33</f>
        <v>0</v>
      </c>
      <c r="AQ351" s="92"/>
      <c r="AR351" s="28"/>
      <c r="AS351" s="27">
        <f>SUM(AS209:AS212)</f>
        <v>0</v>
      </c>
      <c r="AT351" s="90">
        <f>AS351-AS33</f>
        <v>0</v>
      </c>
      <c r="AV351" s="92"/>
    </row>
    <row r="352" spans="1:48" s="7" customFormat="1" x14ac:dyDescent="0.3">
      <c r="A352" s="23"/>
      <c r="B352" s="24"/>
      <c r="C352" s="25"/>
      <c r="D352" s="25"/>
      <c r="E352" s="321"/>
      <c r="F352" s="27"/>
      <c r="G352" s="27"/>
      <c r="H352" s="27"/>
      <c r="I352" s="27"/>
      <c r="J352" s="27"/>
      <c r="K352" s="90"/>
      <c r="L352" s="27"/>
      <c r="M352" s="90"/>
      <c r="N352" s="28"/>
      <c r="O352" s="27"/>
      <c r="P352" s="90"/>
      <c r="Q352" s="91"/>
      <c r="R352" s="92"/>
      <c r="S352" s="28"/>
      <c r="T352" s="27"/>
      <c r="U352" s="90"/>
      <c r="V352" s="91"/>
      <c r="W352" s="92"/>
      <c r="X352" s="28"/>
      <c r="Y352" s="27"/>
      <c r="Z352" s="90"/>
      <c r="AB352" s="92"/>
      <c r="AC352" s="28"/>
      <c r="AD352" s="27"/>
      <c r="AE352" s="6"/>
      <c r="AG352" s="92"/>
      <c r="AH352" s="28"/>
      <c r="AI352" s="27"/>
      <c r="AJ352" s="90"/>
      <c r="AL352" s="92"/>
      <c r="AM352" s="28"/>
      <c r="AN352" s="27"/>
      <c r="AO352" s="90"/>
      <c r="AQ352" s="92"/>
      <c r="AR352" s="28"/>
      <c r="AS352" s="27"/>
      <c r="AT352" s="90"/>
      <c r="AV352" s="92"/>
    </row>
    <row r="353" spans="1:48" s="7" customFormat="1" x14ac:dyDescent="0.3">
      <c r="A353" s="23" t="str">
        <f>LEFT(B353,FIND(" ",B353,1))</f>
        <v xml:space="preserve">7130 </v>
      </c>
      <c r="B353" s="24" t="s">
        <v>316</v>
      </c>
      <c r="C353" s="25"/>
      <c r="D353" s="25"/>
      <c r="E353" s="25" t="str">
        <f xml:space="preserve"> A623</f>
        <v>713 Indemnités d'assurances   *</v>
      </c>
      <c r="F353" s="27">
        <f>SUM(F211,)</f>
        <v>-265.58</v>
      </c>
      <c r="G353" s="27">
        <f>SUM(G211,)</f>
        <v>-3511.78</v>
      </c>
      <c r="H353" s="27">
        <f>SUM(H211,)</f>
        <v>-7101.32</v>
      </c>
      <c r="I353" s="27">
        <f>SUM(I211,)</f>
        <v>-3419.74</v>
      </c>
      <c r="J353" s="27">
        <f>SUM(J211,)</f>
        <v>-6029.23</v>
      </c>
      <c r="K353" s="90">
        <f>-J353-J39</f>
        <v>0</v>
      </c>
      <c r="L353" s="27">
        <f>SUM(L211,)</f>
        <v>-1284.04</v>
      </c>
      <c r="M353" s="90">
        <f>-L353-L39</f>
        <v>0</v>
      </c>
      <c r="N353" s="28"/>
      <c r="O353" s="27">
        <f>SUM(O211,)</f>
        <v>-5350.55</v>
      </c>
      <c r="P353" s="90">
        <f>-O353-O39</f>
        <v>0</v>
      </c>
      <c r="Q353" s="91"/>
      <c r="R353" s="92"/>
      <c r="S353" s="28"/>
      <c r="T353" s="27">
        <f>SUM(T211,)</f>
        <v>-5871.65</v>
      </c>
      <c r="U353" s="90">
        <f>-T353-T39</f>
        <v>0</v>
      </c>
      <c r="V353" s="91"/>
      <c r="W353" s="92"/>
      <c r="X353" s="28"/>
      <c r="Y353" s="27">
        <f>SUM(Y211,)</f>
        <v>-30443.29</v>
      </c>
      <c r="Z353" s="90">
        <f>-Y353-Y39</f>
        <v>0</v>
      </c>
      <c r="AB353" s="92"/>
      <c r="AC353" s="28"/>
      <c r="AD353" s="27">
        <f>SUM(AD211,)</f>
        <v>-757.94</v>
      </c>
      <c r="AE353" s="6">
        <f>-AD353-AD39</f>
        <v>0</v>
      </c>
      <c r="AG353" s="92"/>
      <c r="AH353" s="28"/>
      <c r="AI353" s="27">
        <f>SUM(AI211,)</f>
        <v>-2112</v>
      </c>
      <c r="AJ353" s="90">
        <f>-AI353-AI39</f>
        <v>0</v>
      </c>
      <c r="AL353" s="92"/>
      <c r="AM353" s="28"/>
      <c r="AN353" s="27">
        <f>SUM(AN211,)</f>
        <v>0</v>
      </c>
      <c r="AO353" s="90">
        <f>-AN353-AN39</f>
        <v>0</v>
      </c>
      <c r="AQ353" s="92"/>
      <c r="AR353" s="28"/>
      <c r="AS353" s="27">
        <f>SUM(AS213,)</f>
        <v>0</v>
      </c>
      <c r="AT353" s="90">
        <f>-AS353-AS39</f>
        <v>0</v>
      </c>
      <c r="AV353" s="92"/>
    </row>
    <row r="354" spans="1:48" s="7" customFormat="1" x14ac:dyDescent="0.3">
      <c r="A354" s="23" t="str">
        <f>LEFT(B354,FIND(" ",B354,1))</f>
        <v xml:space="preserve">7140 </v>
      </c>
      <c r="B354" s="24" t="s">
        <v>317</v>
      </c>
      <c r="C354" s="25"/>
      <c r="D354" s="25"/>
      <c r="E354" s="25" t="str">
        <f xml:space="preserve"> A626</f>
        <v>714 Produits divers (dont intérêts légaux dus par les copropriétaires)  *</v>
      </c>
      <c r="F354" s="27">
        <f>SUM(F212,F214:F215,F309)</f>
        <v>-2398.11</v>
      </c>
      <c r="G354" s="27">
        <f>SUM(G212,G214:G215,G309)</f>
        <v>-1936.97</v>
      </c>
      <c r="H354" s="27">
        <f>SUM(H212,H214:H215,H309)</f>
        <v>-1373.04</v>
      </c>
      <c r="I354" s="27">
        <f>SUM(I212,I214:I215,I309)</f>
        <v>-1444.78</v>
      </c>
      <c r="J354" s="27">
        <f>SUM(J212,J214:J215,J309)</f>
        <v>-1550.84</v>
      </c>
      <c r="K354" s="90">
        <f>-J354-SUM(J40:J40)</f>
        <v>0</v>
      </c>
      <c r="L354" s="27">
        <f>SUM(L212,L214:L215,L309)</f>
        <v>-1664.94</v>
      </c>
      <c r="M354" s="90">
        <f>-L354-SUM(L40:L40)</f>
        <v>0</v>
      </c>
      <c r="N354" s="28"/>
      <c r="O354" s="27">
        <f>SUM(O212,O214:O215,O309)</f>
        <v>-3951.48</v>
      </c>
      <c r="P354" s="90">
        <f>-O354-SUM(O40:O40)</f>
        <v>0</v>
      </c>
      <c r="Q354" s="91"/>
      <c r="R354" s="92"/>
      <c r="S354" s="28"/>
      <c r="T354" s="27">
        <f>SUM(T212,T214:T215,T309)</f>
        <v>-1684.37</v>
      </c>
      <c r="U354" s="90">
        <f>-T354-SUM(T40:T40)</f>
        <v>0</v>
      </c>
      <c r="V354" s="91"/>
      <c r="W354" s="92"/>
      <c r="X354" s="28"/>
      <c r="Y354" s="27">
        <f>SUM(Y212,Y214:Y215,Y309)</f>
        <v>-2444.0500000000002</v>
      </c>
      <c r="Z354" s="90">
        <f>-Y354-SUM(Y40:Y40)</f>
        <v>0</v>
      </c>
      <c r="AB354" s="92"/>
      <c r="AC354" s="28"/>
      <c r="AD354" s="27">
        <f>SUM(AD212,AD214:AD215,AD309)</f>
        <v>-1039.33</v>
      </c>
      <c r="AE354" s="6">
        <f>-AD354-SUM(AD40:AD40)</f>
        <v>0</v>
      </c>
      <c r="AG354" s="92"/>
      <c r="AH354" s="28"/>
      <c r="AI354" s="27">
        <f>SUM(AI212,AI214:AI215,AI309)</f>
        <v>-1662.67</v>
      </c>
      <c r="AJ354" s="90">
        <f>-AI354-SUM(AI40:AI40)</f>
        <v>0</v>
      </c>
      <c r="AL354" s="92"/>
      <c r="AM354" s="28"/>
      <c r="AN354" s="27">
        <f>SUM(AN212,AN214:AN215,AN309)</f>
        <v>-1159.1400000000001</v>
      </c>
      <c r="AO354" s="90">
        <f>-AN354-SUM(AN40:AN40)</f>
        <v>0</v>
      </c>
      <c r="AQ354" s="92"/>
      <c r="AR354" s="28"/>
      <c r="AS354" s="27">
        <f>SUM(AS214:AS216,AS309)</f>
        <v>0</v>
      </c>
      <c r="AT354" s="90">
        <f>-AS354-SUM(AS40:AS40)</f>
        <v>0</v>
      </c>
      <c r="AV354" s="92"/>
    </row>
    <row r="355" spans="1:48" s="7" customFormat="1" x14ac:dyDescent="0.3">
      <c r="A355" s="23" t="str">
        <f>LEFT(B355,FIND(" ",B355,1))</f>
        <v xml:space="preserve">7160 </v>
      </c>
      <c r="B355" s="24" t="s">
        <v>318</v>
      </c>
      <c r="C355" s="25"/>
      <c r="D355" s="25"/>
      <c r="E355" s="25" t="str">
        <f xml:space="preserve"> A634</f>
        <v>716 Produits financiers   *</v>
      </c>
      <c r="F355" s="27">
        <f>SUM(F216)</f>
        <v>0</v>
      </c>
      <c r="G355" s="27">
        <f>SUM(G216)</f>
        <v>0</v>
      </c>
      <c r="H355" s="27">
        <f>SUM(H216)</f>
        <v>0</v>
      </c>
      <c r="I355" s="27">
        <f>SUM(I216)</f>
        <v>0</v>
      </c>
      <c r="J355" s="27">
        <f>SUM(J216)</f>
        <v>0</v>
      </c>
      <c r="K355" s="90"/>
      <c r="L355" s="27">
        <f>SUM(L216)</f>
        <v>0</v>
      </c>
      <c r="M355" s="90"/>
      <c r="N355" s="28"/>
      <c r="O355" s="27">
        <f>SUM(O216)</f>
        <v>0</v>
      </c>
      <c r="P355" s="90" t="e">
        <f>-O355-#REF!</f>
        <v>#REF!</v>
      </c>
      <c r="Q355" s="91"/>
      <c r="R355" s="92"/>
      <c r="S355" s="28"/>
      <c r="T355" s="27">
        <f>SUM(T216)</f>
        <v>0</v>
      </c>
      <c r="U355" s="90"/>
      <c r="V355" s="91"/>
      <c r="W355" s="92"/>
      <c r="X355" s="28"/>
      <c r="Y355" s="27">
        <f>SUM(Y216)</f>
        <v>0</v>
      </c>
      <c r="Z355" s="90"/>
      <c r="AB355" s="92"/>
      <c r="AC355" s="28"/>
      <c r="AD355" s="27">
        <f>SUM(AD216)</f>
        <v>0</v>
      </c>
      <c r="AE355" s="6"/>
      <c r="AG355" s="92"/>
      <c r="AH355" s="28"/>
      <c r="AI355" s="27">
        <f>SUM(AI216)</f>
        <v>0</v>
      </c>
      <c r="AJ355" s="90"/>
      <c r="AL355" s="92"/>
      <c r="AM355" s="28"/>
      <c r="AN355" s="27">
        <f>SUM(AN216)</f>
        <v>0</v>
      </c>
      <c r="AO355" s="90"/>
      <c r="AQ355" s="92"/>
      <c r="AR355" s="28"/>
      <c r="AS355" s="27">
        <f>SUM(AS217:AS217)</f>
        <v>0</v>
      </c>
      <c r="AT355" s="90"/>
      <c r="AV355" s="92"/>
    </row>
    <row r="356" spans="1:48" x14ac:dyDescent="0.3">
      <c r="A356" s="23" t="str">
        <f>LEFT(B356,FIND(" ",B356,1))</f>
        <v xml:space="preserve">7180 </v>
      </c>
      <c r="B356" s="24" t="s">
        <v>319</v>
      </c>
      <c r="D356" s="323"/>
      <c r="E356" s="323" t="str">
        <f xml:space="preserve"> A637</f>
        <v>718 Produits exceptionnels   *</v>
      </c>
      <c r="F356" s="27">
        <f>SUM(F213)</f>
        <v>0</v>
      </c>
      <c r="G356" s="27">
        <f>SUM(G213)</f>
        <v>0</v>
      </c>
      <c r="H356" s="27">
        <f>SUM(H213)</f>
        <v>0</v>
      </c>
      <c r="I356" s="27">
        <f>SUM(I213)</f>
        <v>0</v>
      </c>
      <c r="J356" s="27">
        <f>SUM(J213)</f>
        <v>0</v>
      </c>
      <c r="K356" s="90">
        <f>-J356-J43</f>
        <v>0</v>
      </c>
      <c r="L356" s="27">
        <f>SUM(L213)</f>
        <v>0</v>
      </c>
      <c r="M356" s="90">
        <f>-L356-L43</f>
        <v>0</v>
      </c>
      <c r="O356" s="27">
        <f>SUM(O213)</f>
        <v>-1300</v>
      </c>
      <c r="P356" s="90">
        <f>-O356-O43</f>
        <v>0</v>
      </c>
      <c r="T356" s="27">
        <f>SUM(T213)</f>
        <v>0</v>
      </c>
      <c r="U356" s="90">
        <f>-T356-T43</f>
        <v>0</v>
      </c>
      <c r="Y356" s="27">
        <f>SUM(Y213)</f>
        <v>-500</v>
      </c>
      <c r="Z356" s="90">
        <f>-Y356-Y43</f>
        <v>0</v>
      </c>
      <c r="AD356" s="27">
        <f>SUM(AD213)</f>
        <v>0</v>
      </c>
      <c r="AE356" s="6">
        <f>-AD356-AD43</f>
        <v>0</v>
      </c>
      <c r="AI356" s="27">
        <f>SUM(AI213)</f>
        <v>0</v>
      </c>
      <c r="AJ356" s="90">
        <f>-AI356-AI43</f>
        <v>0</v>
      </c>
      <c r="AN356" s="27">
        <f>SUM(AN213)</f>
        <v>0</v>
      </c>
      <c r="AO356" s="90">
        <f>-AN356-AN43</f>
        <v>0</v>
      </c>
      <c r="AS356" s="27">
        <f>SUM(AS100:AS100)</f>
        <v>0</v>
      </c>
      <c r="AT356" s="90">
        <f>-AS356-AS43</f>
        <v>0</v>
      </c>
    </row>
    <row r="357" spans="1:48" x14ac:dyDescent="0.3">
      <c r="A357" s="324"/>
      <c r="B357" s="325"/>
      <c r="C357" s="326"/>
      <c r="D357" s="326"/>
      <c r="E357" s="326"/>
      <c r="K357" s="90"/>
      <c r="U357" s="90"/>
      <c r="Z357" s="90"/>
      <c r="AE357" s="6"/>
      <c r="AJ357" s="90"/>
      <c r="AO357" s="90"/>
      <c r="AT357" s="90"/>
    </row>
    <row r="358" spans="1:48" s="335" customFormat="1" ht="18" thickBot="1" x14ac:dyDescent="0.35">
      <c r="A358" s="327"/>
      <c r="B358" s="328"/>
      <c r="C358" s="329"/>
      <c r="D358" s="329"/>
      <c r="E358" s="329"/>
      <c r="F358" s="330">
        <f>SUM(F323:F356)</f>
        <v>474030.52000000008</v>
      </c>
      <c r="G358" s="330">
        <f>SUM(G323:G356)</f>
        <v>483537.51</v>
      </c>
      <c r="H358" s="330">
        <f>SUM(H323:H356)</f>
        <v>495645.57999999996</v>
      </c>
      <c r="I358" s="330">
        <f>SUM(I323:I356)</f>
        <v>495744.05000000005</v>
      </c>
      <c r="J358" s="330">
        <f>SUM(J323:J356)</f>
        <v>448889.31000000006</v>
      </c>
      <c r="K358" s="331">
        <f>J358-(J34-SUM(J39:J43))</f>
        <v>0</v>
      </c>
      <c r="L358" s="330">
        <f>SUM(L323:L356)</f>
        <v>480474.6399999999</v>
      </c>
      <c r="M358" s="331">
        <f>L358-(L34-SUM(L39:L43))</f>
        <v>0</v>
      </c>
      <c r="N358" s="332"/>
      <c r="O358" s="330">
        <f>SUM(O323:O356)</f>
        <v>500265.68000000011</v>
      </c>
      <c r="P358" s="331">
        <f>O358-(O34-SUM(O39:O43))</f>
        <v>0</v>
      </c>
      <c r="Q358" s="315"/>
      <c r="R358" s="316"/>
      <c r="S358" s="332"/>
      <c r="T358" s="330">
        <f>SUM(T323:T356)</f>
        <v>489071.5</v>
      </c>
      <c r="U358" s="331">
        <f>T358-(T34-SUM(T39:T43))</f>
        <v>0</v>
      </c>
      <c r="V358" s="315"/>
      <c r="W358" s="316"/>
      <c r="X358" s="333"/>
      <c r="Y358" s="330">
        <f>SUM(Y323:Y356)</f>
        <v>509384.92999999993</v>
      </c>
      <c r="Z358" s="331">
        <f>Y358-(Y34-SUM(Y39:Y43))</f>
        <v>-4.0000000153668225E-3</v>
      </c>
      <c r="AA358" s="318"/>
      <c r="AB358" s="316"/>
      <c r="AC358" s="332"/>
      <c r="AD358" s="330">
        <f>SUM(AD323:AD356)</f>
        <v>503582.94999999995</v>
      </c>
      <c r="AE358" s="334">
        <f>AD358-(AD34-SUM(AD39:AD43))</f>
        <v>0</v>
      </c>
      <c r="AF358" s="318"/>
      <c r="AG358" s="316"/>
      <c r="AH358" s="332"/>
      <c r="AI358" s="330">
        <f>SUM(AI323:AI356)</f>
        <v>481864.07</v>
      </c>
      <c r="AJ358" s="331">
        <f>AI358-(AI34-SUM(AI39:AI43))</f>
        <v>0</v>
      </c>
      <c r="AK358" s="318"/>
      <c r="AL358" s="316"/>
      <c r="AM358" s="332"/>
      <c r="AN358" s="330">
        <f>SUM(AN323:AN356)</f>
        <v>370938.79999999993</v>
      </c>
      <c r="AO358" s="331">
        <f>AN358-(AN34-AN45)</f>
        <v>0</v>
      </c>
      <c r="AP358" s="318"/>
      <c r="AQ358" s="316"/>
      <c r="AR358" s="332"/>
      <c r="AS358" s="330"/>
      <c r="AT358" s="331">
        <f>AS358-(AS34-SUM(AS39:AS43))</f>
        <v>-1</v>
      </c>
      <c r="AU358" s="318"/>
      <c r="AV358" s="316"/>
    </row>
    <row r="359" spans="1:48" s="62" customFormat="1" x14ac:dyDescent="0.3">
      <c r="A359" s="52"/>
      <c r="B359" s="336"/>
      <c r="C359" s="337"/>
      <c r="D359" s="337"/>
      <c r="E359" s="337"/>
      <c r="F359" s="338">
        <f>F358-F317</f>
        <v>0</v>
      </c>
      <c r="G359" s="338">
        <f>G358-G317</f>
        <v>0</v>
      </c>
      <c r="H359" s="338">
        <f>H358-H317</f>
        <v>0</v>
      </c>
      <c r="I359" s="338">
        <f>I358-I317</f>
        <v>0</v>
      </c>
      <c r="J359" s="338">
        <f>J358-J317</f>
        <v>0</v>
      </c>
      <c r="K359" s="339"/>
      <c r="L359" s="338">
        <f>L358-L317</f>
        <v>0</v>
      </c>
      <c r="M359" s="339"/>
      <c r="N359" s="88"/>
      <c r="O359" s="338">
        <f>O358-O317</f>
        <v>0</v>
      </c>
      <c r="P359" s="339"/>
      <c r="Q359" s="123"/>
      <c r="R359" s="124"/>
      <c r="S359" s="88"/>
      <c r="T359" s="338">
        <f>T358-T317</f>
        <v>0</v>
      </c>
      <c r="U359" s="339"/>
      <c r="V359" s="123"/>
      <c r="W359" s="124"/>
      <c r="X359" s="340"/>
      <c r="Y359" s="338">
        <f>Y358-Y317</f>
        <v>0</v>
      </c>
      <c r="Z359" s="339"/>
      <c r="AA359" s="30"/>
      <c r="AB359" s="124"/>
      <c r="AC359" s="88"/>
      <c r="AD359" s="338">
        <f>AD358-AD317</f>
        <v>0</v>
      </c>
      <c r="AE359" s="341"/>
      <c r="AF359" s="30"/>
      <c r="AG359" s="124"/>
      <c r="AH359" s="88"/>
      <c r="AI359" s="338"/>
      <c r="AJ359" s="29"/>
      <c r="AK359" s="30"/>
      <c r="AL359" s="124"/>
      <c r="AM359" s="88"/>
      <c r="AN359" s="338"/>
      <c r="AO359" s="29"/>
      <c r="AP359" s="30"/>
      <c r="AQ359" s="124"/>
      <c r="AR359" s="88"/>
      <c r="AS359" s="338"/>
      <c r="AT359" s="29"/>
      <c r="AU359" s="30"/>
      <c r="AV359" s="124"/>
    </row>
    <row r="360" spans="1:48" s="62" customFormat="1" x14ac:dyDescent="0.3">
      <c r="A360" s="52"/>
      <c r="B360" s="336"/>
      <c r="C360" s="337"/>
      <c r="D360" s="337"/>
      <c r="E360" s="337"/>
      <c r="F360" s="338"/>
      <c r="G360" s="338"/>
      <c r="H360" s="338"/>
      <c r="I360" s="338"/>
      <c r="J360" s="338"/>
      <c r="K360" s="339"/>
      <c r="L360" s="338"/>
      <c r="M360" s="339"/>
      <c r="N360" s="88"/>
      <c r="O360" s="338"/>
      <c r="P360" s="339"/>
      <c r="Q360" s="123"/>
      <c r="R360" s="124"/>
      <c r="S360" s="88"/>
      <c r="T360" s="338"/>
      <c r="U360" s="339"/>
      <c r="V360" s="123"/>
      <c r="W360" s="124"/>
      <c r="X360" s="340"/>
      <c r="Y360" s="338"/>
      <c r="Z360" s="339"/>
      <c r="AA360" s="30"/>
      <c r="AB360" s="124"/>
      <c r="AC360" s="88"/>
      <c r="AD360" s="338"/>
      <c r="AE360" s="341"/>
      <c r="AF360" s="30"/>
      <c r="AG360" s="124"/>
      <c r="AH360" s="88"/>
      <c r="AI360" s="338"/>
      <c r="AJ360" s="29"/>
      <c r="AK360" s="30"/>
      <c r="AL360" s="124"/>
      <c r="AM360" s="88"/>
      <c r="AN360" s="338"/>
      <c r="AO360" s="29"/>
      <c r="AP360" s="30"/>
      <c r="AQ360" s="124"/>
      <c r="AR360" s="88"/>
      <c r="AS360" s="338"/>
      <c r="AT360" s="29"/>
      <c r="AU360" s="30"/>
      <c r="AV360" s="124"/>
    </row>
    <row r="361" spans="1:48" s="62" customFormat="1" x14ac:dyDescent="0.3">
      <c r="A361" s="52"/>
      <c r="B361" s="336"/>
      <c r="C361" s="337"/>
      <c r="D361" s="337"/>
      <c r="E361" s="337"/>
      <c r="F361" s="338"/>
      <c r="G361" s="338"/>
      <c r="H361" s="338"/>
      <c r="I361" s="338"/>
      <c r="J361" s="338"/>
      <c r="K361" s="339"/>
      <c r="L361" s="338"/>
      <c r="M361" s="339"/>
      <c r="N361" s="88"/>
      <c r="O361" s="338"/>
      <c r="P361" s="339"/>
      <c r="Q361" s="123"/>
      <c r="R361" s="124"/>
      <c r="S361" s="88"/>
      <c r="T361" s="338"/>
      <c r="U361" s="339"/>
      <c r="V361" s="123"/>
      <c r="W361" s="124"/>
      <c r="X361" s="340"/>
      <c r="Y361" s="338"/>
      <c r="Z361" s="339"/>
      <c r="AA361" s="30"/>
      <c r="AB361" s="124"/>
      <c r="AC361" s="88"/>
      <c r="AD361" s="338"/>
      <c r="AE361" s="341"/>
      <c r="AF361" s="30"/>
      <c r="AG361" s="124"/>
      <c r="AH361" s="88"/>
      <c r="AI361" s="338"/>
      <c r="AJ361" s="29"/>
      <c r="AK361" s="30"/>
      <c r="AL361" s="124"/>
      <c r="AM361" s="88"/>
      <c r="AN361" s="338"/>
      <c r="AO361" s="29"/>
      <c r="AP361" s="30"/>
      <c r="AQ361" s="124"/>
      <c r="AR361" s="88"/>
      <c r="AS361" s="338"/>
      <c r="AT361" s="29"/>
      <c r="AU361" s="30"/>
      <c r="AV361" s="124"/>
    </row>
    <row r="362" spans="1:48" s="62" customFormat="1" collapsed="1" x14ac:dyDescent="0.3">
      <c r="A362" s="342" t="s">
        <v>320</v>
      </c>
      <c r="B362" s="336"/>
      <c r="C362" s="337"/>
      <c r="D362" s="337"/>
      <c r="E362" s="343"/>
      <c r="F362" s="344">
        <f>SUM(F363:F364,F368,F371,F377,F385,)</f>
        <v>212381.49</v>
      </c>
      <c r="G362" s="344">
        <f>SUM(G363:G364,G368,G371,G377,G385,)</f>
        <v>197295.65999999997</v>
      </c>
      <c r="H362" s="344">
        <f>SUM(H363:H364,H368,H371,H377,H385,)</f>
        <v>211541.11000000002</v>
      </c>
      <c r="I362" s="344">
        <f>SUM(I363:I364,I368,I371,I377,I385,)</f>
        <v>232988.30000000002</v>
      </c>
      <c r="J362" s="344">
        <f>SUM(J363:J364,J368,J371,J377,J385,)</f>
        <v>207805.10000000003</v>
      </c>
      <c r="K362" s="345" t="str">
        <f>ROUND((J362-I362),2)&amp;"  ( "&amp;(ROUND((J362-I362)/(IF(I362=0,0.0001,I362)),3)*100)&amp;"% )"</f>
        <v>-25183,2  ( -10,8% )</v>
      </c>
      <c r="L362" s="344">
        <f>SUM(L363:L364,L368,L371,L377,L385,)</f>
        <v>236223.46999999997</v>
      </c>
      <c r="M362" s="345" t="str">
        <f>ROUND((L362-G362),2)&amp;"   ( "&amp;(ROUND((L362-G362)/(IF(G362=0,0.0001,G362)),3)*100)&amp;"% )"</f>
        <v>38927,81   ( 19,7% )</v>
      </c>
      <c r="N362" s="88"/>
      <c r="O362" s="344">
        <f>SUM(O363:O364,O368,O371,O377,O385,)</f>
        <v>246120.59</v>
      </c>
      <c r="P362" s="345" t="str">
        <f>ROUND((O362-J362),2)&amp;"   ( "&amp;(ROUND((O362-J362)/(IF(J362=0,0.0001,J362)),3)*100)&amp;"% )"</f>
        <v>38315,49   ( 18,4% )</v>
      </c>
      <c r="Q362" s="123"/>
      <c r="R362" s="346">
        <f>O362/O$640</f>
        <v>0.49121509062150254</v>
      </c>
      <c r="S362" s="88"/>
      <c r="T362" s="344">
        <f>SUM(T363:T364,T368,T371,T377,T385,)</f>
        <v>232170.5</v>
      </c>
      <c r="U362" s="345" t="str">
        <f>ROUND((T362-O362),2)&amp;"   ( "&amp;(ROUND((T362-O362)/(IF(O362=0,0.0001,O362)),3)*100)&amp;"% )"</f>
        <v>-13950,09   ( -5,7% )</v>
      </c>
      <c r="V362" s="123"/>
      <c r="W362" s="346">
        <f>T362/T$640</f>
        <v>0.47471688699914028</v>
      </c>
      <c r="X362" s="340"/>
      <c r="Y362" s="344">
        <f>SUM(Y363:Y364,Y368,Y371,Y377,Y385,)</f>
        <v>242410.06</v>
      </c>
      <c r="Z362" s="345" t="str">
        <f>ROUND((Y362-T362),2)&amp;"   ( "&amp;(ROUND((Y362-T362)/(IF(T362=0,0.0001,T362)),3)*100)&amp;"% )"</f>
        <v>10239,56   ( 4,4% )</v>
      </c>
      <c r="AA362" s="30"/>
      <c r="AB362" s="346">
        <f>Y362/Y$640</f>
        <v>0.47588777312277375</v>
      </c>
      <c r="AC362" s="88">
        <f>SUM(AC363:AC364,AC368,AC371,AC377,AC385,)</f>
        <v>241840.00099999999</v>
      </c>
      <c r="AD362" s="344">
        <f>SUM(AD363:AD364,AD368,AD371,AD377,AD385,)</f>
        <v>247605.44</v>
      </c>
      <c r="AE362" s="6" t="str">
        <f>ROUND((AD362-Y362),2)&amp;"   ( "&amp;(ROUND((AD362-Y362)/(IF(Y362=0,0.0001,Y362)),3)*100)&amp;"% )"</f>
        <v>5195,38   ( 2,1% )</v>
      </c>
      <c r="AF362" s="30"/>
      <c r="AG362" s="346">
        <f>AD362/AD$640</f>
        <v>0.49168749656834099</v>
      </c>
      <c r="AH362" s="88">
        <f>SUM(AH363:AH364,AH368,AH371,AH377,AH385,)</f>
        <v>245510</v>
      </c>
      <c r="AI362" s="344">
        <f>SUM(AI363:AI364,AI368,AI371,AI377,AI385,)</f>
        <v>220386.71999999994</v>
      </c>
      <c r="AJ362" s="6" t="str">
        <f t="shared" ref="AJ362:AJ364" si="295">ROUND(AI362-AD362,2) &amp; "   (" &amp; ROUND(100*(AI362-AD362)/AD362,1) &amp;"%)"</f>
        <v>-27218,72   (-11%)</v>
      </c>
      <c r="AK362" s="30"/>
      <c r="AL362" s="346">
        <f>AI362/AI$640</f>
        <v>0.45736284093561891</v>
      </c>
      <c r="AM362" s="88"/>
      <c r="AN362" s="344">
        <f>SUM(AN363:AN364,AN368,AN371,AN377,AN385,)</f>
        <v>144244.28999999998</v>
      </c>
      <c r="AO362" s="35" t="str">
        <f t="shared" ref="AO362:AO364" si="296">ROUND(AN362-AI362,2) &amp; "   (" &amp; ROUND(100*(AN362-AI362)/AI362,1) &amp;"%)"</f>
        <v>-76142,43   (-34,5%)</v>
      </c>
      <c r="AP362" s="30"/>
      <c r="AQ362" s="346">
        <f>AN362/AN$640</f>
        <v>0.38886277197208807</v>
      </c>
      <c r="AR362" s="88"/>
      <c r="AS362" s="338"/>
      <c r="AT362" s="35" t="str">
        <f t="shared" ref="AT362:AT364" si="297">ROUND(AS362-AN362,2) &amp; "   (" &amp; ROUND(100*(AS362-AN362)/AN362,1) &amp;"%)"</f>
        <v>-144244,29   (-100%)</v>
      </c>
      <c r="AU362" s="30"/>
      <c r="AV362" s="346" t="e">
        <f>AS362/AS$640</f>
        <v>#DIV/0!</v>
      </c>
    </row>
    <row r="363" spans="1:48" s="62" customFormat="1" hidden="1" outlineLevel="1" x14ac:dyDescent="0.3">
      <c r="A363" s="199" t="s">
        <v>321</v>
      </c>
      <c r="B363" s="336"/>
      <c r="C363" s="337"/>
      <c r="D363" s="337"/>
      <c r="E363" s="347"/>
      <c r="F363" s="348">
        <f>SUM(F110,F313:F314)</f>
        <v>41802.74</v>
      </c>
      <c r="G363" s="348">
        <f>SUM(G110,G313:G314)</f>
        <v>42334.12</v>
      </c>
      <c r="H363" s="348">
        <f>SUM(H110,H313:H314)</f>
        <v>46435.68</v>
      </c>
      <c r="I363" s="348">
        <f>SUM(I110,I313:I314)</f>
        <v>45034.66</v>
      </c>
      <c r="J363" s="348">
        <f>SUM(J110,J313:J314)</f>
        <v>43951.75</v>
      </c>
      <c r="K363" s="349" t="str">
        <f>ROUND((J363-I363),2)&amp;"  ( "&amp;(ROUND((J363-I363)/(IF(I363=0,0.0001,I363)),3)*100)&amp;"% )"</f>
        <v>-1082,91  ( -2,4% )</v>
      </c>
      <c r="L363" s="348">
        <f>SUM(L110,L313:L314)</f>
        <v>45694.84</v>
      </c>
      <c r="M363" s="349" t="str">
        <f>ROUND((L363-G363),2)&amp;"   ( "&amp;(ROUND((L363-G363)/(IF(G363=0,0.0001,G363)),3)*100)&amp;"% )"</f>
        <v>3360,72   ( 7,9% )</v>
      </c>
      <c r="N363" s="88"/>
      <c r="O363" s="348">
        <f>SUM(O110,O313:O314)</f>
        <v>47521.54</v>
      </c>
      <c r="P363" s="349" t="str">
        <f>ROUND((O363-J363),2)&amp;"   ( "&amp;(ROUND((O363-J363)/(IF(J363=0,0.0001,J363)),3)*100)&amp;"% )"</f>
        <v>3569,79   ( 8,1% )</v>
      </c>
      <c r="Q363" s="123"/>
      <c r="R363" s="350">
        <f>O363/O$640</f>
        <v>9.4844960259413316E-2</v>
      </c>
      <c r="S363" s="88"/>
      <c r="T363" s="348">
        <f>SUM(T110,T313:T314)</f>
        <v>38860.959999999999</v>
      </c>
      <c r="U363" s="349" t="str">
        <f>ROUND((T363-O363),2)&amp;"   ( "&amp;(ROUND((T363-O363)/(IF(O363=0,0.0001,O363)),3)*100)&amp;"% )"</f>
        <v>-8660,58   ( -18,2% )</v>
      </c>
      <c r="V363" s="123"/>
      <c r="W363" s="350">
        <f>T363/T$640</f>
        <v>7.9458647661947185E-2</v>
      </c>
      <c r="X363" s="340"/>
      <c r="Y363" s="348">
        <f>SUM(Y110,Y313:Y314)</f>
        <v>47337.74</v>
      </c>
      <c r="Z363" s="349" t="str">
        <f>ROUND((Y363-T363),2)&amp;"   ( "&amp;(ROUND((Y363-T363)/(IF(T363=0,0.0001,T363)),3)*100)&amp;"% )"</f>
        <v>8476,78   ( 21,8% )</v>
      </c>
      <c r="AA363" s="30"/>
      <c r="AB363" s="350">
        <f>Y363/Y$640</f>
        <v>9.2931174858274665E-2</v>
      </c>
      <c r="AC363" s="88">
        <f>SUM(AC110,AC313:AC314)</f>
        <v>40000</v>
      </c>
      <c r="AD363" s="348">
        <f>SUM(AD110,AD313:AD314)</f>
        <v>45137.79</v>
      </c>
      <c r="AE363" s="6" t="str">
        <f>ROUND((AD363-Y363),2)&amp;"   ( "&amp;(ROUND((AD363-Y363)/(IF(Y363=0,0.0001,Y363)),3)*100)&amp;"% )"</f>
        <v>-2199,95   ( -4,6% )</v>
      </c>
      <c r="AF363" s="30"/>
      <c r="AG363" s="350">
        <f>AD363/AD$640</f>
        <v>8.9633276901054743E-2</v>
      </c>
      <c r="AH363" s="88">
        <f>SUM(AH110,AH313:AH314)</f>
        <v>40600</v>
      </c>
      <c r="AI363" s="348">
        <f>SUM(AI110,AI313:AI314)</f>
        <v>36496.21</v>
      </c>
      <c r="AJ363" s="6" t="str">
        <f t="shared" si="295"/>
        <v>-8641,58   (-19,1%)</v>
      </c>
      <c r="AK363" s="30"/>
      <c r="AL363" s="350">
        <f>AI363/AI$640</f>
        <v>7.5739637528898965E-2</v>
      </c>
      <c r="AM363" s="88"/>
      <c r="AN363" s="348">
        <f>SUM(AN110,AN313:AN314)</f>
        <v>23929.200000000001</v>
      </c>
      <c r="AO363" s="35" t="str">
        <f t="shared" si="296"/>
        <v>-12567,01   (-34,4%)</v>
      </c>
      <c r="AP363" s="30"/>
      <c r="AQ363" s="350">
        <f>AN363/AN$640</f>
        <v>6.4509832888875476E-2</v>
      </c>
      <c r="AR363" s="88"/>
      <c r="AS363" s="338"/>
      <c r="AT363" s="35" t="str">
        <f t="shared" si="297"/>
        <v>-23929,2   (-100%)</v>
      </c>
      <c r="AU363" s="30"/>
      <c r="AV363" s="350" t="e">
        <f>AS363/AS$640</f>
        <v>#DIV/0!</v>
      </c>
    </row>
    <row r="364" spans="1:48" s="62" customFormat="1" hidden="1" outlineLevel="1" collapsed="1" x14ac:dyDescent="0.3">
      <c r="A364" s="199" t="s">
        <v>322</v>
      </c>
      <c r="B364" s="336"/>
      <c r="C364" s="337"/>
      <c r="D364" s="337"/>
      <c r="E364" s="347"/>
      <c r="F364" s="351">
        <f>SUM(F365:F367)</f>
        <v>19795.690000000002</v>
      </c>
      <c r="G364" s="351">
        <f>SUM(G365:G367)</f>
        <v>22239.329999999998</v>
      </c>
      <c r="H364" s="351">
        <f>SUM(H365:H367)</f>
        <v>23912.670000000002</v>
      </c>
      <c r="I364" s="351">
        <f>SUM(I365:I367)</f>
        <v>27435.97</v>
      </c>
      <c r="J364" s="351">
        <f>SUM(J365:J367)</f>
        <v>23272.350000000002</v>
      </c>
      <c r="K364" s="349" t="str">
        <f>ROUND((J364-I364),2)&amp;"  ( "&amp;(ROUND((J364-I364)/(IF(I364=0,0.0001,I364)),3)*100)&amp;"% )"</f>
        <v>-4163,62  ( -15,2% )</v>
      </c>
      <c r="L364" s="351">
        <f>SUM(L365:L367)</f>
        <v>18493.439999999999</v>
      </c>
      <c r="M364" s="349" t="str">
        <f>ROUND((L364-G364),2)&amp;"   ( "&amp;(ROUND((L364-G364)/(IF(G364=0,0.0001,G364)),3)*100)&amp;"% )"</f>
        <v>-3745,89   ( -16,8% )</v>
      </c>
      <c r="N364" s="88"/>
      <c r="O364" s="351">
        <f>SUM(O365:O367)</f>
        <v>25043.03</v>
      </c>
      <c r="P364" s="349" t="str">
        <f>ROUND((O364-J364),2)&amp;"   ( "&amp;(ROUND((O364-J364)/(IF(J364=0,0.0001,J364)),3)*100)&amp;"% )"</f>
        <v>1770,68   ( 7,6% )</v>
      </c>
      <c r="Q364" s="123"/>
      <c r="R364" s="350">
        <f>O364/O$640</f>
        <v>4.9981654321920026E-2</v>
      </c>
      <c r="S364" s="88"/>
      <c r="T364" s="351">
        <f>SUM(T365:T367)</f>
        <v>24765.23</v>
      </c>
      <c r="U364" s="349" t="str">
        <f>ROUND((T364-O364),2)&amp;"   ( "&amp;(ROUND((T364-O364)/(IF(O364=0,0.0001,O364)),3)*100)&amp;"% )"</f>
        <v>-277,8   ( -1,1% )</v>
      </c>
      <c r="V364" s="123"/>
      <c r="W364" s="350">
        <f>T364/T$640</f>
        <v>5.0637238113445587E-2</v>
      </c>
      <c r="X364" s="340"/>
      <c r="Y364" s="351">
        <f>SUM(Y365:Y367)</f>
        <v>25786.54</v>
      </c>
      <c r="Z364" s="349" t="str">
        <f>ROUND((Y364-T364),2)&amp;"   ( "&amp;(ROUND((Y364-T364)/(IF(T364=0,0.0001,T364)),3)*100)&amp;"% )"</f>
        <v>1021,31   ( 4,1% )</v>
      </c>
      <c r="AA364" s="30"/>
      <c r="AB364" s="350">
        <f>Y364/Y$640</f>
        <v>5.0622895341642715E-2</v>
      </c>
      <c r="AC364" s="88">
        <f>SUM(AC365:AC367)</f>
        <v>24800</v>
      </c>
      <c r="AD364" s="351">
        <f>SUM(AD365:AD367)</f>
        <v>31296.089999999997</v>
      </c>
      <c r="AE364" s="6" t="str">
        <f>ROUND((AD364-Y364),2)&amp;"   ( "&amp;(ROUND((AD364-Y364)/(IF(Y364=0,0.0001,Y364)),3)*100)&amp;"% )"</f>
        <v>5509,55   ( 21,4% )</v>
      </c>
      <c r="AF364" s="30"/>
      <c r="AG364" s="350">
        <f>AD364/AD$640</f>
        <v>6.2146841945304142E-2</v>
      </c>
      <c r="AH364" s="88">
        <f>SUM(AH365:AH367)</f>
        <v>25190</v>
      </c>
      <c r="AI364" s="351">
        <f>SUM(AI365:AI367)</f>
        <v>23633.03</v>
      </c>
      <c r="AJ364" s="6" t="str">
        <f t="shared" si="295"/>
        <v>-7663,06   (-24,5%)</v>
      </c>
      <c r="AK364" s="30"/>
      <c r="AL364" s="350">
        <f>AI364/AI$640</f>
        <v>4.9045013877046274E-2</v>
      </c>
      <c r="AM364" s="88"/>
      <c r="AN364" s="351">
        <f>SUM(AN365:AN367)</f>
        <v>11986.57</v>
      </c>
      <c r="AO364" s="35" t="str">
        <f t="shared" si="296"/>
        <v>-11646,46   (-49,3%)</v>
      </c>
      <c r="AP364" s="30"/>
      <c r="AQ364" s="350">
        <f>AN364/AN$640</f>
        <v>3.2314144543520384E-2</v>
      </c>
      <c r="AR364" s="88"/>
      <c r="AS364" s="338"/>
      <c r="AT364" s="35" t="str">
        <f t="shared" si="297"/>
        <v>-11986,57   (-100%)</v>
      </c>
      <c r="AU364" s="30"/>
      <c r="AV364" s="350" t="e">
        <f>AS364/AS$640</f>
        <v>#DIV/0!</v>
      </c>
    </row>
    <row r="365" spans="1:48" s="62" customFormat="1" hidden="1" outlineLevel="2" x14ac:dyDescent="0.3">
      <c r="A365" s="188" t="s">
        <v>323</v>
      </c>
      <c r="B365" s="336"/>
      <c r="C365" s="337"/>
      <c r="D365" s="337"/>
      <c r="E365" s="352" t="str">
        <f xml:space="preserve"> B109</f>
        <v>6020/00264 Consom.EDF           (0260)</v>
      </c>
      <c r="F365" s="353">
        <f>F109</f>
        <v>11491</v>
      </c>
      <c r="G365" s="353">
        <f>G109</f>
        <v>13196.96</v>
      </c>
      <c r="H365" s="353">
        <f>H109</f>
        <v>15030.84</v>
      </c>
      <c r="I365" s="353">
        <f>I109</f>
        <v>15728.38</v>
      </c>
      <c r="J365" s="353">
        <f>J109</f>
        <v>14728.76</v>
      </c>
      <c r="K365" s="354"/>
      <c r="L365" s="353">
        <f>L109</f>
        <v>12153.96</v>
      </c>
      <c r="M365" s="354"/>
      <c r="N365" s="88"/>
      <c r="O365" s="353">
        <f>O109</f>
        <v>14242.19</v>
      </c>
      <c r="P365" s="354"/>
      <c r="Q365" s="123"/>
      <c r="R365" s="355"/>
      <c r="S365" s="88"/>
      <c r="T365" s="353">
        <f>T109</f>
        <v>14379.92</v>
      </c>
      <c r="U365" s="354"/>
      <c r="V365" s="123"/>
      <c r="W365" s="355"/>
      <c r="X365" s="340"/>
      <c r="Y365" s="353">
        <f>Y109</f>
        <v>15338.7</v>
      </c>
      <c r="Z365" s="354"/>
      <c r="AA365" s="30"/>
      <c r="AB365" s="355"/>
      <c r="AC365" s="88">
        <f>AC109</f>
        <v>14500</v>
      </c>
      <c r="AD365" s="353">
        <f>AD109</f>
        <v>19979.66</v>
      </c>
      <c r="AE365" s="90"/>
      <c r="AF365" s="356" t="str">
        <f>ROUND(AD365-AC365,2) &amp; "  (" &amp; ROUND(100*(AD365-AC365)/AC365,1) &amp;"%)"</f>
        <v>5479,66  (37,8%)</v>
      </c>
      <c r="AG365" s="355"/>
      <c r="AH365" s="88">
        <f>AH109</f>
        <v>14720</v>
      </c>
      <c r="AI365" s="353">
        <f>AI109</f>
        <v>14546.82</v>
      </c>
      <c r="AJ365" s="90"/>
      <c r="AK365" s="30"/>
      <c r="AL365" s="355"/>
      <c r="AM365" s="88"/>
      <c r="AN365" s="353">
        <f>AN109</f>
        <v>7150.97</v>
      </c>
      <c r="AO365" s="29"/>
      <c r="AP365" s="30"/>
      <c r="AQ365" s="355"/>
      <c r="AR365" s="88"/>
      <c r="AS365" s="338"/>
      <c r="AT365" s="29"/>
      <c r="AU365" s="30"/>
      <c r="AV365" s="355"/>
    </row>
    <row r="366" spans="1:48" s="62" customFormat="1" hidden="1" outlineLevel="2" x14ac:dyDescent="0.3">
      <c r="A366" s="188" t="s">
        <v>324</v>
      </c>
      <c r="B366" s="336"/>
      <c r="C366" s="337"/>
      <c r="D366" s="337"/>
      <c r="E366" s="26" t="str">
        <f xml:space="preserve"> B286</f>
        <v>6020/40264/600 Electricité</v>
      </c>
      <c r="F366" s="353">
        <f>F286</f>
        <v>2072.0300000000002</v>
      </c>
      <c r="G366" s="353">
        <f>G286</f>
        <v>2291.0899999999997</v>
      </c>
      <c r="H366" s="353">
        <f>H286</f>
        <v>2214.0200000000004</v>
      </c>
      <c r="I366" s="353">
        <f>I286</f>
        <v>2681.74</v>
      </c>
      <c r="J366" s="353">
        <f>J286</f>
        <v>1710.48</v>
      </c>
      <c r="K366" s="354"/>
      <c r="L366" s="353">
        <f>L286</f>
        <v>1789.02</v>
      </c>
      <c r="M366" s="354"/>
      <c r="N366" s="88"/>
      <c r="O366" s="353">
        <f>O286</f>
        <v>2324.35</v>
      </c>
      <c r="P366" s="354"/>
      <c r="Q366" s="123"/>
      <c r="R366" s="355"/>
      <c r="S366" s="88"/>
      <c r="T366" s="353">
        <f>T286</f>
        <v>2171.33</v>
      </c>
      <c r="U366" s="354"/>
      <c r="V366" s="123"/>
      <c r="W366" s="355"/>
      <c r="X366" s="340"/>
      <c r="Y366" s="353">
        <f>Y286</f>
        <v>2054.88</v>
      </c>
      <c r="Z366" s="354"/>
      <c r="AA366" s="30"/>
      <c r="AB366" s="355"/>
      <c r="AC366" s="88">
        <f>AC286</f>
        <v>2300</v>
      </c>
      <c r="AD366" s="353">
        <f>AD286</f>
        <v>2637.58</v>
      </c>
      <c r="AE366" s="90"/>
      <c r="AF366" s="356" t="str">
        <f>ROUND(AD366-AC366,2) &amp; "  (" &amp; ROUND(100*(AD366-AC366)/AC366,1) &amp;"%)"</f>
        <v>337,58  (14,7%)</v>
      </c>
      <c r="AG366" s="355"/>
      <c r="AH366" s="88">
        <f>AH286</f>
        <v>2350</v>
      </c>
      <c r="AI366" s="353">
        <f>AI286</f>
        <v>2363.54</v>
      </c>
      <c r="AJ366" s="90"/>
      <c r="AK366" s="30"/>
      <c r="AL366" s="355"/>
      <c r="AM366" s="88"/>
      <c r="AN366" s="353">
        <f>AN286</f>
        <v>1205.5999999999999</v>
      </c>
      <c r="AO366" s="29"/>
      <c r="AP366" s="30"/>
      <c r="AQ366" s="355"/>
      <c r="AR366" s="88"/>
      <c r="AS366" s="338"/>
      <c r="AT366" s="29"/>
      <c r="AU366" s="30"/>
      <c r="AV366" s="355"/>
    </row>
    <row r="367" spans="1:48" s="62" customFormat="1" hidden="1" outlineLevel="2" x14ac:dyDescent="0.3">
      <c r="A367" s="188" t="s">
        <v>325</v>
      </c>
      <c r="B367" s="336"/>
      <c r="C367" s="337"/>
      <c r="D367" s="337"/>
      <c r="E367" s="26" t="str">
        <f xml:space="preserve"> B297</f>
        <v>6020/65264  Electricité</v>
      </c>
      <c r="F367" s="353">
        <f>F297</f>
        <v>6232.66</v>
      </c>
      <c r="G367" s="353">
        <f>G297</f>
        <v>6751.28</v>
      </c>
      <c r="H367" s="353">
        <f>H297</f>
        <v>6667.81</v>
      </c>
      <c r="I367" s="353">
        <f>I297</f>
        <v>9025.85</v>
      </c>
      <c r="J367" s="353">
        <f>J297</f>
        <v>6833.11</v>
      </c>
      <c r="K367" s="354"/>
      <c r="L367" s="353">
        <f>L297</f>
        <v>4550.46</v>
      </c>
      <c r="M367" s="354"/>
      <c r="N367" s="88"/>
      <c r="O367" s="353">
        <f>O297</f>
        <v>8476.49</v>
      </c>
      <c r="P367" s="354"/>
      <c r="Q367" s="123"/>
      <c r="R367" s="355"/>
      <c r="S367" s="88"/>
      <c r="T367" s="353">
        <f>T297</f>
        <v>8213.98</v>
      </c>
      <c r="U367" s="354"/>
      <c r="V367" s="123"/>
      <c r="W367" s="355"/>
      <c r="X367" s="340"/>
      <c r="Y367" s="353">
        <f>Y297</f>
        <v>8392.9599999999991</v>
      </c>
      <c r="Z367" s="354"/>
      <c r="AA367" s="30"/>
      <c r="AB367" s="355"/>
      <c r="AC367" s="88">
        <f>AC297</f>
        <v>8000</v>
      </c>
      <c r="AD367" s="353">
        <f>AD297</f>
        <v>8678.85</v>
      </c>
      <c r="AE367" s="90"/>
      <c r="AF367" s="356" t="str">
        <f>ROUND(AD367-AC367,2) &amp; "  (" &amp; ROUND(100*(AD367-AC367)/AC367,1) &amp;"%)"</f>
        <v>678,85  (8,5%)</v>
      </c>
      <c r="AG367" s="355"/>
      <c r="AH367" s="88">
        <f>AH297</f>
        <v>8120</v>
      </c>
      <c r="AI367" s="353">
        <f>AI297</f>
        <v>6722.67</v>
      </c>
      <c r="AJ367" s="90"/>
      <c r="AK367" s="30"/>
      <c r="AL367" s="355"/>
      <c r="AM367" s="88"/>
      <c r="AN367" s="353">
        <f>AN297</f>
        <v>3630</v>
      </c>
      <c r="AO367" s="29"/>
      <c r="AP367" s="30"/>
      <c r="AQ367" s="355"/>
      <c r="AR367" s="88"/>
      <c r="AS367" s="338"/>
      <c r="AT367" s="29"/>
      <c r="AU367" s="30"/>
      <c r="AV367" s="355"/>
    </row>
    <row r="368" spans="1:48" s="62" customFormat="1" hidden="1" outlineLevel="1" collapsed="1" x14ac:dyDescent="0.3">
      <c r="A368" s="199" t="s">
        <v>326</v>
      </c>
      <c r="B368" s="336"/>
      <c r="C368" s="337"/>
      <c r="D368" s="337"/>
      <c r="E368" s="347"/>
      <c r="F368" s="351">
        <f>SUM(F369:F370)</f>
        <v>141095.54999999999</v>
      </c>
      <c r="G368" s="351">
        <f>SUM(G369:G370)</f>
        <v>123289.66</v>
      </c>
      <c r="H368" s="351">
        <f>SUM(H369:H370)</f>
        <v>134341.22</v>
      </c>
      <c r="I368" s="351">
        <f>SUM(I369:I370)</f>
        <v>152968.94</v>
      </c>
      <c r="J368" s="351">
        <f>SUM(J369:J370)</f>
        <v>135002.89000000001</v>
      </c>
      <c r="K368" s="349" t="str">
        <f>ROUND((J368-I368),2)&amp;"  ( "&amp;(ROUND((J368-I368)/(IF(I368=0,0.0001,I368)),3)*100)&amp;"% )"</f>
        <v>-17966,05  ( -11,7% )</v>
      </c>
      <c r="L368" s="351">
        <f>SUM(L369:L370)</f>
        <v>160620.04999999999</v>
      </c>
      <c r="M368" s="349" t="str">
        <f>ROUND((L368-G368),2)&amp;"   ( "&amp;(ROUND((L368-G368)/(IF(G368=0,0.0001,G368)),3)*100)&amp;"% )"</f>
        <v>37330,39   ( 30,3% )</v>
      </c>
      <c r="N368" s="88"/>
      <c r="O368" s="351">
        <f>SUM(O369:O370)</f>
        <v>165776.71</v>
      </c>
      <c r="P368" s="349" t="str">
        <f>ROUND((O368-J368),2)&amp;"   ( "&amp;(ROUND((O368-J368)/(IF(J368=0,0.0001,J368)),3)*100)&amp;"% )"</f>
        <v>30773,82   ( 22,8% )</v>
      </c>
      <c r="Q368" s="123"/>
      <c r="R368" s="357">
        <f>O368/O$640</f>
        <v>0.33086228838304244</v>
      </c>
      <c r="S368" s="88"/>
      <c r="T368" s="351">
        <f>SUM(T369:T370)</f>
        <v>161745.16</v>
      </c>
      <c r="U368" s="349" t="str">
        <f>ROUND((T368-O368),2)&amp;"   ( "&amp;(ROUND((T368-O368)/(IF(O368=0,0.0001,O368)),3)*100)&amp;"% )"</f>
        <v>-4031,55   ( -2,4% )</v>
      </c>
      <c r="V368" s="123"/>
      <c r="W368" s="357">
        <f>T368/T$640</f>
        <v>0.3307188417235517</v>
      </c>
      <c r="X368" s="340"/>
      <c r="Y368" s="351">
        <f>SUM(Y369:Y370)</f>
        <v>161803.51</v>
      </c>
      <c r="Z368" s="349" t="str">
        <f>ROUND((Y368-T368),2)&amp;"   ( "&amp;(ROUND((Y368-T368)/(IF(T368=0,0.0001,T368)),3)*100)&amp;"% )"</f>
        <v>58,35   ( 0% )</v>
      </c>
      <c r="AA368" s="30"/>
      <c r="AB368" s="357">
        <f>Y368/Y$640</f>
        <v>0.31764487025558452</v>
      </c>
      <c r="AC368" s="88">
        <f>SUM(AC369:AC370)</f>
        <v>170000</v>
      </c>
      <c r="AD368" s="351">
        <f>SUM(AD369:AD370)</f>
        <v>163038.54</v>
      </c>
      <c r="AE368" s="6" t="str">
        <f>ROUND((AD368-Y368),2)&amp;"   ( "&amp;(ROUND((AD368-Y368)/(IF(Y368=0,0.0001,Y368)),3)*100)&amp;"% )"</f>
        <v>1235,03   ( 0,8% )</v>
      </c>
      <c r="AF368" s="30"/>
      <c r="AG368" s="357">
        <f>AD368/AD$640</f>
        <v>0.32375706921769298</v>
      </c>
      <c r="AH368" s="88">
        <f>SUM(AH369:AH370)</f>
        <v>172550</v>
      </c>
      <c r="AI368" s="351">
        <f>SUM(AI369:AI370)</f>
        <v>152017.54999999999</v>
      </c>
      <c r="AJ368" s="6" t="str">
        <f t="shared" ref="AJ368" si="298">ROUND(AI368-AD368,2) &amp; "   (" &amp; ROUND(100*(AI368-AD368)/AD368,1) &amp;"%)"</f>
        <v>-11020,99   (-6,8%)</v>
      </c>
      <c r="AK368" s="30"/>
      <c r="AL368" s="357">
        <f>AI368/AI$640</f>
        <v>0.31547807662853966</v>
      </c>
      <c r="AM368" s="88"/>
      <c r="AN368" s="351">
        <f>SUM(AN369:AN370)</f>
        <v>104304.24</v>
      </c>
      <c r="AO368" s="35" t="str">
        <f t="shared" ref="AO368" si="299">ROUND(AN368-AI368,2) &amp; "   (" &amp; ROUND(100*(AN368-AI368)/AI368,1) &amp;"%)"</f>
        <v>-47713,31   (-31,4%)</v>
      </c>
      <c r="AP368" s="30"/>
      <c r="AQ368" s="357">
        <f>AN368/AN$640</f>
        <v>0.28118988900594927</v>
      </c>
      <c r="AR368" s="88"/>
      <c r="AS368" s="338"/>
      <c r="AT368" s="35" t="str">
        <f t="shared" ref="AT368" si="300">ROUND(AS368-AN368,2) &amp; "   (" &amp; ROUND(100*(AS368-AN368)/AN368,1) &amp;"%)"</f>
        <v>-104304,24   (-100%)</v>
      </c>
      <c r="AU368" s="30"/>
      <c r="AV368" s="357" t="e">
        <f>AS368/AS$640</f>
        <v>#DIV/0!</v>
      </c>
    </row>
    <row r="369" spans="1:48" s="62" customFormat="1" hidden="1" outlineLevel="2" x14ac:dyDescent="0.3">
      <c r="A369" s="188" t="s">
        <v>327</v>
      </c>
      <c r="B369" s="336"/>
      <c r="C369" s="337"/>
      <c r="D369" s="337"/>
      <c r="E369" s="347" t="str">
        <f>B298</f>
        <v>6030/65263  CombustibleGaz</v>
      </c>
      <c r="F369" s="353">
        <f t="shared" ref="F369:J370" si="301">F298</f>
        <v>141095.54999999999</v>
      </c>
      <c r="G369" s="353">
        <f t="shared" si="301"/>
        <v>123289.66</v>
      </c>
      <c r="H369" s="353">
        <f t="shared" si="301"/>
        <v>134341.22</v>
      </c>
      <c r="I369" s="353">
        <f t="shared" si="301"/>
        <v>152968.94</v>
      </c>
      <c r="J369" s="353">
        <f t="shared" si="301"/>
        <v>135002.89000000001</v>
      </c>
      <c r="K369" s="354"/>
      <c r="L369" s="353">
        <f>L298</f>
        <v>74078</v>
      </c>
      <c r="M369" s="354"/>
      <c r="N369" s="88"/>
      <c r="O369" s="353">
        <f>O298</f>
        <v>0</v>
      </c>
      <c r="P369" s="354"/>
      <c r="Q369" s="123"/>
      <c r="R369" s="357"/>
      <c r="S369" s="88"/>
      <c r="T369" s="353">
        <f>T298</f>
        <v>0</v>
      </c>
      <c r="U369" s="358" t="str">
        <f>(T369-O369)&amp;" / "&amp;(ROUND((T369-O369)/(IF(O369=0,0.0001,O369)),3)*100)&amp;"%"</f>
        <v>0 / 0%</v>
      </c>
      <c r="V369" s="123"/>
      <c r="W369" s="357"/>
      <c r="X369" s="340"/>
      <c r="Y369" s="353">
        <f>Y298</f>
        <v>0</v>
      </c>
      <c r="Z369" s="354"/>
      <c r="AA369" s="30"/>
      <c r="AB369" s="357"/>
      <c r="AC369" s="88">
        <f>AC298</f>
        <v>0</v>
      </c>
      <c r="AD369" s="353">
        <f>AD298</f>
        <v>0</v>
      </c>
      <c r="AE369" s="90"/>
      <c r="AF369" s="30"/>
      <c r="AG369" s="357"/>
      <c r="AH369" s="88">
        <f>AH298</f>
        <v>0</v>
      </c>
      <c r="AI369" s="353">
        <f>AI298</f>
        <v>0</v>
      </c>
      <c r="AJ369" s="90"/>
      <c r="AK369" s="30"/>
      <c r="AL369" s="357"/>
      <c r="AM369" s="88"/>
      <c r="AN369" s="353">
        <f>AN298</f>
        <v>0</v>
      </c>
      <c r="AO369" s="29"/>
      <c r="AP369" s="30"/>
      <c r="AQ369" s="357"/>
      <c r="AR369" s="88"/>
      <c r="AS369" s="338"/>
      <c r="AT369" s="29"/>
      <c r="AU369" s="30"/>
      <c r="AV369" s="357"/>
    </row>
    <row r="370" spans="1:48" s="62" customFormat="1" hidden="1" outlineLevel="2" x14ac:dyDescent="0.3">
      <c r="A370" s="188" t="s">
        <v>328</v>
      </c>
      <c r="B370" s="336"/>
      <c r="C370" s="337"/>
      <c r="D370" s="337"/>
      <c r="E370" s="347" t="str">
        <f>B299</f>
        <v>6030/65282  CPCU</v>
      </c>
      <c r="F370" s="353">
        <f t="shared" si="301"/>
        <v>0</v>
      </c>
      <c r="G370" s="353">
        <f t="shared" si="301"/>
        <v>0</v>
      </c>
      <c r="H370" s="353">
        <f t="shared" si="301"/>
        <v>0</v>
      </c>
      <c r="I370" s="353">
        <f t="shared" si="301"/>
        <v>0</v>
      </c>
      <c r="J370" s="353">
        <f t="shared" si="301"/>
        <v>0</v>
      </c>
      <c r="K370" s="354"/>
      <c r="L370" s="353">
        <f>L299</f>
        <v>86542.05</v>
      </c>
      <c r="M370" s="354"/>
      <c r="N370" s="88"/>
      <c r="O370" s="353">
        <f>O299</f>
        <v>165776.71</v>
      </c>
      <c r="P370" s="354"/>
      <c r="Q370" s="123"/>
      <c r="R370" s="357"/>
      <c r="S370" s="88"/>
      <c r="T370" s="353">
        <f>T299</f>
        <v>161745.16</v>
      </c>
      <c r="U370" s="349" t="str">
        <f>(T370-O370)&amp;" / "&amp;(ROUND((T370-O370)/(IF(O370=0,0.0001,O370)),3)*100)&amp;"%"</f>
        <v>-4031,54999999999 / -2,4%</v>
      </c>
      <c r="V370" s="123"/>
      <c r="W370" s="357"/>
      <c r="X370" s="340"/>
      <c r="Y370" s="353">
        <f>Y299</f>
        <v>161803.51</v>
      </c>
      <c r="Z370" s="354"/>
      <c r="AA370" s="30"/>
      <c r="AB370" s="357"/>
      <c r="AC370" s="88">
        <f>AC299</f>
        <v>170000</v>
      </c>
      <c r="AD370" s="353">
        <f>AD299</f>
        <v>163038.54</v>
      </c>
      <c r="AE370" s="90"/>
      <c r="AF370" s="30"/>
      <c r="AG370" s="357"/>
      <c r="AH370" s="88">
        <f>AH299</f>
        <v>172550</v>
      </c>
      <c r="AI370" s="353">
        <f>AI299</f>
        <v>152017.54999999999</v>
      </c>
      <c r="AJ370" s="90"/>
      <c r="AK370" s="30"/>
      <c r="AL370" s="357"/>
      <c r="AM370" s="88"/>
      <c r="AN370" s="353">
        <f>AN299</f>
        <v>104304.24</v>
      </c>
      <c r="AO370" s="29"/>
      <c r="AP370" s="30"/>
      <c r="AQ370" s="357"/>
      <c r="AR370" s="88"/>
      <c r="AS370" s="338"/>
      <c r="AT370" s="29"/>
      <c r="AU370" s="30"/>
      <c r="AV370" s="357"/>
    </row>
    <row r="371" spans="1:48" s="62" customFormat="1" hidden="1" outlineLevel="1" collapsed="1" x14ac:dyDescent="0.3">
      <c r="A371" s="199" t="s">
        <v>329</v>
      </c>
      <c r="B371" s="336"/>
      <c r="C371" s="337"/>
      <c r="D371" s="337"/>
      <c r="E371" s="347"/>
      <c r="F371" s="351">
        <f>SUM(F372:F376)</f>
        <v>4975.41</v>
      </c>
      <c r="G371" s="351">
        <f>SUM(G372:G376)</f>
        <v>3617.94</v>
      </c>
      <c r="H371" s="351">
        <f>SUM(H372:H376)</f>
        <v>2688.26</v>
      </c>
      <c r="I371" s="351">
        <f>SUM(I372:I376)</f>
        <v>1717.85</v>
      </c>
      <c r="J371" s="351">
        <f>SUM(J372:J376)</f>
        <v>3633.88</v>
      </c>
      <c r="K371" s="349" t="str">
        <f>ROUND((J371-I371),2)&amp;"  ( "&amp;(ROUND((J371-I371)/(IF(I371=0,0.0001,I371)),3)*100)&amp;"% )"</f>
        <v>1916,03  ( 111,5% )</v>
      </c>
      <c r="L371" s="351">
        <f>SUM(L372:L376)</f>
        <v>5035.68</v>
      </c>
      <c r="M371" s="349" t="str">
        <f>ROUND((L371-G371),2)&amp;"   ( "&amp;(ROUND((L371-G371)/(IF(G371=0,0.0001,G371)),3)*100)&amp;"% )"</f>
        <v>1417,74   ( 39,2% )</v>
      </c>
      <c r="N371" s="88"/>
      <c r="O371" s="351">
        <f>SUM(O372:O376)</f>
        <v>4459.63</v>
      </c>
      <c r="P371" s="349" t="str">
        <f>ROUND((O371-J371),2)&amp;"   ( "&amp;(ROUND((O371-J371)/(IF(J371=0,0.0001,J371)),3)*100)&amp;"% )"</f>
        <v>825,75   ( 22,7% )</v>
      </c>
      <c r="Q371" s="123"/>
      <c r="R371" s="357">
        <f>O371/O$640</f>
        <v>8.9006675735190284E-3</v>
      </c>
      <c r="S371" s="88"/>
      <c r="T371" s="351">
        <f>SUM(T372:T376)</f>
        <v>3806.25</v>
      </c>
      <c r="U371" s="349" t="str">
        <f>ROUND((T371-O371),2)&amp;"   ( "&amp;(ROUND((T371-O371)/(IF(O371=0,0.0001,O371)),3)*100)&amp;"% )"</f>
        <v>-653,38   ( -14,7% )</v>
      </c>
      <c r="V371" s="123"/>
      <c r="W371" s="357">
        <f>T371/T$640</f>
        <v>7.7826043840215605E-3</v>
      </c>
      <c r="X371" s="340"/>
      <c r="Y371" s="351">
        <f>SUM(Y372:Y376)</f>
        <v>4198.3</v>
      </c>
      <c r="Z371" s="349" t="str">
        <f>ROUND((Y371-T371),2)&amp;"   ( "&amp;(ROUND((Y371-T371)/(IF(T371=0,0.0001,T371)),3)*100)&amp;"% )"</f>
        <v>392,05   ( 10,3% )</v>
      </c>
      <c r="AA371" s="30"/>
      <c r="AB371" s="357">
        <f>Y371/Y$640</f>
        <v>8.2419006781374558E-3</v>
      </c>
      <c r="AC371" s="88">
        <f>SUM(AC372:AC376)</f>
        <v>4000</v>
      </c>
      <c r="AD371" s="351">
        <f>SUM(AD372:AD376)</f>
        <v>4478.3599999999997</v>
      </c>
      <c r="AE371" s="6" t="str">
        <f>ROUND((AD371-Y371),2)&amp;"   ( "&amp;(ROUND((AD371-Y371)/(IF(Y371=0,0.0001,Y371)),3)*100)&amp;"% )"</f>
        <v>280,06   ( 6,7% )</v>
      </c>
      <c r="AF371" s="30"/>
      <c r="AG371" s="357">
        <f>AD371/AD$640</f>
        <v>8.892993696470463E-3</v>
      </c>
      <c r="AH371" s="88">
        <f>SUM(AH372:AH376)</f>
        <v>4070</v>
      </c>
      <c r="AI371" s="351">
        <f>SUM(AI372:AI376)</f>
        <v>2446.08</v>
      </c>
      <c r="AJ371" s="6" t="str">
        <f t="shared" ref="AJ371" si="302">ROUND(AI371-AD371,2) &amp; "   (" &amp; ROUND(100*(AI371-AD371)/AD371,1) &amp;"%)"</f>
        <v>-2032,28   (-45,4%)</v>
      </c>
      <c r="AK371" s="30"/>
      <c r="AL371" s="357">
        <f>AI371/AI$640</f>
        <v>5.0762863477245767E-3</v>
      </c>
      <c r="AM371" s="88"/>
      <c r="AN371" s="351">
        <f>SUM(AN372:AN376)</f>
        <v>2962.55</v>
      </c>
      <c r="AO371" s="35" t="str">
        <f t="shared" ref="AO371" si="303">ROUND(AN371-AI371,2) &amp; "   (" &amp; ROUND(100*(AN371-AI371)/AI371,1) &amp;"%)"</f>
        <v>516,47   (21,1%)</v>
      </c>
      <c r="AP371" s="30"/>
      <c r="AQ371" s="357">
        <f>AN371/AN$640</f>
        <v>7.9866274436645613E-3</v>
      </c>
      <c r="AR371" s="88"/>
      <c r="AS371" s="338"/>
      <c r="AT371" s="35" t="str">
        <f t="shared" ref="AT371" si="304">ROUND(AS371-AN371,2) &amp; "   (" &amp; ROUND(100*(AS371-AN371)/AN371,1) &amp;"%)"</f>
        <v>-2962,55   (-100%)</v>
      </c>
      <c r="AU371" s="30"/>
      <c r="AV371" s="357" t="e">
        <f>AS371/AS$640</f>
        <v>#DIV/0!</v>
      </c>
    </row>
    <row r="372" spans="1:48" s="62" customFormat="1" hidden="1" outlineLevel="2" x14ac:dyDescent="0.3">
      <c r="A372" s="188" t="s">
        <v>330</v>
      </c>
      <c r="B372" s="336"/>
      <c r="C372" s="337"/>
      <c r="D372" s="337"/>
      <c r="E372" s="347"/>
      <c r="F372" s="353"/>
      <c r="G372" s="353"/>
      <c r="H372" s="353"/>
      <c r="I372" s="353"/>
      <c r="J372" s="353"/>
      <c r="K372" s="354"/>
      <c r="L372" s="353"/>
      <c r="M372" s="354"/>
      <c r="N372" s="88"/>
      <c r="O372" s="353"/>
      <c r="P372" s="354"/>
      <c r="Q372" s="123"/>
      <c r="R372" s="357"/>
      <c r="S372" s="88"/>
      <c r="T372" s="353"/>
      <c r="U372" s="354"/>
      <c r="V372" s="123"/>
      <c r="W372" s="357"/>
      <c r="X372" s="340"/>
      <c r="Y372" s="353"/>
      <c r="Z372" s="354"/>
      <c r="AA372" s="30"/>
      <c r="AB372" s="357"/>
      <c r="AC372" s="88"/>
      <c r="AD372" s="353"/>
      <c r="AE372" s="90"/>
      <c r="AF372" s="30"/>
      <c r="AG372" s="357"/>
      <c r="AH372" s="88"/>
      <c r="AI372" s="353"/>
      <c r="AJ372" s="90"/>
      <c r="AK372" s="30"/>
      <c r="AL372" s="357"/>
      <c r="AM372" s="88"/>
      <c r="AN372" s="353"/>
      <c r="AO372" s="29"/>
      <c r="AP372" s="30"/>
      <c r="AQ372" s="357"/>
      <c r="AR372" s="88"/>
      <c r="AS372" s="338"/>
      <c r="AT372" s="29"/>
      <c r="AU372" s="30"/>
      <c r="AV372" s="357"/>
    </row>
    <row r="373" spans="1:48" s="62" customFormat="1" hidden="1" outlineLevel="2" x14ac:dyDescent="0.3">
      <c r="A373" s="188" t="s">
        <v>331</v>
      </c>
      <c r="B373" s="336"/>
      <c r="C373" s="337"/>
      <c r="D373" s="337"/>
      <c r="E373" s="347" t="str">
        <f>B300</f>
        <v>6060/65177  Produits Entretien</v>
      </c>
      <c r="F373" s="353">
        <f>F300</f>
        <v>0</v>
      </c>
      <c r="G373" s="353">
        <f>G300</f>
        <v>0</v>
      </c>
      <c r="H373" s="353">
        <f>H300</f>
        <v>0</v>
      </c>
      <c r="I373" s="353">
        <f>I300</f>
        <v>0</v>
      </c>
      <c r="J373" s="353">
        <f>J300</f>
        <v>0</v>
      </c>
      <c r="K373" s="354"/>
      <c r="L373" s="353">
        <f>L300</f>
        <v>0</v>
      </c>
      <c r="M373" s="354"/>
      <c r="N373" s="88"/>
      <c r="O373" s="353">
        <f>O300</f>
        <v>976.9</v>
      </c>
      <c r="P373" s="354"/>
      <c r="Q373" s="123"/>
      <c r="R373" s="357"/>
      <c r="S373" s="88"/>
      <c r="T373" s="353">
        <f>T300</f>
        <v>682.8</v>
      </c>
      <c r="U373" s="354"/>
      <c r="V373" s="123"/>
      <c r="W373" s="357"/>
      <c r="X373" s="340"/>
      <c r="Y373" s="353">
        <f>Y300</f>
        <v>0</v>
      </c>
      <c r="Z373" s="354"/>
      <c r="AA373" s="30"/>
      <c r="AB373" s="357"/>
      <c r="AC373" s="88">
        <f>AC300</f>
        <v>1000</v>
      </c>
      <c r="AD373" s="353">
        <f>AD300</f>
        <v>0</v>
      </c>
      <c r="AE373" s="90"/>
      <c r="AF373" s="30"/>
      <c r="AG373" s="357"/>
      <c r="AH373" s="88">
        <f>AH300</f>
        <v>1020</v>
      </c>
      <c r="AI373" s="353">
        <f>AI300</f>
        <v>0</v>
      </c>
      <c r="AJ373" s="90"/>
      <c r="AK373" s="30"/>
      <c r="AL373" s="357"/>
      <c r="AM373" s="88"/>
      <c r="AN373" s="353">
        <f>AN300</f>
        <v>0</v>
      </c>
      <c r="AO373" s="29"/>
      <c r="AP373" s="30"/>
      <c r="AQ373" s="357"/>
      <c r="AR373" s="88"/>
      <c r="AS373" s="338"/>
      <c r="AT373" s="29"/>
      <c r="AU373" s="30"/>
      <c r="AV373" s="357"/>
    </row>
    <row r="374" spans="1:48" s="62" customFormat="1" hidden="1" outlineLevel="2" x14ac:dyDescent="0.3">
      <c r="A374" s="188" t="s">
        <v>332</v>
      </c>
      <c r="B374" s="336"/>
      <c r="C374" s="337"/>
      <c r="D374" s="337"/>
      <c r="E374" s="347" t="str">
        <f>B100</f>
        <v>6060/0177  Fourn.ProdEntretien   (0170)</v>
      </c>
      <c r="F374" s="353">
        <f>F100</f>
        <v>4975.41</v>
      </c>
      <c r="G374" s="353">
        <f>G100</f>
        <v>3617.94</v>
      </c>
      <c r="H374" s="353">
        <f>H100</f>
        <v>2688.26</v>
      </c>
      <c r="I374" s="353">
        <f>I100</f>
        <v>1717.85</v>
      </c>
      <c r="J374" s="353">
        <f>J100</f>
        <v>3633.88</v>
      </c>
      <c r="K374" s="354"/>
      <c r="L374" s="353">
        <f>L100</f>
        <v>5035.68</v>
      </c>
      <c r="M374" s="354"/>
      <c r="N374" s="88"/>
      <c r="O374" s="353">
        <f>O100</f>
        <v>3482.73</v>
      </c>
      <c r="P374" s="354"/>
      <c r="Q374" s="123"/>
      <c r="R374" s="357"/>
      <c r="S374" s="88"/>
      <c r="T374" s="353">
        <f>T100</f>
        <v>3123.45</v>
      </c>
      <c r="U374" s="354"/>
      <c r="V374" s="123"/>
      <c r="W374" s="357"/>
      <c r="X374" s="340"/>
      <c r="Y374" s="353">
        <f>Y100</f>
        <v>4198.3</v>
      </c>
      <c r="Z374" s="354"/>
      <c r="AA374" s="30"/>
      <c r="AB374" s="357"/>
      <c r="AC374" s="88">
        <f>AC100</f>
        <v>3000</v>
      </c>
      <c r="AD374" s="353">
        <f>AD100</f>
        <v>4478.3599999999997</v>
      </c>
      <c r="AE374" s="90"/>
      <c r="AF374" s="30"/>
      <c r="AG374" s="357"/>
      <c r="AH374" s="88">
        <f>AH100</f>
        <v>3050</v>
      </c>
      <c r="AI374" s="353">
        <f>AI100</f>
        <v>2446.08</v>
      </c>
      <c r="AJ374" s="90"/>
      <c r="AK374" s="30"/>
      <c r="AL374" s="357"/>
      <c r="AM374" s="88"/>
      <c r="AN374" s="353">
        <f>AN100</f>
        <v>2962.55</v>
      </c>
      <c r="AO374" s="29"/>
      <c r="AP374" s="30"/>
      <c r="AQ374" s="357"/>
      <c r="AR374" s="88"/>
      <c r="AS374" s="338"/>
      <c r="AT374" s="29"/>
      <c r="AU374" s="30"/>
      <c r="AV374" s="357"/>
    </row>
    <row r="375" spans="1:48" s="62" customFormat="1" hidden="1" outlineLevel="2" x14ac:dyDescent="0.3">
      <c r="A375" s="188" t="s">
        <v>333</v>
      </c>
      <c r="B375" s="336"/>
      <c r="C375" s="337"/>
      <c r="D375" s="337"/>
      <c r="E375" s="347"/>
      <c r="F375" s="353"/>
      <c r="G375" s="353"/>
      <c r="H375" s="353"/>
      <c r="I375" s="353"/>
      <c r="J375" s="353"/>
      <c r="K375" s="354"/>
      <c r="L375" s="353"/>
      <c r="M375" s="354"/>
      <c r="N375" s="88"/>
      <c r="O375" s="353"/>
      <c r="P375" s="354"/>
      <c r="Q375" s="123"/>
      <c r="R375" s="357"/>
      <c r="S375" s="88"/>
      <c r="T375" s="353"/>
      <c r="U375" s="354"/>
      <c r="V375" s="123"/>
      <c r="W375" s="357"/>
      <c r="X375" s="340"/>
      <c r="Y375" s="353"/>
      <c r="Z375" s="354"/>
      <c r="AA375" s="30"/>
      <c r="AB375" s="357"/>
      <c r="AC375" s="88"/>
      <c r="AD375" s="353"/>
      <c r="AE375" s="90"/>
      <c r="AF375" s="30"/>
      <c r="AG375" s="357"/>
      <c r="AH375" s="88"/>
      <c r="AI375" s="353"/>
      <c r="AJ375" s="90"/>
      <c r="AK375" s="30"/>
      <c r="AL375" s="357"/>
      <c r="AM375" s="88"/>
      <c r="AN375" s="353"/>
      <c r="AO375" s="29"/>
      <c r="AP375" s="30"/>
      <c r="AQ375" s="357"/>
      <c r="AR375" s="88"/>
      <c r="AS375" s="338"/>
      <c r="AT375" s="29"/>
      <c r="AU375" s="30"/>
      <c r="AV375" s="357"/>
    </row>
    <row r="376" spans="1:48" s="62" customFormat="1" hidden="1" outlineLevel="2" x14ac:dyDescent="0.3">
      <c r="A376" s="188" t="s">
        <v>334</v>
      </c>
      <c r="B376" s="336"/>
      <c r="C376" s="337"/>
      <c r="D376" s="337"/>
      <c r="E376" s="347"/>
      <c r="F376" s="353"/>
      <c r="G376" s="353"/>
      <c r="H376" s="353"/>
      <c r="I376" s="353"/>
      <c r="J376" s="353"/>
      <c r="K376" s="354"/>
      <c r="L376" s="353"/>
      <c r="M376" s="354"/>
      <c r="N376" s="88"/>
      <c r="O376" s="353"/>
      <c r="P376" s="354"/>
      <c r="Q376" s="123"/>
      <c r="R376" s="357"/>
      <c r="S376" s="88"/>
      <c r="T376" s="353"/>
      <c r="U376" s="354"/>
      <c r="V376" s="123"/>
      <c r="W376" s="357"/>
      <c r="X376" s="340"/>
      <c r="Y376" s="353"/>
      <c r="Z376" s="354"/>
      <c r="AA376" s="30"/>
      <c r="AB376" s="357"/>
      <c r="AC376" s="88"/>
      <c r="AD376" s="353"/>
      <c r="AE376" s="90"/>
      <c r="AF376" s="30"/>
      <c r="AG376" s="357"/>
      <c r="AH376" s="88"/>
      <c r="AI376" s="353"/>
      <c r="AJ376" s="90"/>
      <c r="AK376" s="30"/>
      <c r="AL376" s="357"/>
      <c r="AM376" s="88"/>
      <c r="AN376" s="353"/>
      <c r="AO376" s="29"/>
      <c r="AP376" s="30"/>
      <c r="AQ376" s="357"/>
      <c r="AR376" s="88"/>
      <c r="AS376" s="338"/>
      <c r="AT376" s="29"/>
      <c r="AU376" s="30"/>
      <c r="AV376" s="357"/>
    </row>
    <row r="377" spans="1:48" s="62" customFormat="1" hidden="1" outlineLevel="1" collapsed="1" x14ac:dyDescent="0.3">
      <c r="A377" s="199" t="s">
        <v>335</v>
      </c>
      <c r="B377" s="336"/>
      <c r="C377" s="337"/>
      <c r="D377" s="337"/>
      <c r="E377" s="347"/>
      <c r="F377" s="351">
        <f>SUM(F378:F384)</f>
        <v>0</v>
      </c>
      <c r="G377" s="351">
        <f>SUM(G378:G384)</f>
        <v>324.8</v>
      </c>
      <c r="H377" s="351">
        <f>SUM(H378:H384)</f>
        <v>0</v>
      </c>
      <c r="I377" s="351">
        <f>SUM(I378:I384)</f>
        <v>0</v>
      </c>
      <c r="J377" s="351">
        <f>SUM(J378:J384)</f>
        <v>280.45</v>
      </c>
      <c r="K377" s="349" t="str">
        <f>ROUND((J377-I377),2)&amp;"  ( "&amp;(ROUND((J377-I377)/(IF(I377=0,0.0001,I377)),3)*100)&amp;"% )"</f>
        <v>280,45  ( 280450000% )</v>
      </c>
      <c r="L377" s="351">
        <f>SUM(L378:L384)</f>
        <v>1351.68</v>
      </c>
      <c r="M377" s="349" t="str">
        <f>ROUND((L377-G377),2)&amp;"   ( "&amp;(ROUND((L377-G377)/(IF(G377=0,0.0001,G377)),3)*100)&amp;"% )"</f>
        <v>1026,88   ( 316,2% )</v>
      </c>
      <c r="N377" s="88"/>
      <c r="O377" s="351">
        <f>SUM(O378:O384)</f>
        <v>726</v>
      </c>
      <c r="P377" s="349" t="str">
        <f>ROUND((O377-J377),2)&amp;"   ( "&amp;(ROUND((O377-J377)/(IF(J377=0,0.0001,J377)),3)*100)&amp;"% )"</f>
        <v>445,55   ( 158,9% )</v>
      </c>
      <c r="Q377" s="123"/>
      <c r="R377" s="357">
        <f>O377/O$640</f>
        <v>1.4489732687184393E-3</v>
      </c>
      <c r="S377" s="88"/>
      <c r="T377" s="351">
        <f>SUM(T378:T384)</f>
        <v>259.22000000000003</v>
      </c>
      <c r="U377" s="349" t="str">
        <f>ROUND((T377-O377),2)&amp;"   ( "&amp;(ROUND((T377-O377)/(IF(O377=0,0.0001,O377)),3)*100)&amp;"% )"</f>
        <v>-466,78   ( -64,3% )</v>
      </c>
      <c r="V377" s="123"/>
      <c r="W377" s="357">
        <f>T377/T$640</f>
        <v>5.300247509822185E-4</v>
      </c>
      <c r="X377" s="340"/>
      <c r="Y377" s="351">
        <f>SUM(Y378:Y384)</f>
        <v>199.95</v>
      </c>
      <c r="Z377" s="349" t="str">
        <f>ROUND((Y377-T377),2)&amp;"   ( "&amp;(ROUND((Y377-T377)/(IF(T377=0,0.0001,T377)),3)*100)&amp;"% )"</f>
        <v>-59,27   ( -22,9% )</v>
      </c>
      <c r="AA377" s="30"/>
      <c r="AB377" s="357">
        <f>Y377/Y$640</f>
        <v>3.9253222508958007E-4</v>
      </c>
      <c r="AC377" s="88">
        <f>SUM(AC378:AC384)</f>
        <v>510</v>
      </c>
      <c r="AD377" s="351">
        <f>SUM(AD378:AD384)</f>
        <v>0</v>
      </c>
      <c r="AE377" s="6" t="str">
        <f>ROUND((AD377-Y377),2)&amp;"   ( "&amp;(ROUND((AD377-Y377)/(IF(Y377=0,0.0001,Y377)),3)*100)&amp;"% )"</f>
        <v>-199,95   ( -100% )</v>
      </c>
      <c r="AF377" s="30"/>
      <c r="AG377" s="357">
        <f>AD377/AD$640</f>
        <v>0</v>
      </c>
      <c r="AH377" s="88">
        <f>SUM(AH378:AH384)</f>
        <v>520</v>
      </c>
      <c r="AI377" s="351">
        <f>SUM(AI378:AI384)</f>
        <v>675.49</v>
      </c>
      <c r="AJ377" s="6" t="e">
        <f t="shared" ref="AJ377" si="305">ROUND(AI377-AD377,2) &amp; "   (" &amp; ROUND(100*(AI377-AD377)/AD377,1) &amp;"%)"</f>
        <v>#DIV/0!</v>
      </c>
      <c r="AK377" s="30"/>
      <c r="AL377" s="357">
        <f>AI377/AI$640</f>
        <v>1.4018268678965833E-3</v>
      </c>
      <c r="AM377" s="88"/>
      <c r="AN377" s="351">
        <f>SUM(AN378:AN384)</f>
        <v>250.71</v>
      </c>
      <c r="AO377" s="35" t="str">
        <f t="shared" ref="AO377" si="306">ROUND(AN377-AI377,2) &amp; "   (" &amp; ROUND(100*(AN377-AI377)/AI377,1) &amp;"%)"</f>
        <v>-424,78   (-62,9%)</v>
      </c>
      <c r="AP377" s="30"/>
      <c r="AQ377" s="357">
        <f>AN377/AN$640</f>
        <v>6.7587968689174606E-4</v>
      </c>
      <c r="AR377" s="88"/>
      <c r="AS377" s="338"/>
      <c r="AT377" s="35" t="str">
        <f t="shared" ref="AT377" si="307">ROUND(AS377-AN377,2) &amp; "   (" &amp; ROUND(100*(AS377-AN377)/AN377,1) &amp;"%)"</f>
        <v>-250,71   (-100%)</v>
      </c>
      <c r="AU377" s="30"/>
      <c r="AV377" s="357" t="e">
        <f>AS377/AS$640</f>
        <v>#DIV/0!</v>
      </c>
    </row>
    <row r="378" spans="1:48" s="62" customFormat="1" hidden="1" outlineLevel="2" x14ac:dyDescent="0.3">
      <c r="A378" s="188" t="s">
        <v>336</v>
      </c>
      <c r="B378" s="336"/>
      <c r="C378" s="337"/>
      <c r="D378" s="337"/>
      <c r="E378" s="347"/>
      <c r="F378" s="353"/>
      <c r="G378" s="353"/>
      <c r="H378" s="353"/>
      <c r="I378" s="353"/>
      <c r="J378" s="353"/>
      <c r="K378" s="354"/>
      <c r="L378" s="353"/>
      <c r="M378" s="354"/>
      <c r="N378" s="88"/>
      <c r="O378" s="353"/>
      <c r="P378" s="354"/>
      <c r="Q378" s="123"/>
      <c r="R378" s="357"/>
      <c r="S378" s="88"/>
      <c r="T378" s="353"/>
      <c r="U378" s="354"/>
      <c r="V378" s="123"/>
      <c r="W378" s="357"/>
      <c r="X378" s="340"/>
      <c r="Y378" s="353"/>
      <c r="Z378" s="354"/>
      <c r="AA378" s="30"/>
      <c r="AB378" s="357"/>
      <c r="AC378" s="88"/>
      <c r="AD378" s="353"/>
      <c r="AE378" s="90"/>
      <c r="AF378" s="30"/>
      <c r="AG378" s="357"/>
      <c r="AH378" s="88"/>
      <c r="AI378" s="353"/>
      <c r="AJ378" s="90"/>
      <c r="AK378" s="30"/>
      <c r="AL378" s="357"/>
      <c r="AM378" s="88"/>
      <c r="AN378" s="353"/>
      <c r="AO378" s="29"/>
      <c r="AP378" s="30"/>
      <c r="AQ378" s="357"/>
      <c r="AR378" s="88"/>
      <c r="AS378" s="338"/>
      <c r="AT378" s="29"/>
      <c r="AU378" s="30"/>
      <c r="AV378" s="357"/>
    </row>
    <row r="379" spans="1:48" s="62" customFormat="1" hidden="1" outlineLevel="2" x14ac:dyDescent="0.3">
      <c r="A379" s="188" t="s">
        <v>337</v>
      </c>
      <c r="B379" s="336"/>
      <c r="C379" s="337"/>
      <c r="D379" s="337"/>
      <c r="E379" s="347" t="str">
        <f>B92</f>
        <v>6050/01158  Achat Mat.Hygiène     (0100)</v>
      </c>
      <c r="F379" s="353">
        <f>SUM(F92)</f>
        <v>0</v>
      </c>
      <c r="G379" s="353">
        <f>SUM(G92)</f>
        <v>0</v>
      </c>
      <c r="H379" s="353">
        <f>SUM(H92)</f>
        <v>0</v>
      </c>
      <c r="I379" s="353">
        <f>SUM(I92)</f>
        <v>0</v>
      </c>
      <c r="J379" s="353">
        <f>SUM(J92)</f>
        <v>0</v>
      </c>
      <c r="K379" s="354"/>
      <c r="L379" s="353">
        <f>SUM(L92)</f>
        <v>39.99</v>
      </c>
      <c r="M379" s="354"/>
      <c r="N379" s="88"/>
      <c r="O379" s="353">
        <f>SUM(O92)</f>
        <v>726</v>
      </c>
      <c r="P379" s="354"/>
      <c r="Q379" s="123"/>
      <c r="R379" s="357"/>
      <c r="S379" s="88"/>
      <c r="T379" s="353">
        <f>SUM(T92)</f>
        <v>259.22000000000003</v>
      </c>
      <c r="U379" s="354"/>
      <c r="V379" s="123"/>
      <c r="W379" s="357"/>
      <c r="X379" s="340"/>
      <c r="Y379" s="353">
        <f>SUM(Y92)</f>
        <v>199.95</v>
      </c>
      <c r="Z379" s="354"/>
      <c r="AA379" s="30"/>
      <c r="AB379" s="357"/>
      <c r="AC379" s="88">
        <f>SUM(AC92)</f>
        <v>0</v>
      </c>
      <c r="AD379" s="353">
        <f>SUM(AD92)</f>
        <v>0</v>
      </c>
      <c r="AE379" s="90"/>
      <c r="AF379" s="30"/>
      <c r="AG379" s="357"/>
      <c r="AH379" s="88">
        <f>SUM(AH92)</f>
        <v>0</v>
      </c>
      <c r="AI379" s="353">
        <f>SUM(AI92)</f>
        <v>675.49</v>
      </c>
      <c r="AJ379" s="90"/>
      <c r="AK379" s="30"/>
      <c r="AL379" s="357"/>
      <c r="AM379" s="88"/>
      <c r="AN379" s="353">
        <f>SUM(AN92)</f>
        <v>250.71</v>
      </c>
      <c r="AO379" s="29"/>
      <c r="AP379" s="30"/>
      <c r="AQ379" s="357"/>
      <c r="AR379" s="88"/>
      <c r="AS379" s="338"/>
      <c r="AT379" s="29"/>
      <c r="AU379" s="30"/>
      <c r="AV379" s="357"/>
    </row>
    <row r="380" spans="1:48" s="62" customFormat="1" hidden="1" outlineLevel="2" x14ac:dyDescent="0.3">
      <c r="A380" s="188" t="s">
        <v>338</v>
      </c>
      <c r="B380" s="336"/>
      <c r="C380" s="337"/>
      <c r="D380" s="337"/>
      <c r="E380" s="347"/>
      <c r="F380" s="353"/>
      <c r="G380" s="353"/>
      <c r="H380" s="353"/>
      <c r="I380" s="353"/>
      <c r="J380" s="353"/>
      <c r="K380" s="354"/>
      <c r="L380" s="353"/>
      <c r="M380" s="354"/>
      <c r="N380" s="88"/>
      <c r="O380" s="353"/>
      <c r="P380" s="354"/>
      <c r="Q380" s="123"/>
      <c r="R380" s="357"/>
      <c r="S380" s="88"/>
      <c r="T380" s="353"/>
      <c r="U380" s="354"/>
      <c r="V380" s="123"/>
      <c r="W380" s="357"/>
      <c r="X380" s="340"/>
      <c r="Y380" s="353"/>
      <c r="Z380" s="354"/>
      <c r="AA380" s="30"/>
      <c r="AB380" s="357"/>
      <c r="AC380" s="88"/>
      <c r="AD380" s="353"/>
      <c r="AE380" s="90"/>
      <c r="AF380" s="30"/>
      <c r="AG380" s="357"/>
      <c r="AH380" s="88"/>
      <c r="AI380" s="353"/>
      <c r="AJ380" s="90"/>
      <c r="AK380" s="30"/>
      <c r="AL380" s="357"/>
      <c r="AM380" s="88"/>
      <c r="AN380" s="353"/>
      <c r="AO380" s="29"/>
      <c r="AP380" s="30"/>
      <c r="AQ380" s="357"/>
      <c r="AR380" s="88"/>
      <c r="AS380" s="338"/>
      <c r="AT380" s="29"/>
      <c r="AU380" s="30"/>
      <c r="AV380" s="357"/>
    </row>
    <row r="381" spans="1:48" s="62" customFormat="1" hidden="1" outlineLevel="2" x14ac:dyDescent="0.3">
      <c r="A381" s="188" t="s">
        <v>339</v>
      </c>
      <c r="B381" s="336"/>
      <c r="C381" s="337"/>
      <c r="D381" s="337"/>
      <c r="E381" s="347" t="str">
        <f>B101</f>
        <v>6060/00187  Remplt. Glaces           (0180)</v>
      </c>
      <c r="F381" s="353" t="str">
        <f>F101</f>
        <v xml:space="preserve"> </v>
      </c>
      <c r="G381" s="353">
        <f>G101</f>
        <v>0</v>
      </c>
      <c r="H381" s="353">
        <f>H101</f>
        <v>0</v>
      </c>
      <c r="I381" s="353">
        <f>I101</f>
        <v>0</v>
      </c>
      <c r="J381" s="353">
        <f>J101</f>
        <v>280.45</v>
      </c>
      <c r="K381" s="354">
        <f>H101</f>
        <v>0</v>
      </c>
      <c r="L381" s="353">
        <f>L101</f>
        <v>1041.7</v>
      </c>
      <c r="M381" s="354">
        <f>J101</f>
        <v>280.45</v>
      </c>
      <c r="N381" s="88"/>
      <c r="O381" s="353">
        <f>O101</f>
        <v>0</v>
      </c>
      <c r="P381" s="354">
        <f>M101</f>
        <v>2.7143875913710112</v>
      </c>
      <c r="Q381" s="123"/>
      <c r="R381" s="357"/>
      <c r="S381" s="88"/>
      <c r="T381" s="353">
        <f>T101</f>
        <v>0</v>
      </c>
      <c r="U381" s="354">
        <f>P101</f>
        <v>0</v>
      </c>
      <c r="V381" s="123"/>
      <c r="W381" s="357"/>
      <c r="X381" s="340"/>
      <c r="Y381" s="353">
        <f>Y101</f>
        <v>0</v>
      </c>
      <c r="Z381" s="354" t="str">
        <f>W101</f>
        <v/>
      </c>
      <c r="AA381" s="30"/>
      <c r="AB381" s="357"/>
      <c r="AC381" s="88">
        <f>AC101</f>
        <v>0</v>
      </c>
      <c r="AD381" s="353">
        <f>AD101</f>
        <v>0</v>
      </c>
      <c r="AE381" s="90" t="str">
        <f>AB101</f>
        <v/>
      </c>
      <c r="AF381" s="30"/>
      <c r="AG381" s="357"/>
      <c r="AH381" s="88">
        <f>AH101</f>
        <v>0</v>
      </c>
      <c r="AI381" s="353">
        <f>AI101</f>
        <v>0</v>
      </c>
      <c r="AJ381" s="90"/>
      <c r="AK381" s="30"/>
      <c r="AL381" s="357"/>
      <c r="AM381" s="88"/>
      <c r="AN381" s="353">
        <f>AN101</f>
        <v>0</v>
      </c>
      <c r="AO381" s="29"/>
      <c r="AP381" s="30"/>
      <c r="AQ381" s="357"/>
      <c r="AR381" s="88"/>
      <c r="AS381" s="338"/>
      <c r="AT381" s="29"/>
      <c r="AU381" s="30"/>
      <c r="AV381" s="357"/>
    </row>
    <row r="382" spans="1:48" s="62" customFormat="1" hidden="1" outlineLevel="2" x14ac:dyDescent="0.3">
      <c r="A382" s="188" t="s">
        <v>340</v>
      </c>
      <c r="B382" s="336"/>
      <c r="C382" s="337"/>
      <c r="D382" s="337"/>
      <c r="E382" s="347"/>
      <c r="F382" s="353"/>
      <c r="G382" s="353"/>
      <c r="H382" s="353"/>
      <c r="I382" s="353"/>
      <c r="J382" s="353"/>
      <c r="K382" s="354"/>
      <c r="L382" s="353"/>
      <c r="M382" s="354"/>
      <c r="N382" s="88"/>
      <c r="O382" s="353"/>
      <c r="P382" s="354"/>
      <c r="Q382" s="123"/>
      <c r="R382" s="357"/>
      <c r="S382" s="88"/>
      <c r="T382" s="353"/>
      <c r="U382" s="354"/>
      <c r="V382" s="123"/>
      <c r="W382" s="357"/>
      <c r="X382" s="340"/>
      <c r="Y382" s="353"/>
      <c r="Z382" s="354"/>
      <c r="AA382" s="30"/>
      <c r="AB382" s="357"/>
      <c r="AC382" s="88"/>
      <c r="AD382" s="353"/>
      <c r="AE382" s="90"/>
      <c r="AF382" s="30"/>
      <c r="AG382" s="357"/>
      <c r="AH382" s="88"/>
      <c r="AI382" s="353"/>
      <c r="AJ382" s="90"/>
      <c r="AK382" s="30"/>
      <c r="AL382" s="357"/>
      <c r="AM382" s="88"/>
      <c r="AN382" s="353"/>
      <c r="AO382" s="29"/>
      <c r="AP382" s="30"/>
      <c r="AQ382" s="357"/>
      <c r="AR382" s="88"/>
      <c r="AS382" s="338"/>
      <c r="AT382" s="29"/>
      <c r="AU382" s="30"/>
      <c r="AV382" s="357"/>
    </row>
    <row r="383" spans="1:48" s="62" customFormat="1" hidden="1" outlineLevel="2" x14ac:dyDescent="0.3">
      <c r="A383" s="188" t="s">
        <v>341</v>
      </c>
      <c r="B383" s="336"/>
      <c r="C383" s="337"/>
      <c r="D383" s="337"/>
      <c r="E383" s="347"/>
      <c r="F383" s="353"/>
      <c r="G383" s="353"/>
      <c r="H383" s="353"/>
      <c r="I383" s="353"/>
      <c r="J383" s="353"/>
      <c r="K383" s="354"/>
      <c r="L383" s="353"/>
      <c r="M383" s="354"/>
      <c r="N383" s="88"/>
      <c r="O383" s="353"/>
      <c r="P383" s="354"/>
      <c r="Q383" s="123"/>
      <c r="R383" s="357"/>
      <c r="S383" s="88"/>
      <c r="T383" s="353"/>
      <c r="U383" s="354"/>
      <c r="V383" s="123"/>
      <c r="W383" s="357"/>
      <c r="X383" s="340"/>
      <c r="Y383" s="353"/>
      <c r="Z383" s="354"/>
      <c r="AA383" s="30"/>
      <c r="AB383" s="357"/>
      <c r="AC383" s="88"/>
      <c r="AD383" s="353"/>
      <c r="AE383" s="90"/>
      <c r="AF383" s="30"/>
      <c r="AG383" s="357"/>
      <c r="AH383" s="88"/>
      <c r="AI383" s="353"/>
      <c r="AJ383" s="90"/>
      <c r="AK383" s="30"/>
      <c r="AL383" s="357"/>
      <c r="AM383" s="88"/>
      <c r="AN383" s="353"/>
      <c r="AO383" s="29"/>
      <c r="AP383" s="30"/>
      <c r="AQ383" s="357"/>
      <c r="AR383" s="88"/>
      <c r="AS383" s="338"/>
      <c r="AT383" s="29"/>
      <c r="AU383" s="30"/>
      <c r="AV383" s="357"/>
    </row>
    <row r="384" spans="1:48" s="62" customFormat="1" hidden="1" outlineLevel="2" x14ac:dyDescent="0.3">
      <c r="A384" s="188" t="s">
        <v>342</v>
      </c>
      <c r="B384" s="336"/>
      <c r="C384" s="337"/>
      <c r="D384" s="337"/>
      <c r="E384" s="347" t="str">
        <f>B188</f>
        <v>6050/01667 Achat Matériels           (0980)</v>
      </c>
      <c r="F384" s="353">
        <f>SUM(F188)</f>
        <v>0</v>
      </c>
      <c r="G384" s="353">
        <f>SUM(G188)</f>
        <v>324.8</v>
      </c>
      <c r="H384" s="353">
        <f>SUM(H188)</f>
        <v>0</v>
      </c>
      <c r="I384" s="353">
        <f>SUM(I188)</f>
        <v>0</v>
      </c>
      <c r="J384" s="353">
        <f>SUM(J188)</f>
        <v>0</v>
      </c>
      <c r="K384" s="354">
        <f>H188</f>
        <v>0</v>
      </c>
      <c r="L384" s="353">
        <f>SUM(L188)</f>
        <v>269.99</v>
      </c>
      <c r="M384" s="354">
        <f>J188</f>
        <v>0</v>
      </c>
      <c r="N384" s="88"/>
      <c r="O384" s="353">
        <f>SUM(O188)</f>
        <v>0</v>
      </c>
      <c r="P384" s="354">
        <f>M188</f>
        <v>0</v>
      </c>
      <c r="Q384" s="123"/>
      <c r="R384" s="357"/>
      <c r="S384" s="88"/>
      <c r="T384" s="353">
        <f>SUM(T188)</f>
        <v>0</v>
      </c>
      <c r="U384" s="354">
        <f>P188</f>
        <v>0</v>
      </c>
      <c r="V384" s="123"/>
      <c r="W384" s="357"/>
      <c r="X384" s="340"/>
      <c r="Y384" s="353">
        <f>SUM(Y188)</f>
        <v>0</v>
      </c>
      <c r="Z384" s="354" t="str">
        <f>W188</f>
        <v/>
      </c>
      <c r="AA384" s="30"/>
      <c r="AB384" s="357"/>
      <c r="AC384" s="88">
        <f>SUM(AC188)</f>
        <v>510</v>
      </c>
      <c r="AD384" s="353">
        <f>SUM(AD188)</f>
        <v>0</v>
      </c>
      <c r="AE384" s="90" t="str">
        <f>AB188</f>
        <v/>
      </c>
      <c r="AF384" s="30"/>
      <c r="AG384" s="357"/>
      <c r="AH384" s="88">
        <f>SUM(AH188)</f>
        <v>520</v>
      </c>
      <c r="AI384" s="353">
        <f>SUM(AI188)</f>
        <v>0</v>
      </c>
      <c r="AJ384" s="90"/>
      <c r="AK384" s="30"/>
      <c r="AL384" s="357"/>
      <c r="AM384" s="88"/>
      <c r="AN384" s="353">
        <f>SUM(AN188)</f>
        <v>0</v>
      </c>
      <c r="AO384" s="29"/>
      <c r="AP384" s="30"/>
      <c r="AQ384" s="357"/>
      <c r="AR384" s="88"/>
      <c r="AS384" s="338"/>
      <c r="AT384" s="29"/>
      <c r="AU384" s="30"/>
      <c r="AV384" s="357"/>
    </row>
    <row r="385" spans="1:48" s="62" customFormat="1" hidden="1" outlineLevel="1" collapsed="1" x14ac:dyDescent="0.3">
      <c r="A385" s="199" t="s">
        <v>343</v>
      </c>
      <c r="B385" s="336"/>
      <c r="C385" s="337"/>
      <c r="D385" s="337"/>
      <c r="E385" s="347"/>
      <c r="F385" s="351">
        <f>SUM(F386:F390,F393,)</f>
        <v>4712.1000000000004</v>
      </c>
      <c r="G385" s="351">
        <f>SUM(G386:G390,G393,)</f>
        <v>5489.8099999999995</v>
      </c>
      <c r="H385" s="351">
        <f>SUM(H386:H390,H393,)</f>
        <v>4163.28</v>
      </c>
      <c r="I385" s="351">
        <f>SUM(I386:I390,I393,)</f>
        <v>5830.88</v>
      </c>
      <c r="J385" s="351">
        <f>SUM(J386:J390,J393,)</f>
        <v>1663.78</v>
      </c>
      <c r="K385" s="349" t="str">
        <f>ROUND((J385-I385),2)&amp;"  ( "&amp;(ROUND((J385-I385)/(IF(I385=0,0.0001,I385)),3)*100)&amp;"% )"</f>
        <v>-4167,1  ( -71,5% )</v>
      </c>
      <c r="L385" s="351">
        <f>SUM(L386:L390,L393,)</f>
        <v>5027.78</v>
      </c>
      <c r="M385" s="349" t="str">
        <f>ROUND((L385-G385),2)&amp;"   ( "&amp;(ROUND((L385-G385)/(IF(G385=0,0.0001,G385)),3)*100)&amp;"% )"</f>
        <v>-462,03   ( -8,4% )</v>
      </c>
      <c r="N385" s="88"/>
      <c r="O385" s="351">
        <f>SUM(O386:O390,O393,)</f>
        <v>2593.6799999999998</v>
      </c>
      <c r="P385" s="349" t="str">
        <f>ROUND((O385-J385),2)&amp;"   ( "&amp;(ROUND((O385-J385)/(IF(J385=0,0.0001,J385)),3)*100)&amp;"% )"</f>
        <v>929,9   ( 55,9% )</v>
      </c>
      <c r="Q385" s="123"/>
      <c r="R385" s="357">
        <f>O385/O$640</f>
        <v>5.1765468148893138E-3</v>
      </c>
      <c r="S385" s="88"/>
      <c r="T385" s="351">
        <f>SUM(T386:T390,T393,)</f>
        <v>2733.6800000000003</v>
      </c>
      <c r="U385" s="349" t="str">
        <f>ROUND((T385-O385),2)&amp;"   ( "&amp;(ROUND((T385-O385)/(IF(O385=0,0.0001,O385)),3)*100)&amp;"% )"</f>
        <v>140   ( 5,4% )</v>
      </c>
      <c r="V385" s="123"/>
      <c r="W385" s="357">
        <f>T385/T$640</f>
        <v>5.589530365192003E-3</v>
      </c>
      <c r="X385" s="340"/>
      <c r="Y385" s="351">
        <f>SUM(Y386:Y390,Y393,)</f>
        <v>3084.02</v>
      </c>
      <c r="Z385" s="349" t="str">
        <f>ROUND((Y385-T385),2)&amp;"   ( "&amp;(ROUND((Y385-T385)/(IF(T385=0,0.0001,T385)),3)*100)&amp;"% )"</f>
        <v>350,34   ( 12,8% )</v>
      </c>
      <c r="AA385" s="30"/>
      <c r="AB385" s="357">
        <f>Y385/Y$640</f>
        <v>6.054399764044845E-3</v>
      </c>
      <c r="AC385" s="88">
        <f>SUM(AC386:AC390,AC393,)</f>
        <v>2530.0010000000002</v>
      </c>
      <c r="AD385" s="351">
        <f>SUM(AD386:AD390,AD393,)</f>
        <v>3654.66</v>
      </c>
      <c r="AE385" s="6" t="str">
        <f>ROUND((AD385-Y385),2)&amp;"   ( "&amp;(ROUND((AD385-Y385)/(IF(Y385=0,0.0001,Y385)),3)*100)&amp;"% )"</f>
        <v>570,64   ( 18,5% )</v>
      </c>
      <c r="AF385" s="356" t="str">
        <f>ROUND(AD385-AC385,2) &amp; "  (" &amp; ROUND(100*(AD385-AC385)/AC385,1) &amp;"%)"</f>
        <v>1124,66  (44,5%)</v>
      </c>
      <c r="AG385" s="357">
        <f>AD385/AD$640</f>
        <v>7.2573148078186531E-3</v>
      </c>
      <c r="AH385" s="88">
        <f>SUM(AH386:AH390,AH393,)</f>
        <v>2580</v>
      </c>
      <c r="AI385" s="351">
        <f>SUM(AI386:AI390,AI393,)</f>
        <v>5118.3599999999997</v>
      </c>
      <c r="AJ385" s="6" t="str">
        <f t="shared" ref="AJ385" si="308">ROUND(AI385-AD385,2) &amp; "   (" &amp; ROUND(100*(AI385-AD385)/AD385,1) &amp;"%)"</f>
        <v>1463,7   (40,1%)</v>
      </c>
      <c r="AK385" s="30"/>
      <c r="AL385" s="357">
        <f>AI385/AI$640</f>
        <v>1.0621999685512969E-2</v>
      </c>
      <c r="AM385" s="88"/>
      <c r="AN385" s="351">
        <f>SUM(AN386:AN390,AN393,)</f>
        <v>811.02</v>
      </c>
      <c r="AO385" s="35" t="str">
        <f t="shared" ref="AO385" si="309">ROUND(AN385-AI385,2) &amp; "   (" &amp; ROUND(100*(AN385-AI385)/AI385,1) &amp;"%)"</f>
        <v>-4307,34   (-84,2%)</v>
      </c>
      <c r="AP385" s="30"/>
      <c r="AQ385" s="357">
        <f>AN385/AN$640</f>
        <v>2.1863984031867253E-3</v>
      </c>
      <c r="AR385" s="88"/>
      <c r="AS385" s="338"/>
      <c r="AT385" s="35" t="str">
        <f t="shared" ref="AT385" si="310">ROUND(AS385-AN385,2) &amp; "   (" &amp; ROUND(100*(AS385-AN385)/AN385,1) &amp;"%)"</f>
        <v>-811,02   (-100%)</v>
      </c>
      <c r="AU385" s="30"/>
      <c r="AV385" s="357" t="e">
        <f>AS385/AS$640</f>
        <v>#DIV/0!</v>
      </c>
    </row>
    <row r="386" spans="1:48" s="62" customFormat="1" hidden="1" outlineLevel="2" x14ac:dyDescent="0.3">
      <c r="A386" s="188" t="s">
        <v>344</v>
      </c>
      <c r="B386" s="336"/>
      <c r="C386" s="337"/>
      <c r="D386" s="337"/>
      <c r="E386" s="359"/>
      <c r="F386" s="353"/>
      <c r="G386" s="353"/>
      <c r="H386" s="353"/>
      <c r="I386" s="353"/>
      <c r="J386" s="353"/>
      <c r="K386" s="360"/>
      <c r="L386" s="353"/>
      <c r="M386" s="360"/>
      <c r="N386" s="88"/>
      <c r="O386" s="353"/>
      <c r="P386" s="360"/>
      <c r="Q386" s="123"/>
      <c r="R386" s="357"/>
      <c r="S386" s="88"/>
      <c r="T386" s="353"/>
      <c r="U386" s="360"/>
      <c r="V386" s="123"/>
      <c r="W386" s="357"/>
      <c r="X386" s="340"/>
      <c r="Y386" s="353"/>
      <c r="Z386" s="360"/>
      <c r="AA386" s="30"/>
      <c r="AB386" s="357"/>
      <c r="AC386" s="88"/>
      <c r="AD386" s="353"/>
      <c r="AE386" s="90"/>
      <c r="AF386" s="30"/>
      <c r="AG386" s="357"/>
      <c r="AH386" s="88"/>
      <c r="AI386" s="353"/>
      <c r="AJ386" s="90"/>
      <c r="AK386" s="30"/>
      <c r="AL386" s="357"/>
      <c r="AM386" s="88"/>
      <c r="AN386" s="353"/>
      <c r="AO386" s="29"/>
      <c r="AP386" s="30"/>
      <c r="AQ386" s="357"/>
      <c r="AR386" s="88"/>
      <c r="AS386" s="338"/>
      <c r="AT386" s="29"/>
      <c r="AU386" s="30"/>
      <c r="AV386" s="357"/>
    </row>
    <row r="387" spans="1:48" s="62" customFormat="1" hidden="1" outlineLevel="2" x14ac:dyDescent="0.3">
      <c r="A387" s="188" t="s">
        <v>345</v>
      </c>
      <c r="B387" s="336"/>
      <c r="C387" s="337"/>
      <c r="D387" s="337"/>
      <c r="E387" s="347" t="str">
        <f>B87</f>
        <v>6060/01117  Fournitures.Electricité        (0060)</v>
      </c>
      <c r="F387" s="353" t="str">
        <f>F87</f>
        <v xml:space="preserve"> </v>
      </c>
      <c r="G387" s="353">
        <f>G87</f>
        <v>0</v>
      </c>
      <c r="H387" s="353">
        <f>H87</f>
        <v>0</v>
      </c>
      <c r="I387" s="353">
        <f>I87</f>
        <v>1254.5</v>
      </c>
      <c r="J387" s="353">
        <f>J87</f>
        <v>104.5</v>
      </c>
      <c r="K387" s="354"/>
      <c r="L387" s="353">
        <f>L87</f>
        <v>913.92</v>
      </c>
      <c r="M387" s="354"/>
      <c r="N387" s="88"/>
      <c r="O387" s="353">
        <f>O87</f>
        <v>0</v>
      </c>
      <c r="P387" s="354"/>
      <c r="Q387" s="123"/>
      <c r="R387" s="357"/>
      <c r="S387" s="88"/>
      <c r="T387" s="353">
        <f>T87</f>
        <v>704</v>
      </c>
      <c r="U387" s="354"/>
      <c r="V387" s="123"/>
      <c r="W387" s="357"/>
      <c r="X387" s="340"/>
      <c r="Y387" s="353">
        <f>Y87</f>
        <v>0</v>
      </c>
      <c r="Z387" s="354"/>
      <c r="AA387" s="30"/>
      <c r="AB387" s="357"/>
      <c r="AC387" s="88">
        <f>AC87+0.001</f>
        <v>1E-3</v>
      </c>
      <c r="AD387" s="353">
        <f>AD87</f>
        <v>2016.3</v>
      </c>
      <c r="AE387" s="90" t="str">
        <f>ROUND((AD387-Y387),2)&amp;" / "&amp;(ROUND((AD387-Y387)/(IF(Y387=0,0.0001,Y387)),3)*100)&amp;"%"</f>
        <v>2016,3 / 2016300000%</v>
      </c>
      <c r="AF387" s="356" t="str">
        <f>ROUND(AD387-AC387,2) &amp; "  (" &amp; ROUND(100*(AD387-AC387)/AC387,1) &amp;"%)"</f>
        <v>2016,3  (201629900%)</v>
      </c>
      <c r="AG387" s="357"/>
      <c r="AH387" s="88">
        <f>AH87</f>
        <v>0</v>
      </c>
      <c r="AI387" s="353">
        <f>AI87</f>
        <v>3498</v>
      </c>
      <c r="AJ387" s="90"/>
      <c r="AK387" s="30"/>
      <c r="AL387" s="357"/>
      <c r="AM387" s="88"/>
      <c r="AN387" s="353">
        <f>AN87</f>
        <v>143</v>
      </c>
      <c r="AO387" s="29"/>
      <c r="AP387" s="30"/>
      <c r="AQ387" s="357"/>
      <c r="AR387" s="88"/>
      <c r="AS387" s="338"/>
      <c r="AT387" s="29"/>
      <c r="AU387" s="30"/>
      <c r="AV387" s="357"/>
    </row>
    <row r="388" spans="1:48" s="62" customFormat="1" hidden="1" outlineLevel="2" x14ac:dyDescent="0.3">
      <c r="A388" s="188" t="s">
        <v>346</v>
      </c>
      <c r="B388" s="336"/>
      <c r="C388" s="337"/>
      <c r="D388" s="337"/>
      <c r="E388" s="347"/>
      <c r="F388" s="353"/>
      <c r="G388" s="353"/>
      <c r="H388" s="353"/>
      <c r="I388" s="353"/>
      <c r="J388" s="353"/>
      <c r="K388" s="354"/>
      <c r="L388" s="353"/>
      <c r="M388" s="354"/>
      <c r="N388" s="88"/>
      <c r="O388" s="353"/>
      <c r="P388" s="354"/>
      <c r="Q388" s="123"/>
      <c r="R388" s="357"/>
      <c r="S388" s="88"/>
      <c r="T388" s="353"/>
      <c r="U388" s="354"/>
      <c r="V388" s="123"/>
      <c r="W388" s="357"/>
      <c r="X388" s="340"/>
      <c r="Y388" s="353"/>
      <c r="Z388" s="354"/>
      <c r="AA388" s="30"/>
      <c r="AB388" s="357"/>
      <c r="AC388" s="88"/>
      <c r="AD388" s="353"/>
      <c r="AE388" s="90"/>
      <c r="AF388" s="30"/>
      <c r="AG388" s="357"/>
      <c r="AH388" s="88"/>
      <c r="AI388" s="353"/>
      <c r="AJ388" s="90"/>
      <c r="AK388" s="30"/>
      <c r="AL388" s="357"/>
      <c r="AM388" s="88"/>
      <c r="AN388" s="353"/>
      <c r="AO388" s="29"/>
      <c r="AP388" s="30"/>
      <c r="AQ388" s="357"/>
      <c r="AR388" s="88"/>
      <c r="AS388" s="338"/>
      <c r="AT388" s="29"/>
      <c r="AU388" s="30"/>
      <c r="AV388" s="357"/>
    </row>
    <row r="389" spans="1:48" s="62" customFormat="1" hidden="1" outlineLevel="2" x14ac:dyDescent="0.3">
      <c r="A389" s="188" t="s">
        <v>347</v>
      </c>
      <c r="B389" s="336"/>
      <c r="C389" s="337"/>
      <c r="D389" s="337"/>
      <c r="E389" s="347" t="str">
        <f>B198</f>
        <v>6050/00787 Achat Badges Bip           (1060)</v>
      </c>
      <c r="F389" s="353">
        <f>F198</f>
        <v>1930.5</v>
      </c>
      <c r="G389" s="353">
        <f>G198</f>
        <v>3564.37</v>
      </c>
      <c r="H389" s="353">
        <f>H198</f>
        <v>481.99</v>
      </c>
      <c r="I389" s="353">
        <f>I198</f>
        <v>1356.39</v>
      </c>
      <c r="J389" s="353">
        <f>J198</f>
        <v>1559.28</v>
      </c>
      <c r="K389" s="354"/>
      <c r="L389" s="353">
        <f>L198</f>
        <v>2117.16</v>
      </c>
      <c r="M389" s="354"/>
      <c r="N389" s="88"/>
      <c r="O389" s="353">
        <f>O198</f>
        <v>2593.6799999999998</v>
      </c>
      <c r="P389" s="354"/>
      <c r="Q389" s="123"/>
      <c r="R389" s="357"/>
      <c r="S389" s="88"/>
      <c r="T389" s="353">
        <f>T198</f>
        <v>2029.68</v>
      </c>
      <c r="U389" s="354"/>
      <c r="V389" s="123"/>
      <c r="W389" s="357"/>
      <c r="X389" s="340"/>
      <c r="Y389" s="353">
        <f>Y198</f>
        <v>3084.02</v>
      </c>
      <c r="Z389" s="354"/>
      <c r="AA389" s="30"/>
      <c r="AB389" s="361">
        <f>Y389/Y$640</f>
        <v>6.054399764044845E-3</v>
      </c>
      <c r="AC389" s="88">
        <f>AC198</f>
        <v>1530</v>
      </c>
      <c r="AD389" s="353">
        <f>AD198</f>
        <v>1638.36</v>
      </c>
      <c r="AE389" s="90" t="str">
        <f>ROUND((AD389-Y389),2)&amp;" / "&amp;(ROUND((AD389-Y389)/(IF(Y389=0,0.0001,Y389)),3)*100)&amp;"%"</f>
        <v>-1445,66 / -46,9%</v>
      </c>
      <c r="AF389" s="30"/>
      <c r="AG389" s="361">
        <f>AD389/AD$640</f>
        <v>3.2534064149709599E-3</v>
      </c>
      <c r="AH389" s="88">
        <f>AH198</f>
        <v>1560</v>
      </c>
      <c r="AI389" s="353">
        <f>AI198</f>
        <v>1620.36</v>
      </c>
      <c r="AJ389" s="90"/>
      <c r="AK389" s="30"/>
      <c r="AL389" s="361">
        <f>AI389/AI$640</f>
        <v>3.3626910593271666E-3</v>
      </c>
      <c r="AM389" s="88"/>
      <c r="AN389" s="353">
        <f>AN198</f>
        <v>668.02</v>
      </c>
      <c r="AO389" s="29"/>
      <c r="AP389" s="30"/>
      <c r="AQ389" s="361">
        <f>AN389/AN$640</f>
        <v>1.8008900659623637E-3</v>
      </c>
      <c r="AR389" s="88"/>
      <c r="AS389" s="338"/>
      <c r="AT389" s="29"/>
      <c r="AU389" s="30"/>
      <c r="AV389" s="361" t="e">
        <f>AS389/AS$640</f>
        <v>#DIV/0!</v>
      </c>
    </row>
    <row r="390" spans="1:48" s="62" customFormat="1" hidden="1" outlineLevel="2" collapsed="1" x14ac:dyDescent="0.3">
      <c r="A390" s="188" t="s">
        <v>348</v>
      </c>
      <c r="B390" s="336"/>
      <c r="C390" s="337"/>
      <c r="D390" s="337"/>
      <c r="E390" s="347"/>
      <c r="F390" s="362">
        <f>SUM(F391:F392)</f>
        <v>2781.6</v>
      </c>
      <c r="G390" s="362">
        <f>SUM(G391:G392)</f>
        <v>1925.44</v>
      </c>
      <c r="H390" s="362">
        <f>SUM(H391:H392)</f>
        <v>3681.29</v>
      </c>
      <c r="I390" s="362">
        <f>SUM(I391:I392)</f>
        <v>3219.99</v>
      </c>
      <c r="J390" s="362">
        <f>SUM(J391:J392)</f>
        <v>0</v>
      </c>
      <c r="K390" s="354"/>
      <c r="L390" s="362">
        <f>SUM(L391:L392)</f>
        <v>1996.7</v>
      </c>
      <c r="M390" s="354"/>
      <c r="N390" s="88"/>
      <c r="O390" s="362">
        <f>SUM(O391:O392)</f>
        <v>0</v>
      </c>
      <c r="P390" s="354"/>
      <c r="Q390" s="123"/>
      <c r="R390" s="357"/>
      <c r="S390" s="88"/>
      <c r="T390" s="362">
        <f>SUM(T391:T392)</f>
        <v>0</v>
      </c>
      <c r="U390" s="354"/>
      <c r="V390" s="123"/>
      <c r="W390" s="357"/>
      <c r="X390" s="340"/>
      <c r="Y390" s="362">
        <f>SUM(Y391:Y392)</f>
        <v>0</v>
      </c>
      <c r="Z390" s="354"/>
      <c r="AA390" s="30"/>
      <c r="AB390" s="357"/>
      <c r="AC390" s="88">
        <f>SUM(AC391:AC392)</f>
        <v>1000</v>
      </c>
      <c r="AD390" s="362">
        <f>SUM(AD391:AD392)</f>
        <v>0</v>
      </c>
      <c r="AE390" s="90"/>
      <c r="AF390" s="30"/>
      <c r="AG390" s="357"/>
      <c r="AH390" s="88">
        <f>SUM(AH391:AH392)</f>
        <v>1020</v>
      </c>
      <c r="AI390" s="362">
        <f>SUM(AI391:AI392)</f>
        <v>0</v>
      </c>
      <c r="AJ390" s="90"/>
      <c r="AK390" s="30"/>
      <c r="AL390" s="357"/>
      <c r="AM390" s="88"/>
      <c r="AN390" s="362">
        <f>SUM(AN391:AN392)</f>
        <v>0</v>
      </c>
      <c r="AO390" s="29"/>
      <c r="AP390" s="30"/>
      <c r="AQ390" s="357"/>
      <c r="AR390" s="88"/>
      <c r="AS390" s="338"/>
      <c r="AT390" s="29"/>
      <c r="AU390" s="30"/>
      <c r="AV390" s="357"/>
    </row>
    <row r="391" spans="1:48" s="62" customFormat="1" hidden="1" outlineLevel="3" x14ac:dyDescent="0.3">
      <c r="A391" s="190" t="s">
        <v>349</v>
      </c>
      <c r="B391" s="336"/>
      <c r="C391" s="337"/>
      <c r="D391" s="337"/>
      <c r="E391" s="347" t="str">
        <f>B206</f>
        <v>6050/01847 Achat Plantes           (1140)</v>
      </c>
      <c r="F391" s="363">
        <f t="shared" ref="F391:J392" si="311">F206</f>
        <v>881.99</v>
      </c>
      <c r="G391" s="363">
        <f t="shared" si="311"/>
        <v>0</v>
      </c>
      <c r="H391" s="363">
        <f t="shared" si="311"/>
        <v>0</v>
      </c>
      <c r="I391" s="363">
        <f t="shared" si="311"/>
        <v>722.18</v>
      </c>
      <c r="J391" s="363">
        <f t="shared" si="311"/>
        <v>0</v>
      </c>
      <c r="K391" s="354">
        <f>H206</f>
        <v>0</v>
      </c>
      <c r="L391" s="363">
        <f>L206</f>
        <v>1996.7</v>
      </c>
      <c r="M391" s="354">
        <f>J206</f>
        <v>0</v>
      </c>
      <c r="N391" s="88"/>
      <c r="O391" s="363">
        <f>O206</f>
        <v>0</v>
      </c>
      <c r="P391" s="354">
        <f>M206</f>
        <v>0</v>
      </c>
      <c r="Q391" s="123"/>
      <c r="R391" s="357"/>
      <c r="S391" s="88"/>
      <c r="T391" s="363">
        <f>T206</f>
        <v>0</v>
      </c>
      <c r="U391" s="354">
        <f>P206</f>
        <v>0</v>
      </c>
      <c r="V391" s="123"/>
      <c r="W391" s="357"/>
      <c r="X391" s="340"/>
      <c r="Y391" s="363">
        <f>Y206</f>
        <v>0</v>
      </c>
      <c r="Z391" s="354" t="str">
        <f>W206</f>
        <v/>
      </c>
      <c r="AA391" s="30"/>
      <c r="AB391" s="357"/>
      <c r="AC391" s="88">
        <f>AC206</f>
        <v>1000</v>
      </c>
      <c r="AD391" s="363">
        <f>AD206</f>
        <v>0</v>
      </c>
      <c r="AE391" s="90" t="str">
        <f>AB206</f>
        <v/>
      </c>
      <c r="AF391" s="30"/>
      <c r="AG391" s="357"/>
      <c r="AH391" s="88">
        <f>AH206</f>
        <v>1020</v>
      </c>
      <c r="AI391" s="363">
        <f>AI206</f>
        <v>0</v>
      </c>
      <c r="AJ391" s="90"/>
      <c r="AK391" s="30"/>
      <c r="AL391" s="357"/>
      <c r="AM391" s="88"/>
      <c r="AN391" s="363">
        <f>AN206</f>
        <v>0</v>
      </c>
      <c r="AO391" s="29"/>
      <c r="AP391" s="30"/>
      <c r="AQ391" s="357"/>
      <c r="AR391" s="88"/>
      <c r="AS391" s="338"/>
      <c r="AT391" s="29"/>
      <c r="AU391" s="30"/>
      <c r="AV391" s="357"/>
    </row>
    <row r="392" spans="1:48" s="62" customFormat="1" hidden="1" outlineLevel="3" x14ac:dyDescent="0.3">
      <c r="A392" s="190" t="s">
        <v>350</v>
      </c>
      <c r="B392" s="336"/>
      <c r="C392" s="337"/>
      <c r="D392" s="337"/>
      <c r="E392" s="347" t="str">
        <f>B207</f>
        <v>6060/01848  Decor.Florale           (1150)</v>
      </c>
      <c r="F392" s="363">
        <f t="shared" si="311"/>
        <v>1899.61</v>
      </c>
      <c r="G392" s="363">
        <f t="shared" si="311"/>
        <v>1925.44</v>
      </c>
      <c r="H392" s="363">
        <f t="shared" si="311"/>
        <v>3681.29</v>
      </c>
      <c r="I392" s="363">
        <f t="shared" si="311"/>
        <v>2497.81</v>
      </c>
      <c r="J392" s="363">
        <f t="shared" si="311"/>
        <v>0</v>
      </c>
      <c r="K392" s="354">
        <f>H207</f>
        <v>3681.29</v>
      </c>
      <c r="L392" s="363">
        <f>L207</f>
        <v>0</v>
      </c>
      <c r="M392" s="354">
        <f>J207</f>
        <v>0</v>
      </c>
      <c r="N392" s="88"/>
      <c r="O392" s="363">
        <f>O207</f>
        <v>0</v>
      </c>
      <c r="P392" s="354">
        <f>M207</f>
        <v>0</v>
      </c>
      <c r="Q392" s="123"/>
      <c r="R392" s="357"/>
      <c r="S392" s="88"/>
      <c r="T392" s="363">
        <f>T207</f>
        <v>0</v>
      </c>
      <c r="U392" s="354">
        <f>P207</f>
        <v>0</v>
      </c>
      <c r="V392" s="123"/>
      <c r="W392" s="357"/>
      <c r="X392" s="340"/>
      <c r="Y392" s="363">
        <f>Y207</f>
        <v>0</v>
      </c>
      <c r="Z392" s="354" t="str">
        <f>W207</f>
        <v/>
      </c>
      <c r="AA392" s="30"/>
      <c r="AB392" s="357"/>
      <c r="AC392" s="88">
        <f>AC207</f>
        <v>0</v>
      </c>
      <c r="AD392" s="363">
        <f>AD207</f>
        <v>0</v>
      </c>
      <c r="AE392" s="90" t="str">
        <f>AB207</f>
        <v/>
      </c>
      <c r="AF392" s="30"/>
      <c r="AG392" s="357"/>
      <c r="AH392" s="88">
        <f>AH207</f>
        <v>0</v>
      </c>
      <c r="AI392" s="363">
        <f>AI207</f>
        <v>0</v>
      </c>
      <c r="AJ392" s="90"/>
      <c r="AK392" s="30"/>
      <c r="AL392" s="357"/>
      <c r="AM392" s="88"/>
      <c r="AN392" s="363">
        <f>AN207</f>
        <v>0</v>
      </c>
      <c r="AO392" s="29"/>
      <c r="AP392" s="30"/>
      <c r="AQ392" s="357"/>
      <c r="AR392" s="88"/>
      <c r="AS392" s="338"/>
      <c r="AT392" s="29"/>
      <c r="AU392" s="30"/>
      <c r="AV392" s="357"/>
    </row>
    <row r="393" spans="1:48" s="62" customFormat="1" hidden="1" outlineLevel="2" x14ac:dyDescent="0.3">
      <c r="A393" s="188" t="s">
        <v>351</v>
      </c>
      <c r="B393" s="336"/>
      <c r="C393" s="337"/>
      <c r="D393" s="337"/>
      <c r="E393" s="347"/>
      <c r="F393" s="362">
        <f>SUM(0)</f>
        <v>0</v>
      </c>
      <c r="G393" s="362">
        <f>SUM(0)</f>
        <v>0</v>
      </c>
      <c r="H393" s="362">
        <f>SUM(0)</f>
        <v>0</v>
      </c>
      <c r="I393" s="362">
        <f>SUM(0)</f>
        <v>0</v>
      </c>
      <c r="J393" s="362">
        <f>SUM(0)</f>
        <v>0</v>
      </c>
      <c r="K393" s="354"/>
      <c r="L393" s="362">
        <f>SUM(0)</f>
        <v>0</v>
      </c>
      <c r="M393" s="354"/>
      <c r="N393" s="88"/>
      <c r="O393" s="362">
        <f>SUM(0)</f>
        <v>0</v>
      </c>
      <c r="P393" s="354"/>
      <c r="Q393" s="123"/>
      <c r="R393" s="357"/>
      <c r="S393" s="88"/>
      <c r="T393" s="362">
        <f>SUM(0)</f>
        <v>0</v>
      </c>
      <c r="U393" s="354"/>
      <c r="V393" s="123"/>
      <c r="W393" s="357"/>
      <c r="X393" s="340"/>
      <c r="Y393" s="362">
        <f>SUM(0)</f>
        <v>0</v>
      </c>
      <c r="Z393" s="354"/>
      <c r="AA393" s="30"/>
      <c r="AB393" s="361">
        <f>Y393/Y$640</f>
        <v>0</v>
      </c>
      <c r="AC393" s="88">
        <f>SUM(0)</f>
        <v>0</v>
      </c>
      <c r="AD393" s="362">
        <f>SUM(0)</f>
        <v>0</v>
      </c>
      <c r="AE393" s="90"/>
      <c r="AF393" s="30"/>
      <c r="AG393" s="361">
        <f>AD393/AD$640</f>
        <v>0</v>
      </c>
      <c r="AH393" s="88">
        <f>SUM(0)</f>
        <v>0</v>
      </c>
      <c r="AI393" s="362">
        <f>SUM(0)</f>
        <v>0</v>
      </c>
      <c r="AJ393" s="90"/>
      <c r="AK393" s="30"/>
      <c r="AL393" s="361">
        <f>AI393/AI$640</f>
        <v>0</v>
      </c>
      <c r="AM393" s="88"/>
      <c r="AN393" s="362">
        <f>SUM(0)</f>
        <v>0</v>
      </c>
      <c r="AO393" s="29"/>
      <c r="AP393" s="30"/>
      <c r="AQ393" s="361">
        <f>AN393/AN$640</f>
        <v>0</v>
      </c>
      <c r="AR393" s="88"/>
      <c r="AS393" s="338"/>
      <c r="AT393" s="29"/>
      <c r="AU393" s="30"/>
      <c r="AV393" s="361" t="e">
        <f>AS393/AS$640</f>
        <v>#DIV/0!</v>
      </c>
    </row>
    <row r="394" spans="1:48" s="62" customFormat="1" collapsed="1" x14ac:dyDescent="0.3">
      <c r="A394" s="342" t="s">
        <v>352</v>
      </c>
      <c r="C394" s="337"/>
      <c r="D394" s="337"/>
      <c r="E394" s="343"/>
      <c r="F394" s="344">
        <f>SUM(F395,F398,F400,F402,F438,F492,F495)</f>
        <v>84364.42</v>
      </c>
      <c r="G394" s="344">
        <f>SUM(G395,G398,G400,G402,G438,G492,G495)</f>
        <v>91984.060000000012</v>
      </c>
      <c r="H394" s="344">
        <f>SUM(H395,H398,H400,H402,H438,H492,H495)</f>
        <v>84828.76</v>
      </c>
      <c r="I394" s="344">
        <f>SUM(I395,I398,I400,I402,I438,I492,I495)</f>
        <v>107151.45</v>
      </c>
      <c r="J394" s="344">
        <f>SUM(J395,J398,J400,J402,J438,J492,J495)</f>
        <v>92748.73</v>
      </c>
      <c r="K394" s="345" t="str">
        <f>ROUND((J394-I394),2)&amp;"  ( "&amp;(ROUND((J394-I394)/(IF(I394=0,0.0001,I394)),3)*100)&amp;"% )"</f>
        <v>-14402,72  ( -13,4% )</v>
      </c>
      <c r="L394" s="344">
        <f>SUM(L395,L398,L400,L402,L438,L492,L495)</f>
        <v>96701.01</v>
      </c>
      <c r="M394" s="345" t="str">
        <f>ROUND((L394-G394),2)&amp;"   ( "&amp;(ROUND((L394-G394)/(IF(G394=0,0.0001,G394)),3)*100)&amp;"% )"</f>
        <v>4716,95   ( 5,1% )</v>
      </c>
      <c r="N394" s="88"/>
      <c r="O394" s="344">
        <f>SUM(O395,O398,O400,O402,O438,O492,O495)</f>
        <v>99466.89</v>
      </c>
      <c r="P394" s="345" t="str">
        <f>ROUND((O394-J394),2)&amp;"   ( "&amp;(ROUND((O394-J394)/(IF(J394=0,0.0001,J394)),3)*100)&amp;"% )"</f>
        <v>6718,16   ( 7,2% )</v>
      </c>
      <c r="Q394" s="123"/>
      <c r="R394" s="346">
        <f>O394/O$640</f>
        <v>0.19851909742776508</v>
      </c>
      <c r="S394" s="88"/>
      <c r="T394" s="344">
        <f>SUM(T395,T398,T400,T402,T438,T492,T495)</f>
        <v>103481.73999999999</v>
      </c>
      <c r="U394" s="345" t="str">
        <f>ROUND((T394-O394),2)&amp;"   ( "&amp;(ROUND((T394-O394)/(IF(O394=0,0.0001,O394)),3)*100)&amp;"% )"</f>
        <v>4014,85   ( 4% )</v>
      </c>
      <c r="V394" s="123"/>
      <c r="W394" s="346">
        <f>T394/T$640</f>
        <v>0.21158816246704215</v>
      </c>
      <c r="X394" s="340"/>
      <c r="Y394" s="344">
        <f>SUM(Y395,Y398,Y400,Y402,Y438,Y492,Y495)</f>
        <v>115281.93</v>
      </c>
      <c r="Z394" s="345" t="str">
        <f>ROUND((Y394-T394),2)&amp;"   ( "&amp;(ROUND((Y394-T394)/(IF(T394=0,0.0001,T394)),3)*100)&amp;"% )"</f>
        <v>11800,19   ( 11,4% )</v>
      </c>
      <c r="AA394" s="30"/>
      <c r="AB394" s="346">
        <f>Y394/Y$640</f>
        <v>0.22631594146297182</v>
      </c>
      <c r="AC394" s="88">
        <f>SUM(AC395,AC398,AC400,AC402,AC438,AC492,AC495)</f>
        <v>99680</v>
      </c>
      <c r="AD394" s="344">
        <f>SUM(AD395,AD398,AD400,AD402,AD438,AD492,AD495)</f>
        <v>99430.349999999991</v>
      </c>
      <c r="AE394" s="6" t="str">
        <f>ROUND((AD394-Y394),2)&amp;"   ( "&amp;(ROUND((AD394-Y394)/(IF(Y394=0,0.0001,Y394)),3)*100)&amp;"% )"</f>
        <v>-15851,58   ( -13,8% )</v>
      </c>
      <c r="AF394" s="356" t="str">
        <f>ROUND(AD394-AC394,2) &amp; "  (" &amp; ROUND(100*(AD394-AC394)/AC394,1) &amp;"%)"</f>
        <v>-249,65  (-0,3%)</v>
      </c>
      <c r="AG394" s="346">
        <f>AD394/AD$640</f>
        <v>0.1974458229771282</v>
      </c>
      <c r="AH394" s="88">
        <f>SUM(AH395,AH398,AH400,AH402,AH438,AH492,AH495)</f>
        <v>101370</v>
      </c>
      <c r="AI394" s="344">
        <f>SUM(AI395,AI398,AI400,AI402,AI438,AI492,AI495)</f>
        <v>98853.11</v>
      </c>
      <c r="AJ394" s="6" t="str">
        <f t="shared" ref="AJ394:AJ395" si="312">ROUND(AI394-AD394,2) &amp; "   (" &amp; ROUND(100*(AI394-AD394)/AD394,1) &amp;"%)"</f>
        <v>-577,24   (-0,6%)</v>
      </c>
      <c r="AK394" s="30"/>
      <c r="AL394" s="346">
        <f>AI394/AI$640</f>
        <v>0.20514729392461239</v>
      </c>
      <c r="AM394" s="88"/>
      <c r="AN394" s="344">
        <f>SUM(AN395,AN398,AN400,AN402,AN438,AN492,AN495)</f>
        <v>92370.48</v>
      </c>
      <c r="AO394" s="35" t="str">
        <f t="shared" ref="AO394:AO395" si="313">ROUND(AN394-AI394,2) &amp; "   (" &amp; ROUND(100*(AN394-AI394)/AI394,1) &amp;"%)"</f>
        <v>-6482,63   (-6,6%)</v>
      </c>
      <c r="AP394" s="30"/>
      <c r="AQ394" s="346">
        <f>AN394/AN$640</f>
        <v>0.24901811296095205</v>
      </c>
      <c r="AR394" s="88"/>
      <c r="AS394" s="338"/>
      <c r="AT394" s="35" t="str">
        <f t="shared" ref="AT394:AT395" si="314">ROUND(AS394-AN394,2) &amp; "   (" &amp; ROUND(100*(AS394-AN394)/AN394,1) &amp;"%)"</f>
        <v>-92370,48   (-100%)</v>
      </c>
      <c r="AU394" s="30"/>
      <c r="AV394" s="346" t="e">
        <f>AS394/AS$640</f>
        <v>#DIV/0!</v>
      </c>
    </row>
    <row r="395" spans="1:48" s="62" customFormat="1" hidden="1" outlineLevel="1" collapsed="1" x14ac:dyDescent="0.3">
      <c r="A395" s="199" t="s">
        <v>353</v>
      </c>
      <c r="C395" s="337"/>
      <c r="D395" s="337"/>
      <c r="E395" s="347">
        <f>Y395-Y329</f>
        <v>1944</v>
      </c>
      <c r="F395" s="351">
        <f>SUM(F396:F397)</f>
        <v>0</v>
      </c>
      <c r="G395" s="351">
        <f t="shared" ref="G395:L395" si="315">SUM(G396:G397)</f>
        <v>0</v>
      </c>
      <c r="H395" s="351">
        <f t="shared" si="315"/>
        <v>0</v>
      </c>
      <c r="I395" s="351">
        <f t="shared" si="315"/>
        <v>0</v>
      </c>
      <c r="J395" s="351">
        <f t="shared" si="315"/>
        <v>0</v>
      </c>
      <c r="K395" s="349" t="str">
        <f>ROUND((J395-I395),2)&amp;"  ( "&amp;(ROUND((J395-I395)/(IF(I395=0,0.0001,I395)),3)*100)&amp;"% )"</f>
        <v>0  ( 0% )</v>
      </c>
      <c r="L395" s="351">
        <f t="shared" si="315"/>
        <v>0</v>
      </c>
      <c r="M395" s="349" t="str">
        <f>ROUND((L395-G395),2)&amp;"   ( "&amp;(ROUND((L395-G395)/(IF(G395=0,0.0001,G395)),3)*100)&amp;"% )"</f>
        <v>0   ( 0% )</v>
      </c>
      <c r="N395" s="88"/>
      <c r="O395" s="351">
        <f>SUM(O396:O397)</f>
        <v>0</v>
      </c>
      <c r="P395" s="349" t="str">
        <f>ROUND((O395-J395),2)&amp;"   ( "&amp;(ROUND((O395-J395)/(IF(J395=0,0.0001,J395)),3)*100)&amp;"% )"</f>
        <v>0   ( 0% )</v>
      </c>
      <c r="Q395" s="123"/>
      <c r="R395" s="357">
        <f>O395/O$640</f>
        <v>0</v>
      </c>
      <c r="S395" s="88"/>
      <c r="T395" s="351">
        <f>SUM(T396:T397)</f>
        <v>588</v>
      </c>
      <c r="U395" s="349" t="str">
        <f>ROUND((T395-O395),2)&amp;"   ( "&amp;(ROUND((T395-O395)/(IF(O395=0,0.0001,O395)),3)*100)&amp;"% )"</f>
        <v>588   ( 588000000% )</v>
      </c>
      <c r="V395" s="123"/>
      <c r="W395" s="357">
        <f>T395/T$640</f>
        <v>1.2022781944971237E-3</v>
      </c>
      <c r="X395" s="340"/>
      <c r="Y395" s="351">
        <f>SUM(Y396:Y397)</f>
        <v>1944</v>
      </c>
      <c r="Z395" s="349" t="str">
        <f>ROUND((Y395-T395),2)&amp;"   ( "&amp;(ROUND((Y395-T395)/(IF(T395=0,0.0001,T395)),3)*100)&amp;"% )"</f>
        <v>1356   ( 230,6% )</v>
      </c>
      <c r="AA395" s="30"/>
      <c r="AB395" s="357">
        <f>Y395/Y$640</f>
        <v>3.8163673197006438E-3</v>
      </c>
      <c r="AC395" s="88">
        <f>SUM(AC397)</f>
        <v>0</v>
      </c>
      <c r="AD395" s="351">
        <f>SUM(AD396:AD397)</f>
        <v>0</v>
      </c>
      <c r="AE395" s="6" t="str">
        <f>ROUND((AD395-Y395),2)&amp;"   ( "&amp;(ROUND((AD395-Y395)/(IF(Y395=0,0.0001,Y395)),3)*100)&amp;"% )"</f>
        <v>-1944   ( -100% )</v>
      </c>
      <c r="AF395" s="30"/>
      <c r="AG395" s="357">
        <f>AD395/AD$640</f>
        <v>0</v>
      </c>
      <c r="AH395" s="88">
        <f>SUM(AH397)</f>
        <v>0</v>
      </c>
      <c r="AI395" s="351">
        <f>SUM(AI396:AI397)</f>
        <v>4219.2</v>
      </c>
      <c r="AJ395" s="6" t="e">
        <f t="shared" si="312"/>
        <v>#DIV/0!</v>
      </c>
      <c r="AK395" s="30"/>
      <c r="AL395" s="357">
        <f>AI395/AI$640</f>
        <v>8.7559962708985539E-3</v>
      </c>
      <c r="AM395" s="88"/>
      <c r="AN395" s="351">
        <f>SUM(AN396:AN397)</f>
        <v>936</v>
      </c>
      <c r="AO395" s="35" t="str">
        <f t="shared" si="313"/>
        <v>-3283,2   (-77,8%)</v>
      </c>
      <c r="AP395" s="30"/>
      <c r="AQ395" s="357">
        <f>AN395/AN$640</f>
        <v>2.523327298195821E-3</v>
      </c>
      <c r="AR395" s="88"/>
      <c r="AS395" s="338"/>
      <c r="AT395" s="35" t="str">
        <f t="shared" si="314"/>
        <v>-936   (-100%)</v>
      </c>
      <c r="AU395" s="30"/>
      <c r="AV395" s="357" t="e">
        <f>AS395/AS$640</f>
        <v>#DIV/0!</v>
      </c>
    </row>
    <row r="396" spans="1:48" s="62" customFormat="1" hidden="1" outlineLevel="2" x14ac:dyDescent="0.3">
      <c r="A396" s="188" t="s">
        <v>354</v>
      </c>
      <c r="C396" s="337"/>
      <c r="D396" s="337"/>
      <c r="E396" s="347" t="str">
        <f>B98</f>
        <v>6150/01175   EntretienNettoyage    (0160)</v>
      </c>
      <c r="F396" s="353">
        <f>F98</f>
        <v>0</v>
      </c>
      <c r="G396" s="353">
        <f>G98</f>
        <v>0</v>
      </c>
      <c r="H396" s="353">
        <f>H98</f>
        <v>0</v>
      </c>
      <c r="I396" s="353">
        <f>I98</f>
        <v>0</v>
      </c>
      <c r="J396" s="353">
        <f>J98</f>
        <v>0</v>
      </c>
      <c r="K396" s="354"/>
      <c r="L396" s="353">
        <f>L98</f>
        <v>0</v>
      </c>
      <c r="M396" s="354"/>
      <c r="N396" s="88"/>
      <c r="O396" s="353">
        <f>O98</f>
        <v>0</v>
      </c>
      <c r="P396" s="354"/>
      <c r="Q396" s="123"/>
      <c r="R396" s="357"/>
      <c r="S396" s="88"/>
      <c r="T396" s="353">
        <f>T98</f>
        <v>588</v>
      </c>
      <c r="U396" s="354"/>
      <c r="V396" s="123"/>
      <c r="W396" s="357"/>
      <c r="X396" s="340"/>
      <c r="Y396" s="353">
        <f>Y98</f>
        <v>1944</v>
      </c>
      <c r="Z396" s="354"/>
      <c r="AA396" s="30"/>
      <c r="AB396" s="357"/>
      <c r="AC396" s="88">
        <f>AC98</f>
        <v>0</v>
      </c>
      <c r="AD396" s="353">
        <f>AD98</f>
        <v>0</v>
      </c>
      <c r="AE396" s="90"/>
      <c r="AF396" s="30"/>
      <c r="AG396" s="357"/>
      <c r="AH396" s="88">
        <f>AH98</f>
        <v>0</v>
      </c>
      <c r="AI396" s="353">
        <f>AI98</f>
        <v>0</v>
      </c>
      <c r="AJ396" s="90"/>
      <c r="AK396" s="30"/>
      <c r="AL396" s="357"/>
      <c r="AM396" s="88"/>
      <c r="AN396" s="353">
        <f>AN98</f>
        <v>0</v>
      </c>
      <c r="AO396" s="29"/>
      <c r="AP396" s="30"/>
      <c r="AQ396" s="357"/>
      <c r="AR396" s="88"/>
      <c r="AS396" s="338"/>
      <c r="AT396" s="29"/>
      <c r="AU396" s="30"/>
      <c r="AV396" s="357"/>
    </row>
    <row r="397" spans="1:48" s="62" customFormat="1" hidden="1" outlineLevel="2" x14ac:dyDescent="0.3">
      <c r="A397" s="188" t="s">
        <v>1442</v>
      </c>
      <c r="C397" s="337"/>
      <c r="D397" s="337"/>
      <c r="E397" s="347" t="str">
        <f>B99</f>
        <v>6150/01176   TravauxNettoyage    (0165)</v>
      </c>
      <c r="F397" s="353">
        <f>F99</f>
        <v>0</v>
      </c>
      <c r="G397" s="353">
        <f>G99</f>
        <v>0</v>
      </c>
      <c r="H397" s="353">
        <f>H99</f>
        <v>0</v>
      </c>
      <c r="I397" s="353">
        <f>I99</f>
        <v>0</v>
      </c>
      <c r="J397" s="353">
        <f>J99</f>
        <v>0</v>
      </c>
      <c r="K397" s="354"/>
      <c r="L397" s="353">
        <f>L99</f>
        <v>0</v>
      </c>
      <c r="M397" s="354"/>
      <c r="N397" s="88"/>
      <c r="O397" s="353">
        <f>O99</f>
        <v>0</v>
      </c>
      <c r="P397" s="354"/>
      <c r="Q397" s="123"/>
      <c r="R397" s="357"/>
      <c r="S397" s="88"/>
      <c r="T397" s="353">
        <f>T99</f>
        <v>0</v>
      </c>
      <c r="U397" s="354"/>
      <c r="V397" s="123"/>
      <c r="W397" s="357"/>
      <c r="X397" s="340"/>
      <c r="Y397" s="353">
        <f>Y99</f>
        <v>0</v>
      </c>
      <c r="Z397" s="354"/>
      <c r="AA397" s="30"/>
      <c r="AB397" s="357"/>
      <c r="AC397" s="88">
        <f>AC99</f>
        <v>0</v>
      </c>
      <c r="AD397" s="353">
        <f>AD99</f>
        <v>0</v>
      </c>
      <c r="AE397" s="90"/>
      <c r="AF397" s="30"/>
      <c r="AG397" s="357"/>
      <c r="AH397" s="88">
        <f>AH99</f>
        <v>0</v>
      </c>
      <c r="AI397" s="353">
        <f>AI99</f>
        <v>4219.2</v>
      </c>
      <c r="AJ397" s="90"/>
      <c r="AK397" s="30"/>
      <c r="AL397" s="357"/>
      <c r="AM397" s="88"/>
      <c r="AN397" s="353">
        <f>AN99</f>
        <v>936</v>
      </c>
      <c r="AO397" s="29"/>
      <c r="AP397" s="30"/>
      <c r="AQ397" s="357"/>
      <c r="AR397" s="88"/>
      <c r="AS397" s="338"/>
      <c r="AT397" s="29"/>
      <c r="AU397" s="30"/>
      <c r="AV397" s="357"/>
    </row>
    <row r="398" spans="1:48" s="62" customFormat="1" hidden="1" outlineLevel="1" collapsed="1" x14ac:dyDescent="0.3">
      <c r="A398" s="199" t="s">
        <v>355</v>
      </c>
      <c r="C398" s="337"/>
      <c r="D398" s="337"/>
      <c r="E398" s="347"/>
      <c r="F398" s="351">
        <f>SUM(F399)</f>
        <v>0</v>
      </c>
      <c r="G398" s="351">
        <f>SUM(G399)</f>
        <v>275</v>
      </c>
      <c r="H398" s="351">
        <f>SUM(H399)</f>
        <v>275</v>
      </c>
      <c r="I398" s="351">
        <f>SUM(I399)</f>
        <v>275</v>
      </c>
      <c r="J398" s="351">
        <f>SUM(J399)</f>
        <v>280</v>
      </c>
      <c r="K398" s="349" t="str">
        <f>ROUND((J398-I398),2)&amp;"  ( "&amp;(ROUND((J398-I398)/(IF(I398=0,0.0001,I398)),3)*100)&amp;"% )"</f>
        <v>5  ( 1,8% )</v>
      </c>
      <c r="L398" s="351">
        <f>SUM(L399)</f>
        <v>280</v>
      </c>
      <c r="M398" s="349" t="str">
        <f>ROUND((L398-G398),2)&amp;"   ( "&amp;(ROUND((L398-G398)/(IF(G398=0,0.0001,G398)),3)*100)&amp;"% )"</f>
        <v>5   ( 1,8% )</v>
      </c>
      <c r="N398" s="88"/>
      <c r="O398" s="351">
        <f>SUM(O399)</f>
        <v>280</v>
      </c>
      <c r="P398" s="349" t="str">
        <f>ROUND((O398-J398),2)&amp;"   ( "&amp;(ROUND((O398-J398)/(IF(J398=0,0.0001,J398)),3)*100)&amp;"% )"</f>
        <v>0   ( 0% )</v>
      </c>
      <c r="Q398" s="123"/>
      <c r="R398" s="357">
        <f>O398/O$640</f>
        <v>5.5883266562143665E-4</v>
      </c>
      <c r="S398" s="88"/>
      <c r="T398" s="351">
        <f>SUM(T399)</f>
        <v>280</v>
      </c>
      <c r="U398" s="349" t="str">
        <f>ROUND((T398-O398),2)&amp;"   ( "&amp;(ROUND((T398-O398)/(IF(O398=0,0.0001,O398)),3)*100)&amp;"% )"</f>
        <v>0   ( 0% )</v>
      </c>
      <c r="V398" s="123"/>
      <c r="W398" s="357">
        <f>T398/T$640</f>
        <v>5.725134259510113E-4</v>
      </c>
      <c r="X398" s="340"/>
      <c r="Y398" s="351">
        <f>SUM(Y399)</f>
        <v>280</v>
      </c>
      <c r="Z398" s="349" t="str">
        <f>ROUND((Y398-T398),2)&amp;"   ( "&amp;(ROUND((Y398-T398)/(IF(T398=0,0.0001,T398)),3)*100)&amp;"% )"</f>
        <v>0   ( 0% )</v>
      </c>
      <c r="AA398" s="30"/>
      <c r="AB398" s="357">
        <f>Y398/Y$640</f>
        <v>5.4968253575935194E-4</v>
      </c>
      <c r="AC398" s="88">
        <f>SUM(AC399)</f>
        <v>300</v>
      </c>
      <c r="AD398" s="351">
        <f>SUM(AD399)</f>
        <v>280</v>
      </c>
      <c r="AE398" s="6" t="str">
        <f>ROUND((AD398-Y398),2)&amp;"   ( "&amp;(ROUND((AD398-Y398)/(IF(Y398=0,0.0001,Y398)),3)*100)&amp;"% )"</f>
        <v>0   ( 0% )</v>
      </c>
      <c r="AF398" s="30"/>
      <c r="AG398" s="357">
        <f>AD398/AD$640</f>
        <v>5.5601564747178201E-4</v>
      </c>
      <c r="AH398" s="88">
        <f>SUM(AH399)</f>
        <v>310</v>
      </c>
      <c r="AI398" s="351">
        <f>SUM(AI399)</f>
        <v>280</v>
      </c>
      <c r="AJ398" s="6" t="str">
        <f t="shared" ref="AJ398" si="316">ROUND(AI398-AD398,2) &amp; "   (" &amp; ROUND(100*(AI398-AD398)/AD398,1) &amp;"%)"</f>
        <v>0   (0%)</v>
      </c>
      <c r="AK398" s="30"/>
      <c r="AL398" s="357">
        <f>AI398/AI$640</f>
        <v>5.8107673394283167E-4</v>
      </c>
      <c r="AM398" s="88"/>
      <c r="AN398" s="351">
        <f>SUM(AN399)</f>
        <v>300</v>
      </c>
      <c r="AO398" s="35" t="str">
        <f t="shared" ref="AO398" si="317">ROUND(AN398-AI398,2) &amp; "   (" &amp; ROUND(100*(AN398-AI398)/AI398,1) &amp;"%)"</f>
        <v>20   (7,1%)</v>
      </c>
      <c r="AP398" s="30"/>
      <c r="AQ398" s="357">
        <f>AN398/AN$640</f>
        <v>8.0875874942173747E-4</v>
      </c>
      <c r="AR398" s="88"/>
      <c r="AS398" s="338"/>
      <c r="AT398" s="35" t="str">
        <f t="shared" ref="AT398" si="318">ROUND(AS398-AN398,2) &amp; "   (" &amp; ROUND(100*(AS398-AN398)/AN398,1) &amp;"%)"</f>
        <v>-300   (-100%)</v>
      </c>
      <c r="AU398" s="30"/>
      <c r="AV398" s="357" t="e">
        <f>AS398/AS$640</f>
        <v>#DIV/0!</v>
      </c>
    </row>
    <row r="399" spans="1:48" s="62" customFormat="1" hidden="1" outlineLevel="2" x14ac:dyDescent="0.3">
      <c r="A399" s="188" t="s">
        <v>356</v>
      </c>
      <c r="C399" s="337"/>
      <c r="D399" s="337"/>
      <c r="E399" s="347" t="str">
        <f>B108</f>
        <v>6120/00241  Locations Salle           (0250)</v>
      </c>
      <c r="F399" s="353" t="str">
        <f>F108</f>
        <v xml:space="preserve"> </v>
      </c>
      <c r="G399" s="353">
        <f>G108</f>
        <v>275</v>
      </c>
      <c r="H399" s="353">
        <f>H108</f>
        <v>275</v>
      </c>
      <c r="I399" s="353">
        <f>I108</f>
        <v>275</v>
      </c>
      <c r="J399" s="353">
        <f>J108</f>
        <v>280</v>
      </c>
      <c r="K399" s="354"/>
      <c r="L399" s="353">
        <f>L108</f>
        <v>280</v>
      </c>
      <c r="M399" s="354"/>
      <c r="N399" s="88"/>
      <c r="O399" s="353">
        <f>O108</f>
        <v>280</v>
      </c>
      <c r="P399" s="354"/>
      <c r="Q399" s="123"/>
      <c r="R399" s="357"/>
      <c r="S399" s="88"/>
      <c r="T399" s="353">
        <f>T108</f>
        <v>280</v>
      </c>
      <c r="U399" s="354"/>
      <c r="V399" s="123"/>
      <c r="W399" s="357"/>
      <c r="X399" s="340"/>
      <c r="Y399" s="353">
        <f>Y108</f>
        <v>280</v>
      </c>
      <c r="Z399" s="354"/>
      <c r="AA399" s="30"/>
      <c r="AB399" s="357"/>
      <c r="AC399" s="88">
        <f>AC108</f>
        <v>300</v>
      </c>
      <c r="AD399" s="353">
        <f>AD108</f>
        <v>280</v>
      </c>
      <c r="AE399" s="90"/>
      <c r="AF399" s="30"/>
      <c r="AG399" s="357"/>
      <c r="AH399" s="88">
        <f>AH108</f>
        <v>310</v>
      </c>
      <c r="AI399" s="353">
        <f>AI108</f>
        <v>280</v>
      </c>
      <c r="AJ399" s="90"/>
      <c r="AK399" s="30"/>
      <c r="AL399" s="357"/>
      <c r="AM399" s="88"/>
      <c r="AN399" s="353">
        <f>AN108</f>
        <v>300</v>
      </c>
      <c r="AO399" s="29"/>
      <c r="AP399" s="30"/>
      <c r="AQ399" s="357"/>
      <c r="AR399" s="88"/>
      <c r="AS399" s="338"/>
      <c r="AT399" s="29"/>
      <c r="AU399" s="30"/>
      <c r="AV399" s="357"/>
    </row>
    <row r="400" spans="1:48" s="62" customFormat="1" hidden="1" outlineLevel="1" collapsed="1" x14ac:dyDescent="0.3">
      <c r="A400" s="199" t="s">
        <v>357</v>
      </c>
      <c r="C400" s="337"/>
      <c r="D400" s="337"/>
      <c r="E400" s="347"/>
      <c r="F400" s="351">
        <f>SUM(F401)</f>
        <v>85.91</v>
      </c>
      <c r="G400" s="351">
        <f>SUM(G401)</f>
        <v>88.62</v>
      </c>
      <c r="H400" s="351">
        <f>SUM(H401)</f>
        <v>92.09</v>
      </c>
      <c r="I400" s="351">
        <f>SUM(I401)</f>
        <v>94.48</v>
      </c>
      <c r="J400" s="351">
        <f>SUM(J401)</f>
        <v>98.47</v>
      </c>
      <c r="K400" s="349" t="str">
        <f>ROUND((J400-I400),2)&amp;"  ( "&amp;(ROUND((J400-I400)/(IF(I400=0,0.0001,I400)),3)*100)&amp;"% )"</f>
        <v>3,99  ( 4,2% )</v>
      </c>
      <c r="L400" s="351">
        <f>SUM(L401)</f>
        <v>100.86</v>
      </c>
      <c r="M400" s="349" t="str">
        <f>ROUND((L400-G400),2)&amp;"   ( "&amp;(ROUND((L400-G400)/(IF(G400=0,0.0001,G400)),3)*100)&amp;"% )"</f>
        <v>12,24   ( 13,8% )</v>
      </c>
      <c r="N400" s="88"/>
      <c r="O400" s="351">
        <f>SUM(O401)</f>
        <v>103.31</v>
      </c>
      <c r="P400" s="349" t="str">
        <f>ROUND((O400-J400),2)&amp;"   ( "&amp;(ROUND((O400-J400)/(IF(J400=0,0.0001,J400)),3)*100)&amp;"% )"</f>
        <v>4,84   ( 4,9% )</v>
      </c>
      <c r="Q400" s="123"/>
      <c r="R400" s="357">
        <f>O400/O$640</f>
        <v>2.0618929530482366E-4</v>
      </c>
      <c r="S400" s="88"/>
      <c r="T400" s="351">
        <f>SUM(T401)</f>
        <v>105.62</v>
      </c>
      <c r="U400" s="349" t="str">
        <f>ROUND((T400-O400),2)&amp;"   ( "&amp;(ROUND((T400-O400)/(IF(O400=0,0.0001,O400)),3)*100)&amp;"% )"</f>
        <v>2,31   ( 2,2% )</v>
      </c>
      <c r="V400" s="123"/>
      <c r="W400" s="357">
        <f>T400/T$640</f>
        <v>2.1596024303194934E-4</v>
      </c>
      <c r="X400" s="340"/>
      <c r="Y400" s="351">
        <f>SUM(Y401)</f>
        <v>108.22</v>
      </c>
      <c r="Z400" s="349" t="str">
        <f>ROUND((Y400-T400),2)&amp;"   ( "&amp;(ROUND((Y400-T400)/(IF(T400=0,0.0001,T400)),3)*100)&amp;"% )"</f>
        <v>2,6   ( 2,5% )</v>
      </c>
      <c r="AA400" s="30"/>
      <c r="AB400" s="357">
        <f>Y400/Y$640</f>
        <v>2.1245230007098953E-4</v>
      </c>
      <c r="AC400" s="88">
        <f>SUM(AC401)</f>
        <v>120</v>
      </c>
      <c r="AD400" s="351">
        <f>SUM(AD401)</f>
        <v>110.89</v>
      </c>
      <c r="AE400" s="6" t="str">
        <f>ROUND((AD400-Y400),2)&amp;"   ( "&amp;(ROUND((AD400-Y400)/(IF(Y400=0,0.0001,Y400)),3)*100)&amp;"% )"</f>
        <v>2,67   ( 2,5% )</v>
      </c>
      <c r="AF400" s="30"/>
      <c r="AG400" s="357">
        <f>AD400/AD$640</f>
        <v>2.2020205410052109E-4</v>
      </c>
      <c r="AH400" s="88">
        <f>SUM(AH401)</f>
        <v>130</v>
      </c>
      <c r="AI400" s="351">
        <f>SUM(AI401)</f>
        <v>113.9</v>
      </c>
      <c r="AJ400" s="6" t="str">
        <f t="shared" ref="AJ400" si="319">ROUND(AI400-AD400,2) &amp; "   (" &amp; ROUND(100*(AI400-AD400)/AD400,1) &amp;"%)"</f>
        <v>3,01   (2,7%)</v>
      </c>
      <c r="AK400" s="30"/>
      <c r="AL400" s="357">
        <f>AI400/AI$640</f>
        <v>2.3637371427174473E-4</v>
      </c>
      <c r="AM400" s="88"/>
      <c r="AN400" s="351">
        <f>SUM(AN401)</f>
        <v>116.65</v>
      </c>
      <c r="AO400" s="35" t="str">
        <f t="shared" ref="AO400" si="320">ROUND(AN400-AI400,2) &amp; "   (" &amp; ROUND(100*(AN400-AI400)/AI400,1) &amp;"%)"</f>
        <v>2,75   (2,4%)</v>
      </c>
      <c r="AP400" s="30"/>
      <c r="AQ400" s="357">
        <f>AN400/AN$640</f>
        <v>3.1447236040015226E-4</v>
      </c>
      <c r="AR400" s="88"/>
      <c r="AS400" s="338"/>
      <c r="AT400" s="35" t="str">
        <f t="shared" ref="AT400" si="321">ROUND(AS400-AN400,2) &amp; "   (" &amp; ROUND(100*(AS400-AN400)/AN400,1) &amp;"%)"</f>
        <v>-116,65   (-100%)</v>
      </c>
      <c r="AU400" s="30"/>
      <c r="AV400" s="357" t="e">
        <f>AS400/AS$640</f>
        <v>#DIV/0!</v>
      </c>
    </row>
    <row r="401" spans="1:48" s="62" customFormat="1" hidden="1" outlineLevel="2" x14ac:dyDescent="0.3">
      <c r="A401" s="188" t="s">
        <v>358</v>
      </c>
      <c r="C401" s="337"/>
      <c r="D401" s="337"/>
      <c r="E401" s="347" t="str">
        <f>B210</f>
        <v>6130/01881 Contrat Loc.Compteurs  (1180)</v>
      </c>
      <c r="F401" s="353">
        <f>F210</f>
        <v>85.91</v>
      </c>
      <c r="G401" s="353">
        <f>G210</f>
        <v>88.62</v>
      </c>
      <c r="H401" s="353">
        <f>H210</f>
        <v>92.09</v>
      </c>
      <c r="I401" s="353">
        <f>I210</f>
        <v>94.48</v>
      </c>
      <c r="J401" s="353">
        <f>J210</f>
        <v>98.47</v>
      </c>
      <c r="K401" s="354"/>
      <c r="L401" s="353">
        <f>L210</f>
        <v>100.86</v>
      </c>
      <c r="M401" s="354"/>
      <c r="N401" s="88"/>
      <c r="O401" s="353">
        <f>O210</f>
        <v>103.31</v>
      </c>
      <c r="P401" s="354"/>
      <c r="Q401" s="123"/>
      <c r="R401" s="357"/>
      <c r="S401" s="88"/>
      <c r="T401" s="353">
        <f>T210</f>
        <v>105.62</v>
      </c>
      <c r="U401" s="354"/>
      <c r="V401" s="123"/>
      <c r="W401" s="357"/>
      <c r="X401" s="340"/>
      <c r="Y401" s="353">
        <f>Y210</f>
        <v>108.22</v>
      </c>
      <c r="Z401" s="354"/>
      <c r="AA401" s="30"/>
      <c r="AB401" s="357"/>
      <c r="AC401" s="88">
        <f>AC210</f>
        <v>120</v>
      </c>
      <c r="AD401" s="353">
        <f>AD210</f>
        <v>110.89</v>
      </c>
      <c r="AE401" s="90"/>
      <c r="AF401" s="30"/>
      <c r="AG401" s="357"/>
      <c r="AH401" s="88">
        <f>AH210</f>
        <v>130</v>
      </c>
      <c r="AI401" s="353">
        <f>AI210</f>
        <v>113.9</v>
      </c>
      <c r="AJ401" s="90"/>
      <c r="AK401" s="30"/>
      <c r="AL401" s="357"/>
      <c r="AM401" s="88"/>
      <c r="AN401" s="353">
        <f>AN210</f>
        <v>116.65</v>
      </c>
      <c r="AO401" s="29"/>
      <c r="AP401" s="30"/>
      <c r="AQ401" s="357"/>
      <c r="AR401" s="88"/>
      <c r="AS401" s="338"/>
      <c r="AT401" s="29"/>
      <c r="AU401" s="30"/>
      <c r="AV401" s="357"/>
    </row>
    <row r="402" spans="1:48" s="62" customFormat="1" hidden="1" outlineLevel="1" collapsed="1" x14ac:dyDescent="0.3">
      <c r="A402" s="199" t="s">
        <v>359</v>
      </c>
      <c r="C402" s="337"/>
      <c r="D402" s="337"/>
      <c r="E402" s="347"/>
      <c r="F402" s="351">
        <f>SUM(F403,F406,F407,F410,F411,F416,F422,F426,F432,)</f>
        <v>33121.47</v>
      </c>
      <c r="G402" s="351">
        <f>SUM(G403,G406,G407,G410,G411,G416,G422,G426,G432,)</f>
        <v>37544.15</v>
      </c>
      <c r="H402" s="351">
        <f>SUM(H403,H406,H407,H410,H411,H416,H422,H426,H432,)</f>
        <v>31676.94</v>
      </c>
      <c r="I402" s="351">
        <f>SUM(I403,I406,I407,I410,I411,I416,I422,I426,I432,)</f>
        <v>22773.42</v>
      </c>
      <c r="J402" s="351">
        <f>SUM(J403,J406,J407,J410,J411,J416,J422,J426,J432,)</f>
        <v>28993.82</v>
      </c>
      <c r="K402" s="349" t="str">
        <f>ROUND((J402-I402),2)&amp;"  ( "&amp;(ROUND((J402-I402)/(IF(I402=0,0.0001,I402)),3)*100)&amp;"% )"</f>
        <v>6220,4  ( 27,3% )</v>
      </c>
      <c r="L402" s="351">
        <f>SUM(L403,L406,L407,L410,L411,L416,L422,L426,L432,)</f>
        <v>32566.439999999995</v>
      </c>
      <c r="M402" s="349" t="str">
        <f>ROUND((L402-G402),2)&amp;"   ( "&amp;(ROUND((L402-G402)/(IF(G402=0,0.0001,G402)),3)*100)&amp;"% )"</f>
        <v>-4977,71   ( -13,3% )</v>
      </c>
      <c r="N402" s="88"/>
      <c r="O402" s="351">
        <f>SUM(O403,O406,O407,O410,O411,O416,O422,O426,O432,)</f>
        <v>31459.439999999999</v>
      </c>
      <c r="P402" s="349" t="str">
        <f>ROUND((O402-J402),2)&amp;"   ( "&amp;(ROUND((O402-J402)/(IF(J402=0,0.0001,J402)),3)*100)&amp;"% )"</f>
        <v>2465,62   ( 8,5% )</v>
      </c>
      <c r="Q402" s="123"/>
      <c r="R402" s="357">
        <f>O402/O$640</f>
        <v>6.2787723979134458E-2</v>
      </c>
      <c r="S402" s="88"/>
      <c r="T402" s="351">
        <f>SUM(T403,T406,T407,T410,T411,T416,T422,T426,T432,)</f>
        <v>30720.799999999996</v>
      </c>
      <c r="U402" s="349" t="str">
        <f>ROUND((T402-O402),2)&amp;"   ( "&amp;(ROUND((T402-O402)/(IF(O402=0,0.0001,O402)),3)*100)&amp;"% )"</f>
        <v>-738,64   ( -2,3% )</v>
      </c>
      <c r="V402" s="123"/>
      <c r="W402" s="357">
        <f>T402/T$640</f>
        <v>6.2814537342699373E-2</v>
      </c>
      <c r="X402" s="340"/>
      <c r="Y402" s="351">
        <f>SUM(Y403,Y406,Y407,Y410,Y411,Y416,Y422,Y426,Y432,)</f>
        <v>35224.36</v>
      </c>
      <c r="Z402" s="349" t="str">
        <f>ROUND((Y402-T402),2)&amp;"   ( "&amp;(ROUND((Y402-T402)/(IF(T402=0,0.0001,T402)),3)*100)&amp;"% )"</f>
        <v>4503,56   ( 14,7% )</v>
      </c>
      <c r="AA402" s="30"/>
      <c r="AB402" s="357">
        <f>Y402/Y$640</f>
        <v>6.9150769733215309E-2</v>
      </c>
      <c r="AC402" s="88">
        <f>SUM(AC403,AC406,AC407,AC410,AC411,AC416,AC422,AC426,AC432,)</f>
        <v>35010</v>
      </c>
      <c r="AD402" s="351">
        <f>SUM(AD403,AD406,AD407,AD410,AD411,AD416,AD422,AD426,AD432,)</f>
        <v>28177.32</v>
      </c>
      <c r="AE402" s="6" t="str">
        <f>ROUND((AD402-Y402),2)&amp;"   ( "&amp;(ROUND((AD402-Y402)/(IF(Y402=0,0.0001,Y402)),3)*100)&amp;"% )"</f>
        <v>-7047,04   ( -20% )</v>
      </c>
      <c r="AF402" s="356" t="str">
        <f>ROUND(AD402-AC402,2) &amp; "  (" &amp; ROUND(100*(AD402-AC402)/AC402,1) &amp;"%)"</f>
        <v>-6832,68  (-19,5%)</v>
      </c>
      <c r="AG402" s="357">
        <f>AD402/AD$640</f>
        <v>5.5953681513641398E-2</v>
      </c>
      <c r="AH402" s="88">
        <f>SUM(AH403,AH406,AH407,AH410,AH411,AH416,AH422,AH426,AH432,)</f>
        <v>24160</v>
      </c>
      <c r="AI402" s="351">
        <f>SUM(AI403,AI406,AI407,AI410,AI411,AI416,AI422,AI426,AI432,)</f>
        <v>30582.3</v>
      </c>
      <c r="AJ402" s="6" t="str">
        <f t="shared" ref="AJ402" si="322">ROUND(AI402-AD402,2) &amp; "   (" &amp; ROUND(100*(AI402-AD402)/AD402,1) &amp;"%)"</f>
        <v>2404,98   (8,5%)</v>
      </c>
      <c r="AK402" s="30"/>
      <c r="AL402" s="357">
        <f>AI402/AI$640</f>
        <v>6.3466653573070922E-2</v>
      </c>
      <c r="AM402" s="88"/>
      <c r="AN402" s="351">
        <f>SUM(AN403,AN406,AN407,AN410,AN411,AN416,AN422,AN426,AN432,)</f>
        <v>31724.699999999997</v>
      </c>
      <c r="AO402" s="35" t="str">
        <f t="shared" ref="AO402" si="323">ROUND(AN402-AI402,2) &amp; "   (" &amp; ROUND(100*(AN402-AI402)/AI402,1) &amp;"%)"</f>
        <v>1142,4   (3,7%)</v>
      </c>
      <c r="AP402" s="30"/>
      <c r="AQ402" s="357">
        <f>AN402/AN$640</f>
        <v>8.5525428992599309E-2</v>
      </c>
      <c r="AR402" s="88"/>
      <c r="AS402" s="338"/>
      <c r="AT402" s="35" t="str">
        <f t="shared" ref="AT402" si="324">ROUND(AS402-AN402,2) &amp; "   (" &amp; ROUND(100*(AS402-AN402)/AN402,1) &amp;"%)"</f>
        <v>-31724,7   (-100%)</v>
      </c>
      <c r="AU402" s="30"/>
      <c r="AV402" s="357" t="e">
        <f>AS402/AS$640</f>
        <v>#DIV/0!</v>
      </c>
    </row>
    <row r="403" spans="1:48" s="62" customFormat="1" hidden="1" outlineLevel="2" collapsed="1" x14ac:dyDescent="0.3">
      <c r="A403" s="188" t="s">
        <v>360</v>
      </c>
      <c r="C403" s="337"/>
      <c r="D403" s="337"/>
      <c r="E403" s="359"/>
      <c r="F403" s="364">
        <f>SUM(F404:F405)</f>
        <v>0</v>
      </c>
      <c r="G403" s="364">
        <f>SUM(G404:G405)</f>
        <v>0</v>
      </c>
      <c r="H403" s="364">
        <f>SUM(H404:H405)</f>
        <v>0</v>
      </c>
      <c r="I403" s="364">
        <f>SUM(I404:I405)</f>
        <v>244.21</v>
      </c>
      <c r="J403" s="364">
        <f>SUM(J404:J405)</f>
        <v>0</v>
      </c>
      <c r="K403" s="360"/>
      <c r="L403" s="364">
        <f>SUM(L404:L405)</f>
        <v>2614</v>
      </c>
      <c r="M403" s="360"/>
      <c r="N403" s="88"/>
      <c r="O403" s="364">
        <f>SUM(O404:O405)</f>
        <v>0</v>
      </c>
      <c r="P403" s="360"/>
      <c r="Q403" s="123"/>
      <c r="R403" s="357"/>
      <c r="S403" s="88"/>
      <c r="T403" s="364">
        <f>SUM(T404:T405)</f>
        <v>633.29999999999995</v>
      </c>
      <c r="U403" s="360"/>
      <c r="V403" s="123"/>
      <c r="W403" s="357"/>
      <c r="X403" s="340"/>
      <c r="Y403" s="364">
        <f>SUM(Y404:Y405)</f>
        <v>0</v>
      </c>
      <c r="Z403" s="360"/>
      <c r="AA403" s="30"/>
      <c r="AB403" s="357"/>
      <c r="AC403" s="88">
        <f>SUM(AC404:AC405)</f>
        <v>1530</v>
      </c>
      <c r="AD403" s="364">
        <f>SUM(AD404:AD405)</f>
        <v>0</v>
      </c>
      <c r="AE403" s="90" t="str">
        <f>ROUND((AD403-Y403),2)&amp;" / "&amp;(ROUND((AD403-Y403)/(IF(Y403=0,0.0001,Y403)),3)*100)&amp;"%"</f>
        <v>0 / 0%</v>
      </c>
      <c r="AF403" s="30"/>
      <c r="AG403" s="357"/>
      <c r="AH403" s="88">
        <f>SUM(AH404:AH405)</f>
        <v>1560</v>
      </c>
      <c r="AI403" s="364">
        <f>SUM(AI404:AI405)</f>
        <v>0</v>
      </c>
      <c r="AJ403" s="90"/>
      <c r="AK403" s="30"/>
      <c r="AL403" s="357"/>
      <c r="AM403" s="88"/>
      <c r="AN403" s="364">
        <f>SUM(AN404:AN405)</f>
        <v>729.32</v>
      </c>
      <c r="AO403" s="29"/>
      <c r="AP403" s="30"/>
      <c r="AQ403" s="357"/>
      <c r="AR403" s="88"/>
      <c r="AS403" s="338"/>
      <c r="AT403" s="29"/>
      <c r="AU403" s="30"/>
      <c r="AV403" s="357"/>
    </row>
    <row r="404" spans="1:48" s="62" customFormat="1" hidden="1" outlineLevel="3" x14ac:dyDescent="0.3">
      <c r="A404" s="190" t="s">
        <v>361</v>
      </c>
      <c r="C404" s="337"/>
      <c r="D404" s="337"/>
      <c r="E404" s="347" t="str">
        <f>B83</f>
        <v>6150/01105  Pt Entr.Plomberie         (0010)</v>
      </c>
      <c r="F404" s="250">
        <f>F83</f>
        <v>0</v>
      </c>
      <c r="G404" s="250">
        <f>G83</f>
        <v>0</v>
      </c>
      <c r="H404" s="250">
        <f>H83</f>
        <v>0</v>
      </c>
      <c r="I404" s="250">
        <f>I83</f>
        <v>244.21</v>
      </c>
      <c r="J404" s="250">
        <f>J83</f>
        <v>0</v>
      </c>
      <c r="K404" s="354"/>
      <c r="L404" s="250">
        <f>L83</f>
        <v>249</v>
      </c>
      <c r="M404" s="354"/>
      <c r="N404" s="88"/>
      <c r="O404" s="250">
        <f>O83</f>
        <v>0</v>
      </c>
      <c r="P404" s="354"/>
      <c r="Q404" s="123"/>
      <c r="R404" s="357"/>
      <c r="S404" s="88"/>
      <c r="T404" s="250">
        <f>T83</f>
        <v>633.29999999999995</v>
      </c>
      <c r="U404" s="354"/>
      <c r="V404" s="123"/>
      <c r="W404" s="357"/>
      <c r="X404" s="340"/>
      <c r="Y404" s="250">
        <f>Y83</f>
        <v>0</v>
      </c>
      <c r="Z404" s="354"/>
      <c r="AA404" s="30"/>
      <c r="AB404" s="357"/>
      <c r="AC404" s="88">
        <f>AC83</f>
        <v>1530</v>
      </c>
      <c r="AD404" s="250">
        <f>AD83</f>
        <v>0</v>
      </c>
      <c r="AE404" s="90"/>
      <c r="AF404" s="30"/>
      <c r="AG404" s="357"/>
      <c r="AH404" s="88">
        <f>AH83</f>
        <v>1560</v>
      </c>
      <c r="AI404" s="250">
        <f>AI83</f>
        <v>0</v>
      </c>
      <c r="AJ404" s="90"/>
      <c r="AK404" s="30"/>
      <c r="AL404" s="357"/>
      <c r="AM404" s="88"/>
      <c r="AN404" s="250">
        <f>AN83</f>
        <v>729.32</v>
      </c>
      <c r="AO404" s="29"/>
      <c r="AP404" s="30"/>
      <c r="AQ404" s="357"/>
      <c r="AR404" s="88"/>
      <c r="AS404" s="338"/>
      <c r="AT404" s="29"/>
      <c r="AU404" s="30"/>
      <c r="AV404" s="357"/>
    </row>
    <row r="405" spans="1:48" s="62" customFormat="1" hidden="1" outlineLevel="3" x14ac:dyDescent="0.3">
      <c r="A405" s="190" t="s">
        <v>362</v>
      </c>
      <c r="C405" s="337"/>
      <c r="D405" s="337"/>
      <c r="E405" s="347" t="str">
        <f>B105</f>
        <v>6150/01206  Entretien Curage           (0220)</v>
      </c>
      <c r="F405" s="250">
        <f>F105</f>
        <v>0</v>
      </c>
      <c r="G405" s="250">
        <f>G105</f>
        <v>0</v>
      </c>
      <c r="H405" s="250">
        <f>H105</f>
        <v>0</v>
      </c>
      <c r="I405" s="250">
        <f>I105</f>
        <v>0</v>
      </c>
      <c r="J405" s="250">
        <f>J105</f>
        <v>0</v>
      </c>
      <c r="K405" s="354">
        <f>H105</f>
        <v>0</v>
      </c>
      <c r="L405" s="250">
        <f>L105</f>
        <v>2365</v>
      </c>
      <c r="M405" s="354">
        <f>J105</f>
        <v>0</v>
      </c>
      <c r="N405" s="88"/>
      <c r="O405" s="250">
        <f>O105</f>
        <v>0</v>
      </c>
      <c r="P405" s="354">
        <f>M105</f>
        <v>0</v>
      </c>
      <c r="Q405" s="123"/>
      <c r="R405" s="357"/>
      <c r="S405" s="88"/>
      <c r="T405" s="250">
        <f>T105</f>
        <v>0</v>
      </c>
      <c r="U405" s="354">
        <f>P105</f>
        <v>0</v>
      </c>
      <c r="V405" s="123"/>
      <c r="W405" s="357"/>
      <c r="X405" s="340"/>
      <c r="Y405" s="250">
        <f>Y105</f>
        <v>0</v>
      </c>
      <c r="Z405" s="354" t="str">
        <f>W105</f>
        <v/>
      </c>
      <c r="AA405" s="30"/>
      <c r="AB405" s="357"/>
      <c r="AC405" s="88">
        <f>AC105</f>
        <v>0</v>
      </c>
      <c r="AD405" s="250">
        <f>AD105</f>
        <v>0</v>
      </c>
      <c r="AE405" s="90" t="str">
        <f>AB105</f>
        <v/>
      </c>
      <c r="AF405" s="30"/>
      <c r="AG405" s="357"/>
      <c r="AH405" s="88">
        <f>AH105</f>
        <v>0</v>
      </c>
      <c r="AI405" s="250">
        <f>AI105</f>
        <v>0</v>
      </c>
      <c r="AJ405" s="90"/>
      <c r="AK405" s="30"/>
      <c r="AL405" s="357"/>
      <c r="AM405" s="88"/>
      <c r="AN405" s="250">
        <f>AN105</f>
        <v>0</v>
      </c>
      <c r="AO405" s="29"/>
      <c r="AP405" s="30"/>
      <c r="AQ405" s="357"/>
      <c r="AR405" s="88"/>
      <c r="AS405" s="338"/>
      <c r="AT405" s="29"/>
      <c r="AU405" s="30"/>
      <c r="AV405" s="357"/>
    </row>
    <row r="406" spans="1:48" s="62" customFormat="1" hidden="1" outlineLevel="2" x14ac:dyDescent="0.3">
      <c r="A406" s="188" t="s">
        <v>363</v>
      </c>
      <c r="C406" s="337"/>
      <c r="D406" s="337"/>
      <c r="E406" s="347" t="str">
        <f>B85</f>
        <v>6150/01115  Pt Entr.Electricité      (0030)</v>
      </c>
      <c r="F406" s="353">
        <f>F85</f>
        <v>0</v>
      </c>
      <c r="G406" s="353">
        <f>G85</f>
        <v>1800.88</v>
      </c>
      <c r="H406" s="353">
        <f>H85</f>
        <v>370.22</v>
      </c>
      <c r="I406" s="353">
        <f>I85</f>
        <v>0</v>
      </c>
      <c r="J406" s="353">
        <f>J85</f>
        <v>0</v>
      </c>
      <c r="K406" s="354"/>
      <c r="L406" s="353">
        <f>L85</f>
        <v>0</v>
      </c>
      <c r="M406" s="354"/>
      <c r="N406" s="88"/>
      <c r="O406" s="353">
        <f>O85</f>
        <v>0</v>
      </c>
      <c r="P406" s="354"/>
      <c r="Q406" s="123"/>
      <c r="R406" s="357"/>
      <c r="S406" s="88"/>
      <c r="T406" s="353">
        <f>T85</f>
        <v>709.5</v>
      </c>
      <c r="U406" s="354"/>
      <c r="V406" s="123"/>
      <c r="W406" s="357"/>
      <c r="X406" s="340"/>
      <c r="Y406" s="353">
        <f>Y85</f>
        <v>244.2</v>
      </c>
      <c r="Z406" s="354"/>
      <c r="AA406" s="30"/>
      <c r="AB406" s="365"/>
      <c r="AC406" s="88">
        <f>AC85</f>
        <v>1740</v>
      </c>
      <c r="AD406" s="353">
        <f>AD85</f>
        <v>0</v>
      </c>
      <c r="AE406" s="90" t="str">
        <f>ROUND((AD406-Y406),2)&amp;" / "&amp;(ROUND((AD406-Y406)/(IF(Y406=0,0.0001,Y406)),3)*100)&amp;"%"</f>
        <v>-244,2 / -100%</v>
      </c>
      <c r="AF406" s="30"/>
      <c r="AG406" s="365"/>
      <c r="AH406" s="88">
        <f>AH85</f>
        <v>1770</v>
      </c>
      <c r="AI406" s="353">
        <f>AI85</f>
        <v>0</v>
      </c>
      <c r="AJ406" s="90"/>
      <c r="AK406" s="30"/>
      <c r="AL406" s="365"/>
      <c r="AM406" s="88"/>
      <c r="AN406" s="353">
        <f>AN85</f>
        <v>0</v>
      </c>
      <c r="AO406" s="29"/>
      <c r="AP406" s="30"/>
      <c r="AQ406" s="365"/>
      <c r="AR406" s="88"/>
      <c r="AS406" s="338"/>
      <c r="AT406" s="29"/>
      <c r="AU406" s="30"/>
      <c r="AV406" s="365"/>
    </row>
    <row r="407" spans="1:48" s="62" customFormat="1" hidden="1" outlineLevel="2" collapsed="1" x14ac:dyDescent="0.3">
      <c r="A407" s="188" t="s">
        <v>364</v>
      </c>
      <c r="C407" s="337"/>
      <c r="D407" s="337"/>
      <c r="E407" s="347"/>
      <c r="F407" s="362">
        <f>SUM(F408:F409)</f>
        <v>8263.06</v>
      </c>
      <c r="G407" s="362">
        <f>SUM(G408:G409)</f>
        <v>8639.93</v>
      </c>
      <c r="H407" s="362">
        <f>SUM(H408:H409)</f>
        <v>8898.42</v>
      </c>
      <c r="I407" s="362">
        <f>SUM(I408:I409)</f>
        <v>9170.09</v>
      </c>
      <c r="J407" s="362">
        <f>SUM(J408:J409)</f>
        <v>7398.58</v>
      </c>
      <c r="K407" s="354"/>
      <c r="L407" s="362">
        <f>SUM(L408:L409)</f>
        <v>5395.48</v>
      </c>
      <c r="M407" s="354"/>
      <c r="N407" s="88"/>
      <c r="O407" s="362">
        <f>SUM(O408:O409)</f>
        <v>5777.46</v>
      </c>
      <c r="P407" s="354"/>
      <c r="Q407" s="123"/>
      <c r="R407" s="357"/>
      <c r="S407" s="88"/>
      <c r="T407" s="362">
        <f>SUM(T408:T409)</f>
        <v>5600.14</v>
      </c>
      <c r="U407" s="354"/>
      <c r="V407" s="123"/>
      <c r="W407" s="357"/>
      <c r="X407" s="340"/>
      <c r="Y407" s="362">
        <f>SUM(Y408:Y409)</f>
        <v>8196.75</v>
      </c>
      <c r="Z407" s="354"/>
      <c r="AA407" s="30"/>
      <c r="AB407" s="361">
        <f>Y407/Y$640</f>
        <v>1.6091465446376671E-2</v>
      </c>
      <c r="AC407" s="88">
        <f>SUM(AC408:AC409)</f>
        <v>5700</v>
      </c>
      <c r="AD407" s="362">
        <f>SUM(AD408:AD409)</f>
        <v>5830.38</v>
      </c>
      <c r="AE407" s="90" t="str">
        <f>ROUND((AD407-Y407),2)&amp;" / "&amp;(ROUND((AD407-Y407)/(IF(Y407=0,0.0001,Y407)),3)*100)&amp;"%"</f>
        <v>-2366,37 / -28,9%</v>
      </c>
      <c r="AF407" s="356" t="str">
        <f>ROUND(AD407-AC407,2) &amp; "  (" &amp; ROUND(100*(AD407-AC407)/AC407,1) &amp;"%)"</f>
        <v>130,38  (2,3%)</v>
      </c>
      <c r="AG407" s="361">
        <f>AD407/AD$640</f>
        <v>1.1577794681094744E-2</v>
      </c>
      <c r="AH407" s="88">
        <f>SUM(AH408:AH409)</f>
        <v>5790</v>
      </c>
      <c r="AI407" s="362">
        <f>SUM(AI408:AI409)</f>
        <v>5933.08</v>
      </c>
      <c r="AJ407" s="90"/>
      <c r="AK407" s="30"/>
      <c r="AL407" s="361">
        <f>AI407/AI$640</f>
        <v>1.2312766959362627E-2</v>
      </c>
      <c r="AM407" s="88"/>
      <c r="AN407" s="362">
        <f>SUM(AN408:AN409)</f>
        <v>6015.62</v>
      </c>
      <c r="AO407" s="29"/>
      <c r="AP407" s="30"/>
      <c r="AQ407" s="361">
        <f>AN407/AN$640</f>
        <v>1.6217284360654644E-2</v>
      </c>
      <c r="AR407" s="88"/>
      <c r="AS407" s="338"/>
      <c r="AT407" s="29"/>
      <c r="AU407" s="30"/>
      <c r="AV407" s="361" t="e">
        <f>AS407/AS$640</f>
        <v>#DIV/0!</v>
      </c>
    </row>
    <row r="408" spans="1:48" s="62" customFormat="1" hidden="1" outlineLevel="3" x14ac:dyDescent="0.3">
      <c r="A408" s="190" t="s">
        <v>365</v>
      </c>
      <c r="C408" s="337"/>
      <c r="D408" s="337"/>
      <c r="E408" s="347" t="str">
        <f>B306</f>
        <v>6140/65828  Cont.Chauff. P2</v>
      </c>
      <c r="F408" s="250">
        <f>F306</f>
        <v>0</v>
      </c>
      <c r="G408" s="250">
        <f>G306</f>
        <v>0</v>
      </c>
      <c r="H408" s="250">
        <f>H306</f>
        <v>0</v>
      </c>
      <c r="I408" s="250">
        <f>I306</f>
        <v>9170.09</v>
      </c>
      <c r="J408" s="250">
        <f>J306</f>
        <v>7398.58</v>
      </c>
      <c r="K408" s="354"/>
      <c r="L408" s="250">
        <f>L306</f>
        <v>5395.48</v>
      </c>
      <c r="M408" s="354"/>
      <c r="N408" s="88"/>
      <c r="O408" s="250">
        <f>O306</f>
        <v>5502.46</v>
      </c>
      <c r="P408" s="354"/>
      <c r="Q408" s="123"/>
      <c r="R408" s="357"/>
      <c r="S408" s="88"/>
      <c r="T408" s="250">
        <f>T306</f>
        <v>5600.14</v>
      </c>
      <c r="U408" s="354"/>
      <c r="V408" s="123"/>
      <c r="W408" s="357"/>
      <c r="X408" s="340"/>
      <c r="Y408" s="250">
        <f>Y306</f>
        <v>5704.8</v>
      </c>
      <c r="Z408" s="354"/>
      <c r="AA408" s="30"/>
      <c r="AB408" s="361">
        <f>Y408/Y$640</f>
        <v>1.1199389035714111E-2</v>
      </c>
      <c r="AC408" s="88">
        <f>AC306</f>
        <v>5700</v>
      </c>
      <c r="AD408" s="250">
        <f>AD306</f>
        <v>5830.38</v>
      </c>
      <c r="AE408" s="90"/>
      <c r="AF408" s="30"/>
      <c r="AG408" s="361">
        <f>AD408/AD$640</f>
        <v>1.1577794681094744E-2</v>
      </c>
      <c r="AH408" s="88">
        <f>AH306</f>
        <v>5790</v>
      </c>
      <c r="AI408" s="250">
        <f>AI306</f>
        <v>5933.08</v>
      </c>
      <c r="AJ408" s="90"/>
      <c r="AK408" s="30"/>
      <c r="AL408" s="361">
        <f>AI408/AI$640</f>
        <v>1.2312766959362627E-2</v>
      </c>
      <c r="AM408" s="88"/>
      <c r="AN408" s="250">
        <f>AN306</f>
        <v>6015.62</v>
      </c>
      <c r="AO408" s="29"/>
      <c r="AP408" s="30"/>
      <c r="AQ408" s="361">
        <f>AN408/AN$640</f>
        <v>1.6217284360654644E-2</v>
      </c>
      <c r="AR408" s="88"/>
      <c r="AS408" s="338"/>
      <c r="AT408" s="29"/>
      <c r="AU408" s="30"/>
      <c r="AV408" s="361" t="e">
        <f>AS408/AS$640</f>
        <v>#DIV/0!</v>
      </c>
    </row>
    <row r="409" spans="1:48" s="62" customFormat="1" hidden="1" outlineLevel="3" x14ac:dyDescent="0.3">
      <c r="A409" s="190" t="s">
        <v>366</v>
      </c>
      <c r="C409" s="337"/>
      <c r="D409" s="337"/>
      <c r="E409" s="347" t="str">
        <f>B303</f>
        <v>6150/65821  Cont.Entretien</v>
      </c>
      <c r="F409" s="250">
        <f>F303</f>
        <v>8263.06</v>
      </c>
      <c r="G409" s="250">
        <f>G303</f>
        <v>8639.93</v>
      </c>
      <c r="H409" s="250">
        <f>H303</f>
        <v>8898.42</v>
      </c>
      <c r="I409" s="250">
        <f>I303</f>
        <v>0</v>
      </c>
      <c r="J409" s="250">
        <f>J303</f>
        <v>0</v>
      </c>
      <c r="K409" s="354"/>
      <c r="L409" s="250">
        <f>L303</f>
        <v>0</v>
      </c>
      <c r="M409" s="354"/>
      <c r="N409" s="88"/>
      <c r="O409" s="250">
        <f>O303</f>
        <v>275</v>
      </c>
      <c r="P409" s="354"/>
      <c r="Q409" s="123"/>
      <c r="R409" s="357"/>
      <c r="S409" s="88"/>
      <c r="T409" s="250">
        <f>T303</f>
        <v>0</v>
      </c>
      <c r="U409" s="354"/>
      <c r="V409" s="123"/>
      <c r="W409" s="357"/>
      <c r="X409" s="340"/>
      <c r="Y409" s="250">
        <f>Y303</f>
        <v>2491.9499999999998</v>
      </c>
      <c r="Z409" s="354"/>
      <c r="AA409" s="30"/>
      <c r="AB409" s="361">
        <f>Y409/Y$640</f>
        <v>4.8920764106625608E-3</v>
      </c>
      <c r="AC409" s="88">
        <f>AC303</f>
        <v>0</v>
      </c>
      <c r="AD409" s="250">
        <f>AD303</f>
        <v>0</v>
      </c>
      <c r="AE409" s="90"/>
      <c r="AF409" s="30"/>
      <c r="AG409" s="361">
        <f>AD409/AD$640</f>
        <v>0</v>
      </c>
      <c r="AH409" s="88">
        <f>AH303</f>
        <v>0</v>
      </c>
      <c r="AI409" s="250">
        <f>AI303</f>
        <v>0</v>
      </c>
      <c r="AJ409" s="90"/>
      <c r="AK409" s="30"/>
      <c r="AL409" s="361">
        <f>AI409/AI$640</f>
        <v>0</v>
      </c>
      <c r="AM409" s="88"/>
      <c r="AN409" s="250">
        <f>AN303</f>
        <v>0</v>
      </c>
      <c r="AO409" s="29"/>
      <c r="AP409" s="30"/>
      <c r="AQ409" s="361">
        <f>AN409/AN$640</f>
        <v>0</v>
      </c>
      <c r="AR409" s="88"/>
      <c r="AS409" s="338"/>
      <c r="AT409" s="29"/>
      <c r="AU409" s="30"/>
      <c r="AV409" s="361" t="e">
        <f>AS409/AS$640</f>
        <v>#DIV/0!</v>
      </c>
    </row>
    <row r="410" spans="1:48" s="62" customFormat="1" hidden="1" outlineLevel="2" x14ac:dyDescent="0.3">
      <c r="A410" s="188" t="s">
        <v>367</v>
      </c>
      <c r="C410" s="337"/>
      <c r="D410" s="337"/>
      <c r="E410" s="347" t="str">
        <f>B288</f>
        <v>6140/40802/600  Cont.Entretien Asc.</v>
      </c>
      <c r="F410" s="353">
        <f>F288</f>
        <v>15545.160000000002</v>
      </c>
      <c r="G410" s="353">
        <f>G288</f>
        <v>15778.439999999999</v>
      </c>
      <c r="H410" s="353">
        <f>H288</f>
        <v>13179.519999999999</v>
      </c>
      <c r="I410" s="353">
        <f>I288</f>
        <v>4107.2</v>
      </c>
      <c r="J410" s="353">
        <f>J288</f>
        <v>10302.060000000001</v>
      </c>
      <c r="K410" s="354"/>
      <c r="L410" s="353">
        <f>L288</f>
        <v>10494.68</v>
      </c>
      <c r="M410" s="354"/>
      <c r="N410" s="88"/>
      <c r="O410" s="353">
        <f>O288</f>
        <v>10625.2</v>
      </c>
      <c r="P410" s="354"/>
      <c r="Q410" s="123"/>
      <c r="R410" s="357"/>
      <c r="S410" s="88"/>
      <c r="T410" s="353">
        <f>T288</f>
        <v>10731.48</v>
      </c>
      <c r="U410" s="354"/>
      <c r="V410" s="123"/>
      <c r="W410" s="357"/>
      <c r="X410" s="340"/>
      <c r="Y410" s="353">
        <f>Y288</f>
        <v>10885</v>
      </c>
      <c r="Z410" s="354"/>
      <c r="AA410" s="30"/>
      <c r="AB410" s="361">
        <f>Y410/Y$640</f>
        <v>2.1368908577644809E-2</v>
      </c>
      <c r="AC410" s="88">
        <f>AC288</f>
        <v>11300</v>
      </c>
      <c r="AD410" s="353">
        <f>AD288</f>
        <v>10885.000000000002</v>
      </c>
      <c r="AE410" s="90" t="str">
        <f>ROUND((AD410-Y410),2)&amp;" / "&amp;(ROUND((AD410-Y410)/(IF(Y410=0,0.0001,Y410)),3)*100)&amp;"%"</f>
        <v>0 / 0%</v>
      </c>
      <c r="AF410" s="30"/>
      <c r="AG410" s="361">
        <f>AD410/AD$640</f>
        <v>2.1615108295465528E-2</v>
      </c>
      <c r="AH410" s="88">
        <f>AH288</f>
        <v>0</v>
      </c>
      <c r="AI410" s="353">
        <f>AI288</f>
        <v>11048.2</v>
      </c>
      <c r="AJ410" s="90"/>
      <c r="AK410" s="30"/>
      <c r="AL410" s="361">
        <f>AI410/AI$640</f>
        <v>2.2928042756954259E-2</v>
      </c>
      <c r="AM410" s="88"/>
      <c r="AN410" s="353">
        <f>AN288</f>
        <v>11237.119999999999</v>
      </c>
      <c r="AO410" s="29"/>
      <c r="AP410" s="30"/>
      <c r="AQ410" s="361">
        <f>AN410/AN$640</f>
        <v>3.0293730394339982E-2</v>
      </c>
      <c r="AR410" s="88"/>
      <c r="AS410" s="338"/>
      <c r="AT410" s="29"/>
      <c r="AU410" s="30"/>
      <c r="AV410" s="361" t="e">
        <f>AS410/AS$640</f>
        <v>#DIV/0!</v>
      </c>
    </row>
    <row r="411" spans="1:48" s="62" customFormat="1" hidden="1" outlineLevel="2" collapsed="1" x14ac:dyDescent="0.3">
      <c r="A411" s="188" t="s">
        <v>368</v>
      </c>
      <c r="C411" s="337"/>
      <c r="D411" s="337"/>
      <c r="E411" s="347"/>
      <c r="F411" s="362">
        <f>SUM(F412:F415)</f>
        <v>5804.58</v>
      </c>
      <c r="G411" s="362">
        <f>SUM(G412:G415)</f>
        <v>5947.7800000000007</v>
      </c>
      <c r="H411" s="362">
        <f>SUM(H412:H415)</f>
        <v>6185.7199999999993</v>
      </c>
      <c r="I411" s="362">
        <f>SUM(I412:I415)</f>
        <v>6361.07</v>
      </c>
      <c r="J411" s="362">
        <f>SUM(J412:J415)</f>
        <v>5621.55</v>
      </c>
      <c r="K411" s="354"/>
      <c r="L411" s="362">
        <f>SUM(L412:L415)</f>
        <v>7945.58</v>
      </c>
      <c r="M411" s="354"/>
      <c r="N411" s="88"/>
      <c r="O411" s="362">
        <f>SUM(O412:O415)</f>
        <v>7124.6600000000008</v>
      </c>
      <c r="P411" s="354"/>
      <c r="Q411" s="123"/>
      <c r="R411" s="357"/>
      <c r="S411" s="88"/>
      <c r="T411" s="362">
        <f>SUM(T412:T415)</f>
        <v>6179.3600000000006</v>
      </c>
      <c r="U411" s="354"/>
      <c r="V411" s="123"/>
      <c r="W411" s="357"/>
      <c r="X411" s="340"/>
      <c r="Y411" s="362">
        <f>SUM(Y412:Y415)</f>
        <v>7052.62</v>
      </c>
      <c r="Z411" s="354"/>
      <c r="AA411" s="30"/>
      <c r="AB411" s="361">
        <f>Y411/Y$640</f>
        <v>1.3845364447668288E-2</v>
      </c>
      <c r="AC411" s="88">
        <f>SUM(AC412:AC415)</f>
        <v>6140</v>
      </c>
      <c r="AD411" s="362">
        <f>SUM(AD412:AD415)</f>
        <v>1464.62</v>
      </c>
      <c r="AE411" s="90" t="str">
        <f>ROUND((AD411-Y411),2)&amp;" / "&amp;(ROUND((AD411-Y411)/(IF(Y411=0,0.0001,Y411)),3)*100)&amp;"%"</f>
        <v>-5588 / -79,2%</v>
      </c>
      <c r="AF411" s="30"/>
      <c r="AG411" s="361">
        <f>AD411/AD$640</f>
        <v>2.9083987057147188E-3</v>
      </c>
      <c r="AH411" s="88">
        <f>SUM(AH412:AH415)</f>
        <v>6260</v>
      </c>
      <c r="AI411" s="362">
        <f>SUM(AI412:AI415)</f>
        <v>4972.1000000000004</v>
      </c>
      <c r="AJ411" s="90"/>
      <c r="AK411" s="30"/>
      <c r="AL411" s="361">
        <f>AI411/AI$640</f>
        <v>1.0318470102989833E-2</v>
      </c>
      <c r="AM411" s="88"/>
      <c r="AN411" s="362">
        <f>SUM(AN412:AN415)</f>
        <v>4608.8</v>
      </c>
      <c r="AO411" s="29"/>
      <c r="AP411" s="30"/>
      <c r="AQ411" s="361">
        <f>AN411/AN$640</f>
        <v>1.2424691081116346E-2</v>
      </c>
      <c r="AR411" s="88"/>
      <c r="AS411" s="338"/>
      <c r="AT411" s="29"/>
      <c r="AU411" s="30"/>
      <c r="AV411" s="361" t="e">
        <f>AS411/AS$640</f>
        <v>#DIV/0!</v>
      </c>
    </row>
    <row r="412" spans="1:48" s="62" customFormat="1" hidden="1" outlineLevel="3" x14ac:dyDescent="0.3">
      <c r="A412" s="190" t="s">
        <v>369</v>
      </c>
      <c r="C412" s="337"/>
      <c r="D412" s="337"/>
      <c r="E412" s="347" t="str">
        <f>B208</f>
        <v>6140/00861 ContratEntrtVideOrdure (1160)</v>
      </c>
      <c r="F412" s="250">
        <f>F208</f>
        <v>2674.76</v>
      </c>
      <c r="G412" s="250">
        <f>G208</f>
        <v>2740.86</v>
      </c>
      <c r="H412" s="250">
        <f>H208</f>
        <v>2862.36</v>
      </c>
      <c r="I412" s="250">
        <f>I208</f>
        <v>2950.04</v>
      </c>
      <c r="J412" s="250">
        <f>J208</f>
        <v>3122.88</v>
      </c>
      <c r="K412" s="354"/>
      <c r="L412" s="250">
        <f>L208</f>
        <v>3213.02</v>
      </c>
      <c r="M412" s="354"/>
      <c r="N412" s="88"/>
      <c r="O412" s="250">
        <f>O208</f>
        <v>3340.26</v>
      </c>
      <c r="P412" s="354"/>
      <c r="Q412" s="123"/>
      <c r="R412" s="357"/>
      <c r="S412" s="88"/>
      <c r="T412" s="250">
        <f>T208</f>
        <v>3425.1</v>
      </c>
      <c r="U412" s="354"/>
      <c r="V412" s="123"/>
      <c r="W412" s="357"/>
      <c r="X412" s="340"/>
      <c r="Y412" s="250">
        <f>Y208</f>
        <v>5060</v>
      </c>
      <c r="Z412" s="354"/>
      <c r="AA412" s="30"/>
      <c r="AB412" s="361">
        <f>Y412/Y$640</f>
        <v>9.9335486819368615E-3</v>
      </c>
      <c r="AC412" s="88">
        <f>AC208</f>
        <v>2700</v>
      </c>
      <c r="AD412" s="250">
        <f>AD208</f>
        <v>0</v>
      </c>
      <c r="AE412" s="90"/>
      <c r="AF412" s="30"/>
      <c r="AG412" s="361">
        <f>AD412/AD$640</f>
        <v>0</v>
      </c>
      <c r="AH412" s="88">
        <f>AH208</f>
        <v>2750</v>
      </c>
      <c r="AI412" s="250">
        <f>AI208</f>
        <v>3465</v>
      </c>
      <c r="AJ412" s="90"/>
      <c r="AK412" s="30"/>
      <c r="AL412" s="361">
        <f>AI412/AI$640</f>
        <v>7.1908245825425413E-3</v>
      </c>
      <c r="AM412" s="88"/>
      <c r="AN412" s="250">
        <f>AN208</f>
        <v>3058</v>
      </c>
      <c r="AO412" s="29"/>
      <c r="AP412" s="30"/>
      <c r="AQ412" s="361">
        <f>AN412/AN$640</f>
        <v>8.2439475191055777E-3</v>
      </c>
      <c r="AR412" s="88"/>
      <c r="AS412" s="338"/>
      <c r="AT412" s="29"/>
      <c r="AU412" s="30"/>
      <c r="AV412" s="361" t="e">
        <f>AS412/AS$640</f>
        <v>#DIV/0!</v>
      </c>
    </row>
    <row r="413" spans="1:48" s="62" customFormat="1" hidden="1" outlineLevel="3" x14ac:dyDescent="0.3">
      <c r="A413" s="190" t="s">
        <v>370</v>
      </c>
      <c r="C413" s="337"/>
      <c r="D413" s="337"/>
      <c r="E413" s="347" t="str">
        <f>B93</f>
        <v>6140/00161  Ctrat Dératisation           (0110)</v>
      </c>
      <c r="F413" s="250">
        <f>F93</f>
        <v>453.61</v>
      </c>
      <c r="G413" s="250">
        <f>G93</f>
        <v>465.51</v>
      </c>
      <c r="H413" s="250">
        <f>H93</f>
        <v>484.8</v>
      </c>
      <c r="I413" s="250">
        <f>I93</f>
        <v>499.34</v>
      </c>
      <c r="J413" s="250">
        <f>J93</f>
        <v>530.23</v>
      </c>
      <c r="K413" s="354"/>
      <c r="L413" s="250">
        <f>L93</f>
        <v>547.24</v>
      </c>
      <c r="M413" s="354"/>
      <c r="N413" s="88"/>
      <c r="O413" s="250">
        <f>O93</f>
        <v>574.88</v>
      </c>
      <c r="P413" s="354"/>
      <c r="Q413" s="123"/>
      <c r="R413" s="357"/>
      <c r="S413" s="88"/>
      <c r="T413" s="250">
        <f>T93</f>
        <v>587.80999999999995</v>
      </c>
      <c r="U413" s="354"/>
      <c r="V413" s="123"/>
      <c r="W413" s="357"/>
      <c r="X413" s="340"/>
      <c r="Y413" s="250">
        <f>Y93</f>
        <v>528</v>
      </c>
      <c r="Z413" s="354"/>
      <c r="AA413" s="30"/>
      <c r="AB413" s="361">
        <f>Y413/Y$640</f>
        <v>1.0365442102890636E-3</v>
      </c>
      <c r="AC413" s="88">
        <f>AC93</f>
        <v>500</v>
      </c>
      <c r="AD413" s="250">
        <f>AD93</f>
        <v>0</v>
      </c>
      <c r="AE413" s="90"/>
      <c r="AF413" s="30"/>
      <c r="AG413" s="361">
        <f>AD413/AD$640</f>
        <v>0</v>
      </c>
      <c r="AH413" s="88">
        <f>AH93</f>
        <v>510</v>
      </c>
      <c r="AI413" s="250">
        <f>AI93</f>
        <v>0</v>
      </c>
      <c r="AJ413" s="90"/>
      <c r="AK413" s="30"/>
      <c r="AL413" s="361">
        <f>AI413/AI$640</f>
        <v>0</v>
      </c>
      <c r="AM413" s="88"/>
      <c r="AN413" s="250">
        <f>AN93</f>
        <v>0</v>
      </c>
      <c r="AO413" s="29"/>
      <c r="AP413" s="30"/>
      <c r="AQ413" s="361">
        <f>AN413/AN$640</f>
        <v>0</v>
      </c>
      <c r="AR413" s="88"/>
      <c r="AS413" s="338"/>
      <c r="AT413" s="29"/>
      <c r="AU413" s="30"/>
      <c r="AV413" s="361" t="e">
        <f>AS413/AS$640</f>
        <v>#DIV/0!</v>
      </c>
    </row>
    <row r="414" spans="1:48" s="62" customFormat="1" hidden="1" outlineLevel="3" x14ac:dyDescent="0.3">
      <c r="A414" s="190" t="s">
        <v>371</v>
      </c>
      <c r="C414" s="337"/>
      <c r="D414" s="337"/>
      <c r="E414" s="347" t="str">
        <f>B94</f>
        <v>6140/00162  Ctrat Désinsect.           (0120)</v>
      </c>
      <c r="F414" s="250">
        <f>F94</f>
        <v>1521.69</v>
      </c>
      <c r="G414" s="250">
        <f>G94</f>
        <v>1556.9</v>
      </c>
      <c r="H414" s="250">
        <f>H94</f>
        <v>1618.5</v>
      </c>
      <c r="I414" s="250">
        <f>I94</f>
        <v>1655.03</v>
      </c>
      <c r="J414" s="250">
        <f>J94</f>
        <v>669.74</v>
      </c>
      <c r="K414" s="354"/>
      <c r="L414" s="250">
        <f>L94</f>
        <v>2847.66</v>
      </c>
      <c r="M414" s="354"/>
      <c r="N414" s="88"/>
      <c r="O414" s="250">
        <f>O94</f>
        <v>1818.34</v>
      </c>
      <c r="P414" s="354"/>
      <c r="Q414" s="123"/>
      <c r="R414" s="357"/>
      <c r="S414" s="88"/>
      <c r="T414" s="250">
        <f>T94</f>
        <v>740.47</v>
      </c>
      <c r="U414" s="354"/>
      <c r="V414" s="123"/>
      <c r="W414" s="357"/>
      <c r="X414" s="340"/>
      <c r="Y414" s="250">
        <f>Y94</f>
        <v>0</v>
      </c>
      <c r="Z414" s="354"/>
      <c r="AA414" s="30"/>
      <c r="AB414" s="361">
        <f>Y414/Y$640</f>
        <v>0</v>
      </c>
      <c r="AC414" s="88">
        <f>AC94</f>
        <v>1500</v>
      </c>
      <c r="AD414" s="250">
        <f>AD94</f>
        <v>0</v>
      </c>
      <c r="AE414" s="90"/>
      <c r="AF414" s="30"/>
      <c r="AG414" s="361">
        <f>AD414/AD$640</f>
        <v>0</v>
      </c>
      <c r="AH414" s="88">
        <f>AH94</f>
        <v>1530</v>
      </c>
      <c r="AI414" s="250">
        <f>AI94</f>
        <v>0</v>
      </c>
      <c r="AJ414" s="90"/>
      <c r="AK414" s="30"/>
      <c r="AL414" s="361">
        <f>AI414/AI$640</f>
        <v>0</v>
      </c>
      <c r="AM414" s="88"/>
      <c r="AN414" s="250">
        <f>AN94</f>
        <v>0</v>
      </c>
      <c r="AO414" s="29"/>
      <c r="AP414" s="30"/>
      <c r="AQ414" s="361">
        <f>AN414/AN$640</f>
        <v>0</v>
      </c>
      <c r="AR414" s="88"/>
      <c r="AS414" s="338"/>
      <c r="AT414" s="29"/>
      <c r="AU414" s="30"/>
      <c r="AV414" s="361" t="e">
        <f>AS414/AS$640</f>
        <v>#DIV/0!</v>
      </c>
    </row>
    <row r="415" spans="1:48" s="62" customFormat="1" hidden="1" outlineLevel="3" x14ac:dyDescent="0.3">
      <c r="A415" s="190" t="s">
        <v>372</v>
      </c>
      <c r="C415" s="337"/>
      <c r="D415" s="337"/>
      <c r="E415" s="347" t="str">
        <f>B142</f>
        <v>6140/01372 Etat Parasitaire           (0570)</v>
      </c>
      <c r="F415" s="250">
        <f>F142</f>
        <v>1154.52</v>
      </c>
      <c r="G415" s="250">
        <f>G142</f>
        <v>1184.51</v>
      </c>
      <c r="H415" s="250">
        <f>H142</f>
        <v>1220.06</v>
      </c>
      <c r="I415" s="250">
        <f>I142</f>
        <v>1256.6600000000001</v>
      </c>
      <c r="J415" s="250">
        <f>J142</f>
        <v>1298.7</v>
      </c>
      <c r="K415" s="354"/>
      <c r="L415" s="250">
        <f>L142</f>
        <v>1337.66</v>
      </c>
      <c r="M415" s="354"/>
      <c r="N415" s="88"/>
      <c r="O415" s="250">
        <f>O142</f>
        <v>1391.18</v>
      </c>
      <c r="P415" s="354"/>
      <c r="Q415" s="123"/>
      <c r="R415" s="357"/>
      <c r="S415" s="88"/>
      <c r="T415" s="250">
        <f>T142</f>
        <v>1425.98</v>
      </c>
      <c r="U415" s="354"/>
      <c r="V415" s="123"/>
      <c r="W415" s="357"/>
      <c r="X415" s="340"/>
      <c r="Y415" s="250">
        <f>Y142</f>
        <v>1464.62</v>
      </c>
      <c r="Z415" s="354"/>
      <c r="AA415" s="30"/>
      <c r="AB415" s="361">
        <f>Y415/Y$640</f>
        <v>2.8752715554423644E-3</v>
      </c>
      <c r="AC415" s="88">
        <f>AC142</f>
        <v>1440</v>
      </c>
      <c r="AD415" s="250">
        <f>AD142</f>
        <v>1464.62</v>
      </c>
      <c r="AE415" s="90"/>
      <c r="AF415" s="30"/>
      <c r="AG415" s="361">
        <f>AD415/AD$640</f>
        <v>2.9083987057147188E-3</v>
      </c>
      <c r="AH415" s="88">
        <f>AH142</f>
        <v>1470</v>
      </c>
      <c r="AI415" s="250">
        <f>AI142</f>
        <v>1507.1</v>
      </c>
      <c r="AJ415" s="90"/>
      <c r="AK415" s="30"/>
      <c r="AL415" s="361">
        <f>AI415/AI$640</f>
        <v>3.1276455204472912E-3</v>
      </c>
      <c r="AM415" s="88"/>
      <c r="AN415" s="250">
        <f>AN142</f>
        <v>1550.8</v>
      </c>
      <c r="AO415" s="29"/>
      <c r="AP415" s="30"/>
      <c r="AQ415" s="361">
        <f>AN415/AN$640</f>
        <v>4.1807435620107684E-3</v>
      </c>
      <c r="AR415" s="88"/>
      <c r="AS415" s="338"/>
      <c r="AT415" s="29"/>
      <c r="AU415" s="30"/>
      <c r="AV415" s="361" t="e">
        <f>AS415/AS$640</f>
        <v>#DIV/0!</v>
      </c>
    </row>
    <row r="416" spans="1:48" s="62" customFormat="1" hidden="1" outlineLevel="2" collapsed="1" x14ac:dyDescent="0.3">
      <c r="A416" s="188" t="s">
        <v>373</v>
      </c>
      <c r="C416" s="337"/>
      <c r="D416" s="337"/>
      <c r="E416" s="347"/>
      <c r="F416" s="362">
        <f>SUM(F417:F421)</f>
        <v>879.76</v>
      </c>
      <c r="G416" s="362">
        <f>SUM(G417:G421)</f>
        <v>1071.6599999999999</v>
      </c>
      <c r="H416" s="362">
        <f>SUM(H417:H421)</f>
        <v>799.31</v>
      </c>
      <c r="I416" s="362">
        <f>SUM(I417:I421)</f>
        <v>837.24</v>
      </c>
      <c r="J416" s="362">
        <f>SUM(J417:J421)</f>
        <v>716.98</v>
      </c>
      <c r="K416" s="354"/>
      <c r="L416" s="362">
        <f>SUM(L417:L421)</f>
        <v>726.23</v>
      </c>
      <c r="M416" s="354"/>
      <c r="N416" s="88"/>
      <c r="O416" s="362">
        <f>SUM(O417:O421)</f>
        <v>1234.8</v>
      </c>
      <c r="P416" s="354"/>
      <c r="Q416" s="123"/>
      <c r="R416" s="357"/>
      <c r="S416" s="88"/>
      <c r="T416" s="362">
        <f>SUM(T417:T421)</f>
        <v>1683.12</v>
      </c>
      <c r="U416" s="354"/>
      <c r="V416" s="123"/>
      <c r="W416" s="357"/>
      <c r="X416" s="340"/>
      <c r="Y416" s="362">
        <f>SUM(Y417:Y421)</f>
        <v>1156.6600000000001</v>
      </c>
      <c r="Z416" s="354"/>
      <c r="AA416" s="30"/>
      <c r="AB416" s="361">
        <f>Y416/Y$640</f>
        <v>2.2706992921836147E-3</v>
      </c>
      <c r="AC416" s="88">
        <f>SUM(AC417:AC421)</f>
        <v>1490</v>
      </c>
      <c r="AD416" s="362">
        <f>SUM(AD417:AD421)</f>
        <v>1380.51</v>
      </c>
      <c r="AE416" s="90" t="str">
        <f>ROUND((AD416-Y416),2)&amp;" / "&amp;(ROUND((AD416-Y416)/(IF(Y416=0,0.0001,Y416)),3)*100)&amp;"%"</f>
        <v>223,85 / 19,4%</v>
      </c>
      <c r="AF416" s="30"/>
      <c r="AG416" s="361">
        <f>AD416/AD$640</f>
        <v>2.7413755767545351E-3</v>
      </c>
      <c r="AH416" s="88">
        <f>SUM(AH417:AH421)</f>
        <v>1530</v>
      </c>
      <c r="AI416" s="362">
        <f>SUM(AI417:AI421)</f>
        <v>929.6400000000001</v>
      </c>
      <c r="AJ416" s="90"/>
      <c r="AK416" s="30"/>
      <c r="AL416" s="361">
        <f>AI416/AI$640</f>
        <v>1.9292577676521931E-3</v>
      </c>
      <c r="AM416" s="88"/>
      <c r="AN416" s="362">
        <f>SUM(AN417:AN421)</f>
        <v>800.6</v>
      </c>
      <c r="AO416" s="29"/>
      <c r="AP416" s="30"/>
      <c r="AQ416" s="361">
        <f>AN416/AN$640</f>
        <v>2.1583075159568102E-3</v>
      </c>
      <c r="AR416" s="88"/>
      <c r="AS416" s="338"/>
      <c r="AT416" s="29"/>
      <c r="AU416" s="30"/>
      <c r="AV416" s="361" t="e">
        <f>AS416/AS$640</f>
        <v>#DIV/0!</v>
      </c>
    </row>
    <row r="417" spans="1:48" s="62" customFormat="1" hidden="1" outlineLevel="3" x14ac:dyDescent="0.3">
      <c r="A417" s="190" t="s">
        <v>374</v>
      </c>
      <c r="C417" s="337"/>
      <c r="D417" s="337"/>
      <c r="E417" s="347" t="str">
        <f>B181</f>
        <v>6150/01605 Entr.Interphone        (0925)</v>
      </c>
      <c r="F417" s="250">
        <f>F181</f>
        <v>140.53</v>
      </c>
      <c r="G417" s="250">
        <f>G181</f>
        <v>110.78</v>
      </c>
      <c r="H417" s="250">
        <f>H181</f>
        <v>132.68</v>
      </c>
      <c r="I417" s="250">
        <f>I181</f>
        <v>0</v>
      </c>
      <c r="J417" s="250">
        <f>J181</f>
        <v>0</v>
      </c>
      <c r="K417" s="354">
        <f>H181</f>
        <v>132.68</v>
      </c>
      <c r="L417" s="250">
        <f>L181</f>
        <v>0</v>
      </c>
      <c r="M417" s="354">
        <f>J181</f>
        <v>0</v>
      </c>
      <c r="N417" s="88"/>
      <c r="O417" s="250">
        <f>O181</f>
        <v>0</v>
      </c>
      <c r="P417" s="354">
        <f>M181</f>
        <v>0</v>
      </c>
      <c r="Q417" s="123"/>
      <c r="R417" s="357"/>
      <c r="S417" s="88"/>
      <c r="T417" s="250">
        <f>T181</f>
        <v>0</v>
      </c>
      <c r="U417" s="354">
        <f>P181</f>
        <v>0</v>
      </c>
      <c r="V417" s="123"/>
      <c r="W417" s="357"/>
      <c r="X417" s="340"/>
      <c r="Y417" s="250">
        <f>Y181</f>
        <v>0</v>
      </c>
      <c r="Z417" s="354" t="str">
        <f>W181</f>
        <v/>
      </c>
      <c r="AA417" s="30"/>
      <c r="AB417" s="361">
        <f>Y417/Y$640</f>
        <v>0</v>
      </c>
      <c r="AC417" s="88">
        <f>AC181</f>
        <v>160</v>
      </c>
      <c r="AD417" s="250">
        <f>AD181</f>
        <v>0</v>
      </c>
      <c r="AE417" s="90" t="str">
        <f>AB181</f>
        <v/>
      </c>
      <c r="AF417" s="30"/>
      <c r="AG417" s="361">
        <f>AD417/AD$640</f>
        <v>0</v>
      </c>
      <c r="AH417" s="88">
        <f>AH181</f>
        <v>170</v>
      </c>
      <c r="AI417" s="250">
        <f>AI181</f>
        <v>0</v>
      </c>
      <c r="AJ417" s="90"/>
      <c r="AK417" s="30"/>
      <c r="AL417" s="361">
        <f>AI417/AI$640</f>
        <v>0</v>
      </c>
      <c r="AM417" s="88"/>
      <c r="AN417" s="250">
        <f>AN181</f>
        <v>0</v>
      </c>
      <c r="AO417" s="29"/>
      <c r="AP417" s="30"/>
      <c r="AQ417" s="361">
        <f>AN417/AN$640</f>
        <v>0</v>
      </c>
      <c r="AR417" s="88"/>
      <c r="AS417" s="338"/>
      <c r="AT417" s="29"/>
      <c r="AU417" s="30"/>
      <c r="AV417" s="361" t="e">
        <f>AS417/AS$640</f>
        <v>#DIV/0!</v>
      </c>
    </row>
    <row r="418" spans="1:48" s="62" customFormat="1" hidden="1" outlineLevel="3" x14ac:dyDescent="0.3">
      <c r="A418" s="190" t="s">
        <v>375</v>
      </c>
      <c r="C418" s="337"/>
      <c r="D418" s="337"/>
      <c r="E418" s="347" t="str">
        <f>B199</f>
        <v>6140/01791 ContratEntr.PortesAuto  (1070)</v>
      </c>
      <c r="F418" s="250">
        <f>F199</f>
        <v>630.47</v>
      </c>
      <c r="G418" s="250">
        <f>G199</f>
        <v>635.52</v>
      </c>
      <c r="H418" s="250">
        <f>H199</f>
        <v>666.63</v>
      </c>
      <c r="I418" s="250">
        <f>I199</f>
        <v>688.94</v>
      </c>
      <c r="J418" s="250">
        <f>J199</f>
        <v>716.98</v>
      </c>
      <c r="K418" s="354"/>
      <c r="L418" s="250">
        <f>L199</f>
        <v>726.23</v>
      </c>
      <c r="M418" s="354"/>
      <c r="N418" s="88"/>
      <c r="O418" s="250">
        <f>O199</f>
        <v>736</v>
      </c>
      <c r="P418" s="354"/>
      <c r="Q418" s="123"/>
      <c r="R418" s="357"/>
      <c r="S418" s="88"/>
      <c r="T418" s="250">
        <f>T199</f>
        <v>747.91</v>
      </c>
      <c r="U418" s="354"/>
      <c r="V418" s="123"/>
      <c r="W418" s="357"/>
      <c r="X418" s="340"/>
      <c r="Y418" s="250">
        <f>Y199</f>
        <v>755.47</v>
      </c>
      <c r="Z418" s="354"/>
      <c r="AA418" s="30"/>
      <c r="AB418" s="361">
        <f>Y418/Y$640</f>
        <v>1.4831023760361346E-3</v>
      </c>
      <c r="AC418" s="88">
        <f>AC199</f>
        <v>1020</v>
      </c>
      <c r="AD418" s="250">
        <f>AD199</f>
        <v>771.11</v>
      </c>
      <c r="AE418" s="90"/>
      <c r="AF418" s="30"/>
      <c r="AG418" s="361">
        <f>AD418/AD$640</f>
        <v>1.5312472354355924E-3</v>
      </c>
      <c r="AH418" s="88">
        <f>AH199</f>
        <v>1040</v>
      </c>
      <c r="AI418" s="250">
        <f>AI199</f>
        <v>788.84</v>
      </c>
      <c r="AJ418" s="90"/>
      <c r="AK418" s="30"/>
      <c r="AL418" s="361">
        <f>AI418/AI$640</f>
        <v>1.6370591814409404E-3</v>
      </c>
      <c r="AM418" s="88"/>
      <c r="AN418" s="250">
        <f>AN199</f>
        <v>800.6</v>
      </c>
      <c r="AO418" s="29"/>
      <c r="AP418" s="30"/>
      <c r="AQ418" s="361">
        <f>AN418/AN$640</f>
        <v>2.1583075159568102E-3</v>
      </c>
      <c r="AR418" s="88"/>
      <c r="AS418" s="338"/>
      <c r="AT418" s="29"/>
      <c r="AU418" s="30"/>
      <c r="AV418" s="361" t="e">
        <f>AS418/AS$640</f>
        <v>#DIV/0!</v>
      </c>
    </row>
    <row r="419" spans="1:48" s="62" customFormat="1" hidden="1" outlineLevel="3" x14ac:dyDescent="0.3">
      <c r="A419" s="190" t="s">
        <v>376</v>
      </c>
      <c r="C419" s="337"/>
      <c r="D419" s="337"/>
      <c r="E419" s="347"/>
      <c r="F419" s="250"/>
      <c r="G419" s="250"/>
      <c r="H419" s="250"/>
      <c r="I419" s="250"/>
      <c r="J419" s="250"/>
      <c r="K419" s="354"/>
      <c r="L419" s="250"/>
      <c r="M419" s="354"/>
      <c r="N419" s="88"/>
      <c r="O419" s="250"/>
      <c r="P419" s="354"/>
      <c r="Q419" s="123"/>
      <c r="R419" s="357"/>
      <c r="S419" s="88"/>
      <c r="T419" s="250"/>
      <c r="U419" s="354"/>
      <c r="V419" s="123"/>
      <c r="W419" s="357"/>
      <c r="X419" s="340"/>
      <c r="Y419" s="250"/>
      <c r="Z419" s="354"/>
      <c r="AA419" s="30"/>
      <c r="AB419" s="361">
        <f>Y419/Y$640</f>
        <v>0</v>
      </c>
      <c r="AC419" s="88"/>
      <c r="AD419" s="250"/>
      <c r="AE419" s="90"/>
      <c r="AF419" s="30"/>
      <c r="AG419" s="361">
        <f>AD419/AD$640</f>
        <v>0</v>
      </c>
      <c r="AH419" s="88"/>
      <c r="AI419" s="250"/>
      <c r="AJ419" s="90"/>
      <c r="AK419" s="30"/>
      <c r="AL419" s="361">
        <f>AI419/AI$640</f>
        <v>0</v>
      </c>
      <c r="AM419" s="88"/>
      <c r="AN419" s="250"/>
      <c r="AO419" s="29"/>
      <c r="AP419" s="30"/>
      <c r="AQ419" s="361">
        <f>AN419/AN$640</f>
        <v>0</v>
      </c>
      <c r="AR419" s="88"/>
      <c r="AS419" s="338"/>
      <c r="AT419" s="29"/>
      <c r="AU419" s="30"/>
      <c r="AV419" s="361" t="e">
        <f>AS419/AS$640</f>
        <v>#DIV/0!</v>
      </c>
    </row>
    <row r="420" spans="1:48" s="62" customFormat="1" hidden="1" outlineLevel="3" x14ac:dyDescent="0.3">
      <c r="A420" s="190" t="s">
        <v>377</v>
      </c>
      <c r="C420" s="337"/>
      <c r="D420" s="337"/>
      <c r="E420" s="347" t="str">
        <f>B103</f>
        <v>6150/01195  Ent. Serrurerie           (0200)</v>
      </c>
      <c r="F420" s="250">
        <f>F103</f>
        <v>0</v>
      </c>
      <c r="G420" s="250">
        <f>G103</f>
        <v>0</v>
      </c>
      <c r="H420" s="250">
        <f>H103</f>
        <v>0</v>
      </c>
      <c r="I420" s="250">
        <f>I103</f>
        <v>0</v>
      </c>
      <c r="J420" s="250">
        <f>J103</f>
        <v>0</v>
      </c>
      <c r="K420" s="354"/>
      <c r="L420" s="250">
        <f>L103</f>
        <v>0</v>
      </c>
      <c r="M420" s="354"/>
      <c r="N420" s="88"/>
      <c r="O420" s="250">
        <f>O103</f>
        <v>209</v>
      </c>
      <c r="P420" s="354"/>
      <c r="Q420" s="123"/>
      <c r="R420" s="357"/>
      <c r="S420" s="88"/>
      <c r="T420" s="250">
        <f>T103</f>
        <v>519.41</v>
      </c>
      <c r="U420" s="354"/>
      <c r="V420" s="123"/>
      <c r="W420" s="357"/>
      <c r="X420" s="340"/>
      <c r="Y420" s="250">
        <f>Y103</f>
        <v>214.19</v>
      </c>
      <c r="Z420" s="354"/>
      <c r="AA420" s="30"/>
      <c r="AB420" s="361">
        <f>Y420/Y$640</f>
        <v>4.2048750833677002E-4</v>
      </c>
      <c r="AC420" s="88">
        <f>AC103</f>
        <v>0</v>
      </c>
      <c r="AD420" s="250">
        <f>AD103</f>
        <v>609.4</v>
      </c>
      <c r="AE420" s="90"/>
      <c r="AF420" s="30"/>
      <c r="AG420" s="361">
        <f>AD420/AD$640</f>
        <v>1.2101283413189427E-3</v>
      </c>
      <c r="AH420" s="88">
        <f>AH103</f>
        <v>0</v>
      </c>
      <c r="AI420" s="250">
        <f>AI103</f>
        <v>140.80000000000001</v>
      </c>
      <c r="AJ420" s="90"/>
      <c r="AK420" s="30"/>
      <c r="AL420" s="361">
        <f>AI420/AI$640</f>
        <v>2.9219858621125252E-4</v>
      </c>
      <c r="AM420" s="88"/>
      <c r="AN420" s="250">
        <f>AN103</f>
        <v>0</v>
      </c>
      <c r="AO420" s="29"/>
      <c r="AP420" s="30"/>
      <c r="AQ420" s="361">
        <f>AN420/AN$640</f>
        <v>0</v>
      </c>
      <c r="AR420" s="88"/>
      <c r="AS420" s="338"/>
      <c r="AT420" s="29"/>
      <c r="AU420" s="30"/>
      <c r="AV420" s="361" t="e">
        <f>AS420/AS$640</f>
        <v>#DIV/0!</v>
      </c>
    </row>
    <row r="421" spans="1:48" s="62" customFormat="1" hidden="1" outlineLevel="3" x14ac:dyDescent="0.3">
      <c r="A421" s="190" t="s">
        <v>378</v>
      </c>
      <c r="C421" s="337"/>
      <c r="D421" s="337"/>
      <c r="E421" s="347" t="str">
        <f>B196</f>
        <v>6150/01782 Ent.ContrôleAccès           (1040)</v>
      </c>
      <c r="F421" s="250">
        <f>F196</f>
        <v>108.76</v>
      </c>
      <c r="G421" s="250">
        <f>G196</f>
        <v>325.36</v>
      </c>
      <c r="H421" s="250">
        <f>H196</f>
        <v>0</v>
      </c>
      <c r="I421" s="250">
        <f>I196</f>
        <v>148.30000000000001</v>
      </c>
      <c r="J421" s="250">
        <f>J196</f>
        <v>0</v>
      </c>
      <c r="K421" s="354"/>
      <c r="L421" s="250">
        <f>L196</f>
        <v>0</v>
      </c>
      <c r="M421" s="354"/>
      <c r="N421" s="88"/>
      <c r="O421" s="250">
        <f>O196</f>
        <v>289.8</v>
      </c>
      <c r="P421" s="354"/>
      <c r="Q421" s="123"/>
      <c r="R421" s="357"/>
      <c r="S421" s="88"/>
      <c r="T421" s="250">
        <f>T196</f>
        <v>415.8</v>
      </c>
      <c r="U421" s="354"/>
      <c r="V421" s="123"/>
      <c r="W421" s="357"/>
      <c r="X421" s="340"/>
      <c r="Y421" s="250">
        <f>Y196</f>
        <v>187</v>
      </c>
      <c r="Z421" s="354"/>
      <c r="AA421" s="30"/>
      <c r="AB421" s="361">
        <f>Y421/Y$640</f>
        <v>3.6710940781071007E-4</v>
      </c>
      <c r="AC421" s="88">
        <f>AC196</f>
        <v>310</v>
      </c>
      <c r="AD421" s="250">
        <f>AD196</f>
        <v>0</v>
      </c>
      <c r="AE421" s="90"/>
      <c r="AF421" s="30"/>
      <c r="AG421" s="361">
        <f>AD421/AD$640</f>
        <v>0</v>
      </c>
      <c r="AH421" s="88">
        <f>AH196</f>
        <v>320</v>
      </c>
      <c r="AI421" s="250">
        <f>AI196</f>
        <v>0</v>
      </c>
      <c r="AJ421" s="90"/>
      <c r="AK421" s="30"/>
      <c r="AL421" s="361">
        <f>AI421/AI$640</f>
        <v>0</v>
      </c>
      <c r="AM421" s="88"/>
      <c r="AN421" s="250">
        <f>AN196</f>
        <v>0</v>
      </c>
      <c r="AO421" s="29"/>
      <c r="AP421" s="30"/>
      <c r="AQ421" s="361">
        <f>AN421/AN$640</f>
        <v>0</v>
      </c>
      <c r="AR421" s="88"/>
      <c r="AS421" s="338"/>
      <c r="AT421" s="29"/>
      <c r="AU421" s="30"/>
      <c r="AV421" s="361" t="e">
        <f>AS421/AS$640</f>
        <v>#DIV/0!</v>
      </c>
    </row>
    <row r="422" spans="1:48" s="62" customFormat="1" hidden="1" outlineLevel="2" collapsed="1" x14ac:dyDescent="0.3">
      <c r="A422" s="188" t="s">
        <v>379</v>
      </c>
      <c r="C422" s="337"/>
      <c r="D422" s="337"/>
      <c r="E422" s="347"/>
      <c r="F422" s="362">
        <f>SUM(F423:F423)</f>
        <v>1730.69</v>
      </c>
      <c r="G422" s="362">
        <f t="shared" ref="G422:L422" si="325">SUM(G423:G423)</f>
        <v>3385.28</v>
      </c>
      <c r="H422" s="362">
        <f t="shared" si="325"/>
        <v>2243.75</v>
      </c>
      <c r="I422" s="362">
        <f t="shared" si="325"/>
        <v>2412.19</v>
      </c>
      <c r="J422" s="362">
        <f t="shared" si="325"/>
        <v>2338.61</v>
      </c>
      <c r="K422" s="354"/>
      <c r="L422" s="362">
        <f t="shared" si="325"/>
        <v>2749.08</v>
      </c>
      <c r="M422" s="354"/>
      <c r="N422" s="88"/>
      <c r="O422" s="362">
        <f>SUM(O423:O423)</f>
        <v>2802.18</v>
      </c>
      <c r="P422" s="354"/>
      <c r="Q422" s="123"/>
      <c r="R422" s="357"/>
      <c r="S422" s="88"/>
      <c r="T422" s="362">
        <f>SUM(T423:T423)</f>
        <v>1926.6599999999999</v>
      </c>
      <c r="U422" s="354"/>
      <c r="V422" s="123"/>
      <c r="W422" s="357"/>
      <c r="X422" s="340"/>
      <c r="Y422" s="362">
        <f>SUM(Y423:Y423)</f>
        <v>3117.52</v>
      </c>
      <c r="Z422" s="354"/>
      <c r="AA422" s="30"/>
      <c r="AB422" s="361"/>
      <c r="AC422" s="88">
        <f>SUM(AC423:AC423)</f>
        <v>2900</v>
      </c>
      <c r="AD422" s="362">
        <f>SUM(AD423:AD423)</f>
        <v>5271.1</v>
      </c>
      <c r="AE422" s="90" t="str">
        <f>ROUND((AD422-Y422),2)&amp;" / "&amp;(ROUND((AD422-Y422)/(IF(Y422=0,0.0001,Y422)),3)*100)&amp;"%"</f>
        <v>2153,58 / 69,1%</v>
      </c>
      <c r="AF422" s="356" t="str">
        <f>ROUND(AD422-AC422,2) &amp; "  (" &amp; ROUND(100*(AD422-AC422)/AC422,1) &amp;"%)"</f>
        <v>2371,1  (81,8%)</v>
      </c>
      <c r="AG422" s="361"/>
      <c r="AH422" s="88">
        <f>SUM(AH423:AH423)</f>
        <v>2960</v>
      </c>
      <c r="AI422" s="362">
        <f>SUM(AI423:AI423)</f>
        <v>3201.41</v>
      </c>
      <c r="AJ422" s="90"/>
      <c r="AK422" s="30"/>
      <c r="AL422" s="361"/>
      <c r="AM422" s="88"/>
      <c r="AN422" s="362">
        <f>SUM(AN423:AN423)</f>
        <v>3236.54</v>
      </c>
      <c r="AO422" s="29"/>
      <c r="AP422" s="30"/>
      <c r="AQ422" s="361"/>
      <c r="AR422" s="88"/>
      <c r="AS422" s="338"/>
      <c r="AT422" s="29"/>
      <c r="AU422" s="30"/>
      <c r="AV422" s="361"/>
    </row>
    <row r="423" spans="1:48" s="62" customFormat="1" hidden="1" outlineLevel="3" collapsed="1" x14ac:dyDescent="0.3">
      <c r="A423" s="190" t="s">
        <v>380</v>
      </c>
      <c r="C423" s="337"/>
      <c r="D423" s="337"/>
      <c r="E423" s="347"/>
      <c r="F423" s="366">
        <f>SUM(F424:F425)</f>
        <v>1730.69</v>
      </c>
      <c r="G423" s="366">
        <f>SUM(G424:G425)</f>
        <v>3385.28</v>
      </c>
      <c r="H423" s="366">
        <f>SUM(H424:H425)</f>
        <v>2243.75</v>
      </c>
      <c r="I423" s="366">
        <f>SUM(I424:I425)</f>
        <v>2412.19</v>
      </c>
      <c r="J423" s="366">
        <f>SUM(J424:J425)</f>
        <v>2338.61</v>
      </c>
      <c r="K423" s="354"/>
      <c r="L423" s="366">
        <f>SUM(L424:L425)</f>
        <v>2749.08</v>
      </c>
      <c r="M423" s="354"/>
      <c r="N423" s="88"/>
      <c r="O423" s="366">
        <f>SUM(O424:O425)</f>
        <v>2802.18</v>
      </c>
      <c r="P423" s="354"/>
      <c r="Q423" s="123"/>
      <c r="R423" s="357"/>
      <c r="S423" s="88"/>
      <c r="T423" s="366">
        <f>SUM(T424:T425)</f>
        <v>1926.6599999999999</v>
      </c>
      <c r="U423" s="354"/>
      <c r="V423" s="123"/>
      <c r="W423" s="357"/>
      <c r="X423" s="340"/>
      <c r="Y423" s="366">
        <f>SUM(Y424:Y425)</f>
        <v>3117.52</v>
      </c>
      <c r="Z423" s="354"/>
      <c r="AA423" s="30"/>
      <c r="AB423" s="361"/>
      <c r="AC423" s="88">
        <f>SUM(AC424:AC425)</f>
        <v>2900</v>
      </c>
      <c r="AD423" s="366">
        <f>SUM(AD424:AD425)</f>
        <v>5271.1</v>
      </c>
      <c r="AE423" s="90"/>
      <c r="AF423" s="356" t="str">
        <f>ROUND(AD423-AC423,2) &amp; "  (" &amp; ROUND(100*(AD423-AC423)/AC423,1) &amp;"%)"</f>
        <v>2371,1  (81,8%)</v>
      </c>
      <c r="AG423" s="361"/>
      <c r="AH423" s="88">
        <f>SUM(AH424:AH425)</f>
        <v>2960</v>
      </c>
      <c r="AI423" s="366">
        <f>SUM(AI424:AI425)</f>
        <v>3201.41</v>
      </c>
      <c r="AJ423" s="90"/>
      <c r="AK423" s="30"/>
      <c r="AL423" s="361"/>
      <c r="AM423" s="88"/>
      <c r="AN423" s="366">
        <f>SUM(AN424:AN425)</f>
        <v>3236.54</v>
      </c>
      <c r="AO423" s="29"/>
      <c r="AP423" s="30"/>
      <c r="AQ423" s="361"/>
      <c r="AR423" s="88"/>
      <c r="AS423" s="338"/>
      <c r="AT423" s="29"/>
      <c r="AU423" s="30"/>
      <c r="AV423" s="361"/>
    </row>
    <row r="424" spans="1:48" s="62" customFormat="1" hidden="1" outlineLevel="4" x14ac:dyDescent="0.3">
      <c r="A424" s="196" t="s">
        <v>381</v>
      </c>
      <c r="C424" s="337"/>
      <c r="D424" s="337"/>
      <c r="E424" s="347" t="str">
        <f>B190</f>
        <v>6140/00701 Cont.Mat.Incendie         (0990)</v>
      </c>
      <c r="F424" s="367">
        <f t="shared" ref="F424:J425" si="326">F190</f>
        <v>1730.69</v>
      </c>
      <c r="G424" s="367">
        <f t="shared" si="326"/>
        <v>913.44</v>
      </c>
      <c r="H424" s="367">
        <f t="shared" si="326"/>
        <v>958.1</v>
      </c>
      <c r="I424" s="367">
        <f t="shared" si="326"/>
        <v>1094.46</v>
      </c>
      <c r="J424" s="367">
        <f t="shared" si="326"/>
        <v>1016.47</v>
      </c>
      <c r="K424" s="354"/>
      <c r="L424" s="367">
        <f>L190</f>
        <v>1393.9</v>
      </c>
      <c r="M424" s="354"/>
      <c r="N424" s="88"/>
      <c r="O424" s="367">
        <f>O190</f>
        <v>1413.08</v>
      </c>
      <c r="P424" s="354"/>
      <c r="Q424" s="123"/>
      <c r="R424" s="357"/>
      <c r="S424" s="88"/>
      <c r="T424" s="367">
        <f>T190</f>
        <v>502.79</v>
      </c>
      <c r="U424" s="354"/>
      <c r="V424" s="123"/>
      <c r="W424" s="357"/>
      <c r="X424" s="340"/>
      <c r="Y424" s="367">
        <f>Y190</f>
        <v>1693.65</v>
      </c>
      <c r="Z424" s="354"/>
      <c r="AA424" s="30"/>
      <c r="AB424" s="361">
        <f>Y424/Y$640</f>
        <v>3.3248922381743803E-3</v>
      </c>
      <c r="AC424" s="88">
        <f>AC190</f>
        <v>1450</v>
      </c>
      <c r="AD424" s="367">
        <f>AD190</f>
        <v>3847.23</v>
      </c>
      <c r="AE424" s="90"/>
      <c r="AF424" s="30"/>
      <c r="AG424" s="361">
        <f>AD424/AD$640</f>
        <v>7.6397145693673715E-3</v>
      </c>
      <c r="AH424" s="88">
        <f>AH190</f>
        <v>1480</v>
      </c>
      <c r="AI424" s="367">
        <f>AI190</f>
        <v>1774.9</v>
      </c>
      <c r="AJ424" s="90"/>
      <c r="AK424" s="30"/>
      <c r="AL424" s="361">
        <f>AI424/AI$640</f>
        <v>3.683403910982614E-3</v>
      </c>
      <c r="AM424" s="88"/>
      <c r="AN424" s="367">
        <f>AN190</f>
        <v>1810.03</v>
      </c>
      <c r="AO424" s="29"/>
      <c r="AP424" s="30"/>
      <c r="AQ424" s="361">
        <f>AN424/AN$640</f>
        <v>4.8795919973860921E-3</v>
      </c>
      <c r="AR424" s="88"/>
      <c r="AS424" s="338"/>
      <c r="AT424" s="29"/>
      <c r="AU424" s="30"/>
      <c r="AV424" s="361" t="e">
        <f>AS424/AS$640</f>
        <v>#DIV/0!</v>
      </c>
    </row>
    <row r="425" spans="1:48" s="62" customFormat="1" hidden="1" outlineLevel="4" x14ac:dyDescent="0.3">
      <c r="A425" s="196" t="s">
        <v>382</v>
      </c>
      <c r="C425" s="337"/>
      <c r="D425" s="337"/>
      <c r="E425" s="347" t="str">
        <f>B191</f>
        <v>6140/00702 Cont.Entretien Extinct.   (1000)</v>
      </c>
      <c r="F425" s="367" t="str">
        <f t="shared" si="326"/>
        <v xml:space="preserve"> </v>
      </c>
      <c r="G425" s="367">
        <f t="shared" si="326"/>
        <v>2471.84</v>
      </c>
      <c r="H425" s="367">
        <f t="shared" si="326"/>
        <v>1285.6500000000001</v>
      </c>
      <c r="I425" s="367">
        <f t="shared" si="326"/>
        <v>1317.73</v>
      </c>
      <c r="J425" s="367">
        <f t="shared" si="326"/>
        <v>1322.14</v>
      </c>
      <c r="K425" s="354"/>
      <c r="L425" s="367">
        <f>L191</f>
        <v>1355.18</v>
      </c>
      <c r="M425" s="354"/>
      <c r="N425" s="88"/>
      <c r="O425" s="250">
        <f>O191</f>
        <v>1389.1</v>
      </c>
      <c r="P425" s="354"/>
      <c r="Q425" s="123"/>
      <c r="R425" s="357"/>
      <c r="S425" s="88"/>
      <c r="T425" s="367">
        <f>T191</f>
        <v>1423.87</v>
      </c>
      <c r="U425" s="354"/>
      <c r="V425" s="123"/>
      <c r="W425" s="357"/>
      <c r="X425" s="340"/>
      <c r="Y425" s="367">
        <f>Y191</f>
        <v>1423.87</v>
      </c>
      <c r="Z425" s="354"/>
      <c r="AA425" s="30"/>
      <c r="AB425" s="361">
        <f>Y425/Y$640</f>
        <v>2.7952731149702443E-3</v>
      </c>
      <c r="AC425" s="88">
        <f>AC191</f>
        <v>1450</v>
      </c>
      <c r="AD425" s="367">
        <f>AD191</f>
        <v>1423.87</v>
      </c>
      <c r="AE425" s="90"/>
      <c r="AF425" s="30"/>
      <c r="AG425" s="361">
        <f>AD425/AD$640</f>
        <v>2.8274785713058794E-3</v>
      </c>
      <c r="AH425" s="88">
        <f>AH191</f>
        <v>1480</v>
      </c>
      <c r="AI425" s="367">
        <f>AI191</f>
        <v>1426.51</v>
      </c>
      <c r="AJ425" s="90"/>
      <c r="AK425" s="30"/>
      <c r="AL425" s="361">
        <f>AI425/AI$640</f>
        <v>2.9603991847742457E-3</v>
      </c>
      <c r="AM425" s="88"/>
      <c r="AN425" s="367">
        <f>AN191</f>
        <v>1426.51</v>
      </c>
      <c r="AO425" s="29"/>
      <c r="AP425" s="30"/>
      <c r="AQ425" s="361">
        <f>AN425/AN$640</f>
        <v>3.8456748121253426E-3</v>
      </c>
      <c r="AR425" s="88"/>
      <c r="AS425" s="338"/>
      <c r="AT425" s="29"/>
      <c r="AU425" s="30"/>
      <c r="AV425" s="361" t="e">
        <f>AS425/AS$640</f>
        <v>#DIV/0!</v>
      </c>
    </row>
    <row r="426" spans="1:48" s="62" customFormat="1" hidden="1" outlineLevel="2" collapsed="1" x14ac:dyDescent="0.3">
      <c r="A426" s="188" t="s">
        <v>383</v>
      </c>
      <c r="C426" s="337"/>
      <c r="D426" s="337"/>
      <c r="E426" s="347"/>
      <c r="F426" s="362">
        <f>SUM(F427:F431)</f>
        <v>0</v>
      </c>
      <c r="G426" s="362">
        <f>SUM(G427:G431)</f>
        <v>0</v>
      </c>
      <c r="H426" s="362">
        <f>SUM(H427:H431)</f>
        <v>0</v>
      </c>
      <c r="I426" s="362">
        <f>SUM(I427:I431)</f>
        <v>0</v>
      </c>
      <c r="J426" s="362">
        <f>SUM(J427:J431)</f>
        <v>0</v>
      </c>
      <c r="K426" s="354"/>
      <c r="L426" s="362">
        <f>SUM(L427:L431)</f>
        <v>0</v>
      </c>
      <c r="M426" s="354"/>
      <c r="N426" s="88"/>
      <c r="O426" s="362">
        <f>SUM(O427:O431)</f>
        <v>0</v>
      </c>
      <c r="P426" s="354"/>
      <c r="Q426" s="123"/>
      <c r="R426" s="357"/>
      <c r="S426" s="88"/>
      <c r="T426" s="362">
        <f>SUM(T427:T431)</f>
        <v>0</v>
      </c>
      <c r="U426" s="354"/>
      <c r="V426" s="123"/>
      <c r="W426" s="357"/>
      <c r="X426" s="340"/>
      <c r="Y426" s="362">
        <f>SUM(Y427:Y431)</f>
        <v>1045</v>
      </c>
      <c r="Z426" s="354"/>
      <c r="AA426" s="30"/>
      <c r="AB426" s="361">
        <f>Y426/Y$640</f>
        <v>2.0514937495304387E-3</v>
      </c>
      <c r="AC426" s="88">
        <f>SUM(AC427:AC431)</f>
        <v>0</v>
      </c>
      <c r="AD426" s="362">
        <f>SUM(AD427:AD431)</f>
        <v>0</v>
      </c>
      <c r="AE426" s="90" t="str">
        <f>ROUND((AD426-Y426),2)&amp;" / "&amp;(ROUND((AD426-Y426)/(IF(Y426=0,0.0001,Y426)),3)*100)&amp;"%"</f>
        <v>-1045 / -100%</v>
      </c>
      <c r="AF426" s="30"/>
      <c r="AG426" s="361">
        <f>AD426/AD$640</f>
        <v>0</v>
      </c>
      <c r="AH426" s="88">
        <f>SUM(AH427:AH431)</f>
        <v>0</v>
      </c>
      <c r="AI426" s="362">
        <f>SUM(AI427:AI431)</f>
        <v>1065.9000000000001</v>
      </c>
      <c r="AJ426" s="90"/>
      <c r="AK426" s="30"/>
      <c r="AL426" s="361">
        <f>AI426/AI$640</f>
        <v>2.2120346096773723E-3</v>
      </c>
      <c r="AM426" s="88"/>
      <c r="AN426" s="362">
        <f>SUM(AN427:AN431)</f>
        <v>1087.22</v>
      </c>
      <c r="AO426" s="29"/>
      <c r="AP426" s="30"/>
      <c r="AQ426" s="361">
        <f>AN426/AN$640</f>
        <v>2.9309956251543385E-3</v>
      </c>
      <c r="AR426" s="88"/>
      <c r="AS426" s="338"/>
      <c r="AT426" s="29"/>
      <c r="AU426" s="30"/>
      <c r="AV426" s="361" t="e">
        <f>AS426/AS$640</f>
        <v>#DIV/0!</v>
      </c>
    </row>
    <row r="427" spans="1:48" s="62" customFormat="1" hidden="1" outlineLevel="3" x14ac:dyDescent="0.3">
      <c r="A427" s="190" t="s">
        <v>384</v>
      </c>
      <c r="C427" s="337"/>
      <c r="D427" s="337"/>
      <c r="E427" s="347"/>
      <c r="F427" s="250"/>
      <c r="G427" s="250"/>
      <c r="H427" s="250"/>
      <c r="I427" s="250"/>
      <c r="J427" s="250"/>
      <c r="K427" s="354"/>
      <c r="L427" s="250"/>
      <c r="M427" s="354"/>
      <c r="N427" s="88"/>
      <c r="O427" s="250"/>
      <c r="P427" s="354"/>
      <c r="Q427" s="123"/>
      <c r="R427" s="357"/>
      <c r="S427" s="88"/>
      <c r="T427" s="250"/>
      <c r="U427" s="354"/>
      <c r="V427" s="123"/>
      <c r="W427" s="357"/>
      <c r="X427" s="340"/>
      <c r="Y427" s="250"/>
      <c r="Z427" s="354"/>
      <c r="AA427" s="30"/>
      <c r="AB427" s="361">
        <f>Y427/Y$640</f>
        <v>0</v>
      </c>
      <c r="AC427" s="88"/>
      <c r="AD427" s="250"/>
      <c r="AE427" s="90"/>
      <c r="AF427" s="30"/>
      <c r="AG427" s="361">
        <f>AD427/AD$640</f>
        <v>0</v>
      </c>
      <c r="AH427" s="88"/>
      <c r="AI427" s="250"/>
      <c r="AJ427" s="90"/>
      <c r="AK427" s="30"/>
      <c r="AL427" s="361">
        <f>AI427/AI$640</f>
        <v>0</v>
      </c>
      <c r="AM427" s="88"/>
      <c r="AN427" s="250"/>
      <c r="AO427" s="29"/>
      <c r="AP427" s="30"/>
      <c r="AQ427" s="361">
        <f>AN427/AN$640</f>
        <v>0</v>
      </c>
      <c r="AR427" s="88"/>
      <c r="AS427" s="338"/>
      <c r="AT427" s="29"/>
      <c r="AU427" s="30"/>
      <c r="AV427" s="361" t="e">
        <f>AS427/AS$640</f>
        <v>#DIV/0!</v>
      </c>
    </row>
    <row r="428" spans="1:48" s="62" customFormat="1" hidden="1" outlineLevel="3" x14ac:dyDescent="0.3">
      <c r="A428" s="190" t="s">
        <v>385</v>
      </c>
      <c r="C428" s="337"/>
      <c r="D428" s="337"/>
      <c r="E428" s="347"/>
      <c r="F428" s="250"/>
      <c r="G428" s="250"/>
      <c r="H428" s="250"/>
      <c r="I428" s="250"/>
      <c r="J428" s="250"/>
      <c r="K428" s="354"/>
      <c r="L428" s="250"/>
      <c r="M428" s="354"/>
      <c r="N428" s="88"/>
      <c r="O428" s="250"/>
      <c r="P428" s="354"/>
      <c r="Q428" s="123"/>
      <c r="R428" s="357"/>
      <c r="S428" s="88"/>
      <c r="T428" s="250"/>
      <c r="U428" s="354"/>
      <c r="V428" s="123"/>
      <c r="W428" s="357"/>
      <c r="X428" s="340"/>
      <c r="Y428" s="250"/>
      <c r="Z428" s="354"/>
      <c r="AA428" s="30"/>
      <c r="AB428" s="361">
        <f>Y428/Y$640</f>
        <v>0</v>
      </c>
      <c r="AC428" s="88"/>
      <c r="AD428" s="250"/>
      <c r="AE428" s="90"/>
      <c r="AF428" s="30"/>
      <c r="AG428" s="361">
        <f>AD428/AD$640</f>
        <v>0</v>
      </c>
      <c r="AH428" s="88"/>
      <c r="AI428" s="250"/>
      <c r="AJ428" s="90"/>
      <c r="AK428" s="30"/>
      <c r="AL428" s="361">
        <f>AI428/AI$640</f>
        <v>0</v>
      </c>
      <c r="AM428" s="88"/>
      <c r="AN428" s="250"/>
      <c r="AO428" s="29"/>
      <c r="AP428" s="30"/>
      <c r="AQ428" s="361">
        <f>AN428/AN$640</f>
        <v>0</v>
      </c>
      <c r="AR428" s="88"/>
      <c r="AS428" s="338"/>
      <c r="AT428" s="29"/>
      <c r="AU428" s="30"/>
      <c r="AV428" s="361" t="e">
        <f>AS428/AS$640</f>
        <v>#DIV/0!</v>
      </c>
    </row>
    <row r="429" spans="1:48" s="62" customFormat="1" hidden="1" outlineLevel="3" x14ac:dyDescent="0.3">
      <c r="A429" s="190" t="s">
        <v>386</v>
      </c>
      <c r="C429" s="337"/>
      <c r="D429" s="337"/>
      <c r="E429" s="347"/>
      <c r="F429" s="250"/>
      <c r="G429" s="250"/>
      <c r="H429" s="250"/>
      <c r="I429" s="250"/>
      <c r="J429" s="250"/>
      <c r="K429" s="354"/>
      <c r="L429" s="250"/>
      <c r="M429" s="354"/>
      <c r="N429" s="88"/>
      <c r="O429" s="250"/>
      <c r="P429" s="354"/>
      <c r="Q429" s="123"/>
      <c r="R429" s="357"/>
      <c r="S429" s="88"/>
      <c r="T429" s="250"/>
      <c r="U429" s="354"/>
      <c r="V429" s="123"/>
      <c r="W429" s="357"/>
      <c r="X429" s="340"/>
      <c r="Y429" s="250"/>
      <c r="Z429" s="354"/>
      <c r="AA429" s="30"/>
      <c r="AB429" s="361">
        <f>Y429/Y$640</f>
        <v>0</v>
      </c>
      <c r="AC429" s="88"/>
      <c r="AD429" s="250"/>
      <c r="AE429" s="90"/>
      <c r="AF429" s="30"/>
      <c r="AG429" s="361">
        <f>AD429/AD$640</f>
        <v>0</v>
      </c>
      <c r="AH429" s="88"/>
      <c r="AI429" s="250"/>
      <c r="AJ429" s="90"/>
      <c r="AK429" s="30"/>
      <c r="AL429" s="361">
        <f>AI429/AI$640</f>
        <v>0</v>
      </c>
      <c r="AM429" s="88"/>
      <c r="AN429" s="250"/>
      <c r="AO429" s="29"/>
      <c r="AP429" s="30"/>
      <c r="AQ429" s="361">
        <f>AN429/AN$640</f>
        <v>0</v>
      </c>
      <c r="AR429" s="88"/>
      <c r="AS429" s="338"/>
      <c r="AT429" s="29"/>
      <c r="AU429" s="30"/>
      <c r="AV429" s="361" t="e">
        <f>AS429/AS$640</f>
        <v>#DIV/0!</v>
      </c>
    </row>
    <row r="430" spans="1:48" s="62" customFormat="1" hidden="1" outlineLevel="3" x14ac:dyDescent="0.3">
      <c r="A430" s="190" t="s">
        <v>387</v>
      </c>
      <c r="C430" s="337"/>
      <c r="D430" s="337"/>
      <c r="E430" s="347"/>
      <c r="F430" s="250"/>
      <c r="G430" s="250"/>
      <c r="H430" s="250"/>
      <c r="I430" s="250"/>
      <c r="J430" s="250"/>
      <c r="K430" s="354"/>
      <c r="L430" s="250"/>
      <c r="M430" s="354"/>
      <c r="N430" s="88"/>
      <c r="O430" s="250"/>
      <c r="P430" s="354"/>
      <c r="Q430" s="123"/>
      <c r="R430" s="357"/>
      <c r="S430" s="88"/>
      <c r="T430" s="250"/>
      <c r="U430" s="354"/>
      <c r="V430" s="123"/>
      <c r="W430" s="357"/>
      <c r="X430" s="340"/>
      <c r="Y430" s="250"/>
      <c r="Z430" s="354"/>
      <c r="AA430" s="30"/>
      <c r="AB430" s="361">
        <f>Y430/Y$640</f>
        <v>0</v>
      </c>
      <c r="AC430" s="88"/>
      <c r="AD430" s="250"/>
      <c r="AE430" s="90"/>
      <c r="AF430" s="30"/>
      <c r="AG430" s="361">
        <f>AD430/AD$640</f>
        <v>0</v>
      </c>
      <c r="AH430" s="88"/>
      <c r="AI430" s="250"/>
      <c r="AJ430" s="90"/>
      <c r="AK430" s="30"/>
      <c r="AL430" s="361">
        <f>AI430/AI$640</f>
        <v>0</v>
      </c>
      <c r="AM430" s="88"/>
      <c r="AN430" s="250"/>
      <c r="AO430" s="29"/>
      <c r="AP430" s="30"/>
      <c r="AQ430" s="361">
        <f>AN430/AN$640</f>
        <v>0</v>
      </c>
      <c r="AR430" s="88"/>
      <c r="AS430" s="338"/>
      <c r="AT430" s="29"/>
      <c r="AU430" s="30"/>
      <c r="AV430" s="361" t="e">
        <f>AS430/AS$640</f>
        <v>#DIV/0!</v>
      </c>
    </row>
    <row r="431" spans="1:48" s="62" customFormat="1" hidden="1" outlineLevel="3" x14ac:dyDescent="0.3">
      <c r="A431" s="190" t="s">
        <v>388</v>
      </c>
      <c r="C431" s="337"/>
      <c r="D431" s="337"/>
      <c r="E431" s="347" t="str">
        <f>B179</f>
        <v>6140/01561 Contrat Toiture           (0910)</v>
      </c>
      <c r="F431" s="250">
        <f>F179</f>
        <v>0</v>
      </c>
      <c r="G431" s="250">
        <f>G179</f>
        <v>0</v>
      </c>
      <c r="H431" s="250">
        <f>H179</f>
        <v>0</v>
      </c>
      <c r="I431" s="250">
        <f>I179</f>
        <v>0</v>
      </c>
      <c r="J431" s="250">
        <f>J179</f>
        <v>0</v>
      </c>
      <c r="K431" s="354">
        <f>H179</f>
        <v>0</v>
      </c>
      <c r="L431" s="250">
        <f>L179</f>
        <v>0</v>
      </c>
      <c r="M431" s="354">
        <f>J179</f>
        <v>0</v>
      </c>
      <c r="N431" s="88"/>
      <c r="O431" s="250">
        <f>O179</f>
        <v>0</v>
      </c>
      <c r="P431" s="354">
        <f>M179</f>
        <v>0</v>
      </c>
      <c r="Q431" s="123"/>
      <c r="R431" s="357"/>
      <c r="S431" s="88"/>
      <c r="T431" s="250">
        <f>T179</f>
        <v>0</v>
      </c>
      <c r="U431" s="354">
        <f>P179</f>
        <v>0</v>
      </c>
      <c r="V431" s="123"/>
      <c r="W431" s="357"/>
      <c r="X431" s="340"/>
      <c r="Y431" s="250">
        <f>Y179</f>
        <v>1045</v>
      </c>
      <c r="Z431" s="354" t="str">
        <f>W179</f>
        <v/>
      </c>
      <c r="AA431" s="30"/>
      <c r="AB431" s="361">
        <f>Y431/Y$640</f>
        <v>2.0514937495304387E-3</v>
      </c>
      <c r="AC431" s="88">
        <f>AC179</f>
        <v>0</v>
      </c>
      <c r="AD431" s="250">
        <f>AD179</f>
        <v>0</v>
      </c>
      <c r="AE431" s="90">
        <f>AB179</f>
        <v>3.3614709359341913E-3</v>
      </c>
      <c r="AF431" s="30"/>
      <c r="AG431" s="361">
        <f>AD431/AD$640</f>
        <v>0</v>
      </c>
      <c r="AH431" s="88">
        <f>AH179</f>
        <v>0</v>
      </c>
      <c r="AI431" s="250">
        <f>AI179</f>
        <v>1065.9000000000001</v>
      </c>
      <c r="AJ431" s="90"/>
      <c r="AK431" s="30"/>
      <c r="AL431" s="361">
        <f>AI431/AI$640</f>
        <v>2.2120346096773723E-3</v>
      </c>
      <c r="AM431" s="88"/>
      <c r="AN431" s="250">
        <f>AN179</f>
        <v>1087.22</v>
      </c>
      <c r="AO431" s="29"/>
      <c r="AP431" s="30"/>
      <c r="AQ431" s="361">
        <f>AN431/AN$640</f>
        <v>2.9309956251543385E-3</v>
      </c>
      <c r="AR431" s="88"/>
      <c r="AS431" s="338"/>
      <c r="AT431" s="29"/>
      <c r="AU431" s="30"/>
      <c r="AV431" s="361" t="e">
        <f>AS431/AS$640</f>
        <v>#DIV/0!</v>
      </c>
    </row>
    <row r="432" spans="1:48" s="62" customFormat="1" hidden="1" outlineLevel="2" collapsed="1" x14ac:dyDescent="0.3">
      <c r="A432" s="188" t="s">
        <v>389</v>
      </c>
      <c r="C432" s="337"/>
      <c r="D432" s="337"/>
      <c r="E432" s="347"/>
      <c r="F432" s="362">
        <f>SUM(F433,F436:F437)</f>
        <v>898.22</v>
      </c>
      <c r="G432" s="362">
        <f t="shared" ref="G432:L432" si="327">SUM(G433,G436:G437)</f>
        <v>920.18000000000006</v>
      </c>
      <c r="H432" s="362">
        <f t="shared" si="327"/>
        <v>0</v>
      </c>
      <c r="I432" s="362">
        <f t="shared" si="327"/>
        <v>-358.58</v>
      </c>
      <c r="J432" s="362">
        <f t="shared" si="327"/>
        <v>2616.04</v>
      </c>
      <c r="K432" s="354"/>
      <c r="L432" s="362">
        <f t="shared" si="327"/>
        <v>2641.39</v>
      </c>
      <c r="M432" s="354"/>
      <c r="N432" s="88"/>
      <c r="O432" s="362">
        <f>SUM(O433,O436:O437)</f>
        <v>3895.14</v>
      </c>
      <c r="P432" s="354"/>
      <c r="Q432" s="123"/>
      <c r="R432" s="357"/>
      <c r="S432" s="88"/>
      <c r="T432" s="362">
        <f>SUM(T433,T436:T437)</f>
        <v>3257.24</v>
      </c>
      <c r="U432" s="354"/>
      <c r="V432" s="123"/>
      <c r="W432" s="357"/>
      <c r="X432" s="340"/>
      <c r="Y432" s="362">
        <f>SUM(Y433,Y436:Y437)</f>
        <v>3526.6099999999997</v>
      </c>
      <c r="Z432" s="354"/>
      <c r="AA432" s="30"/>
      <c r="AB432" s="361">
        <f>Y432/Y$640</f>
        <v>6.9232711694081715E-3</v>
      </c>
      <c r="AC432" s="88">
        <f>SUM(AC433,AC436:AC437)</f>
        <v>4210</v>
      </c>
      <c r="AD432" s="362">
        <f>SUM(AD433,AD436:AD437)</f>
        <v>3345.71</v>
      </c>
      <c r="AE432" s="90" t="str">
        <f>ROUND((AD432-Y432),2)&amp;" / "&amp;(ROUND((AD432-Y432)/(IF(Y432=0,0.0001,Y432)),3)*100)&amp;"%"</f>
        <v>-180,9 / -5,1%</v>
      </c>
      <c r="AF432" s="30"/>
      <c r="AG432" s="361">
        <f>AD432/AD$640</f>
        <v>6.643811113938628E-3</v>
      </c>
      <c r="AH432" s="88">
        <f>SUM(AH433,AH436:AH437)</f>
        <v>4290</v>
      </c>
      <c r="AI432" s="362">
        <f>SUM(AI433,AI436:AI437)</f>
        <v>3431.9700000000003</v>
      </c>
      <c r="AJ432" s="90"/>
      <c r="AK432" s="30"/>
      <c r="AL432" s="361">
        <f>AI432/AI$640</f>
        <v>7.1222782806777858E-3</v>
      </c>
      <c r="AM432" s="88"/>
      <c r="AN432" s="362">
        <f>SUM(AN433,AN436:AN437)</f>
        <v>4009.48</v>
      </c>
      <c r="AO432" s="29"/>
      <c r="AP432" s="30"/>
      <c r="AQ432" s="361">
        <f>AN432/AN$640</f>
        <v>1.080900676877156E-2</v>
      </c>
      <c r="AR432" s="88"/>
      <c r="AS432" s="338"/>
      <c r="AT432" s="29"/>
      <c r="AU432" s="30"/>
      <c r="AV432" s="361" t="e">
        <f>AS432/AS$640</f>
        <v>#DIV/0!</v>
      </c>
    </row>
    <row r="433" spans="1:48" s="62" customFormat="1" hidden="1" outlineLevel="3" collapsed="1" x14ac:dyDescent="0.3">
      <c r="A433" s="190" t="s">
        <v>390</v>
      </c>
      <c r="C433" s="337"/>
      <c r="D433" s="337"/>
      <c r="E433" s="347"/>
      <c r="F433" s="366">
        <f>SUM(F434:F435)</f>
        <v>130.82</v>
      </c>
      <c r="G433" s="366">
        <f>SUM(G434:G435)</f>
        <v>130.82</v>
      </c>
      <c r="H433" s="366">
        <f>SUM(H434:H435)</f>
        <v>0</v>
      </c>
      <c r="I433" s="366">
        <f>SUM(I434:I435)</f>
        <v>0</v>
      </c>
      <c r="J433" s="366">
        <f>SUM(J434:J435)</f>
        <v>521.4</v>
      </c>
      <c r="K433" s="354"/>
      <c r="L433" s="366">
        <f>SUM(L434:L435)</f>
        <v>521.4</v>
      </c>
      <c r="M433" s="354"/>
      <c r="N433" s="88"/>
      <c r="O433" s="366">
        <f>SUM(O434:O435)</f>
        <v>1753.96</v>
      </c>
      <c r="P433" s="354"/>
      <c r="Q433" s="123"/>
      <c r="R433" s="357"/>
      <c r="S433" s="88"/>
      <c r="T433" s="366">
        <f>SUM(T434:T435)</f>
        <v>1094.6400000000001</v>
      </c>
      <c r="U433" s="354"/>
      <c r="V433" s="123"/>
      <c r="W433" s="357"/>
      <c r="X433" s="340"/>
      <c r="Y433" s="366">
        <f>SUM(Y434:Y435)</f>
        <v>1342.36</v>
      </c>
      <c r="Z433" s="354"/>
      <c r="AA433" s="30"/>
      <c r="AB433" s="357"/>
      <c r="AC433" s="88">
        <f>SUM(AC434:AC435)</f>
        <v>2010</v>
      </c>
      <c r="AD433" s="366">
        <f>SUM(AD434:AD435)</f>
        <v>1139.6199999999999</v>
      </c>
      <c r="AE433" s="90"/>
      <c r="AF433" s="30"/>
      <c r="AG433" s="357"/>
      <c r="AH433" s="88">
        <f>SUM(AH434:AH435)</f>
        <v>2050</v>
      </c>
      <c r="AI433" s="366">
        <f>SUM(AI434:AI435)</f>
        <v>1159.7</v>
      </c>
      <c r="AJ433" s="90"/>
      <c r="AK433" s="30"/>
      <c r="AL433" s="357"/>
      <c r="AM433" s="88"/>
      <c r="AN433" s="366">
        <f>SUM(AN434:AN435)</f>
        <v>1691.79</v>
      </c>
      <c r="AO433" s="29"/>
      <c r="AP433" s="30"/>
      <c r="AQ433" s="357"/>
      <c r="AR433" s="88"/>
      <c r="AS433" s="338"/>
      <c r="AT433" s="29"/>
      <c r="AU433" s="30"/>
      <c r="AV433" s="357"/>
    </row>
    <row r="434" spans="1:48" s="62" customFormat="1" hidden="1" outlineLevel="4" x14ac:dyDescent="0.3">
      <c r="A434" s="196" t="s">
        <v>391</v>
      </c>
      <c r="C434" s="337"/>
      <c r="D434" s="337"/>
      <c r="E434" s="347" t="str">
        <f>B301</f>
        <v>6140/65621  Cont.EntretienTel</v>
      </c>
      <c r="F434" s="367">
        <f>F301</f>
        <v>0</v>
      </c>
      <c r="G434" s="367">
        <f>G301</f>
        <v>0</v>
      </c>
      <c r="H434" s="367">
        <f>H301</f>
        <v>0</v>
      </c>
      <c r="I434" s="367">
        <f>I301</f>
        <v>0</v>
      </c>
      <c r="J434" s="367">
        <f>J301</f>
        <v>521.4</v>
      </c>
      <c r="K434" s="354"/>
      <c r="L434" s="367">
        <f>L301</f>
        <v>521.4</v>
      </c>
      <c r="M434" s="354"/>
      <c r="N434" s="88"/>
      <c r="O434" s="367">
        <f>O301</f>
        <v>1608.76</v>
      </c>
      <c r="P434" s="354"/>
      <c r="Q434" s="123"/>
      <c r="R434" s="357"/>
      <c r="S434" s="88"/>
      <c r="T434" s="367">
        <f>T301</f>
        <v>1094.6400000000001</v>
      </c>
      <c r="U434" s="354"/>
      <c r="V434" s="123"/>
      <c r="W434" s="357"/>
      <c r="X434" s="340"/>
      <c r="Y434" s="367">
        <f>Y301</f>
        <v>1115.08</v>
      </c>
      <c r="Z434" s="354"/>
      <c r="AA434" s="30"/>
      <c r="AB434" s="357"/>
      <c r="AC434" s="88">
        <f>AC301</f>
        <v>1500</v>
      </c>
      <c r="AD434" s="367">
        <f>AD301</f>
        <v>1139.6199999999999</v>
      </c>
      <c r="AE434" s="90"/>
      <c r="AF434" s="30"/>
      <c r="AG434" s="357"/>
      <c r="AH434" s="88">
        <f>AH301</f>
        <v>1530</v>
      </c>
      <c r="AI434" s="367">
        <f>AI301</f>
        <v>1159.7</v>
      </c>
      <c r="AJ434" s="90"/>
      <c r="AK434" s="30"/>
      <c r="AL434" s="357"/>
      <c r="AM434" s="88"/>
      <c r="AN434" s="367">
        <f>AN301</f>
        <v>1175.82</v>
      </c>
      <c r="AO434" s="29"/>
      <c r="AP434" s="30"/>
      <c r="AQ434" s="357"/>
      <c r="AR434" s="88"/>
      <c r="AS434" s="338"/>
      <c r="AT434" s="29"/>
      <c r="AU434" s="30"/>
      <c r="AV434" s="357"/>
    </row>
    <row r="435" spans="1:48" s="62" customFormat="1" hidden="1" outlineLevel="4" x14ac:dyDescent="0.3">
      <c r="A435" s="196" t="s">
        <v>392</v>
      </c>
      <c r="C435" s="337"/>
      <c r="D435" s="337"/>
      <c r="E435" s="347" t="str">
        <f>B177</f>
        <v>6150/01525  Entr.AntenneParabole    (0890)</v>
      </c>
      <c r="F435" s="367">
        <f>F177</f>
        <v>130.82</v>
      </c>
      <c r="G435" s="367">
        <f>G177</f>
        <v>130.82</v>
      </c>
      <c r="H435" s="367">
        <f>H177</f>
        <v>0</v>
      </c>
      <c r="I435" s="367">
        <f>I177</f>
        <v>0</v>
      </c>
      <c r="J435" s="367">
        <f>J177</f>
        <v>0</v>
      </c>
      <c r="K435" s="354">
        <f>H177</f>
        <v>0</v>
      </c>
      <c r="L435" s="367">
        <f>L177</f>
        <v>0</v>
      </c>
      <c r="M435" s="354">
        <f>J177</f>
        <v>0</v>
      </c>
      <c r="N435" s="88"/>
      <c r="O435" s="367">
        <f>O177</f>
        <v>145.19999999999999</v>
      </c>
      <c r="P435" s="354">
        <f>M177</f>
        <v>0</v>
      </c>
      <c r="Q435" s="123"/>
      <c r="R435" s="357"/>
      <c r="S435" s="88"/>
      <c r="T435" s="367">
        <f>T177</f>
        <v>0</v>
      </c>
      <c r="U435" s="354">
        <f>P177</f>
        <v>0</v>
      </c>
      <c r="V435" s="123"/>
      <c r="W435" s="357"/>
      <c r="X435" s="340"/>
      <c r="Y435" s="367">
        <f>Y177</f>
        <v>227.28</v>
      </c>
      <c r="Z435" s="354" t="str">
        <f>W177</f>
        <v/>
      </c>
      <c r="AA435" s="30"/>
      <c r="AB435" s="357"/>
      <c r="AC435" s="88">
        <f>AC177</f>
        <v>510</v>
      </c>
      <c r="AD435" s="367">
        <f>AD177</f>
        <v>0</v>
      </c>
      <c r="AE435" s="90">
        <f>AB177</f>
        <v>7.3109580317619425E-4</v>
      </c>
      <c r="AF435" s="30"/>
      <c r="AG435" s="357"/>
      <c r="AH435" s="88">
        <f>AH177</f>
        <v>520</v>
      </c>
      <c r="AI435" s="367">
        <f>AI177</f>
        <v>0</v>
      </c>
      <c r="AJ435" s="90"/>
      <c r="AK435" s="30"/>
      <c r="AL435" s="357"/>
      <c r="AM435" s="88"/>
      <c r="AN435" s="367">
        <f>AN177</f>
        <v>515.97</v>
      </c>
      <c r="AO435" s="29"/>
      <c r="AP435" s="30"/>
      <c r="AQ435" s="357"/>
      <c r="AR435" s="88"/>
      <c r="AS435" s="338"/>
      <c r="AT435" s="29"/>
      <c r="AU435" s="30"/>
      <c r="AV435" s="357"/>
    </row>
    <row r="436" spans="1:48" s="62" customFormat="1" hidden="1" outlineLevel="3" x14ac:dyDescent="0.3">
      <c r="A436" s="190" t="s">
        <v>393</v>
      </c>
      <c r="C436" s="337"/>
      <c r="D436" s="337"/>
      <c r="E436" s="347" t="str">
        <f>B183</f>
        <v>6140/01621  ContratEntretienTeleSurv  (0930)</v>
      </c>
      <c r="F436" s="250">
        <f>F183</f>
        <v>767.4</v>
      </c>
      <c r="G436" s="250">
        <f>G183</f>
        <v>789.36</v>
      </c>
      <c r="H436" s="250">
        <f>H183</f>
        <v>0</v>
      </c>
      <c r="I436" s="250">
        <f>I183</f>
        <v>-358.58</v>
      </c>
      <c r="J436" s="250">
        <f>J183</f>
        <v>0</v>
      </c>
      <c r="K436" s="354"/>
      <c r="L436" s="250">
        <f>L183</f>
        <v>0</v>
      </c>
      <c r="M436" s="354"/>
      <c r="N436" s="88"/>
      <c r="O436" s="250">
        <f>O183</f>
        <v>0</v>
      </c>
      <c r="P436" s="354"/>
      <c r="Q436" s="123"/>
      <c r="R436" s="357"/>
      <c r="S436" s="88"/>
      <c r="T436" s="250">
        <f>T183</f>
        <v>0</v>
      </c>
      <c r="U436" s="354"/>
      <c r="V436" s="123"/>
      <c r="W436" s="357"/>
      <c r="X436" s="340"/>
      <c r="Y436" s="250">
        <f>Y183</f>
        <v>0</v>
      </c>
      <c r="Z436" s="354"/>
      <c r="AA436" s="30"/>
      <c r="AB436" s="361">
        <f>Y436/Y$640</f>
        <v>0</v>
      </c>
      <c r="AC436" s="88">
        <f>AC183</f>
        <v>0</v>
      </c>
      <c r="AD436" s="250">
        <f>AD183</f>
        <v>0</v>
      </c>
      <c r="AE436" s="90"/>
      <c r="AF436" s="30"/>
      <c r="AG436" s="361">
        <f>AD436/AD$640</f>
        <v>0</v>
      </c>
      <c r="AH436" s="88">
        <f>AH183</f>
        <v>0</v>
      </c>
      <c r="AI436" s="250">
        <f>AI183</f>
        <v>0</v>
      </c>
      <c r="AJ436" s="90"/>
      <c r="AK436" s="30"/>
      <c r="AL436" s="361">
        <f>AI436/AI$640</f>
        <v>0</v>
      </c>
      <c r="AM436" s="88"/>
      <c r="AN436" s="250">
        <f>AN183</f>
        <v>0</v>
      </c>
      <c r="AO436" s="29"/>
      <c r="AP436" s="30"/>
      <c r="AQ436" s="361">
        <f>AN436/AN$640</f>
        <v>0</v>
      </c>
      <c r="AR436" s="88"/>
      <c r="AS436" s="338"/>
      <c r="AT436" s="29"/>
      <c r="AU436" s="30"/>
      <c r="AV436" s="361" t="e">
        <f>AS436/AS$640</f>
        <v>#DIV/0!</v>
      </c>
    </row>
    <row r="437" spans="1:48" s="62" customFormat="1" hidden="1" outlineLevel="3" x14ac:dyDescent="0.3">
      <c r="A437" s="190" t="s">
        <v>394</v>
      </c>
      <c r="C437" s="337"/>
      <c r="D437" s="337"/>
      <c r="E437" s="347" t="str">
        <f>B203</f>
        <v>6140/00841 ContratEntrt Jardins        (1110)</v>
      </c>
      <c r="F437" s="250">
        <f>F203</f>
        <v>0</v>
      </c>
      <c r="G437" s="250">
        <f>G203</f>
        <v>0</v>
      </c>
      <c r="H437" s="250">
        <f>H203</f>
        <v>0</v>
      </c>
      <c r="I437" s="250">
        <f>I203</f>
        <v>0</v>
      </c>
      <c r="J437" s="250">
        <f>J203</f>
        <v>2094.64</v>
      </c>
      <c r="K437" s="354"/>
      <c r="L437" s="250">
        <f>L203</f>
        <v>2119.9899999999998</v>
      </c>
      <c r="M437" s="354"/>
      <c r="N437" s="88"/>
      <c r="O437" s="250">
        <f>O203</f>
        <v>2141.1799999999998</v>
      </c>
      <c r="P437" s="354"/>
      <c r="Q437" s="123"/>
      <c r="R437" s="357"/>
      <c r="S437" s="88"/>
      <c r="T437" s="250">
        <f>T203</f>
        <v>2162.6</v>
      </c>
      <c r="U437" s="354"/>
      <c r="V437" s="123"/>
      <c r="W437" s="357"/>
      <c r="X437" s="340"/>
      <c r="Y437" s="250">
        <f>Y203</f>
        <v>2184.25</v>
      </c>
      <c r="Z437" s="354"/>
      <c r="AA437" s="30"/>
      <c r="AB437" s="357"/>
      <c r="AC437" s="88">
        <f>AC203</f>
        <v>2200</v>
      </c>
      <c r="AD437" s="250">
        <f>AD203</f>
        <v>2206.09</v>
      </c>
      <c r="AE437" s="90"/>
      <c r="AF437" s="30"/>
      <c r="AG437" s="357"/>
      <c r="AH437" s="88">
        <f>AH203</f>
        <v>2240</v>
      </c>
      <c r="AI437" s="250">
        <f>AI203</f>
        <v>2272.27</v>
      </c>
      <c r="AJ437" s="90"/>
      <c r="AK437" s="30"/>
      <c r="AL437" s="357"/>
      <c r="AM437" s="88"/>
      <c r="AN437" s="250">
        <f>AN203</f>
        <v>2317.69</v>
      </c>
      <c r="AO437" s="29"/>
      <c r="AP437" s="30"/>
      <c r="AQ437" s="357"/>
      <c r="AR437" s="88"/>
      <c r="AS437" s="338"/>
      <c r="AT437" s="29"/>
      <c r="AU437" s="30"/>
      <c r="AV437" s="357"/>
    </row>
    <row r="438" spans="1:48" s="62" customFormat="1" hidden="1" outlineLevel="1" collapsed="1" x14ac:dyDescent="0.3">
      <c r="A438" s="199" t="s">
        <v>395</v>
      </c>
      <c r="C438" s="337"/>
      <c r="D438" s="337"/>
      <c r="E438" s="347"/>
      <c r="F438" s="351">
        <f>SUM(F439,F442,F443,F448,F453,F459,F469,F473,F479)</f>
        <v>21483.500000000004</v>
      </c>
      <c r="G438" s="351">
        <f>SUM(G439,G442,G443,G448,G453,G459,G469,G473,G479)</f>
        <v>23214.210000000003</v>
      </c>
      <c r="H438" s="351">
        <f>SUM(H439,H442,H443,H448,H453,H459,H469,H473,H479)</f>
        <v>20698.170000000002</v>
      </c>
      <c r="I438" s="351">
        <f>SUM(I439,I442,I443,I448,I453,I459,I469,I473,I479)</f>
        <v>51307.659999999996</v>
      </c>
      <c r="J438" s="351">
        <f>SUM(J439,J442,J443,J448,J453,J459,J469,J473,J479)</f>
        <v>29706.74</v>
      </c>
      <c r="K438" s="349" t="str">
        <f>ROUND((J438-I438),2)&amp;"  ( "&amp;(ROUND((J438-I438)/(IF(I438=0,0.0001,I438)),3)*100)&amp;"% )"</f>
        <v>-21600,92  ( -42,1% )</v>
      </c>
      <c r="L438" s="351">
        <f>SUM(L439,L442,L443,L448,L453,L459,L469,L473,L479)</f>
        <v>29454.61</v>
      </c>
      <c r="M438" s="349" t="str">
        <f>ROUND((L438-G438),2)&amp;"   ( "&amp;(ROUND((L438-G438)/(IF(G438=0,0.0001,G438)),3)*100)&amp;"% )"</f>
        <v>6240,4   ( 26,9% )</v>
      </c>
      <c r="N438" s="88"/>
      <c r="O438" s="351">
        <f>SUM(O439,O442,O443,O448,O453,O459,O469,O473,O479)</f>
        <v>36697.65</v>
      </c>
      <c r="P438" s="349" t="str">
        <f>ROUND((O438-J438),2)&amp;"   ( "&amp;(ROUND((O438-J438)/(IF(J438=0,0.0001,J438)),3)*100)&amp;"% )"</f>
        <v>6990,91   ( 23,5% )</v>
      </c>
      <c r="Q438" s="123"/>
      <c r="R438" s="357">
        <f>O438/O$640</f>
        <v>7.324230561265184E-2</v>
      </c>
      <c r="S438" s="88"/>
      <c r="T438" s="351">
        <f>SUM(T439,T442,T443,T448,T453,T459,T469,T473,T479)</f>
        <v>40679.870000000003</v>
      </c>
      <c r="U438" s="349" t="str">
        <f>ROUND((T438-O438),2)&amp;"   ( "&amp;(ROUND((T438-O438)/(IF(O438=0,0.0001,O438)),3)*100)&amp;"% )"</f>
        <v>3982,22   ( 10,9% )</v>
      </c>
      <c r="V438" s="123"/>
      <c r="W438" s="357">
        <f>T438/T$640</f>
        <v>8.3177756217649168E-2</v>
      </c>
      <c r="X438" s="340"/>
      <c r="Y438" s="351">
        <f>SUM(Y439,Y442,Y443,Y448,Y453,Y459,Y469,Y473,Y479)</f>
        <v>45301.57</v>
      </c>
      <c r="Z438" s="349" t="str">
        <f>ROUND((Y438-T438),2)&amp;"   ( "&amp;(ROUND((Y438-T438)/(IF(T438=0,0.0001,T438)),3)*100)&amp;"% )"</f>
        <v>4621,7   ( 11,4% )</v>
      </c>
      <c r="AA438" s="30"/>
      <c r="AB438" s="357">
        <f>Y438/Y$640</f>
        <v>8.8933863826713519E-2</v>
      </c>
      <c r="AC438" s="88">
        <f>SUM(AC439,AC442,AC443,AC448,AC453,AC459,AC469,AC473,AC479)</f>
        <v>31840</v>
      </c>
      <c r="AD438" s="351">
        <f>SUM(AD439,AD442,AD443,AD448,AD453,AD459,AD469,AD473,AD479)</f>
        <v>43377.810000000005</v>
      </c>
      <c r="AE438" s="6" t="str">
        <f>ROUND((AD438-Y438),2)&amp;"   ( "&amp;(ROUND((AD438-Y438)/(IF(Y438=0,0.0001,Y438)),3)*100)&amp;"% )"</f>
        <v>-1923,76   ( -4,2% )</v>
      </c>
      <c r="AF438" s="30"/>
      <c r="AG438" s="357">
        <f>AD438/AD$640</f>
        <v>8.6138361118064083E-2</v>
      </c>
      <c r="AH438" s="88">
        <f>SUM(AH439,AH442,AH443,AH448,AH453,AH459,AH469,AH473,AH479)</f>
        <v>32380</v>
      </c>
      <c r="AI438" s="351">
        <f>SUM(AI439,AI442,AI443,AI448,AI453,AI459,AI469,AI473,AI479)</f>
        <v>35932.22</v>
      </c>
      <c r="AJ438" s="6" t="str">
        <f t="shared" ref="AJ438" si="328">ROUND(AI438-AD438,2) &amp; "   (" &amp; ROUND(100*(AI438-AD438)/AD438,1) &amp;"%)"</f>
        <v>-7445,59   (-17,2%)</v>
      </c>
      <c r="AK438" s="30"/>
      <c r="AL438" s="357">
        <f>AI438/AI$640</f>
        <v>7.4569203717554627E-2</v>
      </c>
      <c r="AM438" s="88"/>
      <c r="AN438" s="351">
        <f>SUM(AN439,AN442,AN443,AN448,AN453,AN459,AN469,AN473,AN479)</f>
        <v>34639.78</v>
      </c>
      <c r="AO438" s="35" t="str">
        <f t="shared" ref="AO438" si="329">ROUND(AN438-AI438,2) &amp; "   (" &amp; ROUND(100*(AN438-AI438)/AI438,1) &amp;"%)"</f>
        <v>-1292,44   (-3,6%)</v>
      </c>
      <c r="AP438" s="30"/>
      <c r="AQ438" s="357">
        <f>AN438/AN$640</f>
        <v>9.3384083843480375E-2</v>
      </c>
      <c r="AR438" s="88"/>
      <c r="AS438" s="338"/>
      <c r="AT438" s="35" t="str">
        <f t="shared" ref="AT438" si="330">ROUND(AS438-AN438,2) &amp; "   (" &amp; ROUND(100*(AS438-AN438)/AN438,1) &amp;"%)"</f>
        <v>-34639,78   (-100%)</v>
      </c>
      <c r="AU438" s="30"/>
      <c r="AV438" s="357" t="e">
        <f>AS438/AS$640</f>
        <v>#DIV/0!</v>
      </c>
    </row>
    <row r="439" spans="1:48" s="62" customFormat="1" hidden="1" outlineLevel="2" collapsed="1" x14ac:dyDescent="0.3">
      <c r="A439" s="188" t="s">
        <v>396</v>
      </c>
      <c r="C439" s="337"/>
      <c r="D439" s="337"/>
      <c r="E439" s="359"/>
      <c r="F439" s="362">
        <f>SUM(F440:F441)</f>
        <v>5358.01</v>
      </c>
      <c r="G439" s="362">
        <f>SUM(G440:G441)</f>
        <v>5164.66</v>
      </c>
      <c r="H439" s="362">
        <f>SUM(H440:H441)</f>
        <v>9523.86</v>
      </c>
      <c r="I439" s="362">
        <f>SUM(I440:I441)</f>
        <v>17469.75</v>
      </c>
      <c r="J439" s="362">
        <f>SUM(J440:J441)</f>
        <v>19171.29</v>
      </c>
      <c r="K439" s="360"/>
      <c r="L439" s="362">
        <f>SUM(L440:L441)</f>
        <v>11340.7</v>
      </c>
      <c r="M439" s="360"/>
      <c r="N439" s="88"/>
      <c r="O439" s="362">
        <f>SUM(O440:O441)</f>
        <v>21151.84</v>
      </c>
      <c r="P439" s="360"/>
      <c r="Q439" s="123"/>
      <c r="R439" s="357">
        <f>O439/O$640</f>
        <v>4.2215496892850465E-2</v>
      </c>
      <c r="S439" s="88"/>
      <c r="T439" s="362">
        <f>SUM(T440:T441)</f>
        <v>21794.22</v>
      </c>
      <c r="U439" s="360"/>
      <c r="V439" s="123"/>
      <c r="W439" s="357">
        <f>T439/T$640</f>
        <v>4.4562441279035893E-2</v>
      </c>
      <c r="X439" s="340"/>
      <c r="Y439" s="362">
        <f>SUM(Y440:Y441)</f>
        <v>23409.74</v>
      </c>
      <c r="Z439" s="360"/>
      <c r="AA439" s="30"/>
      <c r="AB439" s="357">
        <f>Y439/Y$640</f>
        <v>4.5956875873811191E-2</v>
      </c>
      <c r="AC439" s="88">
        <f>SUM(AC440:AC441)</f>
        <v>15000</v>
      </c>
      <c r="AD439" s="362">
        <f>SUM(AD440:AD441)</f>
        <v>13295.87</v>
      </c>
      <c r="AE439" s="90" t="str">
        <f>ROUND((AD439-Y439),2)&amp;" / "&amp;(ROUND((AD439-Y439)/(IF(Y439=0,0.0001,Y439)),3)*100)&amp;"%"</f>
        <v>-10113,87 / -43,2%</v>
      </c>
      <c r="AF439" s="30"/>
      <c r="AG439" s="357">
        <f>AD439/AD$640</f>
        <v>2.6402542024109438E-2</v>
      </c>
      <c r="AH439" s="88">
        <f>SUM(AH440:AH441)</f>
        <v>15230</v>
      </c>
      <c r="AI439" s="362">
        <f>SUM(AI440:AI441)</f>
        <v>20902.060000000001</v>
      </c>
      <c r="AJ439" s="90"/>
      <c r="AK439" s="30"/>
      <c r="AL439" s="357">
        <f>AI439/AI$640</f>
        <v>4.3377502705275371E-2</v>
      </c>
      <c r="AM439" s="88"/>
      <c r="AN439" s="362">
        <f>SUM(AN440:AN441)</f>
        <v>20634.27</v>
      </c>
      <c r="AO439" s="29"/>
      <c r="AP439" s="30"/>
      <c r="AQ439" s="357">
        <f>AN439/AN$640</f>
        <v>5.5627154668101586E-2</v>
      </c>
      <c r="AR439" s="88"/>
      <c r="AS439" s="338"/>
      <c r="AT439" s="29"/>
      <c r="AU439" s="30"/>
      <c r="AV439" s="357" t="e">
        <f>AS439/AS$640</f>
        <v>#DIV/0!</v>
      </c>
    </row>
    <row r="440" spans="1:48" s="62" customFormat="1" hidden="1" outlineLevel="3" x14ac:dyDescent="0.3">
      <c r="A440" s="190" t="s">
        <v>397</v>
      </c>
      <c r="C440" s="337"/>
      <c r="D440" s="337"/>
      <c r="E440" s="347" t="str">
        <f>B84</f>
        <v>6150/01106  TravxPlomberie          (0020)</v>
      </c>
      <c r="F440" s="250">
        <f>F84</f>
        <v>5358.01</v>
      </c>
      <c r="G440" s="250">
        <f>G84</f>
        <v>5164.66</v>
      </c>
      <c r="H440" s="250">
        <f>H84</f>
        <v>9523.86</v>
      </c>
      <c r="I440" s="250">
        <f>I84</f>
        <v>17469.75</v>
      </c>
      <c r="J440" s="250">
        <f>J84</f>
        <v>19171.29</v>
      </c>
      <c r="K440" s="354"/>
      <c r="L440" s="250">
        <f>L84</f>
        <v>10814.2</v>
      </c>
      <c r="M440" s="354"/>
      <c r="N440" s="88"/>
      <c r="O440" s="250">
        <f>O84</f>
        <v>19942.39</v>
      </c>
      <c r="P440" s="354"/>
      <c r="Q440" s="123"/>
      <c r="R440" s="357">
        <f>O440/O$640</f>
        <v>3.9801639152008149E-2</v>
      </c>
      <c r="S440" s="88"/>
      <c r="T440" s="250">
        <f>T84</f>
        <v>20110.32</v>
      </c>
      <c r="U440" s="354"/>
      <c r="V440" s="123"/>
      <c r="W440" s="357">
        <f>T440/T$640</f>
        <v>4.1119386429182649E-2</v>
      </c>
      <c r="X440" s="340"/>
      <c r="Y440" s="250">
        <f>Y84</f>
        <v>22338.34</v>
      </c>
      <c r="Z440" s="354"/>
      <c r="AA440" s="30"/>
      <c r="AB440" s="357">
        <f>Y440/Y$640</f>
        <v>4.3853554913766295E-2</v>
      </c>
      <c r="AC440" s="88">
        <f>AC84</f>
        <v>15000</v>
      </c>
      <c r="AD440" s="250">
        <f>AD84</f>
        <v>13295.87</v>
      </c>
      <c r="AE440" s="90"/>
      <c r="AF440" s="30"/>
      <c r="AG440" s="357">
        <f>AD440/AD$640</f>
        <v>2.6402542024109438E-2</v>
      </c>
      <c r="AH440" s="88">
        <f>AH84</f>
        <v>15230</v>
      </c>
      <c r="AI440" s="250">
        <f>AI84</f>
        <v>20902.060000000001</v>
      </c>
      <c r="AJ440" s="90"/>
      <c r="AK440" s="30"/>
      <c r="AL440" s="357">
        <f>AI440/AI$640</f>
        <v>4.3377502705275371E-2</v>
      </c>
      <c r="AM440" s="88"/>
      <c r="AN440" s="250">
        <f>AN84</f>
        <v>20634.27</v>
      </c>
      <c r="AO440" s="29"/>
      <c r="AP440" s="30"/>
      <c r="AQ440" s="357">
        <f>AN440/AN$640</f>
        <v>5.5627154668101586E-2</v>
      </c>
      <c r="AR440" s="88"/>
      <c r="AS440" s="338"/>
      <c r="AT440" s="29"/>
      <c r="AU440" s="30"/>
      <c r="AV440" s="357" t="e">
        <f>AS440/AS$640</f>
        <v>#DIV/0!</v>
      </c>
    </row>
    <row r="441" spans="1:48" s="62" customFormat="1" hidden="1" outlineLevel="3" x14ac:dyDescent="0.3">
      <c r="A441" s="190" t="s">
        <v>398</v>
      </c>
      <c r="B441" s="336"/>
      <c r="C441" s="337"/>
      <c r="D441" s="337"/>
      <c r="E441" s="347" t="str">
        <f>B106</f>
        <v>6150/01206  Trav.Curage           (0230)</v>
      </c>
      <c r="F441" s="250">
        <f>F106</f>
        <v>0</v>
      </c>
      <c r="G441" s="250">
        <f>G106</f>
        <v>0</v>
      </c>
      <c r="H441" s="250">
        <f>H106</f>
        <v>0</v>
      </c>
      <c r="I441" s="250">
        <f>I106</f>
        <v>0</v>
      </c>
      <c r="J441" s="250">
        <f>J106</f>
        <v>0</v>
      </c>
      <c r="K441" s="354"/>
      <c r="L441" s="250">
        <f>L106</f>
        <v>526.5</v>
      </c>
      <c r="M441" s="354"/>
      <c r="N441" s="88"/>
      <c r="O441" s="250">
        <f>O106</f>
        <v>1209.45</v>
      </c>
      <c r="P441" s="354"/>
      <c r="Q441" s="123"/>
      <c r="R441" s="357"/>
      <c r="S441" s="88"/>
      <c r="T441" s="250">
        <f>T106</f>
        <v>1683.9</v>
      </c>
      <c r="U441" s="354"/>
      <c r="V441" s="123"/>
      <c r="W441" s="357"/>
      <c r="X441" s="340"/>
      <c r="Y441" s="250">
        <f>Y106</f>
        <v>1071.4000000000001</v>
      </c>
      <c r="Z441" s="354"/>
      <c r="AA441" s="30"/>
      <c r="AB441" s="357"/>
      <c r="AC441" s="88">
        <f>AC106</f>
        <v>0</v>
      </c>
      <c r="AD441" s="250">
        <f>AD106</f>
        <v>0</v>
      </c>
      <c r="AE441" s="90"/>
      <c r="AF441" s="30"/>
      <c r="AG441" s="357"/>
      <c r="AH441" s="88">
        <f>AH106</f>
        <v>0</v>
      </c>
      <c r="AI441" s="250">
        <f>AI106</f>
        <v>0</v>
      </c>
      <c r="AJ441" s="90"/>
      <c r="AK441" s="30"/>
      <c r="AL441" s="357"/>
      <c r="AM441" s="88"/>
      <c r="AN441" s="250">
        <f>AN106</f>
        <v>0</v>
      </c>
      <c r="AO441" s="29"/>
      <c r="AP441" s="30"/>
      <c r="AQ441" s="357"/>
      <c r="AR441" s="88"/>
      <c r="AS441" s="338"/>
      <c r="AT441" s="29"/>
      <c r="AU441" s="30"/>
      <c r="AV441" s="357"/>
    </row>
    <row r="442" spans="1:48" s="62" customFormat="1" hidden="1" outlineLevel="2" x14ac:dyDescent="0.3">
      <c r="A442" s="188" t="s">
        <v>399</v>
      </c>
      <c r="B442" s="336"/>
      <c r="C442" s="337"/>
      <c r="D442" s="337"/>
      <c r="E442" s="347" t="str">
        <f>B86</f>
        <v>6150/01116  Travx.Electricité           (0040)</v>
      </c>
      <c r="F442" s="368">
        <f>SUM(F86,F223)</f>
        <v>789.57</v>
      </c>
      <c r="G442" s="368">
        <f>SUM(G86,G223)</f>
        <v>1681.67</v>
      </c>
      <c r="H442" s="368">
        <f>SUM(H86,H223)</f>
        <v>0</v>
      </c>
      <c r="I442" s="368">
        <f>SUM(I86,I223)</f>
        <v>1685.25</v>
      </c>
      <c r="J442" s="368">
        <f>SUM(J86,J223)</f>
        <v>0</v>
      </c>
      <c r="K442" s="354"/>
      <c r="L442" s="368">
        <f>SUM(L86,L223)</f>
        <v>0</v>
      </c>
      <c r="M442" s="354"/>
      <c r="N442" s="88"/>
      <c r="O442" s="368">
        <f>SUM(O86,O223)</f>
        <v>1615.9</v>
      </c>
      <c r="P442" s="354"/>
      <c r="Q442" s="123"/>
      <c r="R442" s="357"/>
      <c r="S442" s="88"/>
      <c r="T442" s="368">
        <f>SUM(T86,T223)</f>
        <v>209</v>
      </c>
      <c r="U442" s="354"/>
      <c r="V442" s="123"/>
      <c r="W442" s="357"/>
      <c r="X442" s="340"/>
      <c r="Y442" s="368">
        <f>SUM(Y86,Y223)</f>
        <v>1101.0999999999999</v>
      </c>
      <c r="Z442" s="354"/>
      <c r="AA442" s="30"/>
      <c r="AB442" s="357"/>
      <c r="AC442" s="88">
        <f>SUM(AC86,AC223)</f>
        <v>1020</v>
      </c>
      <c r="AD442" s="368">
        <f>SUM(AD86,AD223)</f>
        <v>264</v>
      </c>
      <c r="AE442" s="90" t="str">
        <f>ROUND((AD442-Y442),2)&amp;" / "&amp;(ROUND((AD442-Y442)/(IF(Y442=0,0.0001,Y442)),3)*100)&amp;"%"</f>
        <v>-837,1 / -76%</v>
      </c>
      <c r="AF442" s="30"/>
      <c r="AG442" s="357"/>
      <c r="AH442" s="88">
        <f>SUM(AH86,AH223)</f>
        <v>1040</v>
      </c>
      <c r="AI442" s="368">
        <f>SUM(AI86,AI223)</f>
        <v>902</v>
      </c>
      <c r="AJ442" s="90"/>
      <c r="AK442" s="30"/>
      <c r="AL442" s="357"/>
      <c r="AM442" s="88"/>
      <c r="AN442" s="368">
        <f>SUM(AN86,AN223)</f>
        <v>682</v>
      </c>
      <c r="AO442" s="29"/>
      <c r="AP442" s="30"/>
      <c r="AQ442" s="357"/>
      <c r="AR442" s="88"/>
      <c r="AS442" s="338"/>
      <c r="AT442" s="29"/>
      <c r="AU442" s="30"/>
      <c r="AV442" s="357"/>
    </row>
    <row r="443" spans="1:48" s="62" customFormat="1" hidden="1" outlineLevel="2" collapsed="1" x14ac:dyDescent="0.3">
      <c r="A443" s="188" t="s">
        <v>400</v>
      </c>
      <c r="B443" s="336"/>
      <c r="C443" s="337"/>
      <c r="D443" s="337"/>
      <c r="E443" s="347"/>
      <c r="F443" s="362">
        <f>SUM(F444:F447)</f>
        <v>531.02</v>
      </c>
      <c r="G443" s="362">
        <f>SUM(G444:G447)</f>
        <v>6991.57</v>
      </c>
      <c r="H443" s="362">
        <f>SUM(H444:H447)</f>
        <v>0</v>
      </c>
      <c r="I443" s="362">
        <f>SUM(I444:I447)</f>
        <v>1718.48</v>
      </c>
      <c r="J443" s="362">
        <f>SUM(J444:J447)</f>
        <v>1119.8</v>
      </c>
      <c r="K443" s="354"/>
      <c r="L443" s="362">
        <f>SUM(L444:L447)</f>
        <v>6354.28</v>
      </c>
      <c r="M443" s="354"/>
      <c r="N443" s="88"/>
      <c r="O443" s="362">
        <f>SUM(O444:O447)</f>
        <v>3206.5</v>
      </c>
      <c r="P443" s="354"/>
      <c r="Q443" s="123"/>
      <c r="R443" s="357"/>
      <c r="S443" s="88"/>
      <c r="T443" s="362">
        <f>SUM(T444:T447)</f>
        <v>385</v>
      </c>
      <c r="U443" s="354"/>
      <c r="V443" s="123"/>
      <c r="W443" s="357"/>
      <c r="X443" s="340"/>
      <c r="Y443" s="362">
        <f>SUM(Y444:Y447)</f>
        <v>1073.5999999999999</v>
      </c>
      <c r="Z443" s="354"/>
      <c r="AA443" s="30"/>
      <c r="AB443" s="357"/>
      <c r="AC443" s="88">
        <f>SUM(AC444:AC447)</f>
        <v>1500</v>
      </c>
      <c r="AD443" s="362">
        <f>SUM(AD444:AD447)</f>
        <v>6420.42</v>
      </c>
      <c r="AE443" s="90" t="str">
        <f>ROUND((AD443-Y443),2)&amp;" / "&amp;(ROUND((AD443-Y443)/(IF(Y443=0,0.0001,Y443)),3)*100)&amp;"%"</f>
        <v>5346,82 / 498%</v>
      </c>
      <c r="AF443" s="356" t="str">
        <f>ROUND(AD443-AC443,2) &amp; "  (" &amp; ROUND(100*(AD443-AC443)/AC443,1) &amp;"%)"</f>
        <v>4920,42  (328%)</v>
      </c>
      <c r="AG443" s="357"/>
      <c r="AH443" s="88">
        <f>SUM(AH444:AH447)</f>
        <v>1530</v>
      </c>
      <c r="AI443" s="362">
        <f>SUM(AI444:AI447)</f>
        <v>868.85</v>
      </c>
      <c r="AJ443" s="90"/>
      <c r="AK443" s="30"/>
      <c r="AL443" s="357"/>
      <c r="AM443" s="88"/>
      <c r="AN443" s="362">
        <f>SUM(AN444:AN447)</f>
        <v>2619.65</v>
      </c>
      <c r="AO443" s="29"/>
      <c r="AP443" s="30"/>
      <c r="AQ443" s="357"/>
      <c r="AR443" s="88"/>
      <c r="AS443" s="338"/>
      <c r="AT443" s="29"/>
      <c r="AU443" s="30"/>
      <c r="AV443" s="357"/>
    </row>
    <row r="444" spans="1:48" s="62" customFormat="1" hidden="1" outlineLevel="3" x14ac:dyDescent="0.3">
      <c r="A444" s="190" t="s">
        <v>401</v>
      </c>
      <c r="B444" s="336"/>
      <c r="C444" s="337"/>
      <c r="D444" s="337"/>
      <c r="E444" s="347"/>
      <c r="F444" s="368"/>
      <c r="G444" s="368"/>
      <c r="H444" s="368"/>
      <c r="I444" s="368"/>
      <c r="J444" s="368"/>
      <c r="K444" s="354"/>
      <c r="L444" s="368"/>
      <c r="M444" s="354"/>
      <c r="N444" s="88"/>
      <c r="O444" s="368"/>
      <c r="P444" s="354"/>
      <c r="Q444" s="123"/>
      <c r="R444" s="357"/>
      <c r="S444" s="88"/>
      <c r="T444" s="368"/>
      <c r="U444" s="354"/>
      <c r="V444" s="123"/>
      <c r="W444" s="357"/>
      <c r="X444" s="340"/>
      <c r="Y444" s="368"/>
      <c r="Z444" s="354"/>
      <c r="AA444" s="30"/>
      <c r="AB444" s="357"/>
      <c r="AC444" s="88"/>
      <c r="AD444" s="368"/>
      <c r="AE444" s="90"/>
      <c r="AF444" s="30"/>
      <c r="AG444" s="357"/>
      <c r="AH444" s="88"/>
      <c r="AI444" s="368"/>
      <c r="AJ444" s="90"/>
      <c r="AK444" s="30"/>
      <c r="AL444" s="357"/>
      <c r="AM444" s="88"/>
      <c r="AN444" s="368"/>
      <c r="AO444" s="29"/>
      <c r="AP444" s="30"/>
      <c r="AQ444" s="357"/>
      <c r="AR444" s="88"/>
      <c r="AS444" s="338"/>
      <c r="AT444" s="29"/>
      <c r="AU444" s="30"/>
      <c r="AV444" s="357"/>
    </row>
    <row r="445" spans="1:48" s="62" customFormat="1" hidden="1" outlineLevel="3" x14ac:dyDescent="0.3">
      <c r="A445" s="190" t="s">
        <v>402</v>
      </c>
      <c r="B445" s="336"/>
      <c r="C445" s="337"/>
      <c r="D445" s="337"/>
      <c r="E445" s="347" t="str">
        <f>B202</f>
        <v>6150/01826 Travx Chauffage           (1100)</v>
      </c>
      <c r="F445" s="368">
        <f>F202</f>
        <v>0</v>
      </c>
      <c r="G445" s="368">
        <f>G202</f>
        <v>0</v>
      </c>
      <c r="H445" s="368">
        <f>H202</f>
        <v>0</v>
      </c>
      <c r="I445" s="368">
        <f>I202</f>
        <v>0</v>
      </c>
      <c r="J445" s="250">
        <f>J202</f>
        <v>0</v>
      </c>
      <c r="K445" s="354"/>
      <c r="L445" s="250">
        <f>L202</f>
        <v>184.8</v>
      </c>
      <c r="M445" s="354"/>
      <c r="N445" s="88"/>
      <c r="O445" s="250">
        <f>O202</f>
        <v>0</v>
      </c>
      <c r="P445" s="354"/>
      <c r="Q445" s="123"/>
      <c r="R445" s="357"/>
      <c r="S445" s="88"/>
      <c r="T445" s="250">
        <f>T202</f>
        <v>0</v>
      </c>
      <c r="U445" s="354"/>
      <c r="V445" s="123"/>
      <c r="W445" s="357"/>
      <c r="X445" s="340"/>
      <c r="Y445" s="250">
        <f>Y202</f>
        <v>446.6</v>
      </c>
      <c r="Z445" s="354"/>
      <c r="AA445" s="30"/>
      <c r="AB445" s="357"/>
      <c r="AC445" s="88">
        <f>AC202</f>
        <v>0</v>
      </c>
      <c r="AD445" s="250">
        <f>AD202</f>
        <v>0</v>
      </c>
      <c r="AE445" s="90"/>
      <c r="AF445" s="30"/>
      <c r="AG445" s="357"/>
      <c r="AH445" s="88">
        <f>AH202</f>
        <v>0</v>
      </c>
      <c r="AI445" s="250">
        <f>AI202</f>
        <v>0</v>
      </c>
      <c r="AJ445" s="90"/>
      <c r="AK445" s="30"/>
      <c r="AL445" s="357"/>
      <c r="AM445" s="88"/>
      <c r="AN445" s="250">
        <f>AN202</f>
        <v>0</v>
      </c>
      <c r="AO445" s="29"/>
      <c r="AP445" s="30"/>
      <c r="AQ445" s="357"/>
      <c r="AR445" s="88"/>
      <c r="AS445" s="338"/>
      <c r="AT445" s="29"/>
      <c r="AU445" s="30"/>
      <c r="AV445" s="357"/>
    </row>
    <row r="446" spans="1:48" s="62" customFormat="1" hidden="1" outlineLevel="3" x14ac:dyDescent="0.3">
      <c r="A446" s="190" t="s">
        <v>403</v>
      </c>
      <c r="B446" s="336"/>
      <c r="C446" s="337"/>
      <c r="D446" s="337"/>
      <c r="E446" s="347" t="str">
        <f>B304</f>
        <v>6150/65825  EntretienChauff.</v>
      </c>
      <c r="F446" s="250">
        <f t="shared" ref="F446:J447" si="331">F304</f>
        <v>531.02</v>
      </c>
      <c r="G446" s="250">
        <f t="shared" si="331"/>
        <v>1062.04</v>
      </c>
      <c r="H446" s="250">
        <f t="shared" si="331"/>
        <v>0</v>
      </c>
      <c r="I446" s="250">
        <f t="shared" si="331"/>
        <v>0</v>
      </c>
      <c r="J446" s="250">
        <f t="shared" si="331"/>
        <v>0</v>
      </c>
      <c r="K446" s="354"/>
      <c r="L446" s="250">
        <f>L304</f>
        <v>582</v>
      </c>
      <c r="M446" s="354"/>
      <c r="N446" s="88"/>
      <c r="O446" s="250">
        <f>O304</f>
        <v>0</v>
      </c>
      <c r="P446" s="354"/>
      <c r="Q446" s="123"/>
      <c r="R446" s="357"/>
      <c r="S446" s="88"/>
      <c r="T446" s="250">
        <f>T304</f>
        <v>0</v>
      </c>
      <c r="U446" s="354"/>
      <c r="V446" s="123"/>
      <c r="W446" s="357"/>
      <c r="X446" s="340"/>
      <c r="Y446" s="250">
        <f>Y304</f>
        <v>0</v>
      </c>
      <c r="Z446" s="354"/>
      <c r="AA446" s="30"/>
      <c r="AB446" s="357"/>
      <c r="AC446" s="88">
        <f>AC304</f>
        <v>0</v>
      </c>
      <c r="AD446" s="250">
        <f>AD304</f>
        <v>720</v>
      </c>
      <c r="AE446" s="90"/>
      <c r="AF446" s="30"/>
      <c r="AG446" s="357"/>
      <c r="AH446" s="88">
        <f>AH304</f>
        <v>0</v>
      </c>
      <c r="AI446" s="250">
        <f>AI304</f>
        <v>867.85</v>
      </c>
      <c r="AJ446" s="90"/>
      <c r="AK446" s="30"/>
      <c r="AL446" s="357"/>
      <c r="AM446" s="88"/>
      <c r="AN446" s="250">
        <f>AN304</f>
        <v>0</v>
      </c>
      <c r="AO446" s="29"/>
      <c r="AP446" s="30"/>
      <c r="AQ446" s="357"/>
      <c r="AR446" s="88"/>
      <c r="AS446" s="338"/>
      <c r="AT446" s="29"/>
      <c r="AU446" s="30"/>
      <c r="AV446" s="357"/>
    </row>
    <row r="447" spans="1:48" s="62" customFormat="1" hidden="1" outlineLevel="3" x14ac:dyDescent="0.3">
      <c r="A447" s="190" t="s">
        <v>404</v>
      </c>
      <c r="B447" s="336"/>
      <c r="C447" s="337"/>
      <c r="D447" s="337"/>
      <c r="E447" s="347" t="str">
        <f>B305</f>
        <v>6150/65826 Travaux Chauffage</v>
      </c>
      <c r="F447" s="250">
        <f t="shared" si="331"/>
        <v>0</v>
      </c>
      <c r="G447" s="250">
        <f t="shared" si="331"/>
        <v>5929.53</v>
      </c>
      <c r="H447" s="250">
        <f t="shared" si="331"/>
        <v>0</v>
      </c>
      <c r="I447" s="250">
        <f t="shared" si="331"/>
        <v>1718.48</v>
      </c>
      <c r="J447" s="250">
        <f t="shared" si="331"/>
        <v>1119.8</v>
      </c>
      <c r="K447" s="354"/>
      <c r="L447" s="250">
        <f>L305</f>
        <v>5587.48</v>
      </c>
      <c r="M447" s="354"/>
      <c r="N447" s="88"/>
      <c r="O447" s="250">
        <f>O305</f>
        <v>3206.5</v>
      </c>
      <c r="P447" s="354"/>
      <c r="Q447" s="123"/>
      <c r="R447" s="357"/>
      <c r="S447" s="88"/>
      <c r="T447" s="250">
        <f>T305</f>
        <v>385</v>
      </c>
      <c r="U447" s="354"/>
      <c r="V447" s="123"/>
      <c r="W447" s="357"/>
      <c r="X447" s="340"/>
      <c r="Y447" s="250">
        <f>Y305</f>
        <v>627</v>
      </c>
      <c r="Z447" s="354"/>
      <c r="AA447" s="30"/>
      <c r="AB447" s="357"/>
      <c r="AC447" s="88">
        <f>AC305</f>
        <v>1500</v>
      </c>
      <c r="AD447" s="250">
        <f>AD305</f>
        <v>5700.42</v>
      </c>
      <c r="AE447" s="90"/>
      <c r="AF447" s="30"/>
      <c r="AG447" s="357"/>
      <c r="AH447" s="88">
        <f>AH305</f>
        <v>1530</v>
      </c>
      <c r="AI447" s="250">
        <f>AI305</f>
        <v>1</v>
      </c>
      <c r="AJ447" s="90"/>
      <c r="AK447" s="30"/>
      <c r="AL447" s="357"/>
      <c r="AM447" s="88"/>
      <c r="AN447" s="250">
        <f>AN305</f>
        <v>2619.65</v>
      </c>
      <c r="AO447" s="29"/>
      <c r="AP447" s="30"/>
      <c r="AQ447" s="357"/>
      <c r="AR447" s="88"/>
      <c r="AS447" s="338"/>
      <c r="AT447" s="29"/>
      <c r="AU447" s="30"/>
      <c r="AV447" s="357"/>
    </row>
    <row r="448" spans="1:48" s="62" customFormat="1" hidden="1" outlineLevel="2" collapsed="1" x14ac:dyDescent="0.3">
      <c r="A448" s="188" t="s">
        <v>405</v>
      </c>
      <c r="B448" s="336"/>
      <c r="C448" s="337"/>
      <c r="D448" s="337"/>
      <c r="E448" s="347"/>
      <c r="F448" s="362">
        <f>SUM(F449:F452)</f>
        <v>0</v>
      </c>
      <c r="G448" s="362">
        <f>SUM(G449:G452)</f>
        <v>693.94</v>
      </c>
      <c r="H448" s="362">
        <f>SUM(H449:H452)</f>
        <v>0</v>
      </c>
      <c r="I448" s="362">
        <f>SUM(I449:I452)</f>
        <v>12069.6</v>
      </c>
      <c r="J448" s="362">
        <f>SUM(J449:J452)</f>
        <v>3861.5300000000007</v>
      </c>
      <c r="K448" s="354"/>
      <c r="L448" s="362">
        <f>SUM(L449:L452)</f>
        <v>2674.07</v>
      </c>
      <c r="M448" s="354"/>
      <c r="N448" s="88"/>
      <c r="O448" s="362">
        <f>SUM(O449:O452)</f>
        <v>1273.17</v>
      </c>
      <c r="P448" s="354"/>
      <c r="Q448" s="123"/>
      <c r="R448" s="357"/>
      <c r="S448" s="88"/>
      <c r="T448" s="362">
        <f>SUM(T449:T452)</f>
        <v>3687.97</v>
      </c>
      <c r="U448" s="354"/>
      <c r="V448" s="123"/>
      <c r="W448" s="357"/>
      <c r="X448" s="340"/>
      <c r="Y448" s="362">
        <f>SUM(Y449:Y452)</f>
        <v>3757.8</v>
      </c>
      <c r="Z448" s="354"/>
      <c r="AA448" s="30"/>
      <c r="AB448" s="357"/>
      <c r="AC448" s="88">
        <f>SUM(AC449:AC452)</f>
        <v>2200</v>
      </c>
      <c r="AD448" s="362">
        <f>SUM(AD449:AD452)</f>
        <v>4706.41</v>
      </c>
      <c r="AE448" s="90" t="str">
        <f>ROUND((AD448-Y448),2)&amp;" / "&amp;(ROUND((AD448-Y448)/(IF(Y448=0,0.0001,Y448)),3)*100)&amp;"%"</f>
        <v>948,61 / 25,2%</v>
      </c>
      <c r="AF448" s="30"/>
      <c r="AG448" s="357"/>
      <c r="AH448" s="88">
        <f>SUM(AH449:AH452)</f>
        <v>2250</v>
      </c>
      <c r="AI448" s="362">
        <f>SUM(AI449:AI452)</f>
        <v>2718.88</v>
      </c>
      <c r="AJ448" s="90"/>
      <c r="AK448" s="30"/>
      <c r="AL448" s="357"/>
      <c r="AM448" s="88"/>
      <c r="AN448" s="362">
        <f>SUM(AN449:AN452)</f>
        <v>115.85</v>
      </c>
      <c r="AO448" s="29"/>
      <c r="AP448" s="30"/>
      <c r="AQ448" s="357"/>
      <c r="AR448" s="88"/>
      <c r="AS448" s="338"/>
      <c r="AT448" s="29"/>
      <c r="AU448" s="30"/>
      <c r="AV448" s="357"/>
    </row>
    <row r="449" spans="1:48" s="62" customFormat="1" hidden="1" outlineLevel="3" collapsed="1" x14ac:dyDescent="0.3">
      <c r="A449" s="190" t="s">
        <v>406</v>
      </c>
      <c r="B449" s="336"/>
      <c r="C449" s="337"/>
      <c r="D449" s="337"/>
      <c r="E449" s="347" t="str">
        <f>B289</f>
        <v>6140/40802/600  Entretien Asc.</v>
      </c>
      <c r="F449" s="250">
        <f>F289</f>
        <v>0</v>
      </c>
      <c r="G449" s="250">
        <f>G289</f>
        <v>0</v>
      </c>
      <c r="H449" s="250">
        <f>H289</f>
        <v>0</v>
      </c>
      <c r="I449" s="250">
        <f>I289</f>
        <v>0</v>
      </c>
      <c r="J449" s="250">
        <f>J289</f>
        <v>0</v>
      </c>
      <c r="K449" s="354"/>
      <c r="L449" s="250">
        <f>L289</f>
        <v>2400</v>
      </c>
      <c r="M449" s="354"/>
      <c r="N449" s="88"/>
      <c r="O449" s="250">
        <f>O289</f>
        <v>0</v>
      </c>
      <c r="P449" s="354"/>
      <c r="Q449" s="123"/>
      <c r="R449" s="357"/>
      <c r="S449" s="88"/>
      <c r="T449" s="250">
        <f>T289</f>
        <v>0</v>
      </c>
      <c r="U449" s="354"/>
      <c r="V449" s="123"/>
      <c r="W449" s="357"/>
      <c r="X449" s="340"/>
      <c r="Y449" s="250">
        <f>Y289</f>
        <v>0</v>
      </c>
      <c r="Z449" s="354"/>
      <c r="AA449" s="30"/>
      <c r="AB449" s="357"/>
      <c r="AC449" s="88">
        <f>AC289</f>
        <v>0</v>
      </c>
      <c r="AD449" s="250">
        <f>AD289</f>
        <v>0</v>
      </c>
      <c r="AE449" s="90"/>
      <c r="AF449" s="30"/>
      <c r="AG449" s="357"/>
      <c r="AH449" s="88">
        <f>AH289</f>
        <v>2250</v>
      </c>
      <c r="AI449" s="250">
        <f>AI289</f>
        <v>0</v>
      </c>
      <c r="AJ449" s="90"/>
      <c r="AK449" s="30"/>
      <c r="AL449" s="357"/>
      <c r="AM449" s="88"/>
      <c r="AN449" s="250">
        <f>AN289</f>
        <v>115.85</v>
      </c>
      <c r="AO449" s="29"/>
      <c r="AP449" s="30"/>
      <c r="AQ449" s="357"/>
      <c r="AR449" s="88"/>
      <c r="AS449" s="338"/>
      <c r="AT449" s="29"/>
      <c r="AU449" s="30"/>
      <c r="AV449" s="357"/>
    </row>
    <row r="450" spans="1:48" s="62" customFormat="1" ht="16.149999999999999" hidden="1" customHeight="1" outlineLevel="4" x14ac:dyDescent="0.3">
      <c r="A450" s="196" t="s">
        <v>1443</v>
      </c>
      <c r="B450" s="336"/>
      <c r="C450" s="337"/>
      <c r="D450" s="337"/>
      <c r="E450" s="347"/>
      <c r="F450" s="367"/>
      <c r="G450" s="367"/>
      <c r="H450" s="367"/>
      <c r="I450" s="367"/>
      <c r="J450" s="367"/>
      <c r="K450" s="354"/>
      <c r="L450" s="367"/>
      <c r="M450" s="354"/>
      <c r="N450" s="88"/>
      <c r="O450" s="367"/>
      <c r="P450" s="354"/>
      <c r="Q450" s="123"/>
      <c r="R450" s="357"/>
      <c r="S450" s="88"/>
      <c r="T450" s="367"/>
      <c r="U450" s="354"/>
      <c r="V450" s="123"/>
      <c r="W450" s="357"/>
      <c r="X450" s="340"/>
      <c r="Y450" s="367"/>
      <c r="Z450" s="354"/>
      <c r="AA450" s="30"/>
      <c r="AB450" s="357"/>
      <c r="AC450" s="88"/>
      <c r="AD450" s="367"/>
      <c r="AE450" s="90"/>
      <c r="AF450" s="30"/>
      <c r="AG450" s="357"/>
      <c r="AH450" s="88"/>
      <c r="AI450" s="367"/>
      <c r="AJ450" s="90"/>
      <c r="AK450" s="30"/>
      <c r="AL450" s="357"/>
      <c r="AM450" s="88"/>
      <c r="AN450" s="367"/>
      <c r="AO450" s="29"/>
      <c r="AP450" s="30"/>
      <c r="AQ450" s="357"/>
      <c r="AR450" s="88"/>
      <c r="AS450" s="338"/>
      <c r="AT450" s="29"/>
      <c r="AU450" s="30"/>
      <c r="AV450" s="357"/>
    </row>
    <row r="451" spans="1:48" s="62" customFormat="1" ht="16.149999999999999" hidden="1" customHeight="1" outlineLevel="4" x14ac:dyDescent="0.3">
      <c r="A451" s="196" t="s">
        <v>1444</v>
      </c>
      <c r="B451" s="336"/>
      <c r="C451" s="337"/>
      <c r="D451" s="337"/>
      <c r="E451" s="347"/>
      <c r="F451" s="367"/>
      <c r="G451" s="367"/>
      <c r="H451" s="367"/>
      <c r="I451" s="367"/>
      <c r="J451" s="367"/>
      <c r="K451" s="354"/>
      <c r="L451" s="367"/>
      <c r="M451" s="354"/>
      <c r="N451" s="88"/>
      <c r="O451" s="367"/>
      <c r="P451" s="354"/>
      <c r="Q451" s="123"/>
      <c r="R451" s="357"/>
      <c r="S451" s="88"/>
      <c r="T451" s="367"/>
      <c r="U451" s="354"/>
      <c r="V451" s="123"/>
      <c r="W451" s="357"/>
      <c r="X451" s="340"/>
      <c r="Y451" s="367"/>
      <c r="Z451" s="354"/>
      <c r="AA451" s="30"/>
      <c r="AB451" s="357"/>
      <c r="AC451" s="88"/>
      <c r="AD451" s="367"/>
      <c r="AE451" s="90"/>
      <c r="AF451" s="30"/>
      <c r="AG451" s="357"/>
      <c r="AH451" s="88"/>
      <c r="AI451" s="367">
        <f>SUM(AI292)</f>
        <v>2100</v>
      </c>
      <c r="AJ451" s="90"/>
      <c r="AK451" s="30"/>
      <c r="AL451" s="357"/>
      <c r="AM451" s="88"/>
      <c r="AN451" s="367">
        <f>SUM(AN292)</f>
        <v>0</v>
      </c>
      <c r="AO451" s="29"/>
      <c r="AP451" s="30"/>
      <c r="AQ451" s="357"/>
      <c r="AR451" s="88"/>
      <c r="AS451" s="338"/>
      <c r="AT451" s="29"/>
      <c r="AU451" s="30"/>
      <c r="AV451" s="357"/>
    </row>
    <row r="452" spans="1:48" s="62" customFormat="1" hidden="1" outlineLevel="3" x14ac:dyDescent="0.3">
      <c r="A452" s="190" t="s">
        <v>407</v>
      </c>
      <c r="B452" s="336"/>
      <c r="C452" s="337"/>
      <c r="D452" s="337"/>
      <c r="E452" s="347" t="str">
        <f>B290</f>
        <v>6150/40806/600 Travaux Asc.</v>
      </c>
      <c r="F452" s="250">
        <f>F290</f>
        <v>0</v>
      </c>
      <c r="G452" s="250">
        <f>G290</f>
        <v>693.94</v>
      </c>
      <c r="H452" s="250">
        <f>H290</f>
        <v>0</v>
      </c>
      <c r="I452" s="250">
        <f>I290</f>
        <v>12069.6</v>
      </c>
      <c r="J452" s="250">
        <f>J290</f>
        <v>3861.5300000000007</v>
      </c>
      <c r="K452" s="354"/>
      <c r="L452" s="250">
        <f>L290</f>
        <v>274.07</v>
      </c>
      <c r="M452" s="354"/>
      <c r="N452" s="88"/>
      <c r="O452" s="250">
        <f>O290</f>
        <v>1273.17</v>
      </c>
      <c r="P452" s="354"/>
      <c r="Q452" s="123"/>
      <c r="R452" s="357"/>
      <c r="S452" s="88"/>
      <c r="T452" s="250">
        <f>T290</f>
        <v>3687.97</v>
      </c>
      <c r="U452" s="354"/>
      <c r="V452" s="123"/>
      <c r="W452" s="357"/>
      <c r="X452" s="340"/>
      <c r="Y452" s="250">
        <f>Y290</f>
        <v>3757.8</v>
      </c>
      <c r="Z452" s="354"/>
      <c r="AA452" s="30"/>
      <c r="AB452" s="357"/>
      <c r="AC452" s="88">
        <f>AC290</f>
        <v>2200</v>
      </c>
      <c r="AD452" s="250">
        <f>AD290</f>
        <v>4706.41</v>
      </c>
      <c r="AE452" s="90"/>
      <c r="AF452" s="30"/>
      <c r="AG452" s="357"/>
      <c r="AH452" s="88">
        <f>AH290</f>
        <v>0</v>
      </c>
      <c r="AI452" s="250">
        <f>AI290</f>
        <v>618.88</v>
      </c>
      <c r="AJ452" s="90"/>
      <c r="AK452" s="30"/>
      <c r="AL452" s="357"/>
      <c r="AM452" s="88"/>
      <c r="AN452" s="250">
        <f>AN290</f>
        <v>0</v>
      </c>
      <c r="AO452" s="29"/>
      <c r="AP452" s="30"/>
      <c r="AQ452" s="357"/>
      <c r="AR452" s="88"/>
      <c r="AS452" s="338"/>
      <c r="AT452" s="29"/>
      <c r="AU452" s="30"/>
      <c r="AV452" s="357"/>
    </row>
    <row r="453" spans="1:48" s="62" customFormat="1" hidden="1" outlineLevel="2" collapsed="1" x14ac:dyDescent="0.3">
      <c r="A453" s="188" t="s">
        <v>408</v>
      </c>
      <c r="B453" s="336"/>
      <c r="C453" s="337"/>
      <c r="D453" s="337"/>
      <c r="E453" s="347"/>
      <c r="F453" s="362">
        <f>SUM(F454:F456)</f>
        <v>0</v>
      </c>
      <c r="G453" s="362">
        <f>SUM(G454:G456)</f>
        <v>0</v>
      </c>
      <c r="H453" s="362">
        <f>SUM(H454:H456)</f>
        <v>0</v>
      </c>
      <c r="I453" s="362">
        <f>SUM(I454:I456)</f>
        <v>0</v>
      </c>
      <c r="J453" s="362">
        <f>SUM(J454:J456)</f>
        <v>233.2</v>
      </c>
      <c r="K453" s="354"/>
      <c r="L453" s="362">
        <f>SUM(L454:L456)</f>
        <v>168.3</v>
      </c>
      <c r="M453" s="354"/>
      <c r="N453" s="88"/>
      <c r="O453" s="362">
        <f>SUM(O454:O456)</f>
        <v>183.5</v>
      </c>
      <c r="P453" s="354"/>
      <c r="Q453" s="123"/>
      <c r="R453" s="357"/>
      <c r="S453" s="88"/>
      <c r="T453" s="362">
        <f>SUM(T454:T456)</f>
        <v>1540</v>
      </c>
      <c r="U453" s="354"/>
      <c r="V453" s="123"/>
      <c r="W453" s="357"/>
      <c r="X453" s="340"/>
      <c r="Y453" s="362">
        <f>SUM(Y454:Y456)</f>
        <v>858</v>
      </c>
      <c r="Z453" s="354"/>
      <c r="AA453" s="30"/>
      <c r="AB453" s="357"/>
      <c r="AC453" s="88">
        <f>SUM(AC454:AC456)</f>
        <v>0</v>
      </c>
      <c r="AD453" s="362">
        <f>SUM(AD454:AD456)</f>
        <v>2070.75</v>
      </c>
      <c r="AE453" s="90" t="str">
        <f>ROUND((AD453-Y453),2)&amp;" / "&amp;(ROUND((AD453-Y453)/(IF(Y453=0,0.0001,Y453)),3)*100)&amp;"%"</f>
        <v>1212,75 / 141,3%</v>
      </c>
      <c r="AF453" s="30"/>
      <c r="AG453" s="357"/>
      <c r="AH453" s="88">
        <f>SUM(AH454:AH456)</f>
        <v>0</v>
      </c>
      <c r="AI453" s="362">
        <f>SUM(AI454:AI456)</f>
        <v>1992.1</v>
      </c>
      <c r="AJ453" s="90"/>
      <c r="AK453" s="30"/>
      <c r="AL453" s="357"/>
      <c r="AM453" s="88"/>
      <c r="AN453" s="362">
        <f>SUM(AN454:AN456)</f>
        <v>1056</v>
      </c>
      <c r="AO453" s="29"/>
      <c r="AP453" s="30"/>
      <c r="AQ453" s="357"/>
      <c r="AR453" s="88"/>
      <c r="AS453" s="338"/>
      <c r="AT453" s="29"/>
      <c r="AU453" s="30"/>
      <c r="AV453" s="357"/>
    </row>
    <row r="454" spans="1:48" s="62" customFormat="1" hidden="1" outlineLevel="3" x14ac:dyDescent="0.3">
      <c r="A454" s="190" t="s">
        <v>409</v>
      </c>
      <c r="B454" s="336"/>
      <c r="C454" s="337"/>
      <c r="D454" s="337"/>
      <c r="E454" s="347" t="str">
        <f>B209</f>
        <v>6150/01866 Travaux VideOrdure           (1170)</v>
      </c>
      <c r="F454" s="250">
        <f>F209</f>
        <v>0</v>
      </c>
      <c r="G454" s="250">
        <f>G209</f>
        <v>0</v>
      </c>
      <c r="H454" s="250">
        <f>H209</f>
        <v>0</v>
      </c>
      <c r="I454" s="250">
        <f>I209</f>
        <v>0</v>
      </c>
      <c r="J454" s="250">
        <f>J209</f>
        <v>0</v>
      </c>
      <c r="K454" s="354"/>
      <c r="L454" s="250">
        <f>L209</f>
        <v>168.3</v>
      </c>
      <c r="M454" s="354"/>
      <c r="N454" s="88"/>
      <c r="O454" s="250">
        <f>O209</f>
        <v>183.5</v>
      </c>
      <c r="P454" s="354"/>
      <c r="Q454" s="123"/>
      <c r="R454" s="357"/>
      <c r="S454" s="88"/>
      <c r="T454" s="250">
        <f>T209</f>
        <v>1012</v>
      </c>
      <c r="U454" s="354"/>
      <c r="V454" s="123"/>
      <c r="W454" s="357"/>
      <c r="X454" s="340"/>
      <c r="Y454" s="250">
        <f>Y209</f>
        <v>0</v>
      </c>
      <c r="Z454" s="354"/>
      <c r="AA454" s="30"/>
      <c r="AB454" s="357"/>
      <c r="AC454" s="88">
        <f>AC209</f>
        <v>0</v>
      </c>
      <c r="AD454" s="250">
        <f>AD209</f>
        <v>1350.25</v>
      </c>
      <c r="AE454" s="90"/>
      <c r="AF454" s="30"/>
      <c r="AG454" s="357"/>
      <c r="AH454" s="88">
        <f>AH209</f>
        <v>0</v>
      </c>
      <c r="AI454" s="250">
        <f>AI209</f>
        <v>1783.1</v>
      </c>
      <c r="AJ454" s="90"/>
      <c r="AK454" s="30"/>
      <c r="AL454" s="357"/>
      <c r="AM454" s="88"/>
      <c r="AN454" s="250">
        <f>AN209</f>
        <v>1056</v>
      </c>
      <c r="AO454" s="29"/>
      <c r="AP454" s="30"/>
      <c r="AQ454" s="357"/>
      <c r="AR454" s="88"/>
      <c r="AS454" s="338"/>
      <c r="AT454" s="29"/>
      <c r="AU454" s="30"/>
      <c r="AV454" s="357"/>
    </row>
    <row r="455" spans="1:48" s="62" customFormat="1" hidden="1" outlineLevel="3" x14ac:dyDescent="0.3">
      <c r="A455" s="190" t="s">
        <v>410</v>
      </c>
      <c r="B455" s="336"/>
      <c r="C455" s="337"/>
      <c r="D455" s="337"/>
      <c r="E455" s="347" t="str">
        <f>B95</f>
        <v>6140/01165  Interv.Dératisation           (0130)</v>
      </c>
      <c r="F455" s="250">
        <f>F95</f>
        <v>0</v>
      </c>
      <c r="G455" s="250">
        <f>G95</f>
        <v>0</v>
      </c>
      <c r="H455" s="250">
        <f>H95</f>
        <v>0</v>
      </c>
      <c r="I455" s="250">
        <f>I95</f>
        <v>0</v>
      </c>
      <c r="J455" s="250">
        <f>J95</f>
        <v>0</v>
      </c>
      <c r="K455" s="354"/>
      <c r="L455" s="250">
        <f>L95</f>
        <v>0</v>
      </c>
      <c r="M455" s="354"/>
      <c r="N455" s="88"/>
      <c r="O455" s="250">
        <f>O95</f>
        <v>0</v>
      </c>
      <c r="P455" s="354"/>
      <c r="Q455" s="123"/>
      <c r="R455" s="357"/>
      <c r="S455" s="88"/>
      <c r="T455" s="250">
        <f>T95</f>
        <v>528</v>
      </c>
      <c r="U455" s="354"/>
      <c r="V455" s="123"/>
      <c r="W455" s="357"/>
      <c r="X455" s="340"/>
      <c r="Y455" s="250">
        <f>Y95</f>
        <v>0</v>
      </c>
      <c r="Z455" s="354"/>
      <c r="AA455" s="30"/>
      <c r="AB455" s="357"/>
      <c r="AC455" s="88">
        <f>AC95</f>
        <v>0</v>
      </c>
      <c r="AD455" s="250">
        <f>AD95</f>
        <v>528</v>
      </c>
      <c r="AE455" s="90"/>
      <c r="AF455" s="30"/>
      <c r="AG455" s="357"/>
      <c r="AH455" s="88">
        <f>AH95</f>
        <v>0</v>
      </c>
      <c r="AI455" s="250">
        <f>AI95</f>
        <v>0</v>
      </c>
      <c r="AJ455" s="90"/>
      <c r="AK455" s="30"/>
      <c r="AL455" s="357"/>
      <c r="AM455" s="88"/>
      <c r="AN455" s="250">
        <f>AN95</f>
        <v>0</v>
      </c>
      <c r="AO455" s="29"/>
      <c r="AP455" s="30"/>
      <c r="AQ455" s="357"/>
      <c r="AR455" s="88"/>
      <c r="AS455" s="338"/>
      <c r="AT455" s="29"/>
      <c r="AU455" s="30"/>
      <c r="AV455" s="357"/>
    </row>
    <row r="456" spans="1:48" s="62" customFormat="1" hidden="1" outlineLevel="3" collapsed="1" x14ac:dyDescent="0.3">
      <c r="A456" s="190" t="s">
        <v>411</v>
      </c>
      <c r="B456" s="336"/>
      <c r="C456" s="337"/>
      <c r="D456" s="337"/>
      <c r="E456" s="347" t="str">
        <f>B96</f>
        <v>6140/01163  Travx.Désinsect.               (0140)</v>
      </c>
      <c r="F456" s="366">
        <f>SUM(F457:F458)</f>
        <v>0</v>
      </c>
      <c r="G456" s="366">
        <f>SUM(G457:G458)</f>
        <v>0</v>
      </c>
      <c r="H456" s="366">
        <f>SUM(H457:H458)</f>
        <v>0</v>
      </c>
      <c r="I456" s="366">
        <f>SUM(I457:I458)</f>
        <v>0</v>
      </c>
      <c r="J456" s="366">
        <f>SUM(J457:J458)</f>
        <v>233.2</v>
      </c>
      <c r="K456" s="354">
        <f>H96</f>
        <v>0</v>
      </c>
      <c r="L456" s="366">
        <f>SUM(L457:L458)</f>
        <v>0</v>
      </c>
      <c r="M456" s="354">
        <f>J96</f>
        <v>0</v>
      </c>
      <c r="N456" s="88"/>
      <c r="O456" s="366">
        <f>SUM(O457:O458)</f>
        <v>0</v>
      </c>
      <c r="P456" s="354">
        <f>M96</f>
        <v>0</v>
      </c>
      <c r="Q456" s="123"/>
      <c r="R456" s="357"/>
      <c r="S456" s="88"/>
      <c r="T456" s="366">
        <f>SUM(T457:T458)</f>
        <v>0</v>
      </c>
      <c r="U456" s="354">
        <f>P96</f>
        <v>0</v>
      </c>
      <c r="V456" s="123"/>
      <c r="W456" s="357"/>
      <c r="X456" s="340"/>
      <c r="Y456" s="366">
        <f>SUM(Y457:Y458)</f>
        <v>858</v>
      </c>
      <c r="Z456" s="354" t="str">
        <f>W96</f>
        <v/>
      </c>
      <c r="AA456" s="30"/>
      <c r="AB456" s="357"/>
      <c r="AC456" s="88">
        <f>SUM(AC457:AC458)</f>
        <v>0</v>
      </c>
      <c r="AD456" s="366">
        <f>SUM(AD457:AD458)</f>
        <v>192.5</v>
      </c>
      <c r="AE456" s="90" t="str">
        <f>AB96</f>
        <v/>
      </c>
      <c r="AF456" s="30"/>
      <c r="AG456" s="357"/>
      <c r="AH456" s="88">
        <f>SUM(AH457:AH458)</f>
        <v>0</v>
      </c>
      <c r="AI456" s="366">
        <f>SUM(AI457:AI458)</f>
        <v>209</v>
      </c>
      <c r="AJ456" s="90"/>
      <c r="AK456" s="30"/>
      <c r="AL456" s="357"/>
      <c r="AM456" s="88"/>
      <c r="AN456" s="366">
        <f>SUM(AN457:AN458)</f>
        <v>0</v>
      </c>
      <c r="AO456" s="29"/>
      <c r="AP456" s="30"/>
      <c r="AQ456" s="357"/>
      <c r="AR456" s="88"/>
      <c r="AS456" s="338"/>
      <c r="AT456" s="29"/>
      <c r="AU456" s="30"/>
      <c r="AV456" s="357"/>
    </row>
    <row r="457" spans="1:48" s="62" customFormat="1" hidden="1" outlineLevel="4" x14ac:dyDescent="0.3">
      <c r="A457" s="196" t="s">
        <v>412</v>
      </c>
      <c r="B457" s="336"/>
      <c r="C457" s="337"/>
      <c r="D457" s="337"/>
      <c r="E457" s="347" t="str">
        <f>B96</f>
        <v>6140/01163  Travx.Désinsect.               (0140)</v>
      </c>
      <c r="F457" s="367">
        <f>F96</f>
        <v>0</v>
      </c>
      <c r="G457" s="367">
        <f>G96</f>
        <v>0</v>
      </c>
      <c r="H457" s="367">
        <f>H96</f>
        <v>0</v>
      </c>
      <c r="I457" s="367">
        <f>I96</f>
        <v>0</v>
      </c>
      <c r="J457" s="367">
        <f>J96</f>
        <v>0</v>
      </c>
      <c r="K457" s="354">
        <f>H96</f>
        <v>0</v>
      </c>
      <c r="L457" s="367">
        <f>L96</f>
        <v>0</v>
      </c>
      <c r="M457" s="354">
        <f>J96</f>
        <v>0</v>
      </c>
      <c r="N457" s="88"/>
      <c r="O457" s="367">
        <f>O96</f>
        <v>0</v>
      </c>
      <c r="P457" s="354">
        <f>M96</f>
        <v>0</v>
      </c>
      <c r="Q457" s="123"/>
      <c r="R457" s="357"/>
      <c r="S457" s="88"/>
      <c r="T457" s="367">
        <f>T96</f>
        <v>0</v>
      </c>
      <c r="U457" s="354">
        <f>P96</f>
        <v>0</v>
      </c>
      <c r="V457" s="123"/>
      <c r="W457" s="357"/>
      <c r="X457" s="340"/>
      <c r="Y457" s="367">
        <f>Y96</f>
        <v>0</v>
      </c>
      <c r="Z457" s="354" t="str">
        <f>W96</f>
        <v/>
      </c>
      <c r="AA457" s="30"/>
      <c r="AB457" s="357"/>
      <c r="AC457" s="88">
        <f>AC96</f>
        <v>0</v>
      </c>
      <c r="AD457" s="367">
        <f>AD96</f>
        <v>0</v>
      </c>
      <c r="AE457" s="90" t="str">
        <f>AB96</f>
        <v/>
      </c>
      <c r="AF457" s="30"/>
      <c r="AG457" s="357"/>
      <c r="AH457" s="88">
        <f>AH96</f>
        <v>0</v>
      </c>
      <c r="AI457" s="367">
        <f>AI96</f>
        <v>0</v>
      </c>
      <c r="AJ457" s="90"/>
      <c r="AK457" s="30"/>
      <c r="AL457" s="357"/>
      <c r="AM457" s="88"/>
      <c r="AN457" s="367">
        <f>AN96</f>
        <v>0</v>
      </c>
      <c r="AO457" s="29"/>
      <c r="AP457" s="30"/>
      <c r="AQ457" s="357"/>
      <c r="AR457" s="88"/>
      <c r="AS457" s="338"/>
      <c r="AT457" s="29"/>
      <c r="AU457" s="30"/>
      <c r="AV457" s="357"/>
    </row>
    <row r="458" spans="1:48" s="62" customFormat="1" hidden="1" outlineLevel="4" x14ac:dyDescent="0.3">
      <c r="A458" s="196" t="s">
        <v>413</v>
      </c>
      <c r="B458" s="336"/>
      <c r="C458" s="337"/>
      <c r="D458" s="337"/>
      <c r="E458" s="347" t="str">
        <f>B97</f>
        <v>6150/01166  Interv.Désinsect.           (0150)</v>
      </c>
      <c r="F458" s="367">
        <f>F97</f>
        <v>0</v>
      </c>
      <c r="G458" s="367">
        <f>G97</f>
        <v>0</v>
      </c>
      <c r="H458" s="367">
        <f>H97</f>
        <v>0</v>
      </c>
      <c r="I458" s="367">
        <f>I97</f>
        <v>0</v>
      </c>
      <c r="J458" s="367">
        <f>J97</f>
        <v>233.2</v>
      </c>
      <c r="K458" s="354">
        <f>H97</f>
        <v>0</v>
      </c>
      <c r="L458" s="367">
        <f>L97</f>
        <v>0</v>
      </c>
      <c r="M458" s="354">
        <f>J97</f>
        <v>233.2</v>
      </c>
      <c r="N458" s="88"/>
      <c r="O458" s="367">
        <f>O97</f>
        <v>0</v>
      </c>
      <c r="P458" s="354">
        <f>M97</f>
        <v>0</v>
      </c>
      <c r="Q458" s="123"/>
      <c r="R458" s="357"/>
      <c r="S458" s="88"/>
      <c r="T458" s="367">
        <f>T97</f>
        <v>0</v>
      </c>
      <c r="U458" s="354">
        <f>P97</f>
        <v>0</v>
      </c>
      <c r="V458" s="123"/>
      <c r="W458" s="357"/>
      <c r="X458" s="340"/>
      <c r="Y458" s="367">
        <f>Y97</f>
        <v>858</v>
      </c>
      <c r="Z458" s="354" t="str">
        <f>W97</f>
        <v/>
      </c>
      <c r="AA458" s="30"/>
      <c r="AB458" s="357"/>
      <c r="AC458" s="88">
        <f>AC97</f>
        <v>0</v>
      </c>
      <c r="AD458" s="367">
        <f>AD97</f>
        <v>192.5</v>
      </c>
      <c r="AE458" s="90">
        <f>AB97</f>
        <v>2.7599445579249149E-3</v>
      </c>
      <c r="AF458" s="30"/>
      <c r="AG458" s="357"/>
      <c r="AH458" s="88">
        <f>AH97</f>
        <v>0</v>
      </c>
      <c r="AI458" s="367">
        <f>AI97</f>
        <v>209</v>
      </c>
      <c r="AJ458" s="90"/>
      <c r="AK458" s="30"/>
      <c r="AL458" s="357"/>
      <c r="AM458" s="88"/>
      <c r="AN458" s="367">
        <f>AN97</f>
        <v>0</v>
      </c>
      <c r="AO458" s="29"/>
      <c r="AP458" s="30"/>
      <c r="AQ458" s="357"/>
      <c r="AR458" s="88"/>
      <c r="AS458" s="338"/>
      <c r="AT458" s="29"/>
      <c r="AU458" s="30"/>
      <c r="AV458" s="357"/>
    </row>
    <row r="459" spans="1:48" s="62" customFormat="1" hidden="1" outlineLevel="2" collapsed="1" x14ac:dyDescent="0.3">
      <c r="A459" s="188" t="s">
        <v>414</v>
      </c>
      <c r="B459" s="336"/>
      <c r="C459" s="337"/>
      <c r="D459" s="337"/>
      <c r="E459" s="347"/>
      <c r="F459" s="362">
        <f>SUM(F460:F461,F466:F468)</f>
        <v>6014.22</v>
      </c>
      <c r="G459" s="362">
        <f>SUM(G460:G461,G466:G468)</f>
        <v>2056.2000000000003</v>
      </c>
      <c r="H459" s="362">
        <f>SUM(H460:H461,H466:H468)</f>
        <v>1362.1100000000001</v>
      </c>
      <c r="I459" s="362">
        <f>SUM(I460:I461,I466:I468)</f>
        <v>602.77</v>
      </c>
      <c r="J459" s="362">
        <f>SUM(J460:J461,J466:J468)</f>
        <v>3283.66</v>
      </c>
      <c r="K459" s="354"/>
      <c r="L459" s="362">
        <f>SUM(L460:L461,L466:L468)</f>
        <v>4014.3599999999997</v>
      </c>
      <c r="M459" s="354"/>
      <c r="N459" s="88"/>
      <c r="O459" s="362">
        <f>SUM(O460:O461,O466:O468)</f>
        <v>3321.74</v>
      </c>
      <c r="P459" s="354"/>
      <c r="Q459" s="123"/>
      <c r="R459" s="357"/>
      <c r="S459" s="88"/>
      <c r="T459" s="362">
        <f>SUM(T460:T461,T466:T468)</f>
        <v>2462.5399999999995</v>
      </c>
      <c r="U459" s="354"/>
      <c r="V459" s="123"/>
      <c r="W459" s="357"/>
      <c r="X459" s="340"/>
      <c r="Y459" s="362">
        <f>SUM(Y460:Y461,Y466:Y468)</f>
        <v>4127.6500000000005</v>
      </c>
      <c r="Z459" s="354"/>
      <c r="AA459" s="30"/>
      <c r="AB459" s="357"/>
      <c r="AC459" s="88">
        <f>SUM(AC460:AC461,AC466:AC468)</f>
        <v>3200</v>
      </c>
      <c r="AD459" s="362">
        <f>SUM(AD460:AD461,AD466:AD468)</f>
        <v>4430.92</v>
      </c>
      <c r="AE459" s="90" t="str">
        <f>ROUND((AD459-Y459),2)&amp;" / "&amp;(ROUND((AD459-Y459)/(IF(Y459=0,0.0001,Y459)),3)*100)&amp;"%"</f>
        <v>303,27 / 7,3%</v>
      </c>
      <c r="AF459" s="30"/>
      <c r="AG459" s="357"/>
      <c r="AH459" s="88">
        <f>SUM(AH460:AH461,AH466:AH468)</f>
        <v>3260</v>
      </c>
      <c r="AI459" s="362">
        <f>SUM(AI460:AI461,AI466:AI468)</f>
        <v>2810.33</v>
      </c>
      <c r="AJ459" s="90"/>
      <c r="AK459" s="30"/>
      <c r="AL459" s="357"/>
      <c r="AM459" s="88"/>
      <c r="AN459" s="362">
        <f>SUM(AN460:AN461,AN466:AN468)</f>
        <v>3088.58</v>
      </c>
      <c r="AO459" s="29"/>
      <c r="AP459" s="30"/>
      <c r="AQ459" s="357"/>
      <c r="AR459" s="88"/>
      <c r="AS459" s="338"/>
      <c r="AT459" s="29"/>
      <c r="AU459" s="30"/>
      <c r="AV459" s="357"/>
    </row>
    <row r="460" spans="1:48" s="62" customFormat="1" hidden="1" outlineLevel="3" x14ac:dyDescent="0.3">
      <c r="A460" s="190" t="s">
        <v>415</v>
      </c>
      <c r="B460" s="336"/>
      <c r="C460" s="337"/>
      <c r="D460" s="337"/>
      <c r="E460" s="347" t="str">
        <f>B182</f>
        <v>6060/01606   Trav.Interphone           (0926)</v>
      </c>
      <c r="F460" s="250">
        <f>F182</f>
        <v>2399.86</v>
      </c>
      <c r="G460" s="250">
        <f>G182</f>
        <v>130.82</v>
      </c>
      <c r="H460" s="250">
        <f>H182</f>
        <v>0</v>
      </c>
      <c r="I460" s="250">
        <f>I182</f>
        <v>0</v>
      </c>
      <c r="J460" s="250">
        <f>J182</f>
        <v>0</v>
      </c>
      <c r="K460" s="354">
        <f>H182</f>
        <v>0</v>
      </c>
      <c r="L460" s="250">
        <f>L182</f>
        <v>0</v>
      </c>
      <c r="M460" s="354">
        <f>J182</f>
        <v>0</v>
      </c>
      <c r="N460" s="88"/>
      <c r="O460" s="250">
        <f>O182</f>
        <v>0</v>
      </c>
      <c r="P460" s="354">
        <f>M182</f>
        <v>0</v>
      </c>
      <c r="Q460" s="123"/>
      <c r="R460" s="357"/>
      <c r="S460" s="88"/>
      <c r="T460" s="250">
        <f>T182</f>
        <v>0</v>
      </c>
      <c r="U460" s="354">
        <f>P182</f>
        <v>0</v>
      </c>
      <c r="V460" s="123"/>
      <c r="W460" s="357"/>
      <c r="X460" s="340"/>
      <c r="Y460" s="250">
        <f>Y182</f>
        <v>0</v>
      </c>
      <c r="Z460" s="354" t="str">
        <f>W182</f>
        <v/>
      </c>
      <c r="AA460" s="30"/>
      <c r="AB460" s="357"/>
      <c r="AC460" s="88">
        <f>AC182</f>
        <v>460</v>
      </c>
      <c r="AD460" s="250">
        <f>AD182</f>
        <v>0</v>
      </c>
      <c r="AE460" s="90" t="str">
        <f>AB182</f>
        <v/>
      </c>
      <c r="AF460" s="30"/>
      <c r="AG460" s="357"/>
      <c r="AH460" s="88">
        <f>AH182</f>
        <v>470</v>
      </c>
      <c r="AI460" s="250">
        <f>AI182</f>
        <v>140.80000000000001</v>
      </c>
      <c r="AJ460" s="90"/>
      <c r="AK460" s="30"/>
      <c r="AL460" s="357"/>
      <c r="AM460" s="88"/>
      <c r="AN460" s="250">
        <f>AN182</f>
        <v>0</v>
      </c>
      <c r="AO460" s="29"/>
      <c r="AP460" s="30"/>
      <c r="AQ460" s="357"/>
      <c r="AR460" s="88"/>
      <c r="AS460" s="338"/>
      <c r="AT460" s="29"/>
      <c r="AU460" s="30"/>
      <c r="AV460" s="357"/>
    </row>
    <row r="461" spans="1:48" s="62" customFormat="1" hidden="1" outlineLevel="3" collapsed="1" x14ac:dyDescent="0.3">
      <c r="A461" s="190" t="s">
        <v>1439</v>
      </c>
      <c r="B461" s="336"/>
      <c r="C461" s="337"/>
      <c r="D461" s="337"/>
      <c r="E461" s="347"/>
      <c r="F461" s="366">
        <f>SUM(F462:F465)</f>
        <v>2956.11</v>
      </c>
      <c r="G461" s="366">
        <f>SUM(G462:G465)</f>
        <v>1267.0600000000002</v>
      </c>
      <c r="H461" s="366">
        <f>SUM(H462:H465)</f>
        <v>0</v>
      </c>
      <c r="I461" s="366">
        <f>SUM(I462:I465)</f>
        <v>0</v>
      </c>
      <c r="J461" s="366">
        <f>SUM(J462:J465)</f>
        <v>1441.44</v>
      </c>
      <c r="K461" s="354"/>
      <c r="L461" s="366">
        <f>SUM(L462:L465)</f>
        <v>2609.8599999999997</v>
      </c>
      <c r="M461" s="354"/>
      <c r="N461" s="88"/>
      <c r="O461" s="366">
        <f>SUM(O462:O465)</f>
        <v>1200.06</v>
      </c>
      <c r="P461" s="354"/>
      <c r="Q461" s="123"/>
      <c r="R461" s="357"/>
      <c r="S461" s="88"/>
      <c r="T461" s="366">
        <f>SUM(T462:T465)</f>
        <v>1372.8</v>
      </c>
      <c r="U461" s="354"/>
      <c r="V461" s="123"/>
      <c r="W461" s="357"/>
      <c r="X461" s="340"/>
      <c r="Y461" s="366">
        <f>SUM(Y462:Y465)</f>
        <v>2713.15</v>
      </c>
      <c r="Z461" s="354"/>
      <c r="AA461" s="30"/>
      <c r="AB461" s="357"/>
      <c r="AC461" s="88">
        <f>SUM(AC462:AC465)</f>
        <v>510</v>
      </c>
      <c r="AD461" s="366">
        <f>SUM(AD462:AD465)</f>
        <v>0</v>
      </c>
      <c r="AE461" s="90"/>
      <c r="AF461" s="30"/>
      <c r="AG461" s="357"/>
      <c r="AH461" s="88">
        <f>SUM(AH462:AH465)</f>
        <v>520</v>
      </c>
      <c r="AI461" s="366">
        <f>SUM(AI462:AI465)</f>
        <v>451</v>
      </c>
      <c r="AJ461" s="90"/>
      <c r="AK461" s="30"/>
      <c r="AL461" s="357"/>
      <c r="AM461" s="88"/>
      <c r="AN461" s="366">
        <f>SUM(AN462:AN465)</f>
        <v>3088.58</v>
      </c>
      <c r="AO461" s="29"/>
      <c r="AP461" s="30"/>
      <c r="AQ461" s="357"/>
      <c r="AR461" s="88"/>
      <c r="AS461" s="338"/>
      <c r="AT461" s="29"/>
      <c r="AU461" s="30"/>
      <c r="AV461" s="357"/>
    </row>
    <row r="462" spans="1:48" s="62" customFormat="1" hidden="1" outlineLevel="4" x14ac:dyDescent="0.3">
      <c r="A462" s="196" t="s">
        <v>416</v>
      </c>
      <c r="B462" s="336"/>
      <c r="C462" s="337"/>
      <c r="D462" s="337"/>
      <c r="E462" s="347" t="str">
        <f>B200</f>
        <v>6150/01792 Entretien PortesAuto     (1080)</v>
      </c>
      <c r="F462" s="367">
        <f t="shared" ref="F462:J463" si="332">F200</f>
        <v>0</v>
      </c>
      <c r="G462" s="367">
        <f t="shared" si="332"/>
        <v>180.41</v>
      </c>
      <c r="H462" s="367">
        <f t="shared" si="332"/>
        <v>0</v>
      </c>
      <c r="I462" s="367">
        <f t="shared" si="332"/>
        <v>0</v>
      </c>
      <c r="J462" s="367">
        <f t="shared" si="332"/>
        <v>0</v>
      </c>
      <c r="K462" s="354"/>
      <c r="L462" s="367">
        <f>L200</f>
        <v>447.7</v>
      </c>
      <c r="M462" s="354"/>
      <c r="N462" s="88"/>
      <c r="O462" s="367">
        <f>O200</f>
        <v>0</v>
      </c>
      <c r="P462" s="354"/>
      <c r="Q462" s="123"/>
      <c r="R462" s="357"/>
      <c r="S462" s="88"/>
      <c r="T462" s="367">
        <f>T200</f>
        <v>173.8</v>
      </c>
      <c r="U462" s="354"/>
      <c r="V462" s="123"/>
      <c r="W462" s="357"/>
      <c r="X462" s="340"/>
      <c r="Y462" s="367">
        <f>Y200</f>
        <v>264</v>
      </c>
      <c r="Z462" s="354"/>
      <c r="AA462" s="30"/>
      <c r="AB462" s="357"/>
      <c r="AC462" s="88">
        <f>AC200</f>
        <v>0</v>
      </c>
      <c r="AD462" s="367">
        <f>AD200</f>
        <v>0</v>
      </c>
      <c r="AE462" s="90"/>
      <c r="AF462" s="30"/>
      <c r="AG462" s="357"/>
      <c r="AH462" s="88">
        <f>AH200</f>
        <v>0</v>
      </c>
      <c r="AI462" s="367">
        <f>AI200</f>
        <v>0</v>
      </c>
      <c r="AJ462" s="90"/>
      <c r="AK462" s="30"/>
      <c r="AL462" s="357"/>
      <c r="AM462" s="88"/>
      <c r="AN462" s="367">
        <f>AN200</f>
        <v>1865.6</v>
      </c>
      <c r="AO462" s="29"/>
      <c r="AP462" s="30"/>
      <c r="AQ462" s="357"/>
      <c r="AR462" s="88"/>
      <c r="AS462" s="338"/>
      <c r="AT462" s="29"/>
      <c r="AU462" s="30"/>
      <c r="AV462" s="357"/>
    </row>
    <row r="463" spans="1:48" s="62" customFormat="1" hidden="1" outlineLevel="4" x14ac:dyDescent="0.3">
      <c r="A463" s="196" t="s">
        <v>417</v>
      </c>
      <c r="B463" s="336"/>
      <c r="C463" s="337"/>
      <c r="D463" s="337"/>
      <c r="E463" s="347" t="str">
        <f>B201</f>
        <v>6150/01793 Travx PortesAuto           (1090)</v>
      </c>
      <c r="F463" s="367">
        <f t="shared" si="332"/>
        <v>2956.11</v>
      </c>
      <c r="G463" s="367">
        <f t="shared" si="332"/>
        <v>1086.6500000000001</v>
      </c>
      <c r="H463" s="367">
        <f t="shared" si="332"/>
        <v>0</v>
      </c>
      <c r="I463" s="367">
        <f t="shared" si="332"/>
        <v>0</v>
      </c>
      <c r="J463" s="367">
        <f t="shared" si="332"/>
        <v>1441.44</v>
      </c>
      <c r="K463" s="354"/>
      <c r="L463" s="367">
        <f>L201</f>
        <v>2162.16</v>
      </c>
      <c r="M463" s="354"/>
      <c r="N463" s="88"/>
      <c r="O463" s="367">
        <f>O201</f>
        <v>421.3</v>
      </c>
      <c r="P463" s="354"/>
      <c r="Q463" s="123"/>
      <c r="R463" s="357"/>
      <c r="S463" s="88"/>
      <c r="T463" s="367">
        <f>T201</f>
        <v>1199</v>
      </c>
      <c r="U463" s="354"/>
      <c r="V463" s="123"/>
      <c r="W463" s="357"/>
      <c r="X463" s="340"/>
      <c r="Y463" s="367">
        <f>Y201</f>
        <v>2449.15</v>
      </c>
      <c r="Z463" s="354"/>
      <c r="AA463" s="30"/>
      <c r="AB463" s="357"/>
      <c r="AC463" s="88">
        <f>AC201</f>
        <v>510</v>
      </c>
      <c r="AD463" s="367">
        <f>AD201</f>
        <v>0</v>
      </c>
      <c r="AE463" s="90"/>
      <c r="AF463" s="30"/>
      <c r="AG463" s="357"/>
      <c r="AH463" s="88">
        <f>AH201</f>
        <v>520</v>
      </c>
      <c r="AI463" s="367">
        <f>AI201</f>
        <v>0</v>
      </c>
      <c r="AJ463" s="90"/>
      <c r="AK463" s="30"/>
      <c r="AL463" s="357"/>
      <c r="AM463" s="88"/>
      <c r="AN463" s="367">
        <f>AN201</f>
        <v>1222.98</v>
      </c>
      <c r="AO463" s="29"/>
      <c r="AP463" s="30"/>
      <c r="AQ463" s="357"/>
      <c r="AR463" s="88"/>
      <c r="AS463" s="338"/>
      <c r="AT463" s="29"/>
      <c r="AU463" s="30"/>
      <c r="AV463" s="357"/>
    </row>
    <row r="464" spans="1:48" s="62" customFormat="1" hidden="1" outlineLevel="4" x14ac:dyDescent="0.3">
      <c r="A464" s="196" t="s">
        <v>1441</v>
      </c>
      <c r="B464" s="336"/>
      <c r="C464" s="337"/>
      <c r="D464" s="337"/>
      <c r="E464" s="347" t="str">
        <f>B89</f>
        <v>6150/01135   Entr.Menuiserie           (0080)</v>
      </c>
      <c r="F464" s="367">
        <f t="shared" ref="F464:AI464" si="333">F89</f>
        <v>0</v>
      </c>
      <c r="G464" s="367">
        <f t="shared" si="333"/>
        <v>0</v>
      </c>
      <c r="H464" s="367">
        <f t="shared" si="333"/>
        <v>0</v>
      </c>
      <c r="I464" s="367">
        <f t="shared" si="333"/>
        <v>0</v>
      </c>
      <c r="J464" s="367">
        <f t="shared" si="333"/>
        <v>0</v>
      </c>
      <c r="K464" s="354">
        <f t="shared" si="333"/>
        <v>0</v>
      </c>
      <c r="L464" s="367">
        <f t="shared" si="333"/>
        <v>0</v>
      </c>
      <c r="M464" s="354">
        <f t="shared" si="333"/>
        <v>0</v>
      </c>
      <c r="N464" s="88">
        <f t="shared" si="333"/>
        <v>0</v>
      </c>
      <c r="O464" s="367">
        <f t="shared" si="333"/>
        <v>0</v>
      </c>
      <c r="P464" s="354">
        <f t="shared" si="333"/>
        <v>0</v>
      </c>
      <c r="Q464" s="123">
        <f t="shared" si="333"/>
        <v>0</v>
      </c>
      <c r="R464" s="357">
        <f t="shared" si="333"/>
        <v>0</v>
      </c>
      <c r="S464" s="88">
        <f t="shared" si="333"/>
        <v>0</v>
      </c>
      <c r="T464" s="367">
        <f t="shared" si="333"/>
        <v>0</v>
      </c>
      <c r="U464" s="354">
        <f t="shared" si="333"/>
        <v>0</v>
      </c>
      <c r="V464" s="123">
        <f t="shared" si="333"/>
        <v>0</v>
      </c>
      <c r="W464" s="357">
        <f t="shared" si="333"/>
        <v>0</v>
      </c>
      <c r="X464" s="340">
        <f t="shared" si="333"/>
        <v>0</v>
      </c>
      <c r="Y464" s="367">
        <f t="shared" si="333"/>
        <v>0</v>
      </c>
      <c r="Z464" s="354">
        <f t="shared" si="333"/>
        <v>0</v>
      </c>
      <c r="AA464" s="30">
        <f t="shared" si="333"/>
        <v>0</v>
      </c>
      <c r="AB464" s="357">
        <f t="shared" si="333"/>
        <v>0</v>
      </c>
      <c r="AC464" s="88">
        <f t="shared" si="333"/>
        <v>0</v>
      </c>
      <c r="AD464" s="367">
        <f t="shared" si="333"/>
        <v>0</v>
      </c>
      <c r="AE464" s="90">
        <f t="shared" si="333"/>
        <v>0</v>
      </c>
      <c r="AF464" s="30">
        <f t="shared" si="333"/>
        <v>0</v>
      </c>
      <c r="AG464" s="357">
        <f t="shared" si="333"/>
        <v>0</v>
      </c>
      <c r="AH464" s="88">
        <f t="shared" si="333"/>
        <v>0</v>
      </c>
      <c r="AI464" s="367">
        <f t="shared" si="333"/>
        <v>451</v>
      </c>
      <c r="AJ464" s="90"/>
      <c r="AK464" s="30"/>
      <c r="AL464" s="357"/>
      <c r="AM464" s="88"/>
      <c r="AN464" s="367">
        <f>AN89</f>
        <v>0</v>
      </c>
      <c r="AO464" s="29"/>
      <c r="AP464" s="30"/>
      <c r="AQ464" s="357"/>
      <c r="AR464" s="88"/>
      <c r="AS464" s="338"/>
      <c r="AT464" s="29"/>
      <c r="AU464" s="30"/>
      <c r="AV464" s="357"/>
    </row>
    <row r="465" spans="1:48" s="62" customFormat="1" hidden="1" outlineLevel="4" x14ac:dyDescent="0.3">
      <c r="A465" s="196" t="s">
        <v>1440</v>
      </c>
      <c r="B465" s="336"/>
      <c r="C465" s="337"/>
      <c r="D465" s="337"/>
      <c r="E465" s="347" t="str">
        <f>B90</f>
        <v>6150/01136  Travx.Menuiserie           (0080)</v>
      </c>
      <c r="F465" s="367">
        <f t="shared" ref="F465:AI465" si="334">F90</f>
        <v>0</v>
      </c>
      <c r="G465" s="367">
        <f t="shared" si="334"/>
        <v>0</v>
      </c>
      <c r="H465" s="367">
        <f t="shared" si="334"/>
        <v>0</v>
      </c>
      <c r="I465" s="367">
        <f t="shared" si="334"/>
        <v>0</v>
      </c>
      <c r="J465" s="367">
        <f t="shared" si="334"/>
        <v>0</v>
      </c>
      <c r="K465" s="354">
        <f t="shared" si="334"/>
        <v>0</v>
      </c>
      <c r="L465" s="367">
        <f t="shared" si="334"/>
        <v>0</v>
      </c>
      <c r="M465" s="354">
        <f t="shared" si="334"/>
        <v>0</v>
      </c>
      <c r="N465" s="88">
        <f t="shared" si="334"/>
        <v>0</v>
      </c>
      <c r="O465" s="367">
        <f t="shared" si="334"/>
        <v>778.76</v>
      </c>
      <c r="P465" s="354">
        <f t="shared" si="334"/>
        <v>0</v>
      </c>
      <c r="Q465" s="123">
        <f t="shared" si="334"/>
        <v>778.76</v>
      </c>
      <c r="R465" s="357">
        <f t="shared" si="334"/>
        <v>2.6082284523575635E-3</v>
      </c>
      <c r="S465" s="88">
        <f t="shared" si="334"/>
        <v>0</v>
      </c>
      <c r="T465" s="367">
        <f t="shared" si="334"/>
        <v>0</v>
      </c>
      <c r="U465" s="354">
        <f t="shared" si="334"/>
        <v>0</v>
      </c>
      <c r="V465" s="123">
        <f t="shared" si="334"/>
        <v>0</v>
      </c>
      <c r="W465" s="357" t="str">
        <f t="shared" si="334"/>
        <v/>
      </c>
      <c r="X465" s="340">
        <f t="shared" si="334"/>
        <v>0</v>
      </c>
      <c r="Y465" s="367">
        <f t="shared" si="334"/>
        <v>0</v>
      </c>
      <c r="Z465" s="354">
        <f t="shared" si="334"/>
        <v>0</v>
      </c>
      <c r="AA465" s="30">
        <f t="shared" si="334"/>
        <v>0</v>
      </c>
      <c r="AB465" s="357" t="str">
        <f t="shared" si="334"/>
        <v/>
      </c>
      <c r="AC465" s="88">
        <f t="shared" si="334"/>
        <v>0</v>
      </c>
      <c r="AD465" s="367">
        <f t="shared" si="334"/>
        <v>0</v>
      </c>
      <c r="AE465" s="90">
        <f t="shared" si="334"/>
        <v>0</v>
      </c>
      <c r="AF465" s="30">
        <f t="shared" si="334"/>
        <v>0</v>
      </c>
      <c r="AG465" s="357" t="str">
        <f t="shared" si="334"/>
        <v/>
      </c>
      <c r="AH465" s="88">
        <f t="shared" si="334"/>
        <v>0</v>
      </c>
      <c r="AI465" s="367">
        <f t="shared" si="334"/>
        <v>0</v>
      </c>
      <c r="AJ465" s="90"/>
      <c r="AK465" s="30"/>
      <c r="AL465" s="357"/>
      <c r="AM465" s="88"/>
      <c r="AN465" s="367">
        <f>AN90</f>
        <v>0</v>
      </c>
      <c r="AO465" s="29"/>
      <c r="AP465" s="30"/>
      <c r="AQ465" s="357"/>
      <c r="AR465" s="88"/>
      <c r="AS465" s="338"/>
      <c r="AT465" s="29"/>
      <c r="AU465" s="30"/>
      <c r="AV465" s="357"/>
    </row>
    <row r="466" spans="1:48" s="62" customFormat="1" hidden="1" outlineLevel="3" x14ac:dyDescent="0.3">
      <c r="A466" s="190" t="s">
        <v>418</v>
      </c>
      <c r="B466" s="336"/>
      <c r="C466" s="337"/>
      <c r="D466" s="337"/>
      <c r="E466" s="347" t="str">
        <f>B107</f>
        <v>6150/01226  Travx Signalétique           (0240)</v>
      </c>
      <c r="F466" s="250">
        <f>F107</f>
        <v>0</v>
      </c>
      <c r="G466" s="250">
        <f>G107</f>
        <v>0</v>
      </c>
      <c r="H466" s="250">
        <f>H107</f>
        <v>0</v>
      </c>
      <c r="I466" s="250">
        <f>I107</f>
        <v>0</v>
      </c>
      <c r="J466" s="250">
        <f>J107</f>
        <v>0</v>
      </c>
      <c r="K466" s="354"/>
      <c r="L466" s="250">
        <f>L107</f>
        <v>0</v>
      </c>
      <c r="M466" s="354"/>
      <c r="N466" s="88"/>
      <c r="O466" s="250">
        <f>O107</f>
        <v>0</v>
      </c>
      <c r="P466" s="354"/>
      <c r="Q466" s="123"/>
      <c r="R466" s="357"/>
      <c r="S466" s="88"/>
      <c r="T466" s="250">
        <f>T107</f>
        <v>444.11</v>
      </c>
      <c r="U466" s="354"/>
      <c r="V466" s="123"/>
      <c r="W466" s="357"/>
      <c r="X466" s="340"/>
      <c r="Y466" s="250">
        <f>Y107</f>
        <v>0</v>
      </c>
      <c r="Z466" s="354"/>
      <c r="AA466" s="30"/>
      <c r="AB466" s="357"/>
      <c r="AC466" s="88">
        <f>AC107</f>
        <v>0</v>
      </c>
      <c r="AD466" s="250">
        <f>AD107</f>
        <v>0</v>
      </c>
      <c r="AE466" s="90"/>
      <c r="AF466" s="30"/>
      <c r="AG466" s="357"/>
      <c r="AH466" s="88">
        <f>AH107</f>
        <v>0</v>
      </c>
      <c r="AI466" s="250">
        <f>AI107</f>
        <v>0</v>
      </c>
      <c r="AJ466" s="90"/>
      <c r="AK466" s="30"/>
      <c r="AL466" s="357"/>
      <c r="AM466" s="88"/>
      <c r="AN466" s="250">
        <f>AN107</f>
        <v>0</v>
      </c>
      <c r="AO466" s="29"/>
      <c r="AP466" s="30"/>
      <c r="AQ466" s="357"/>
      <c r="AR466" s="88"/>
      <c r="AS466" s="338"/>
      <c r="AT466" s="29"/>
      <c r="AU466" s="30"/>
      <c r="AV466" s="357"/>
    </row>
    <row r="467" spans="1:48" s="62" customFormat="1" hidden="1" outlineLevel="3" x14ac:dyDescent="0.3">
      <c r="A467" s="190" t="s">
        <v>419</v>
      </c>
      <c r="B467" s="369"/>
      <c r="C467" s="337"/>
      <c r="D467" s="337"/>
      <c r="E467" s="347" t="str">
        <f>B104</f>
        <v>6150/01196  Trav.Serrurerie           (0210)</v>
      </c>
      <c r="F467" s="250">
        <f>F104</f>
        <v>658.25</v>
      </c>
      <c r="G467" s="250">
        <f>G104</f>
        <v>658.32</v>
      </c>
      <c r="H467" s="250">
        <f>H104</f>
        <v>292.11</v>
      </c>
      <c r="I467" s="250">
        <f>I104</f>
        <v>185.36</v>
      </c>
      <c r="J467" s="250">
        <f>J104</f>
        <v>835.22</v>
      </c>
      <c r="K467" s="354"/>
      <c r="L467" s="250">
        <f>L104</f>
        <v>587.29999999999995</v>
      </c>
      <c r="M467" s="354"/>
      <c r="N467" s="88"/>
      <c r="O467" s="250">
        <f>O104</f>
        <v>765.6</v>
      </c>
      <c r="P467" s="354"/>
      <c r="Q467" s="123"/>
      <c r="R467" s="357"/>
      <c r="S467" s="88"/>
      <c r="T467" s="250">
        <f>T104</f>
        <v>507.03</v>
      </c>
      <c r="U467" s="354"/>
      <c r="V467" s="123"/>
      <c r="W467" s="357"/>
      <c r="X467" s="340"/>
      <c r="Y467" s="250">
        <f>Y104</f>
        <v>1009.7</v>
      </c>
      <c r="Z467" s="354"/>
      <c r="AA467" s="30"/>
      <c r="AB467" s="357"/>
      <c r="AC467" s="88">
        <f>AC104</f>
        <v>1000</v>
      </c>
      <c r="AD467" s="250">
        <f>AD104</f>
        <v>4430.92</v>
      </c>
      <c r="AE467" s="90"/>
      <c r="AF467" s="356" t="str">
        <f>ROUND(AD467-AC467,2) &amp; "  (" &amp; ROUND(100*(AD467-AC467)/AC467,1) &amp;"%)"</f>
        <v>3430,92  (343,1%)</v>
      </c>
      <c r="AG467" s="357"/>
      <c r="AH467" s="88">
        <f>AH104</f>
        <v>1020</v>
      </c>
      <c r="AI467" s="250">
        <f>AI104</f>
        <v>2218.5300000000002</v>
      </c>
      <c r="AJ467" s="90"/>
      <c r="AK467" s="30"/>
      <c r="AL467" s="357"/>
      <c r="AM467" s="88"/>
      <c r="AN467" s="250">
        <f>AN104</f>
        <v>0</v>
      </c>
      <c r="AO467" s="29"/>
      <c r="AP467" s="30"/>
      <c r="AQ467" s="357"/>
      <c r="AR467" s="88"/>
      <c r="AS467" s="338"/>
      <c r="AT467" s="29"/>
      <c r="AU467" s="30"/>
      <c r="AV467" s="357"/>
    </row>
    <row r="468" spans="1:48" s="62" customFormat="1" hidden="1" outlineLevel="3" x14ac:dyDescent="0.3">
      <c r="A468" s="190" t="s">
        <v>420</v>
      </c>
      <c r="B468" s="369"/>
      <c r="C468" s="337"/>
      <c r="D468" s="337"/>
      <c r="E468" s="347" t="str">
        <f>B197</f>
        <v>6150/01783 Trav.ContrôleAccès         (1050)</v>
      </c>
      <c r="F468" s="250">
        <f>F197</f>
        <v>0</v>
      </c>
      <c r="G468" s="250">
        <f>G197</f>
        <v>0</v>
      </c>
      <c r="H468" s="250">
        <f>H197</f>
        <v>1070</v>
      </c>
      <c r="I468" s="250">
        <f>I197</f>
        <v>417.41</v>
      </c>
      <c r="J468" s="250">
        <f>J197</f>
        <v>1007</v>
      </c>
      <c r="K468" s="354"/>
      <c r="L468" s="250">
        <f>L197</f>
        <v>817.2</v>
      </c>
      <c r="M468" s="354"/>
      <c r="N468" s="88"/>
      <c r="O468" s="250">
        <f>O197</f>
        <v>1356.08</v>
      </c>
      <c r="P468" s="354"/>
      <c r="Q468" s="123"/>
      <c r="R468" s="357"/>
      <c r="S468" s="88"/>
      <c r="T468" s="250">
        <f>T197</f>
        <v>138.6</v>
      </c>
      <c r="U468" s="354"/>
      <c r="V468" s="123"/>
      <c r="W468" s="357"/>
      <c r="X468" s="340"/>
      <c r="Y468" s="250">
        <f>Y197</f>
        <v>404.8</v>
      </c>
      <c r="Z468" s="354"/>
      <c r="AA468" s="30"/>
      <c r="AB468" s="357"/>
      <c r="AC468" s="88">
        <f>AC197</f>
        <v>1230</v>
      </c>
      <c r="AD468" s="250">
        <f>AD197</f>
        <v>0</v>
      </c>
      <c r="AE468" s="90"/>
      <c r="AF468" s="30"/>
      <c r="AG468" s="357"/>
      <c r="AH468" s="88">
        <f>AH197</f>
        <v>1250</v>
      </c>
      <c r="AI468" s="250">
        <f>AI197</f>
        <v>0</v>
      </c>
      <c r="AJ468" s="90"/>
      <c r="AK468" s="30"/>
      <c r="AL468" s="357"/>
      <c r="AM468" s="88"/>
      <c r="AN468" s="250">
        <f>AN197</f>
        <v>0</v>
      </c>
      <c r="AO468" s="29"/>
      <c r="AP468" s="30"/>
      <c r="AQ468" s="357"/>
      <c r="AR468" s="88"/>
      <c r="AS468" s="338"/>
      <c r="AT468" s="29"/>
      <c r="AU468" s="30"/>
      <c r="AV468" s="357"/>
    </row>
    <row r="469" spans="1:48" s="62" customFormat="1" hidden="1" outlineLevel="2" collapsed="1" x14ac:dyDescent="0.3">
      <c r="A469" s="188" t="s">
        <v>421</v>
      </c>
      <c r="B469" s="336"/>
      <c r="C469" s="337"/>
      <c r="D469" s="337"/>
      <c r="E469" s="347"/>
      <c r="F469" s="362">
        <f>SUM(F470)</f>
        <v>0</v>
      </c>
      <c r="G469" s="362">
        <f t="shared" ref="G469:L469" si="335">SUM(G470)</f>
        <v>645.07000000000005</v>
      </c>
      <c r="H469" s="362">
        <f t="shared" si="335"/>
        <v>340.26</v>
      </c>
      <c r="I469" s="362">
        <f t="shared" si="335"/>
        <v>348.73</v>
      </c>
      <c r="J469" s="362">
        <f t="shared" si="335"/>
        <v>358.51</v>
      </c>
      <c r="K469" s="354"/>
      <c r="L469" s="362">
        <f t="shared" si="335"/>
        <v>0</v>
      </c>
      <c r="M469" s="354"/>
      <c r="N469" s="88"/>
      <c r="O469" s="362">
        <f>SUM(O470)</f>
        <v>0</v>
      </c>
      <c r="P469" s="354"/>
      <c r="Q469" s="123"/>
      <c r="R469" s="357"/>
      <c r="S469" s="88"/>
      <c r="T469" s="362">
        <f>SUM(T470)</f>
        <v>1050.04</v>
      </c>
      <c r="U469" s="354"/>
      <c r="V469" s="123"/>
      <c r="W469" s="357"/>
      <c r="X469" s="340"/>
      <c r="Y469" s="362">
        <f>SUM(Y470)</f>
        <v>0</v>
      </c>
      <c r="Z469" s="354"/>
      <c r="AA469" s="30"/>
      <c r="AB469" s="357"/>
      <c r="AC469" s="88">
        <f>SUM(AC470)</f>
        <v>410</v>
      </c>
      <c r="AD469" s="362">
        <f>SUM(AD470)</f>
        <v>0</v>
      </c>
      <c r="AE469" s="90" t="str">
        <f>ROUND((AD469-Y469),2)&amp;" / "&amp;(ROUND((AD469-Y469)/(IF(Y469=0,0.0001,Y469)),3)*100)&amp;"%"</f>
        <v>0 / 0%</v>
      </c>
      <c r="AF469" s="30"/>
      <c r="AG469" s="357"/>
      <c r="AH469" s="88">
        <f>SUM(AH470)</f>
        <v>420</v>
      </c>
      <c r="AI469" s="362">
        <f>SUM(AI470)</f>
        <v>0</v>
      </c>
      <c r="AJ469" s="90"/>
      <c r="AK469" s="30"/>
      <c r="AL469" s="357"/>
      <c r="AM469" s="88"/>
      <c r="AN469" s="362">
        <f>SUM(AN470)</f>
        <v>198.9</v>
      </c>
      <c r="AO469" s="29"/>
      <c r="AP469" s="30"/>
      <c r="AQ469" s="357"/>
      <c r="AR469" s="88"/>
      <c r="AS469" s="338"/>
      <c r="AT469" s="29"/>
      <c r="AU469" s="30"/>
      <c r="AV469" s="357"/>
    </row>
    <row r="470" spans="1:48" s="62" customFormat="1" hidden="1" outlineLevel="3" collapsed="1" x14ac:dyDescent="0.3">
      <c r="A470" s="190" t="s">
        <v>422</v>
      </c>
      <c r="B470" s="336"/>
      <c r="C470" s="337"/>
      <c r="D470" s="337"/>
      <c r="E470" s="347" t="str">
        <f>B192</f>
        <v>6150/00705 Entretien Mat.Incendie   (1006)</v>
      </c>
      <c r="F470" s="366">
        <f>SUM(F471:F472)</f>
        <v>0</v>
      </c>
      <c r="G470" s="366">
        <f>SUM(G471:G472)</f>
        <v>645.07000000000005</v>
      </c>
      <c r="H470" s="366">
        <f>SUM(H471:H472)</f>
        <v>340.26</v>
      </c>
      <c r="I470" s="366">
        <f>SUM(I471:I472)</f>
        <v>348.73</v>
      </c>
      <c r="J470" s="366">
        <f>SUM(J471:J472)</f>
        <v>358.51</v>
      </c>
      <c r="K470" s="354"/>
      <c r="L470" s="366">
        <f>SUM(L471:L472)</f>
        <v>0</v>
      </c>
      <c r="M470" s="354"/>
      <c r="N470" s="88"/>
      <c r="O470" s="366">
        <f>SUM(O471:O472)</f>
        <v>0</v>
      </c>
      <c r="P470" s="354"/>
      <c r="Q470" s="123"/>
      <c r="R470" s="357"/>
      <c r="S470" s="88"/>
      <c r="T470" s="366">
        <f>SUM(T471:T472)</f>
        <v>1050.04</v>
      </c>
      <c r="U470" s="354"/>
      <c r="V470" s="123"/>
      <c r="W470" s="357"/>
      <c r="X470" s="340"/>
      <c r="Y470" s="366">
        <f>SUM(Y471:Y472)</f>
        <v>0</v>
      </c>
      <c r="Z470" s="354"/>
      <c r="AA470" s="30"/>
      <c r="AB470" s="357"/>
      <c r="AC470" s="88">
        <f>SUM(AC471:AC472)</f>
        <v>410</v>
      </c>
      <c r="AD470" s="366">
        <f>SUM(AD471:AD472)</f>
        <v>0</v>
      </c>
      <c r="AE470" s="90"/>
      <c r="AF470" s="30"/>
      <c r="AG470" s="357"/>
      <c r="AH470" s="88">
        <f>SUM(AH471:AH472)</f>
        <v>420</v>
      </c>
      <c r="AI470" s="366">
        <f>SUM(AI471:AI472)</f>
        <v>0</v>
      </c>
      <c r="AJ470" s="90"/>
      <c r="AK470" s="30"/>
      <c r="AL470" s="357"/>
      <c r="AM470" s="88"/>
      <c r="AN470" s="366">
        <f>SUM(AN471:AN472)</f>
        <v>198.9</v>
      </c>
      <c r="AO470" s="29"/>
      <c r="AP470" s="30"/>
      <c r="AQ470" s="357"/>
      <c r="AR470" s="88"/>
      <c r="AS470" s="338"/>
      <c r="AT470" s="29"/>
      <c r="AU470" s="30"/>
      <c r="AV470" s="357"/>
    </row>
    <row r="471" spans="1:48" s="62" customFormat="1" hidden="1" outlineLevel="4" x14ac:dyDescent="0.3">
      <c r="A471" s="196" t="s">
        <v>423</v>
      </c>
      <c r="B471" s="336"/>
      <c r="C471" s="337"/>
      <c r="D471" s="337"/>
      <c r="E471" s="347"/>
      <c r="F471" s="367">
        <f>F192</f>
        <v>0</v>
      </c>
      <c r="G471" s="367">
        <f>G192</f>
        <v>645.07000000000005</v>
      </c>
      <c r="H471" s="367">
        <f>H192</f>
        <v>340.26</v>
      </c>
      <c r="I471" s="367">
        <f>I192</f>
        <v>348.73</v>
      </c>
      <c r="J471" s="367">
        <f>J192</f>
        <v>358.51</v>
      </c>
      <c r="K471" s="354"/>
      <c r="L471" s="367">
        <f>L192</f>
        <v>0</v>
      </c>
      <c r="M471" s="354"/>
      <c r="N471" s="88"/>
      <c r="O471" s="367">
        <f>O192</f>
        <v>0</v>
      </c>
      <c r="P471" s="354"/>
      <c r="Q471" s="123"/>
      <c r="R471" s="357"/>
      <c r="S471" s="88"/>
      <c r="T471" s="367">
        <f>T192</f>
        <v>1050.04</v>
      </c>
      <c r="U471" s="354"/>
      <c r="V471" s="123"/>
      <c r="W471" s="357"/>
      <c r="X471" s="340"/>
      <c r="Y471" s="367">
        <f>Y192</f>
        <v>0</v>
      </c>
      <c r="Z471" s="354"/>
      <c r="AA471" s="30"/>
      <c r="AB471" s="357"/>
      <c r="AC471" s="88">
        <f>AC192</f>
        <v>410</v>
      </c>
      <c r="AD471" s="367">
        <f>AD192</f>
        <v>0</v>
      </c>
      <c r="AE471" s="90"/>
      <c r="AF471" s="30"/>
      <c r="AG471" s="357"/>
      <c r="AH471" s="88">
        <f>AH192</f>
        <v>420</v>
      </c>
      <c r="AI471" s="367">
        <f>AI192</f>
        <v>0</v>
      </c>
      <c r="AJ471" s="90"/>
      <c r="AK471" s="30"/>
      <c r="AL471" s="357"/>
      <c r="AM471" s="88"/>
      <c r="AN471" s="367">
        <f>AN192</f>
        <v>198.9</v>
      </c>
      <c r="AO471" s="29"/>
      <c r="AP471" s="30"/>
      <c r="AQ471" s="357"/>
      <c r="AR471" s="88"/>
      <c r="AS471" s="338"/>
      <c r="AT471" s="29"/>
      <c r="AU471" s="30"/>
      <c r="AV471" s="357"/>
    </row>
    <row r="472" spans="1:48" s="62" customFormat="1" hidden="1" outlineLevel="4" x14ac:dyDescent="0.3">
      <c r="A472" s="196" t="s">
        <v>424</v>
      </c>
      <c r="B472" s="336"/>
      <c r="C472" s="337"/>
      <c r="D472" s="337"/>
      <c r="E472" s="347"/>
      <c r="F472" s="367"/>
      <c r="G472" s="367"/>
      <c r="H472" s="367"/>
      <c r="I472" s="367"/>
      <c r="J472" s="367"/>
      <c r="K472" s="354"/>
      <c r="L472" s="367"/>
      <c r="M472" s="354"/>
      <c r="N472" s="88"/>
      <c r="O472" s="367"/>
      <c r="P472" s="354"/>
      <c r="Q472" s="123"/>
      <c r="R472" s="357"/>
      <c r="S472" s="88"/>
      <c r="T472" s="367"/>
      <c r="U472" s="354"/>
      <c r="V472" s="123"/>
      <c r="W472" s="357"/>
      <c r="X472" s="340"/>
      <c r="Y472" s="367"/>
      <c r="Z472" s="354"/>
      <c r="AA472" s="30"/>
      <c r="AB472" s="357"/>
      <c r="AC472" s="88"/>
      <c r="AD472" s="367"/>
      <c r="AE472" s="90"/>
      <c r="AF472" s="30"/>
      <c r="AG472" s="357"/>
      <c r="AH472" s="88"/>
      <c r="AI472" s="367"/>
      <c r="AJ472" s="90"/>
      <c r="AK472" s="30"/>
      <c r="AL472" s="357"/>
      <c r="AM472" s="88"/>
      <c r="AN472" s="367"/>
      <c r="AO472" s="29"/>
      <c r="AP472" s="30"/>
      <c r="AQ472" s="357"/>
      <c r="AR472" s="88"/>
      <c r="AS472" s="338"/>
      <c r="AT472" s="29"/>
      <c r="AU472" s="30"/>
      <c r="AV472" s="357"/>
    </row>
    <row r="473" spans="1:48" s="62" customFormat="1" hidden="1" outlineLevel="2" collapsed="1" x14ac:dyDescent="0.3">
      <c r="A473" s="188" t="s">
        <v>425</v>
      </c>
      <c r="B473" s="336"/>
      <c r="C473" s="337"/>
      <c r="D473" s="337"/>
      <c r="E473" s="347"/>
      <c r="F473" s="362">
        <f>SUM(F474:F478)</f>
        <v>7728.9400000000005</v>
      </c>
      <c r="G473" s="362">
        <f>SUM(G474:G478)</f>
        <v>3236.7400000000002</v>
      </c>
      <c r="H473" s="362">
        <f>SUM(H474:H478)</f>
        <v>1298.98</v>
      </c>
      <c r="I473" s="362">
        <f>SUM(I474:I478)</f>
        <v>11516.84</v>
      </c>
      <c r="J473" s="362">
        <f>SUM(J474:J478)</f>
        <v>0</v>
      </c>
      <c r="K473" s="354"/>
      <c r="L473" s="362">
        <f>SUM(L474:L478)</f>
        <v>1199</v>
      </c>
      <c r="M473" s="354"/>
      <c r="N473" s="88"/>
      <c r="O473" s="362">
        <f>SUM(O474:O478)</f>
        <v>2033.6</v>
      </c>
      <c r="P473" s="354"/>
      <c r="Q473" s="123"/>
      <c r="R473" s="357"/>
      <c r="S473" s="88"/>
      <c r="T473" s="367">
        <f>SUM(T474:T478)</f>
        <v>2502.5</v>
      </c>
      <c r="U473" s="354"/>
      <c r="V473" s="123"/>
      <c r="W473" s="357"/>
      <c r="X473" s="340"/>
      <c r="Y473" s="362">
        <f>SUM(Y474:Y478)</f>
        <v>7907.68</v>
      </c>
      <c r="Z473" s="354"/>
      <c r="AA473" s="30"/>
      <c r="AB473" s="357"/>
      <c r="AC473" s="88">
        <f>SUM(AC474:AC478)</f>
        <v>2000</v>
      </c>
      <c r="AD473" s="362">
        <f>SUM(AD474:AD478)</f>
        <v>5864</v>
      </c>
      <c r="AE473" s="90" t="str">
        <f>ROUND((AD473-Y473),2)&amp;" / "&amp;(ROUND((AD473-Y473)/(IF(Y473=0,0.0001,Y473)),3)*100)&amp;"%"</f>
        <v>-2043,68 / -25,8%</v>
      </c>
      <c r="AF473" s="30"/>
      <c r="AG473" s="357"/>
      <c r="AH473" s="88">
        <f>SUM(AH474:AH478)</f>
        <v>2030</v>
      </c>
      <c r="AI473" s="362">
        <f>SUM(AI474:AI478)</f>
        <v>648</v>
      </c>
      <c r="AJ473" s="90"/>
      <c r="AK473" s="30"/>
      <c r="AL473" s="357"/>
      <c r="AM473" s="88"/>
      <c r="AN473" s="362">
        <f>SUM(AN474:AN478)</f>
        <v>2428.5299999999997</v>
      </c>
      <c r="AO473" s="29"/>
      <c r="AP473" s="30"/>
      <c r="AQ473" s="357"/>
      <c r="AR473" s="88"/>
      <c r="AS473" s="338"/>
      <c r="AT473" s="29"/>
      <c r="AU473" s="30"/>
      <c r="AV473" s="357"/>
    </row>
    <row r="474" spans="1:48" s="62" customFormat="1" hidden="1" outlineLevel="3" x14ac:dyDescent="0.3">
      <c r="A474" s="190" t="s">
        <v>426</v>
      </c>
      <c r="B474" s="336"/>
      <c r="C474" s="337"/>
      <c r="D474" s="337"/>
      <c r="E474" s="347" t="str">
        <f>B91</f>
        <v>6150/01146  TravxPeintureRevêtt    (0090)</v>
      </c>
      <c r="F474" s="250">
        <f>F91</f>
        <v>2161.6999999999998</v>
      </c>
      <c r="G474" s="250">
        <f>G91</f>
        <v>2519.34</v>
      </c>
      <c r="H474" s="250">
        <f>H91</f>
        <v>1298.98</v>
      </c>
      <c r="I474" s="250">
        <f>I91</f>
        <v>11516.84</v>
      </c>
      <c r="J474" s="250">
        <f>J91</f>
        <v>0</v>
      </c>
      <c r="K474" s="354"/>
      <c r="L474" s="250">
        <f>L91</f>
        <v>0</v>
      </c>
      <c r="M474" s="354"/>
      <c r="N474" s="88"/>
      <c r="O474" s="250">
        <f>O91</f>
        <v>1254.8399999999999</v>
      </c>
      <c r="P474" s="354"/>
      <c r="Q474" s="123"/>
      <c r="R474" s="357"/>
      <c r="S474" s="88"/>
      <c r="T474" s="250">
        <f>T91</f>
        <v>2502.5</v>
      </c>
      <c r="U474" s="354"/>
      <c r="V474" s="123"/>
      <c r="W474" s="357"/>
      <c r="X474" s="340"/>
      <c r="Y474" s="250">
        <f>Y91</f>
        <v>3019.83</v>
      </c>
      <c r="Z474" s="354"/>
      <c r="AA474" s="30"/>
      <c r="AB474" s="357"/>
      <c r="AC474" s="88">
        <f>AC91</f>
        <v>2000</v>
      </c>
      <c r="AD474" s="250">
        <f>AD91</f>
        <v>2323.1</v>
      </c>
      <c r="AE474" s="90"/>
      <c r="AF474" s="30"/>
      <c r="AG474" s="357"/>
      <c r="AH474" s="88">
        <f>AH91</f>
        <v>2030</v>
      </c>
      <c r="AI474" s="250">
        <f>AI91</f>
        <v>648</v>
      </c>
      <c r="AJ474" s="90"/>
      <c r="AK474" s="30"/>
      <c r="AL474" s="357"/>
      <c r="AM474" s="88"/>
      <c r="AN474" s="250">
        <f>SUM(AN91,AN285)</f>
        <v>1174.53</v>
      </c>
      <c r="AO474" s="29"/>
      <c r="AP474" s="30"/>
      <c r="AQ474" s="357"/>
      <c r="AR474" s="88"/>
      <c r="AS474" s="338"/>
      <c r="AT474" s="29"/>
      <c r="AU474" s="30"/>
      <c r="AV474" s="357"/>
    </row>
    <row r="475" spans="1:48" s="62" customFormat="1" hidden="1" outlineLevel="3" x14ac:dyDescent="0.3">
      <c r="A475" s="190" t="s">
        <v>427</v>
      </c>
      <c r="B475" s="336"/>
      <c r="C475" s="337"/>
      <c r="D475" s="337"/>
      <c r="E475" s="347" t="str">
        <f>B90</f>
        <v>6150/01136  Travx.Menuiserie           (0080)</v>
      </c>
      <c r="F475" s="250">
        <f>F90</f>
        <v>0</v>
      </c>
      <c r="G475" s="250">
        <f>G90</f>
        <v>0</v>
      </c>
      <c r="H475" s="250">
        <f>H90</f>
        <v>0</v>
      </c>
      <c r="I475" s="250">
        <f>I90</f>
        <v>0</v>
      </c>
      <c r="J475" s="250">
        <f>J90</f>
        <v>0</v>
      </c>
      <c r="K475" s="354">
        <f>H90</f>
        <v>0</v>
      </c>
      <c r="L475" s="250">
        <f>L90</f>
        <v>0</v>
      </c>
      <c r="M475" s="354">
        <f>J90</f>
        <v>0</v>
      </c>
      <c r="N475" s="88"/>
      <c r="O475" s="250">
        <f>O90</f>
        <v>778.76</v>
      </c>
      <c r="P475" s="354">
        <f>M90</f>
        <v>0</v>
      </c>
      <c r="Q475" s="123"/>
      <c r="R475" s="357"/>
      <c r="S475" s="88"/>
      <c r="T475" s="250">
        <f>T90</f>
        <v>0</v>
      </c>
      <c r="U475" s="354">
        <f>P90</f>
        <v>0</v>
      </c>
      <c r="V475" s="123"/>
      <c r="W475" s="357"/>
      <c r="X475" s="340"/>
      <c r="Y475" s="250">
        <f>Y90</f>
        <v>0</v>
      </c>
      <c r="Z475" s="354" t="str">
        <f>W90</f>
        <v/>
      </c>
      <c r="AA475" s="30"/>
      <c r="AB475" s="357"/>
      <c r="AC475" s="88">
        <f>AC90</f>
        <v>0</v>
      </c>
      <c r="AD475" s="250">
        <f>AD90</f>
        <v>0</v>
      </c>
      <c r="AE475" s="90" t="str">
        <f>AB90</f>
        <v/>
      </c>
      <c r="AF475" s="30"/>
      <c r="AG475" s="357"/>
      <c r="AH475" s="88">
        <f>AH90</f>
        <v>0</v>
      </c>
      <c r="AI475" s="250">
        <f>AI90</f>
        <v>0</v>
      </c>
      <c r="AJ475" s="90"/>
      <c r="AK475" s="30"/>
      <c r="AL475" s="357"/>
      <c r="AM475" s="88"/>
      <c r="AN475" s="250">
        <f>AN90</f>
        <v>0</v>
      </c>
      <c r="AO475" s="29"/>
      <c r="AP475" s="30"/>
      <c r="AQ475" s="357"/>
      <c r="AR475" s="88"/>
      <c r="AS475" s="338"/>
      <c r="AT475" s="29"/>
      <c r="AU475" s="30"/>
      <c r="AV475" s="357"/>
    </row>
    <row r="476" spans="1:48" s="62" customFormat="1" hidden="1" outlineLevel="3" x14ac:dyDescent="0.3">
      <c r="A476" s="190" t="s">
        <v>428</v>
      </c>
      <c r="B476" s="336"/>
      <c r="C476" s="337"/>
      <c r="D476" s="337"/>
      <c r="E476" s="347" t="str">
        <f>B102</f>
        <v>6150/01186  TravxVitrerrie           (0190)</v>
      </c>
      <c r="F476" s="250">
        <f>F102</f>
        <v>0</v>
      </c>
      <c r="G476" s="250">
        <f>G102</f>
        <v>0</v>
      </c>
      <c r="H476" s="250">
        <f>H102</f>
        <v>0</v>
      </c>
      <c r="I476" s="250">
        <f>I102</f>
        <v>0</v>
      </c>
      <c r="J476" s="250">
        <f>J102</f>
        <v>0</v>
      </c>
      <c r="K476" s="354">
        <f>H102</f>
        <v>0</v>
      </c>
      <c r="L476" s="250">
        <f>L102</f>
        <v>0</v>
      </c>
      <c r="M476" s="354">
        <f>J102</f>
        <v>0</v>
      </c>
      <c r="N476" s="88"/>
      <c r="O476" s="250">
        <f>O102</f>
        <v>0</v>
      </c>
      <c r="P476" s="354">
        <f>M102</f>
        <v>0</v>
      </c>
      <c r="Q476" s="123"/>
      <c r="R476" s="357"/>
      <c r="S476" s="88"/>
      <c r="T476" s="250">
        <f>T102</f>
        <v>0</v>
      </c>
      <c r="U476" s="354">
        <f>P102</f>
        <v>0</v>
      </c>
      <c r="V476" s="123"/>
      <c r="W476" s="357"/>
      <c r="X476" s="340"/>
      <c r="Y476" s="250">
        <f>Y102</f>
        <v>453.75</v>
      </c>
      <c r="Z476" s="354" t="str">
        <f>W102</f>
        <v/>
      </c>
      <c r="AA476" s="30"/>
      <c r="AB476" s="357"/>
      <c r="AC476" s="88">
        <f>AC102</f>
        <v>0</v>
      </c>
      <c r="AD476" s="250">
        <f>AD102</f>
        <v>0</v>
      </c>
      <c r="AE476" s="90">
        <f>AB102</f>
        <v>1.4595860642872146E-3</v>
      </c>
      <c r="AF476" s="30"/>
      <c r="AG476" s="357"/>
      <c r="AH476" s="88">
        <f>AH102</f>
        <v>0</v>
      </c>
      <c r="AI476" s="250">
        <f>AI102</f>
        <v>0</v>
      </c>
      <c r="AJ476" s="90"/>
      <c r="AK476" s="30"/>
      <c r="AL476" s="357"/>
      <c r="AM476" s="88"/>
      <c r="AN476" s="250">
        <f>AN102</f>
        <v>0</v>
      </c>
      <c r="AO476" s="29"/>
      <c r="AP476" s="30"/>
      <c r="AQ476" s="357"/>
      <c r="AR476" s="88"/>
      <c r="AS476" s="338"/>
      <c r="AT476" s="29"/>
      <c r="AU476" s="30"/>
      <c r="AV476" s="357"/>
    </row>
    <row r="477" spans="1:48" s="62" customFormat="1" hidden="1" outlineLevel="3" x14ac:dyDescent="0.3">
      <c r="A477" s="190" t="s">
        <v>429</v>
      </c>
      <c r="B477" s="336"/>
      <c r="C477" s="337"/>
      <c r="D477" s="337"/>
      <c r="E477" s="347" t="str">
        <f>B88</f>
        <v>6150/01126  Travx.Maçonnerie           (0070)</v>
      </c>
      <c r="F477" s="250">
        <f>F88</f>
        <v>717.4</v>
      </c>
      <c r="G477" s="250">
        <f>G88</f>
        <v>717.4</v>
      </c>
      <c r="H477" s="250">
        <f>H88</f>
        <v>0</v>
      </c>
      <c r="I477" s="250">
        <f>I88</f>
        <v>0</v>
      </c>
      <c r="J477" s="250">
        <f>J88</f>
        <v>0</v>
      </c>
      <c r="K477" s="354">
        <f>H88</f>
        <v>0</v>
      </c>
      <c r="L477" s="250">
        <f>L88</f>
        <v>0</v>
      </c>
      <c r="M477" s="354">
        <f>J88</f>
        <v>0</v>
      </c>
      <c r="N477" s="88"/>
      <c r="O477" s="250">
        <f>O88</f>
        <v>0</v>
      </c>
      <c r="P477" s="354">
        <f>M88</f>
        <v>0</v>
      </c>
      <c r="Q477" s="123"/>
      <c r="R477" s="357"/>
      <c r="S477" s="88"/>
      <c r="T477" s="250">
        <f>T88</f>
        <v>0</v>
      </c>
      <c r="U477" s="354">
        <f>P88</f>
        <v>0</v>
      </c>
      <c r="V477" s="123"/>
      <c r="W477" s="357"/>
      <c r="X477" s="340"/>
      <c r="Y477" s="250">
        <f>Y88</f>
        <v>4434.1000000000004</v>
      </c>
      <c r="Z477" s="354" t="str">
        <f>W88</f>
        <v/>
      </c>
      <c r="AA477" s="30"/>
      <c r="AB477" s="357"/>
      <c r="AC477" s="88">
        <f>AC88</f>
        <v>0</v>
      </c>
      <c r="AD477" s="250">
        <f>AD88</f>
        <v>0</v>
      </c>
      <c r="AE477" s="90">
        <f>AB88</f>
        <v>1.4263251939737607E-2</v>
      </c>
      <c r="AF477" s="30"/>
      <c r="AG477" s="357"/>
      <c r="AH477" s="88">
        <f>AH88</f>
        <v>0</v>
      </c>
      <c r="AI477" s="250">
        <f>AI88</f>
        <v>0</v>
      </c>
      <c r="AJ477" s="90"/>
      <c r="AK477" s="30"/>
      <c r="AL477" s="357"/>
      <c r="AM477" s="88"/>
      <c r="AN477" s="250">
        <f>AN88</f>
        <v>1254</v>
      </c>
      <c r="AO477" s="29"/>
      <c r="AP477" s="30"/>
      <c r="AQ477" s="357"/>
      <c r="AR477" s="88"/>
      <c r="AS477" s="338"/>
      <c r="AT477" s="29"/>
      <c r="AU477" s="30"/>
      <c r="AV477" s="357"/>
    </row>
    <row r="478" spans="1:48" s="62" customFormat="1" hidden="1" outlineLevel="3" x14ac:dyDescent="0.3">
      <c r="A478" s="190" t="s">
        <v>430</v>
      </c>
      <c r="B478" s="336"/>
      <c r="C478" s="337"/>
      <c r="D478" s="337"/>
      <c r="E478" s="347" t="str">
        <f>B180</f>
        <v>6150/01566 Travx Toitures Terrs         (0920)</v>
      </c>
      <c r="F478" s="250">
        <f>F180</f>
        <v>4849.84</v>
      </c>
      <c r="G478" s="250">
        <f>G180</f>
        <v>0</v>
      </c>
      <c r="H478" s="250">
        <f>H180</f>
        <v>0</v>
      </c>
      <c r="I478" s="250">
        <f>I180</f>
        <v>0</v>
      </c>
      <c r="J478" s="250">
        <f>J180</f>
        <v>0</v>
      </c>
      <c r="K478" s="354">
        <f>H180</f>
        <v>0</v>
      </c>
      <c r="L478" s="250">
        <f>L180</f>
        <v>1199</v>
      </c>
      <c r="M478" s="354">
        <f>J180</f>
        <v>0</v>
      </c>
      <c r="N478" s="88"/>
      <c r="O478" s="250">
        <f>O180</f>
        <v>0</v>
      </c>
      <c r="P478" s="354">
        <f>M180</f>
        <v>0</v>
      </c>
      <c r="Q478" s="123"/>
      <c r="R478" s="357"/>
      <c r="S478" s="88"/>
      <c r="T478" s="250">
        <f>T180</f>
        <v>0</v>
      </c>
      <c r="U478" s="354">
        <f>P180</f>
        <v>0</v>
      </c>
      <c r="V478" s="123"/>
      <c r="W478" s="357"/>
      <c r="X478" s="340"/>
      <c r="Y478" s="250">
        <f>Y180</f>
        <v>0</v>
      </c>
      <c r="Z478" s="354" t="str">
        <f>W180</f>
        <v/>
      </c>
      <c r="AA478" s="30"/>
      <c r="AB478" s="357"/>
      <c r="AC478" s="88">
        <f>AC180</f>
        <v>0</v>
      </c>
      <c r="AD478" s="250">
        <f>AD180</f>
        <v>3540.9</v>
      </c>
      <c r="AE478" s="90" t="str">
        <f>AB180</f>
        <v/>
      </c>
      <c r="AF478" s="356"/>
      <c r="AG478" s="357"/>
      <c r="AH478" s="88">
        <f>AH180</f>
        <v>0</v>
      </c>
      <c r="AI478" s="250">
        <f>AI180</f>
        <v>0</v>
      </c>
      <c r="AJ478" s="90"/>
      <c r="AK478" s="30"/>
      <c r="AL478" s="357"/>
      <c r="AM478" s="88"/>
      <c r="AN478" s="250">
        <f>AN180</f>
        <v>0</v>
      </c>
      <c r="AO478" s="29"/>
      <c r="AP478" s="30"/>
      <c r="AQ478" s="357"/>
      <c r="AR478" s="88"/>
      <c r="AS478" s="338"/>
      <c r="AT478" s="29"/>
      <c r="AU478" s="30"/>
      <c r="AV478" s="357"/>
    </row>
    <row r="479" spans="1:48" s="62" customFormat="1" hidden="1" outlineLevel="2" collapsed="1" x14ac:dyDescent="0.3">
      <c r="A479" s="188" t="s">
        <v>431</v>
      </c>
      <c r="B479" s="336"/>
      <c r="C479" s="337"/>
      <c r="D479" s="337"/>
      <c r="E479" s="347"/>
      <c r="F479" s="362">
        <f>SUM(F480,F481,F484,F486,F489,)</f>
        <v>1061.74</v>
      </c>
      <c r="G479" s="362">
        <f>SUM(G480,G481,G484,G486,G489,)</f>
        <v>2744.3599999999997</v>
      </c>
      <c r="H479" s="362">
        <f>SUM(H480,H481,H484,H486,H489,)</f>
        <v>8172.9600000000009</v>
      </c>
      <c r="I479" s="362">
        <f>SUM(I480,I481,I484,I486,I489,)</f>
        <v>5896.24</v>
      </c>
      <c r="J479" s="362">
        <f>SUM(J480,J481,J484,J486,J489,)</f>
        <v>1678.75</v>
      </c>
      <c r="K479" s="354"/>
      <c r="L479" s="362">
        <f>SUM(L480,L481,L484,L486,L489,)</f>
        <v>3703.9</v>
      </c>
      <c r="M479" s="354"/>
      <c r="N479" s="88"/>
      <c r="O479" s="362">
        <f>SUM(O480,O481,O484,O486,O489,)</f>
        <v>3911.4</v>
      </c>
      <c r="P479" s="354"/>
      <c r="Q479" s="123"/>
      <c r="R479" s="357">
        <f>O479/O$640</f>
        <v>7.8064931725417407E-3</v>
      </c>
      <c r="S479" s="88"/>
      <c r="T479" s="362">
        <f>SUM(T480,T481,T484,T486,T489,)</f>
        <v>7048.6</v>
      </c>
      <c r="U479" s="354"/>
      <c r="V479" s="123"/>
      <c r="W479" s="357">
        <f>T479/T$640</f>
        <v>1.4412207621993923E-2</v>
      </c>
      <c r="X479" s="340"/>
      <c r="Y479" s="362">
        <f>SUM(Y480,Y481,Y484,Y486,Y489,)</f>
        <v>3066</v>
      </c>
      <c r="Z479" s="354"/>
      <c r="AA479" s="30"/>
      <c r="AB479" s="357">
        <f>Y479/Y$640</f>
        <v>6.0190237665649045E-3</v>
      </c>
      <c r="AC479" s="88">
        <f>SUM(AC480,AC481,AC484,AC486,AC489,)</f>
        <v>6510</v>
      </c>
      <c r="AD479" s="362">
        <f>SUM(AD480,AD481,AD484,AD486,AD489,)</f>
        <v>6325.44</v>
      </c>
      <c r="AE479" s="90" t="str">
        <f>ROUND((AD479-Y479),2)&amp;" / "&amp;(ROUND((AD479-Y479)/(IF(Y479=0,0.0001,Y479)),3)*100)&amp;"%"</f>
        <v>3259,44 / 106,3%</v>
      </c>
      <c r="AF479" s="30"/>
      <c r="AG479" s="357">
        <f>AD479/AD$640</f>
        <v>1.2560870061228245E-2</v>
      </c>
      <c r="AH479" s="88">
        <f>SUM(AH480,AH481,AH484,AH486,AH489,)</f>
        <v>6620</v>
      </c>
      <c r="AI479" s="362">
        <f>SUM(AI480,AI481,AI484,AI486,AI489,)</f>
        <v>5090</v>
      </c>
      <c r="AJ479" s="90"/>
      <c r="AK479" s="30"/>
      <c r="AL479" s="357">
        <f>AI479/AI$640</f>
        <v>1.056314491346076E-2</v>
      </c>
      <c r="AM479" s="88"/>
      <c r="AN479" s="362">
        <f>SUM(AN480,AN481,AN484,AN486,AN489,)</f>
        <v>3816</v>
      </c>
      <c r="AO479" s="29"/>
      <c r="AP479" s="30"/>
      <c r="AQ479" s="357">
        <f>AN479/AN$640</f>
        <v>1.02874112926445E-2</v>
      </c>
      <c r="AR479" s="88"/>
      <c r="AS479" s="338"/>
      <c r="AT479" s="29"/>
      <c r="AU479" s="30"/>
      <c r="AV479" s="357" t="e">
        <f>AS479/AS$640</f>
        <v>#DIV/0!</v>
      </c>
    </row>
    <row r="480" spans="1:48" s="62" customFormat="1" ht="16.149999999999999" hidden="1" customHeight="1" outlineLevel="3" x14ac:dyDescent="0.3">
      <c r="A480" s="190" t="s">
        <v>432</v>
      </c>
      <c r="B480" s="336"/>
      <c r="C480" s="337"/>
      <c r="D480" s="337"/>
      <c r="E480" s="347" t="str">
        <f>B189</f>
        <v>6150/01686 Travaux Mobiliers           (0985)</v>
      </c>
      <c r="F480" s="250">
        <f>F189</f>
        <v>0</v>
      </c>
      <c r="G480" s="250">
        <f>G189</f>
        <v>1202.7</v>
      </c>
      <c r="H480" s="250">
        <f>H189</f>
        <v>0</v>
      </c>
      <c r="I480" s="250">
        <f>I189</f>
        <v>752.2</v>
      </c>
      <c r="J480" s="250">
        <f>J189</f>
        <v>0</v>
      </c>
      <c r="K480" s="354"/>
      <c r="L480" s="250">
        <f>L189</f>
        <v>0</v>
      </c>
      <c r="M480" s="354"/>
      <c r="N480" s="88"/>
      <c r="O480" s="250">
        <f>O189</f>
        <v>0</v>
      </c>
      <c r="P480" s="354"/>
      <c r="Q480" s="123"/>
      <c r="R480" s="357"/>
      <c r="S480" s="88"/>
      <c r="T480" s="250">
        <f>T189</f>
        <v>0</v>
      </c>
      <c r="U480" s="354"/>
      <c r="V480" s="123"/>
      <c r="W480" s="357"/>
      <c r="X480" s="340"/>
      <c r="Y480" s="250">
        <f>Y189</f>
        <v>0</v>
      </c>
      <c r="Z480" s="354"/>
      <c r="AA480" s="30"/>
      <c r="AB480" s="357"/>
      <c r="AC480" s="88">
        <f>AC189</f>
        <v>0</v>
      </c>
      <c r="AD480" s="250">
        <f>AD189</f>
        <v>0</v>
      </c>
      <c r="AE480" s="90"/>
      <c r="AF480" s="30"/>
      <c r="AG480" s="357"/>
      <c r="AH480" s="88">
        <f>AH189</f>
        <v>0</v>
      </c>
      <c r="AI480" s="250">
        <f>AI189</f>
        <v>0</v>
      </c>
      <c r="AJ480" s="90"/>
      <c r="AK480" s="30"/>
      <c r="AL480" s="357"/>
      <c r="AM480" s="88"/>
      <c r="AN480" s="250">
        <f>AN189</f>
        <v>0</v>
      </c>
      <c r="AO480" s="29"/>
      <c r="AP480" s="30"/>
      <c r="AQ480" s="357"/>
      <c r="AR480" s="88"/>
      <c r="AS480" s="338"/>
      <c r="AT480" s="29"/>
      <c r="AU480" s="30"/>
      <c r="AV480" s="357"/>
    </row>
    <row r="481" spans="1:48" s="62" customFormat="1" ht="16.149999999999999" hidden="1" customHeight="1" outlineLevel="3" collapsed="1" x14ac:dyDescent="0.3">
      <c r="A481" s="190" t="s">
        <v>433</v>
      </c>
      <c r="B481" s="336"/>
      <c r="C481" s="337"/>
      <c r="D481" s="337"/>
      <c r="E481" s="347"/>
      <c r="F481" s="366">
        <f>SUM(F482:F483)</f>
        <v>0</v>
      </c>
      <c r="G481" s="366">
        <f>SUM(G482:G483)</f>
        <v>0</v>
      </c>
      <c r="H481" s="366">
        <f>SUM(H482:H483)</f>
        <v>0</v>
      </c>
      <c r="I481" s="366">
        <f>SUM(I482:I483)</f>
        <v>0</v>
      </c>
      <c r="J481" s="366">
        <f>SUM(J482:J483)</f>
        <v>0</v>
      </c>
      <c r="K481" s="354"/>
      <c r="L481" s="366">
        <f>SUM(L482:L483)</f>
        <v>218.4</v>
      </c>
      <c r="M481" s="354"/>
      <c r="N481" s="88"/>
      <c r="O481" s="366">
        <f>SUM(O482:O483)</f>
        <v>299.39999999999998</v>
      </c>
      <c r="P481" s="354"/>
      <c r="Q481" s="123"/>
      <c r="R481" s="357"/>
      <c r="S481" s="88"/>
      <c r="T481" s="366">
        <f>SUM(T482:T483)</f>
        <v>1063.25</v>
      </c>
      <c r="U481" s="354"/>
      <c r="V481" s="123"/>
      <c r="W481" s="357"/>
      <c r="X481" s="340"/>
      <c r="Y481" s="366">
        <f>SUM(Y482:Y483)</f>
        <v>0</v>
      </c>
      <c r="Z481" s="354"/>
      <c r="AA481" s="30"/>
      <c r="AB481" s="357"/>
      <c r="AC481" s="88">
        <f>SUM(AC482:AC483)</f>
        <v>0</v>
      </c>
      <c r="AD481" s="366">
        <f>SUM(AD482:AD483)</f>
        <v>1705.4399999999998</v>
      </c>
      <c r="AE481" s="90"/>
      <c r="AF481" s="30"/>
      <c r="AG481" s="357"/>
      <c r="AH481" s="88">
        <f>SUM(AH482:AH483)</f>
        <v>0</v>
      </c>
      <c r="AI481" s="366">
        <f>SUM(AI482:AI483)</f>
        <v>0</v>
      </c>
      <c r="AJ481" s="90"/>
      <c r="AK481" s="30"/>
      <c r="AL481" s="357"/>
      <c r="AM481" s="88"/>
      <c r="AN481" s="366">
        <f>SUM(AN482:AN483)</f>
        <v>0</v>
      </c>
      <c r="AO481" s="29"/>
      <c r="AP481" s="30"/>
      <c r="AQ481" s="357"/>
      <c r="AR481" s="88"/>
      <c r="AS481" s="338"/>
      <c r="AT481" s="29"/>
      <c r="AU481" s="30"/>
      <c r="AV481" s="357"/>
    </row>
    <row r="482" spans="1:48" s="62" customFormat="1" ht="16.149999999999999" hidden="1" customHeight="1" outlineLevel="4" x14ac:dyDescent="0.3">
      <c r="A482" s="196" t="s">
        <v>434</v>
      </c>
      <c r="B482" s="336"/>
      <c r="C482" s="337"/>
      <c r="D482" s="337"/>
      <c r="E482" s="347" t="str">
        <f>B186</f>
        <v>6150/01645 Entretien Engins           (0960)</v>
      </c>
      <c r="F482" s="367">
        <f t="shared" ref="F482:J483" si="336">F186</f>
        <v>0</v>
      </c>
      <c r="G482" s="367">
        <f t="shared" si="336"/>
        <v>0</v>
      </c>
      <c r="H482" s="367">
        <f t="shared" si="336"/>
        <v>0</v>
      </c>
      <c r="I482" s="367">
        <f t="shared" si="336"/>
        <v>0</v>
      </c>
      <c r="J482" s="367">
        <f t="shared" si="336"/>
        <v>0</v>
      </c>
      <c r="K482" s="354">
        <f>H186</f>
        <v>0</v>
      </c>
      <c r="L482" s="367">
        <f>L186</f>
        <v>218.4</v>
      </c>
      <c r="M482" s="354">
        <f>J186</f>
        <v>0</v>
      </c>
      <c r="N482" s="88"/>
      <c r="O482" s="367">
        <f>O186</f>
        <v>0</v>
      </c>
      <c r="P482" s="354">
        <f>M186</f>
        <v>0</v>
      </c>
      <c r="Q482" s="123"/>
      <c r="R482" s="357"/>
      <c r="S482" s="88"/>
      <c r="T482" s="367">
        <f>T186</f>
        <v>0</v>
      </c>
      <c r="U482" s="354">
        <f>P186</f>
        <v>0</v>
      </c>
      <c r="V482" s="123"/>
      <c r="W482" s="357"/>
      <c r="X482" s="340"/>
      <c r="Y482" s="367">
        <f>Y186</f>
        <v>0</v>
      </c>
      <c r="Z482" s="354" t="str">
        <f>W186</f>
        <v/>
      </c>
      <c r="AA482" s="30"/>
      <c r="AB482" s="357"/>
      <c r="AC482" s="88">
        <f>AC186</f>
        <v>0</v>
      </c>
      <c r="AD482" s="367">
        <f>AD186</f>
        <v>1443.6</v>
      </c>
      <c r="AE482" s="90" t="str">
        <f>AB186</f>
        <v/>
      </c>
      <c r="AF482" s="30"/>
      <c r="AG482" s="357"/>
      <c r="AH482" s="88">
        <f>AH186</f>
        <v>0</v>
      </c>
      <c r="AI482" s="367">
        <f>AI186</f>
        <v>0</v>
      </c>
      <c r="AJ482" s="90"/>
      <c r="AK482" s="30"/>
      <c r="AL482" s="357"/>
      <c r="AM482" s="88"/>
      <c r="AN482" s="367">
        <f>AN186</f>
        <v>0</v>
      </c>
      <c r="AO482" s="29"/>
      <c r="AP482" s="30"/>
      <c r="AQ482" s="357"/>
      <c r="AR482" s="88"/>
      <c r="AS482" s="338"/>
      <c r="AT482" s="29"/>
      <c r="AU482" s="30"/>
      <c r="AV482" s="357"/>
    </row>
    <row r="483" spans="1:48" s="62" customFormat="1" ht="16.149999999999999" hidden="1" customHeight="1" outlineLevel="4" x14ac:dyDescent="0.3">
      <c r="A483" s="196" t="s">
        <v>435</v>
      </c>
      <c r="B483" s="336"/>
      <c r="C483" s="337"/>
      <c r="D483" s="337"/>
      <c r="E483" s="347" t="str">
        <f>B187</f>
        <v>6150/01646 Trav.EnginsVéhicules           (0970)</v>
      </c>
      <c r="F483" s="367">
        <f t="shared" si="336"/>
        <v>0</v>
      </c>
      <c r="G483" s="367">
        <f t="shared" si="336"/>
        <v>0</v>
      </c>
      <c r="H483" s="367">
        <f t="shared" si="336"/>
        <v>0</v>
      </c>
      <c r="I483" s="367">
        <f t="shared" si="336"/>
        <v>0</v>
      </c>
      <c r="J483" s="367">
        <f t="shared" si="336"/>
        <v>0</v>
      </c>
      <c r="K483" s="354"/>
      <c r="L483" s="367">
        <f>L187</f>
        <v>0</v>
      </c>
      <c r="M483" s="354"/>
      <c r="N483" s="88"/>
      <c r="O483" s="367">
        <f>O187</f>
        <v>299.39999999999998</v>
      </c>
      <c r="P483" s="354"/>
      <c r="Q483" s="123"/>
      <c r="R483" s="357"/>
      <c r="S483" s="88"/>
      <c r="T483" s="367">
        <f>T187</f>
        <v>1063.25</v>
      </c>
      <c r="U483" s="354"/>
      <c r="V483" s="123"/>
      <c r="W483" s="357"/>
      <c r="X483" s="340"/>
      <c r="Y483" s="367">
        <f>Y187</f>
        <v>0</v>
      </c>
      <c r="Z483" s="354"/>
      <c r="AA483" s="30"/>
      <c r="AB483" s="357"/>
      <c r="AC483" s="88">
        <f>AC187</f>
        <v>0</v>
      </c>
      <c r="AD483" s="367">
        <f>AD187</f>
        <v>261.83999999999997</v>
      </c>
      <c r="AE483" s="90"/>
      <c r="AF483" s="30"/>
      <c r="AG483" s="357"/>
      <c r="AH483" s="88">
        <f>AH187</f>
        <v>0</v>
      </c>
      <c r="AI483" s="367">
        <f>AI187</f>
        <v>0</v>
      </c>
      <c r="AJ483" s="90"/>
      <c r="AK483" s="30"/>
      <c r="AL483" s="357"/>
      <c r="AM483" s="88"/>
      <c r="AN483" s="367">
        <f>AN187</f>
        <v>0</v>
      </c>
      <c r="AO483" s="29"/>
      <c r="AP483" s="30"/>
      <c r="AQ483" s="357"/>
      <c r="AR483" s="88"/>
      <c r="AS483" s="338"/>
      <c r="AT483" s="29"/>
      <c r="AU483" s="30"/>
      <c r="AV483" s="357"/>
    </row>
    <row r="484" spans="1:48" s="62" customFormat="1" ht="16.149999999999999" hidden="1" customHeight="1" outlineLevel="3" collapsed="1" x14ac:dyDescent="0.3">
      <c r="A484" s="190" t="s">
        <v>436</v>
      </c>
      <c r="B484" s="336"/>
      <c r="C484" s="337"/>
      <c r="D484" s="337"/>
      <c r="E484" s="347"/>
      <c r="F484" s="366">
        <f>SUM(F485:F485)</f>
        <v>520.42999999999995</v>
      </c>
      <c r="G484" s="366">
        <f>SUM(G485:G485)</f>
        <v>0</v>
      </c>
      <c r="H484" s="366">
        <f>SUM(H485:H485)</f>
        <v>0</v>
      </c>
      <c r="I484" s="366">
        <f>SUM(I485:I485)</f>
        <v>1204.94</v>
      </c>
      <c r="J484" s="366">
        <f>SUM(J485:J485)</f>
        <v>0</v>
      </c>
      <c r="K484" s="354"/>
      <c r="L484" s="366">
        <f>SUM(L485:L485)</f>
        <v>0</v>
      </c>
      <c r="M484" s="354"/>
      <c r="N484" s="88"/>
      <c r="O484" s="366">
        <f>SUM(O485:O485)</f>
        <v>0</v>
      </c>
      <c r="P484" s="354"/>
      <c r="Q484" s="123"/>
      <c r="R484" s="357"/>
      <c r="S484" s="88"/>
      <c r="T484" s="366">
        <f>SUM(T485:T485)</f>
        <v>363.35</v>
      </c>
      <c r="U484" s="354"/>
      <c r="V484" s="123"/>
      <c r="W484" s="357"/>
      <c r="X484" s="340"/>
      <c r="Y484" s="366">
        <f>SUM(Y485:Y485)</f>
        <v>0</v>
      </c>
      <c r="Z484" s="354"/>
      <c r="AA484" s="30"/>
      <c r="AB484" s="357"/>
      <c r="AC484" s="88">
        <f>SUM(AC485:AC485)</f>
        <v>0</v>
      </c>
      <c r="AD484" s="366">
        <f>SUM(AD485:AD485)</f>
        <v>0</v>
      </c>
      <c r="AE484" s="90"/>
      <c r="AF484" s="30"/>
      <c r="AG484" s="357"/>
      <c r="AH484" s="88">
        <f>SUM(AH485:AH485)</f>
        <v>0</v>
      </c>
      <c r="AI484" s="366">
        <f>SUM(AI485:AI485)</f>
        <v>0</v>
      </c>
      <c r="AJ484" s="90"/>
      <c r="AK484" s="30"/>
      <c r="AL484" s="357"/>
      <c r="AM484" s="88"/>
      <c r="AN484" s="366">
        <f>SUM(AN485:AN485)</f>
        <v>0</v>
      </c>
      <c r="AO484" s="29"/>
      <c r="AP484" s="30"/>
      <c r="AQ484" s="357"/>
      <c r="AR484" s="88"/>
      <c r="AS484" s="338"/>
      <c r="AT484" s="29"/>
      <c r="AU484" s="30"/>
      <c r="AV484" s="357"/>
    </row>
    <row r="485" spans="1:48" s="62" customFormat="1" ht="16.149999999999999" hidden="1" customHeight="1" outlineLevel="4" x14ac:dyDescent="0.3">
      <c r="A485" s="196" t="s">
        <v>437</v>
      </c>
      <c r="B485" s="336"/>
      <c r="C485" s="337"/>
      <c r="D485" s="337"/>
      <c r="E485" s="347" t="str">
        <f>B178</f>
        <v>6150/01526 Trav.AntenneParabole     (0900)</v>
      </c>
      <c r="F485" s="367">
        <f>F178</f>
        <v>520.42999999999995</v>
      </c>
      <c r="G485" s="367">
        <f>G178</f>
        <v>0</v>
      </c>
      <c r="H485" s="367">
        <f>H178</f>
        <v>0</v>
      </c>
      <c r="I485" s="367">
        <f>I178</f>
        <v>1204.94</v>
      </c>
      <c r="J485" s="367">
        <f>J178</f>
        <v>0</v>
      </c>
      <c r="K485" s="354"/>
      <c r="L485" s="367">
        <f>L178</f>
        <v>0</v>
      </c>
      <c r="M485" s="354"/>
      <c r="N485" s="88"/>
      <c r="O485" s="367">
        <f>O178</f>
        <v>0</v>
      </c>
      <c r="P485" s="354"/>
      <c r="Q485" s="123"/>
      <c r="R485" s="357"/>
      <c r="S485" s="88"/>
      <c r="T485" s="367">
        <f>T178</f>
        <v>363.35</v>
      </c>
      <c r="U485" s="354"/>
      <c r="V485" s="123"/>
      <c r="W485" s="357"/>
      <c r="X485" s="340"/>
      <c r="Y485" s="367">
        <f>Y178</f>
        <v>0</v>
      </c>
      <c r="Z485" s="354"/>
      <c r="AA485" s="30"/>
      <c r="AB485" s="357"/>
      <c r="AC485" s="88">
        <f>AC178</f>
        <v>0</v>
      </c>
      <c r="AD485" s="367">
        <f>AD178</f>
        <v>0</v>
      </c>
      <c r="AE485" s="90"/>
      <c r="AF485" s="30"/>
      <c r="AG485" s="357"/>
      <c r="AH485" s="88">
        <f>AH178</f>
        <v>0</v>
      </c>
      <c r="AI485" s="367">
        <f>AI178</f>
        <v>0</v>
      </c>
      <c r="AJ485" s="90"/>
      <c r="AK485" s="30"/>
      <c r="AL485" s="357"/>
      <c r="AM485" s="88"/>
      <c r="AN485" s="367">
        <f>AN178</f>
        <v>0</v>
      </c>
      <c r="AO485" s="29"/>
      <c r="AP485" s="30"/>
      <c r="AQ485" s="357"/>
      <c r="AR485" s="88"/>
      <c r="AS485" s="338"/>
      <c r="AT485" s="29"/>
      <c r="AU485" s="30"/>
      <c r="AV485" s="357"/>
    </row>
    <row r="486" spans="1:48" s="62" customFormat="1" hidden="1" outlineLevel="3" collapsed="1" x14ac:dyDescent="0.3">
      <c r="A486" s="190" t="s">
        <v>438</v>
      </c>
      <c r="B486" s="336"/>
      <c r="C486" s="337"/>
      <c r="D486" s="337"/>
      <c r="E486" s="347"/>
      <c r="F486" s="366">
        <f>SUM(F487:F488)</f>
        <v>89.7</v>
      </c>
      <c r="G486" s="366">
        <f>SUM(G487:G488)</f>
        <v>264.32</v>
      </c>
      <c r="H486" s="366">
        <f>SUM(H487:H488)</f>
        <v>0</v>
      </c>
      <c r="I486" s="366">
        <f>SUM(I487:I488)</f>
        <v>0</v>
      </c>
      <c r="J486" s="366">
        <f>SUM(J487:J488)</f>
        <v>0</v>
      </c>
      <c r="K486" s="354"/>
      <c r="L486" s="366">
        <f>SUM(L487:L488)</f>
        <v>0</v>
      </c>
      <c r="M486" s="354"/>
      <c r="N486" s="88"/>
      <c r="O486" s="366">
        <f>SUM(O487:O488)</f>
        <v>0</v>
      </c>
      <c r="P486" s="354"/>
      <c r="Q486" s="123"/>
      <c r="R486" s="357"/>
      <c r="S486" s="88"/>
      <c r="T486" s="366">
        <f>SUM(T487:T488)</f>
        <v>0</v>
      </c>
      <c r="U486" s="354"/>
      <c r="V486" s="123"/>
      <c r="W486" s="357"/>
      <c r="X486" s="340"/>
      <c r="Y486" s="366">
        <f>SUM(Y487:Y488)</f>
        <v>0</v>
      </c>
      <c r="Z486" s="354"/>
      <c r="AA486" s="30"/>
      <c r="AB486" s="357"/>
      <c r="AC486" s="88">
        <f>SUM(AC487:AC488)</f>
        <v>310</v>
      </c>
      <c r="AD486" s="366">
        <f>SUM(AD487:AD488)</f>
        <v>0</v>
      </c>
      <c r="AE486" s="90"/>
      <c r="AF486" s="30"/>
      <c r="AG486" s="357"/>
      <c r="AH486" s="88">
        <f>SUM(AH487:AH488)</f>
        <v>320</v>
      </c>
      <c r="AI486" s="366">
        <f>SUM(AI487:AI488)</f>
        <v>0</v>
      </c>
      <c r="AJ486" s="90"/>
      <c r="AK486" s="30"/>
      <c r="AL486" s="357"/>
      <c r="AM486" s="88"/>
      <c r="AN486" s="366">
        <f>SUM(AN487:AN488)</f>
        <v>0</v>
      </c>
      <c r="AO486" s="29"/>
      <c r="AP486" s="30"/>
      <c r="AQ486" s="357"/>
      <c r="AR486" s="88"/>
      <c r="AS486" s="338"/>
      <c r="AT486" s="29"/>
      <c r="AU486" s="30"/>
      <c r="AV486" s="357"/>
    </row>
    <row r="487" spans="1:48" s="62" customFormat="1" ht="13.9" hidden="1" customHeight="1" outlineLevel="4" x14ac:dyDescent="0.3">
      <c r="A487" s="196" t="s">
        <v>439</v>
      </c>
      <c r="B487" s="336"/>
      <c r="C487" s="337"/>
      <c r="D487" s="337"/>
      <c r="E487" s="347" t="str">
        <f>B184</f>
        <v>6150/01625  Entretien Mat.TeleSurv       (0940)</v>
      </c>
      <c r="F487" s="367">
        <f>F184</f>
        <v>89.7</v>
      </c>
      <c r="G487" s="367">
        <f>G184</f>
        <v>89.7</v>
      </c>
      <c r="H487" s="367">
        <f>H184</f>
        <v>0</v>
      </c>
      <c r="I487" s="367">
        <f>I184</f>
        <v>0</v>
      </c>
      <c r="J487" s="367">
        <f>J184</f>
        <v>0</v>
      </c>
      <c r="K487" s="354"/>
      <c r="L487" s="367">
        <f>L184</f>
        <v>0</v>
      </c>
      <c r="M487" s="354"/>
      <c r="N487" s="88"/>
      <c r="O487" s="367">
        <f>O184</f>
        <v>0</v>
      </c>
      <c r="P487" s="354"/>
      <c r="Q487" s="123"/>
      <c r="R487" s="357"/>
      <c r="S487" s="88"/>
      <c r="T487" s="367">
        <f>T184</f>
        <v>0</v>
      </c>
      <c r="U487" s="354"/>
      <c r="V487" s="123"/>
      <c r="W487" s="357"/>
      <c r="X487" s="340"/>
      <c r="Y487" s="367">
        <f>Y184</f>
        <v>0</v>
      </c>
      <c r="Z487" s="354"/>
      <c r="AA487" s="30"/>
      <c r="AB487" s="357"/>
      <c r="AC487" s="88">
        <f>AC184</f>
        <v>0</v>
      </c>
      <c r="AD487" s="367">
        <f>AD184</f>
        <v>0</v>
      </c>
      <c r="AE487" s="90"/>
      <c r="AF487" s="30"/>
      <c r="AG487" s="357"/>
      <c r="AH487" s="88">
        <f>AH184</f>
        <v>0</v>
      </c>
      <c r="AI487" s="367">
        <f>AI184</f>
        <v>0</v>
      </c>
      <c r="AJ487" s="90"/>
      <c r="AK487" s="30"/>
      <c r="AL487" s="357"/>
      <c r="AM487" s="88"/>
      <c r="AN487" s="367">
        <f>AN184</f>
        <v>0</v>
      </c>
      <c r="AO487" s="29"/>
      <c r="AP487" s="30"/>
      <c r="AQ487" s="357"/>
      <c r="AR487" s="88"/>
      <c r="AS487" s="338"/>
      <c r="AT487" s="29"/>
      <c r="AU487" s="30"/>
      <c r="AV487" s="357"/>
    </row>
    <row r="488" spans="1:48" s="62" customFormat="1" ht="13.9" hidden="1" customHeight="1" outlineLevel="4" x14ac:dyDescent="0.3">
      <c r="A488" s="196" t="s">
        <v>440</v>
      </c>
      <c r="B488" s="336"/>
      <c r="C488" s="337"/>
      <c r="D488" s="337"/>
      <c r="E488" s="347" t="str">
        <f>B185</f>
        <v>6150/01626   EntretienMat.GTC           (0950)</v>
      </c>
      <c r="F488" s="367">
        <f>SUM(F185)</f>
        <v>0</v>
      </c>
      <c r="G488" s="367">
        <f>SUM(G185)</f>
        <v>174.62</v>
      </c>
      <c r="H488" s="367">
        <f>SUM(H185)</f>
        <v>0</v>
      </c>
      <c r="I488" s="367">
        <f>SUM(I185)</f>
        <v>0</v>
      </c>
      <c r="J488" s="367">
        <f>SUM(J185)</f>
        <v>0</v>
      </c>
      <c r="K488" s="354">
        <f>H185</f>
        <v>0</v>
      </c>
      <c r="L488" s="367">
        <f>SUM(L185)</f>
        <v>0</v>
      </c>
      <c r="M488" s="354">
        <f>J185</f>
        <v>0</v>
      </c>
      <c r="N488" s="88"/>
      <c r="O488" s="367">
        <f>SUM(O185)</f>
        <v>0</v>
      </c>
      <c r="P488" s="354">
        <f>M185</f>
        <v>0</v>
      </c>
      <c r="Q488" s="123"/>
      <c r="R488" s="357"/>
      <c r="S488" s="88"/>
      <c r="T488" s="367">
        <f>SUM(T185)</f>
        <v>0</v>
      </c>
      <c r="U488" s="354">
        <f>P185</f>
        <v>0</v>
      </c>
      <c r="V488" s="123"/>
      <c r="W488" s="357"/>
      <c r="X488" s="340"/>
      <c r="Y488" s="367">
        <f>SUM(Y185)</f>
        <v>0</v>
      </c>
      <c r="Z488" s="354" t="str">
        <f>W185</f>
        <v/>
      </c>
      <c r="AA488" s="30"/>
      <c r="AB488" s="357"/>
      <c r="AC488" s="88">
        <f>SUM(AC185)</f>
        <v>310</v>
      </c>
      <c r="AD488" s="367">
        <f>SUM(AD185)</f>
        <v>0</v>
      </c>
      <c r="AE488" s="90" t="str">
        <f>AB185</f>
        <v/>
      </c>
      <c r="AF488" s="30"/>
      <c r="AG488" s="357"/>
      <c r="AH488" s="88">
        <f>SUM(AH185)</f>
        <v>320</v>
      </c>
      <c r="AI488" s="367">
        <f>SUM(AI185)</f>
        <v>0</v>
      </c>
      <c r="AJ488" s="90"/>
      <c r="AK488" s="30"/>
      <c r="AL488" s="357"/>
      <c r="AM488" s="88"/>
      <c r="AN488" s="367">
        <f>SUM(AN185)</f>
        <v>0</v>
      </c>
      <c r="AO488" s="29"/>
      <c r="AP488" s="30"/>
      <c r="AQ488" s="357"/>
      <c r="AR488" s="88"/>
      <c r="AS488" s="338"/>
      <c r="AT488" s="29"/>
      <c r="AU488" s="30"/>
      <c r="AV488" s="357"/>
    </row>
    <row r="489" spans="1:48" s="62" customFormat="1" ht="16.149999999999999" hidden="1" customHeight="1" outlineLevel="3" collapsed="1" x14ac:dyDescent="0.3">
      <c r="A489" s="190" t="s">
        <v>441</v>
      </c>
      <c r="B489" s="336"/>
      <c r="C489" s="337"/>
      <c r="D489" s="337"/>
      <c r="E489" s="347"/>
      <c r="F489" s="366">
        <f>SUM(F490:F491)</f>
        <v>451.61</v>
      </c>
      <c r="G489" s="366">
        <f>SUM(G490:G491)</f>
        <v>1277.3399999999999</v>
      </c>
      <c r="H489" s="366">
        <f>SUM(H490:H491)</f>
        <v>8172.9600000000009</v>
      </c>
      <c r="I489" s="366">
        <f>SUM(I490:I491)</f>
        <v>3939.1</v>
      </c>
      <c r="J489" s="366">
        <f>SUM(J490:J491)</f>
        <v>1678.75</v>
      </c>
      <c r="K489" s="354"/>
      <c r="L489" s="366">
        <f>SUM(L490:L491)</f>
        <v>3485.5</v>
      </c>
      <c r="M489" s="354"/>
      <c r="N489" s="88"/>
      <c r="O489" s="366">
        <f>SUM(O490:O491)</f>
        <v>3612</v>
      </c>
      <c r="P489" s="354"/>
      <c r="Q489" s="123"/>
      <c r="R489" s="357">
        <f>O489/O$640</f>
        <v>7.2089413865165331E-3</v>
      </c>
      <c r="S489" s="88"/>
      <c r="T489" s="366">
        <f>SUM(T490:T491)</f>
        <v>5622</v>
      </c>
      <c r="U489" s="354"/>
      <c r="V489" s="123"/>
      <c r="W489" s="357">
        <f>T489/T$640</f>
        <v>1.149525171677352E-2</v>
      </c>
      <c r="X489" s="340"/>
      <c r="Y489" s="366">
        <f>SUM(Y490:Y491)</f>
        <v>3066</v>
      </c>
      <c r="Z489" s="354"/>
      <c r="AA489" s="30"/>
      <c r="AB489" s="357">
        <f>Y489/Y$640</f>
        <v>6.0190237665649045E-3</v>
      </c>
      <c r="AC489" s="88">
        <f>SUM(AC490:AC491)</f>
        <v>6200</v>
      </c>
      <c r="AD489" s="366">
        <f>SUM(AD490:AD491)</f>
        <v>4620</v>
      </c>
      <c r="AE489" s="90" t="str">
        <f>ROUND((AD489-Y489),2)&amp;" / "&amp;(ROUND((AD489-Y489)/(IF(Y489=0,0.0001,Y489)),3)*100)&amp;"%"</f>
        <v>1554 / 50,7%</v>
      </c>
      <c r="AF489" s="30"/>
      <c r="AG489" s="357">
        <f>AD489/AD$640</f>
        <v>9.1742581832844027E-3</v>
      </c>
      <c r="AH489" s="88">
        <f>SUM(AH490:AH491)</f>
        <v>6300</v>
      </c>
      <c r="AI489" s="366">
        <f>SUM(AI490:AI491)</f>
        <v>5090</v>
      </c>
      <c r="AJ489" s="90"/>
      <c r="AK489" s="30"/>
      <c r="AL489" s="357">
        <f>AI489/AI$640</f>
        <v>1.056314491346076E-2</v>
      </c>
      <c r="AM489" s="88"/>
      <c r="AN489" s="366">
        <f>SUM(AN490:AN491)</f>
        <v>3816</v>
      </c>
      <c r="AO489" s="29"/>
      <c r="AP489" s="30"/>
      <c r="AQ489" s="357">
        <f>AN489/AN$640</f>
        <v>1.02874112926445E-2</v>
      </c>
      <c r="AR489" s="88"/>
      <c r="AS489" s="338"/>
      <c r="AT489" s="29"/>
      <c r="AU489" s="30"/>
      <c r="AV489" s="357" t="e">
        <f>AS489/AS$640</f>
        <v>#DIV/0!</v>
      </c>
    </row>
    <row r="490" spans="1:48" s="62" customFormat="1" ht="16.149999999999999" hidden="1" customHeight="1" outlineLevel="4" x14ac:dyDescent="0.3">
      <c r="A490" s="196" t="s">
        <v>442</v>
      </c>
      <c r="B490" s="336"/>
      <c r="C490" s="337"/>
      <c r="D490" s="370"/>
      <c r="E490" s="347" t="str">
        <f>B204</f>
        <v>6150/01845 Entretien Jardins           (1120)</v>
      </c>
      <c r="F490" s="367">
        <f t="shared" ref="F490:J491" si="337">F204</f>
        <v>451.61</v>
      </c>
      <c r="G490" s="367">
        <f t="shared" si="337"/>
        <v>817.5</v>
      </c>
      <c r="H490" s="367">
        <f t="shared" si="337"/>
        <v>973.69</v>
      </c>
      <c r="I490" s="367">
        <f t="shared" si="337"/>
        <v>3939.1</v>
      </c>
      <c r="J490" s="367">
        <f t="shared" si="337"/>
        <v>0</v>
      </c>
      <c r="K490" s="354">
        <f>H204</f>
        <v>973.69</v>
      </c>
      <c r="L490" s="367">
        <f>L204</f>
        <v>65</v>
      </c>
      <c r="M490" s="354">
        <f>J204</f>
        <v>0</v>
      </c>
      <c r="N490" s="88"/>
      <c r="O490" s="367">
        <f>O204</f>
        <v>0</v>
      </c>
      <c r="P490" s="354">
        <f>M204</f>
        <v>0</v>
      </c>
      <c r="Q490" s="123"/>
      <c r="R490" s="357"/>
      <c r="S490" s="88"/>
      <c r="T490" s="367">
        <f>T204</f>
        <v>0</v>
      </c>
      <c r="U490" s="354">
        <f>P204</f>
        <v>0</v>
      </c>
      <c r="V490" s="123"/>
      <c r="W490" s="357"/>
      <c r="X490" s="340"/>
      <c r="Y490" s="367">
        <f>Y204</f>
        <v>0</v>
      </c>
      <c r="Z490" s="354" t="str">
        <f>W204</f>
        <v/>
      </c>
      <c r="AA490" s="30"/>
      <c r="AB490" s="357"/>
      <c r="AC490" s="88">
        <f>AC204</f>
        <v>2600</v>
      </c>
      <c r="AD490" s="367">
        <f>AD204</f>
        <v>0</v>
      </c>
      <c r="AE490" s="90" t="str">
        <f>AB204</f>
        <v/>
      </c>
      <c r="AF490" s="30"/>
      <c r="AG490" s="357"/>
      <c r="AH490" s="88">
        <f>AH204</f>
        <v>2640</v>
      </c>
      <c r="AI490" s="367">
        <f>AI204</f>
        <v>0</v>
      </c>
      <c r="AJ490" s="90"/>
      <c r="AK490" s="30"/>
      <c r="AL490" s="357"/>
      <c r="AM490" s="88"/>
      <c r="AN490" s="367">
        <f>AN204</f>
        <v>0</v>
      </c>
      <c r="AO490" s="29"/>
      <c r="AP490" s="30"/>
      <c r="AQ490" s="357"/>
      <c r="AR490" s="88"/>
      <c r="AS490" s="338"/>
      <c r="AT490" s="29"/>
      <c r="AU490" s="30"/>
      <c r="AV490" s="357"/>
    </row>
    <row r="491" spans="1:48" s="62" customFormat="1" ht="16.149999999999999" hidden="1" customHeight="1" outlineLevel="4" x14ac:dyDescent="0.3">
      <c r="A491" s="196" t="s">
        <v>443</v>
      </c>
      <c r="B491" s="336"/>
      <c r="C491" s="337"/>
      <c r="D491" s="370"/>
      <c r="E491" s="347" t="str">
        <f>B205</f>
        <v>6150/01846 Travaux Jardins           (1130)</v>
      </c>
      <c r="F491" s="367">
        <f t="shared" si="337"/>
        <v>0</v>
      </c>
      <c r="G491" s="367">
        <f t="shared" si="337"/>
        <v>459.84</v>
      </c>
      <c r="H491" s="367">
        <f t="shared" si="337"/>
        <v>7199.27</v>
      </c>
      <c r="I491" s="367">
        <f t="shared" si="337"/>
        <v>0</v>
      </c>
      <c r="J491" s="367">
        <f t="shared" si="337"/>
        <v>1678.75</v>
      </c>
      <c r="K491" s="354"/>
      <c r="L491" s="367">
        <f>L205</f>
        <v>3420.5</v>
      </c>
      <c r="M491" s="354"/>
      <c r="N491" s="88"/>
      <c r="O491" s="367">
        <f>O205</f>
        <v>3612</v>
      </c>
      <c r="P491" s="354"/>
      <c r="Q491" s="123"/>
      <c r="R491" s="357"/>
      <c r="S491" s="88"/>
      <c r="T491" s="367">
        <f>T205</f>
        <v>5622</v>
      </c>
      <c r="U491" s="354"/>
      <c r="V491" s="123"/>
      <c r="W491" s="357"/>
      <c r="X491" s="340"/>
      <c r="Y491" s="367">
        <f>Y205</f>
        <v>3066</v>
      </c>
      <c r="Z491" s="354"/>
      <c r="AA491" s="30"/>
      <c r="AB491" s="357"/>
      <c r="AC491" s="88">
        <f>AC205</f>
        <v>3600</v>
      </c>
      <c r="AD491" s="367">
        <f>AD205</f>
        <v>4620</v>
      </c>
      <c r="AE491" s="90"/>
      <c r="AF491" s="30"/>
      <c r="AG491" s="357"/>
      <c r="AH491" s="88">
        <f>AH205</f>
        <v>3660</v>
      </c>
      <c r="AI491" s="367">
        <f>AI205</f>
        <v>5090</v>
      </c>
      <c r="AJ491" s="90"/>
      <c r="AK491" s="30"/>
      <c r="AL491" s="357"/>
      <c r="AM491" s="88"/>
      <c r="AN491" s="367">
        <f>AN205</f>
        <v>3816</v>
      </c>
      <c r="AO491" s="29"/>
      <c r="AP491" s="30"/>
      <c r="AQ491" s="357"/>
      <c r="AR491" s="88"/>
      <c r="AS491" s="338"/>
      <c r="AT491" s="29"/>
      <c r="AU491" s="30"/>
      <c r="AV491" s="357"/>
    </row>
    <row r="492" spans="1:48" s="62" customFormat="1" hidden="1" outlineLevel="1" collapsed="1" x14ac:dyDescent="0.3">
      <c r="A492" s="199" t="s">
        <v>444</v>
      </c>
      <c r="B492" s="336"/>
      <c r="C492" s="337"/>
      <c r="D492" s="337"/>
      <c r="E492" s="347">
        <f>Y492-Y334</f>
        <v>0</v>
      </c>
      <c r="F492" s="348">
        <f>SUM(F493)</f>
        <v>28263.14</v>
      </c>
      <c r="G492" s="351">
        <f>SUM(G493)</f>
        <v>29411.34</v>
      </c>
      <c r="H492" s="351">
        <f>SUM(H493)</f>
        <v>30397.63</v>
      </c>
      <c r="I492" s="351">
        <f>SUM(I493)</f>
        <v>31201.15</v>
      </c>
      <c r="J492" s="351">
        <f>SUM(J493)</f>
        <v>31811.51</v>
      </c>
      <c r="K492" s="349" t="str">
        <f>ROUND((J492-I492),2)&amp;"  ( "&amp;(ROUND((J492-I492)/(IF(I492=0,0.0001,I492)),3)*100)&amp;"% )"</f>
        <v>610,36  ( 2% )</v>
      </c>
      <c r="L492" s="351">
        <f>SUM(L493)</f>
        <v>32156.34</v>
      </c>
      <c r="M492" s="349" t="str">
        <f>ROUND((L492-G492),2)&amp;"   ( "&amp;(ROUND((L492-G492)/(IF(G492=0,0.0001,G492)),3)*100)&amp;"% )"</f>
        <v>2745   ( 9,3% )</v>
      </c>
      <c r="N492" s="88"/>
      <c r="O492" s="351">
        <f>SUM(O493)</f>
        <v>28906.880000000001</v>
      </c>
      <c r="P492" s="349" t="str">
        <f>ROUND((O492-J492),2)&amp;"   ( "&amp;(ROUND((O492-J492)/(IF(J492=0,0.0001,J492)),3)*100)&amp;"% )"</f>
        <v>-2904,63   ( -9,1% )</v>
      </c>
      <c r="Q492" s="123"/>
      <c r="R492" s="357">
        <f>O492/O$640</f>
        <v>5.769324573285356E-2</v>
      </c>
      <c r="S492" s="88"/>
      <c r="T492" s="351">
        <f>SUM(T493)</f>
        <v>29107.06</v>
      </c>
      <c r="U492" s="349" t="str">
        <f>ROUND((T492-O492),2)&amp;"   ( "&amp;(ROUND((T492-O492)/(IF(O492=0,0.0001,O492)),3)*100)&amp;"% )"</f>
        <v>200,18   ( 0,7% )</v>
      </c>
      <c r="V492" s="123"/>
      <c r="W492" s="357">
        <f>T492/T$640</f>
        <v>5.9514937999863016E-2</v>
      </c>
      <c r="X492" s="340"/>
      <c r="Y492" s="351">
        <f>SUM(Y493)</f>
        <v>30294.2</v>
      </c>
      <c r="Z492" s="349" t="str">
        <f>ROUND((Y492-T492),2)&amp;"   ( "&amp;(ROUND((Y492-T492)/(IF(T492=0,0.0001,T492)),3)*100)&amp;"% )"</f>
        <v>1187,14   ( 4,1% )</v>
      </c>
      <c r="AA492" s="30"/>
      <c r="AB492" s="357">
        <f>Y492/Y$640</f>
        <v>5.9472116695717718E-2</v>
      </c>
      <c r="AC492" s="88">
        <f>SUM(AC493)</f>
        <v>32000</v>
      </c>
      <c r="AD492" s="351">
        <f>SUM(AD493)</f>
        <v>25346.54</v>
      </c>
      <c r="AE492" s="6" t="str">
        <f>ROUND((AD492-Y492),2)&amp;"   ( "&amp;(ROUND((AD492-Y492)/(IF(Y492=0,0.0001,Y492)),3)*100)&amp;"% )"</f>
        <v>-4947,66   ( -16,3% )</v>
      </c>
      <c r="AF492" s="30"/>
      <c r="AG492" s="357">
        <f>AD492/AD$640</f>
        <v>5.0332403033105079E-2</v>
      </c>
      <c r="AH492" s="88">
        <f>SUM(AH493)</f>
        <v>32480</v>
      </c>
      <c r="AI492" s="351">
        <f>SUM(AI493)</f>
        <v>25500.799999999999</v>
      </c>
      <c r="AJ492" s="6" t="str">
        <f t="shared" ref="AJ492" si="338">ROUND(AI492-AD492,2) &amp; "   (" &amp; ROUND(100*(AI492-AD492)/AD492,1) &amp;"%)"</f>
        <v>154,26   (0,6%)</v>
      </c>
      <c r="AK492" s="30"/>
      <c r="AL492" s="357">
        <f>AI492/AI$640</f>
        <v>5.2921148489033433E-2</v>
      </c>
      <c r="AM492" s="88"/>
      <c r="AN492" s="351">
        <f>SUM(AN493:AN494)</f>
        <v>22667.4</v>
      </c>
      <c r="AO492" s="35" t="str">
        <f t="shared" ref="AO492" si="339">ROUND(AN492-AI492,2) &amp; "   (" &amp; ROUND(100*(AN492-AI492)/AI492,1) &amp;"%)"</f>
        <v>-2833,4   (-11,1%)</v>
      </c>
      <c r="AP492" s="30"/>
      <c r="AQ492" s="357">
        <f>AN492/AN$640</f>
        <v>6.1108193588807647E-2</v>
      </c>
      <c r="AR492" s="88"/>
      <c r="AS492" s="338"/>
      <c r="AT492" s="35" t="str">
        <f t="shared" ref="AT492" si="340">ROUND(AS492-AN492,2) &amp; "   (" &amp; ROUND(100*(AS492-AN492)/AN492,1) &amp;"%)"</f>
        <v>-22667,4   (-100%)</v>
      </c>
      <c r="AU492" s="30"/>
      <c r="AV492" s="357" t="e">
        <f>AS492/AS$640</f>
        <v>#DIV/0!</v>
      </c>
    </row>
    <row r="493" spans="1:48" s="62" customFormat="1" ht="15" hidden="1" customHeight="1" outlineLevel="4" x14ac:dyDescent="0.3">
      <c r="A493" s="188" t="s">
        <v>445</v>
      </c>
      <c r="B493" s="336"/>
      <c r="C493" s="337"/>
      <c r="D493" s="337"/>
      <c r="E493" s="347" t="str">
        <f>B169</f>
        <v>6160/00441 Assurances MultiRisques (0830)</v>
      </c>
      <c r="F493" s="368">
        <f>F169</f>
        <v>28263.14</v>
      </c>
      <c r="G493" s="368">
        <f>G169</f>
        <v>29411.34</v>
      </c>
      <c r="H493" s="368">
        <f>H169</f>
        <v>30397.63</v>
      </c>
      <c r="I493" s="368">
        <f>I169</f>
        <v>31201.15</v>
      </c>
      <c r="J493" s="368">
        <f>J169</f>
        <v>31811.51</v>
      </c>
      <c r="K493" s="354"/>
      <c r="L493" s="368">
        <f>L169</f>
        <v>32156.34</v>
      </c>
      <c r="M493" s="354"/>
      <c r="N493" s="88"/>
      <c r="O493" s="368">
        <f>O169</f>
        <v>28906.880000000001</v>
      </c>
      <c r="P493" s="354"/>
      <c r="Q493" s="123"/>
      <c r="R493" s="357">
        <f>O493/O$640</f>
        <v>5.769324573285356E-2</v>
      </c>
      <c r="S493" s="88"/>
      <c r="T493" s="368">
        <f>T169</f>
        <v>29107.06</v>
      </c>
      <c r="U493" s="354"/>
      <c r="V493" s="123"/>
      <c r="W493" s="357">
        <f>T493/T$640</f>
        <v>5.9514937999863016E-2</v>
      </c>
      <c r="X493" s="340"/>
      <c r="Y493" s="368">
        <f>Y169</f>
        <v>30294.2</v>
      </c>
      <c r="Z493" s="354"/>
      <c r="AA493" s="30"/>
      <c r="AB493" s="357">
        <f>Y493/Y$640</f>
        <v>5.9472116695717718E-2</v>
      </c>
      <c r="AC493" s="88">
        <f>AC169</f>
        <v>32000</v>
      </c>
      <c r="AD493" s="368">
        <f>AD169</f>
        <v>25346.54</v>
      </c>
      <c r="AE493" s="90"/>
      <c r="AF493" s="30"/>
      <c r="AG493" s="357">
        <f>AD493/AD$640</f>
        <v>5.0332403033105079E-2</v>
      </c>
      <c r="AH493" s="88">
        <f>AH169</f>
        <v>32480</v>
      </c>
      <c r="AI493" s="368">
        <f>AI169</f>
        <v>25500.799999999999</v>
      </c>
      <c r="AJ493" s="90"/>
      <c r="AK493" s="30"/>
      <c r="AL493" s="357">
        <f>AI493/AI$640</f>
        <v>5.2921148489033433E-2</v>
      </c>
      <c r="AM493" s="88"/>
      <c r="AN493" s="368">
        <f>AN169</f>
        <v>22569.4</v>
      </c>
      <c r="AO493" s="29"/>
      <c r="AP493" s="30"/>
      <c r="AQ493" s="357">
        <f>AN493/AN$640</f>
        <v>6.0843999063996547E-2</v>
      </c>
      <c r="AR493" s="88"/>
      <c r="AS493" s="338"/>
      <c r="AT493" s="29"/>
      <c r="AU493" s="30"/>
      <c r="AV493" s="357" t="e">
        <f>AS493/AS$640</f>
        <v>#DIV/0!</v>
      </c>
    </row>
    <row r="494" spans="1:48" hidden="1" outlineLevel="2" x14ac:dyDescent="0.3">
      <c r="A494" s="188" t="s">
        <v>1464</v>
      </c>
      <c r="B494" s="336"/>
      <c r="E494" s="347" t="str">
        <f>B170</f>
        <v>6160/01446 Assurances Sans TVA (0835)</v>
      </c>
      <c r="AN494" s="368">
        <f>AN170</f>
        <v>98</v>
      </c>
    </row>
    <row r="495" spans="1:48" s="62" customFormat="1" hidden="1" outlineLevel="1" collapsed="1" x14ac:dyDescent="0.3">
      <c r="A495" s="199" t="s">
        <v>446</v>
      </c>
      <c r="B495" s="336"/>
      <c r="C495" s="337"/>
      <c r="D495" s="337"/>
      <c r="E495" s="347"/>
      <c r="F495" s="351">
        <f t="shared" ref="F495:I496" si="341">SUM(F496)</f>
        <v>1410.3999999999999</v>
      </c>
      <c r="G495" s="351">
        <f t="shared" si="341"/>
        <v>1450.74</v>
      </c>
      <c r="H495" s="351">
        <f t="shared" si="341"/>
        <v>1688.9299999999998</v>
      </c>
      <c r="I495" s="351">
        <f t="shared" si="341"/>
        <v>1499.7399999999998</v>
      </c>
      <c r="J495" s="351">
        <f>SUM(J496)</f>
        <v>1858.19</v>
      </c>
      <c r="K495" s="354"/>
      <c r="L495" s="351">
        <f>SUM(L496)</f>
        <v>2142.7600000000002</v>
      </c>
      <c r="M495" s="354"/>
      <c r="N495" s="88"/>
      <c r="O495" s="351">
        <f>SUM(O496)</f>
        <v>2019.61</v>
      </c>
      <c r="P495" s="354"/>
      <c r="Q495" s="123"/>
      <c r="R495" s="357"/>
      <c r="S495" s="88"/>
      <c r="T495" s="351">
        <f>SUM(T496)</f>
        <v>2000.39</v>
      </c>
      <c r="U495" s="354"/>
      <c r="V495" s="123"/>
      <c r="W495" s="357"/>
      <c r="X495" s="340"/>
      <c r="Y495" s="351">
        <f>SUM(Y496)</f>
        <v>2129.58</v>
      </c>
      <c r="Z495" s="354"/>
      <c r="AA495" s="30"/>
      <c r="AB495" s="357"/>
      <c r="AC495" s="88">
        <f>SUM(AC496)</f>
        <v>410</v>
      </c>
      <c r="AD495" s="351">
        <f>SUM(AD496)</f>
        <v>2137.79</v>
      </c>
      <c r="AE495" s="6" t="str">
        <f>ROUND((AD495-Y495),2)&amp;"   ( "&amp;(ROUND((AD495-Y495)/(IF(Y495=0,0.0001,Y495)),3)*100)&amp;"% )"</f>
        <v>8,21   ( 0,4% )</v>
      </c>
      <c r="AF495" s="30"/>
      <c r="AG495" s="357"/>
      <c r="AH495" s="88">
        <f>SUM(AH496)</f>
        <v>11910</v>
      </c>
      <c r="AI495" s="351">
        <f>SUM(AI496)</f>
        <v>2224.69</v>
      </c>
      <c r="AJ495" s="6" t="str">
        <f t="shared" ref="AJ495" si="342">ROUND(AI495-AD495,2) &amp; "   (" &amp; ROUND(100*(AI495-AD495)/AD495,1) &amp;"%)"</f>
        <v>86,9   (4,1%)</v>
      </c>
      <c r="AK495" s="30"/>
      <c r="AL495" s="357"/>
      <c r="AM495" s="88"/>
      <c r="AN495" s="351">
        <f>SUM(AN496)</f>
        <v>1985.95</v>
      </c>
      <c r="AO495" s="35" t="str">
        <f t="shared" ref="AO495" si="343">ROUND(AN495-AI495,2) &amp; "   (" &amp; ROUND(100*(AN495-AI495)/AI495,1) &amp;"%)"</f>
        <v>-238,74   (-10,7%)</v>
      </c>
      <c r="AP495" s="30"/>
      <c r="AQ495" s="357"/>
      <c r="AR495" s="88"/>
      <c r="AS495" s="338"/>
      <c r="AT495" s="35" t="str">
        <f t="shared" ref="AT495" si="344">ROUND(AS495-AN495,2) &amp; "   (" &amp; ROUND(100*(AS495-AN495)/AN495,1) &amp;"%)"</f>
        <v>-1985,95   (-100%)</v>
      </c>
      <c r="AU495" s="30"/>
      <c r="AV495" s="357"/>
    </row>
    <row r="496" spans="1:48" s="62" customFormat="1" hidden="1" outlineLevel="2" collapsed="1" x14ac:dyDescent="0.3">
      <c r="A496" s="188" t="s">
        <v>447</v>
      </c>
      <c r="B496" s="336"/>
      <c r="C496" s="337"/>
      <c r="D496" s="337"/>
      <c r="E496" s="347"/>
      <c r="F496" s="362">
        <f t="shared" si="341"/>
        <v>1410.3999999999999</v>
      </c>
      <c r="G496" s="362">
        <f t="shared" si="341"/>
        <v>1450.74</v>
      </c>
      <c r="H496" s="362">
        <f t="shared" si="341"/>
        <v>1688.9299999999998</v>
      </c>
      <c r="I496" s="362">
        <f t="shared" si="341"/>
        <v>1499.7399999999998</v>
      </c>
      <c r="J496" s="362">
        <f>SUM(J497)</f>
        <v>1858.19</v>
      </c>
      <c r="K496" s="354"/>
      <c r="L496" s="362">
        <f>SUM(L497)</f>
        <v>2142.7600000000002</v>
      </c>
      <c r="M496" s="354"/>
      <c r="N496" s="88"/>
      <c r="O496" s="362">
        <f>SUM(O497)</f>
        <v>2019.61</v>
      </c>
      <c r="P496" s="354"/>
      <c r="Q496" s="123"/>
      <c r="R496" s="357"/>
      <c r="S496" s="88"/>
      <c r="T496" s="362">
        <f>SUM(T497)</f>
        <v>2000.39</v>
      </c>
      <c r="U496" s="354"/>
      <c r="V496" s="123"/>
      <c r="W496" s="357"/>
      <c r="X496" s="340"/>
      <c r="Y496" s="362">
        <f>SUM(Y497)</f>
        <v>2129.58</v>
      </c>
      <c r="Z496" s="354"/>
      <c r="AA496" s="30"/>
      <c r="AB496" s="357"/>
      <c r="AC496" s="88">
        <f>SUM(AC497)</f>
        <v>410</v>
      </c>
      <c r="AD496" s="362">
        <f>SUM(AD497)</f>
        <v>2137.79</v>
      </c>
      <c r="AE496" s="90"/>
      <c r="AF496" s="30"/>
      <c r="AG496" s="357"/>
      <c r="AH496" s="88">
        <f>SUM(AH497)</f>
        <v>11910</v>
      </c>
      <c r="AI496" s="362">
        <f>SUM(AI497)</f>
        <v>2224.69</v>
      </c>
      <c r="AJ496" s="90"/>
      <c r="AK496" s="30"/>
      <c r="AL496" s="357"/>
      <c r="AM496" s="88"/>
      <c r="AN496" s="362">
        <f>SUM(AN497)</f>
        <v>1985.95</v>
      </c>
      <c r="AO496" s="29"/>
      <c r="AP496" s="30"/>
      <c r="AQ496" s="357"/>
      <c r="AR496" s="88"/>
      <c r="AS496" s="338"/>
      <c r="AT496" s="29"/>
      <c r="AU496" s="30"/>
      <c r="AV496" s="357"/>
    </row>
    <row r="497" spans="1:48" s="62" customFormat="1" hidden="1" outlineLevel="3" collapsed="1" x14ac:dyDescent="0.3">
      <c r="A497" s="190" t="s">
        <v>448</v>
      </c>
      <c r="B497" s="336"/>
      <c r="C497" s="337"/>
      <c r="D497" s="337"/>
      <c r="E497" s="347"/>
      <c r="F497" s="371">
        <f>SUM(F498:F500)</f>
        <v>1410.3999999999999</v>
      </c>
      <c r="G497" s="371">
        <f>SUM(G498:G500)</f>
        <v>1450.74</v>
      </c>
      <c r="H497" s="371">
        <f>SUM(H498:H500)</f>
        <v>1688.9299999999998</v>
      </c>
      <c r="I497" s="371">
        <f>SUM(I498:I500)</f>
        <v>1499.7399999999998</v>
      </c>
      <c r="J497" s="371">
        <f>SUM(J498:J500)</f>
        <v>1858.19</v>
      </c>
      <c r="K497" s="354"/>
      <c r="L497" s="371">
        <f>SUM(L498:L500)</f>
        <v>2142.7600000000002</v>
      </c>
      <c r="M497" s="354"/>
      <c r="N497" s="88"/>
      <c r="O497" s="371">
        <f>SUM(O498:O500)</f>
        <v>2019.61</v>
      </c>
      <c r="P497" s="354"/>
      <c r="Q497" s="123"/>
      <c r="R497" s="357"/>
      <c r="S497" s="88"/>
      <c r="T497" s="371">
        <f>SUM(T498:T500)</f>
        <v>2000.39</v>
      </c>
      <c r="U497" s="354"/>
      <c r="V497" s="123"/>
      <c r="W497" s="357"/>
      <c r="X497" s="340"/>
      <c r="Y497" s="371">
        <f>SUM(Y498:Y500)</f>
        <v>2129.58</v>
      </c>
      <c r="Z497" s="354"/>
      <c r="AA497" s="30"/>
      <c r="AB497" s="357"/>
      <c r="AC497" s="88">
        <f>SUM(AC498:AC500)</f>
        <v>410</v>
      </c>
      <c r="AD497" s="371">
        <f>SUM(AD498:AD500)</f>
        <v>2137.79</v>
      </c>
      <c r="AE497" s="90"/>
      <c r="AF497" s="30"/>
      <c r="AG497" s="357"/>
      <c r="AH497" s="88">
        <f>SUM(AH498:AH500)</f>
        <v>11910</v>
      </c>
      <c r="AI497" s="371">
        <f>SUM(AI498:AI500)</f>
        <v>2224.69</v>
      </c>
      <c r="AJ497" s="90"/>
      <c r="AK497" s="30"/>
      <c r="AL497" s="357"/>
      <c r="AM497" s="88"/>
      <c r="AN497" s="371">
        <f>SUM(AN498:AN500)</f>
        <v>1985.95</v>
      </c>
      <c r="AO497" s="29"/>
      <c r="AP497" s="30"/>
      <c r="AQ497" s="357"/>
      <c r="AR497" s="88"/>
      <c r="AS497" s="338"/>
      <c r="AT497" s="29"/>
      <c r="AU497" s="30"/>
      <c r="AV497" s="357"/>
    </row>
    <row r="498" spans="1:48" s="62" customFormat="1" hidden="1" outlineLevel="4" x14ac:dyDescent="0.3">
      <c r="A498" s="196" t="s">
        <v>449</v>
      </c>
      <c r="B498" s="336"/>
      <c r="C498" s="337"/>
      <c r="D498" s="337"/>
      <c r="E498" s="347" t="str">
        <f>B193</f>
        <v>6140/00761 Consommation Tel.         (1030)</v>
      </c>
      <c r="F498" s="367">
        <f>F193</f>
        <v>355.93</v>
      </c>
      <c r="G498" s="367">
        <f>G193</f>
        <v>388.74</v>
      </c>
      <c r="H498" s="367">
        <f>H193</f>
        <v>602.57000000000005</v>
      </c>
      <c r="I498" s="367">
        <f>I193</f>
        <v>382.9</v>
      </c>
      <c r="J498" s="367">
        <f>J193</f>
        <v>720.59</v>
      </c>
      <c r="K498" s="354"/>
      <c r="L498" s="367">
        <f>L193</f>
        <v>973.52</v>
      </c>
      <c r="M498" s="354"/>
      <c r="N498" s="88"/>
      <c r="O498" s="367">
        <f>O193</f>
        <v>377.61</v>
      </c>
      <c r="P498" s="354"/>
      <c r="Q498" s="123"/>
      <c r="R498" s="357"/>
      <c r="S498" s="88"/>
      <c r="T498" s="367">
        <f>T193</f>
        <v>370.24</v>
      </c>
      <c r="U498" s="354"/>
      <c r="V498" s="123"/>
      <c r="W498" s="357"/>
      <c r="X498" s="340"/>
      <c r="Y498" s="367">
        <f>Y193</f>
        <v>453.44</v>
      </c>
      <c r="Z498" s="354"/>
      <c r="AA498" s="30"/>
      <c r="AB498" s="357"/>
      <c r="AC498" s="88">
        <f>SUM(AC193:AC195)</f>
        <v>410</v>
      </c>
      <c r="AD498" s="367">
        <f>SUM(AD193:AD195)</f>
        <v>402.86</v>
      </c>
      <c r="AE498" s="90"/>
      <c r="AF498" s="30"/>
      <c r="AG498" s="357"/>
      <c r="AH498" s="88">
        <f>SUM(AH193:AH195)</f>
        <v>420</v>
      </c>
      <c r="AI498" s="367">
        <f>SUM(AI193:AI195)</f>
        <v>415.42</v>
      </c>
      <c r="AJ498" s="90"/>
      <c r="AK498" s="30"/>
      <c r="AL498" s="357"/>
      <c r="AM498" s="88"/>
      <c r="AN498" s="367">
        <f>SUM(AN193:AN195)</f>
        <v>471.66</v>
      </c>
      <c r="AO498" s="29"/>
      <c r="AP498" s="30"/>
      <c r="AQ498" s="357"/>
      <c r="AR498" s="88"/>
      <c r="AS498" s="338"/>
      <c r="AT498" s="29"/>
      <c r="AU498" s="30"/>
      <c r="AV498" s="357"/>
    </row>
    <row r="499" spans="1:48" s="62" customFormat="1" hidden="1" outlineLevel="4" x14ac:dyDescent="0.3">
      <c r="A499" s="196" t="s">
        <v>450</v>
      </c>
      <c r="B499" s="336"/>
      <c r="C499" s="337"/>
      <c r="D499" s="337"/>
      <c r="E499" s="347" t="str">
        <f>B287</f>
        <v>6140/40761/600  Frais Téléph.</v>
      </c>
      <c r="F499" s="367">
        <f>F287</f>
        <v>1054.4699999999998</v>
      </c>
      <c r="G499" s="367">
        <f>G287</f>
        <v>1062</v>
      </c>
      <c r="H499" s="367">
        <f>H287</f>
        <v>1086.3599999999999</v>
      </c>
      <c r="I499" s="367">
        <f>I287</f>
        <v>1116.8399999999999</v>
      </c>
      <c r="J499" s="367">
        <f>J287</f>
        <v>1137.5999999999999</v>
      </c>
      <c r="K499" s="354"/>
      <c r="L499" s="367">
        <f>L287</f>
        <v>1169.24</v>
      </c>
      <c r="M499" s="354"/>
      <c r="N499" s="88"/>
      <c r="O499" s="367">
        <f>O287</f>
        <v>1209.28</v>
      </c>
      <c r="P499" s="354"/>
      <c r="Q499" s="123"/>
      <c r="R499" s="357"/>
      <c r="S499" s="88"/>
      <c r="T499" s="367">
        <f>T287</f>
        <v>1255.48</v>
      </c>
      <c r="U499" s="354"/>
      <c r="V499" s="123"/>
      <c r="W499" s="357"/>
      <c r="X499" s="340"/>
      <c r="Y499" s="367">
        <f>Y287</f>
        <v>1290</v>
      </c>
      <c r="Z499" s="354"/>
      <c r="AA499" s="30"/>
      <c r="AB499" s="357"/>
      <c r="AC499" s="88">
        <f>AC287</f>
        <v>0</v>
      </c>
      <c r="AD499" s="367">
        <f>AD287</f>
        <v>1311.84</v>
      </c>
      <c r="AE499" s="90"/>
      <c r="AF499" s="30"/>
      <c r="AG499" s="357"/>
      <c r="AH499" s="88">
        <f>AH287</f>
        <v>11490</v>
      </c>
      <c r="AI499" s="367">
        <f>AI287</f>
        <v>1376.64</v>
      </c>
      <c r="AJ499" s="90"/>
      <c r="AK499" s="30"/>
      <c r="AL499" s="357"/>
      <c r="AM499" s="88"/>
      <c r="AN499" s="367">
        <f>AN287</f>
        <v>1228.8</v>
      </c>
      <c r="AO499" s="29"/>
      <c r="AP499" s="30"/>
      <c r="AQ499" s="357"/>
      <c r="AR499" s="88"/>
      <c r="AS499" s="338"/>
      <c r="AT499" s="29"/>
      <c r="AU499" s="30"/>
      <c r="AV499" s="357"/>
    </row>
    <row r="500" spans="1:48" s="62" customFormat="1" hidden="1" outlineLevel="4" x14ac:dyDescent="0.3">
      <c r="A500" s="196" t="s">
        <v>451</v>
      </c>
      <c r="B500" s="336"/>
      <c r="C500" s="337"/>
      <c r="D500" s="337"/>
      <c r="E500" s="347" t="str">
        <f>B302</f>
        <v>6140/65761  Frais Téléph.</v>
      </c>
      <c r="F500" s="367">
        <f>F302</f>
        <v>0</v>
      </c>
      <c r="G500" s="367">
        <f>G302</f>
        <v>0</v>
      </c>
      <c r="H500" s="367">
        <f>H302</f>
        <v>0</v>
      </c>
      <c r="I500" s="367">
        <f>I302</f>
        <v>0</v>
      </c>
      <c r="J500" s="367">
        <f>J302</f>
        <v>0</v>
      </c>
      <c r="K500" s="354"/>
      <c r="L500" s="367">
        <f>L302</f>
        <v>0</v>
      </c>
      <c r="M500" s="354"/>
      <c r="N500" s="88"/>
      <c r="O500" s="367">
        <f>O302</f>
        <v>432.72</v>
      </c>
      <c r="P500" s="354"/>
      <c r="Q500" s="123"/>
      <c r="R500" s="357"/>
      <c r="S500" s="88"/>
      <c r="T500" s="367">
        <f>T302</f>
        <v>374.67</v>
      </c>
      <c r="U500" s="354"/>
      <c r="V500" s="123"/>
      <c r="W500" s="357"/>
      <c r="X500" s="340"/>
      <c r="Y500" s="367">
        <f>Y302</f>
        <v>386.14</v>
      </c>
      <c r="Z500" s="354"/>
      <c r="AA500" s="30"/>
      <c r="AB500" s="357"/>
      <c r="AC500" s="88">
        <f>AC302</f>
        <v>0</v>
      </c>
      <c r="AD500" s="367">
        <f>AD302</f>
        <v>423.09</v>
      </c>
      <c r="AE500" s="90"/>
      <c r="AF500" s="30"/>
      <c r="AG500" s="357"/>
      <c r="AH500" s="88">
        <f>AH302</f>
        <v>0</v>
      </c>
      <c r="AI500" s="367">
        <f>AI302</f>
        <v>432.63</v>
      </c>
      <c r="AJ500" s="90"/>
      <c r="AK500" s="30"/>
      <c r="AL500" s="357"/>
      <c r="AM500" s="88"/>
      <c r="AN500" s="367">
        <f>AN302</f>
        <v>285.49</v>
      </c>
      <c r="AO500" s="29"/>
      <c r="AP500" s="30"/>
      <c r="AQ500" s="357"/>
      <c r="AR500" s="88"/>
      <c r="AS500" s="338"/>
      <c r="AT500" s="29"/>
      <c r="AU500" s="30"/>
      <c r="AV500" s="357"/>
    </row>
    <row r="501" spans="1:48" s="62" customFormat="1" collapsed="1" x14ac:dyDescent="0.3">
      <c r="A501" s="342" t="s">
        <v>452</v>
      </c>
      <c r="B501" s="336"/>
      <c r="C501" s="337"/>
      <c r="D501" s="337"/>
      <c r="E501" s="372">
        <f>Y501-SUM(Y335:Y343)</f>
        <v>0</v>
      </c>
      <c r="F501" s="344">
        <f>SUM(F502,F512,F520,F530)</f>
        <v>40714.26999999999</v>
      </c>
      <c r="G501" s="344">
        <f>SUM(G502,G512,G520,G530)</f>
        <v>47222.17</v>
      </c>
      <c r="H501" s="344">
        <f>SUM(H502,H512,H520,H530)</f>
        <v>45316.49</v>
      </c>
      <c r="I501" s="344">
        <f>SUM(I502,I512,I520,I530)</f>
        <v>44992.26</v>
      </c>
      <c r="J501" s="344">
        <f>SUM(J502,J512,J520,J530)</f>
        <v>48957.47</v>
      </c>
      <c r="K501" s="345" t="str">
        <f>ROUND((J501-I501),2)&amp;"  ( "&amp;(ROUND((J501-I501)/(IF(I501=0,0.0001,I501)),3)*100)&amp;"% )"</f>
        <v>3965,21  ( 8,8% )</v>
      </c>
      <c r="L501" s="344">
        <f>SUM(L502,L512,L520,L530)</f>
        <v>46311.89</v>
      </c>
      <c r="M501" s="345" t="str">
        <f>ROUND((L501-G501),2)&amp;"   ( "&amp;(ROUND((L501-G501)/(IF(G501=0,0.0001,G501)),3)*100)&amp;"% )"</f>
        <v>-910,28   ( -1,9% )</v>
      </c>
      <c r="N501" s="88"/>
      <c r="O501" s="344">
        <f>SUM(O502,O512,O520,O530)</f>
        <v>48244.58</v>
      </c>
      <c r="P501" s="345" t="str">
        <f>ROUND((O501-J501),2)&amp;"   ( "&amp;(ROUND((O501-J501)/(IF(J501=0,0.0001,J501)),3)*100)&amp;"% )"</f>
        <v>-712,89   ( -1,5% )</v>
      </c>
      <c r="Q501" s="123"/>
      <c r="R501" s="346">
        <f>O501/O$640</f>
        <v>9.6288025868523766E-2</v>
      </c>
      <c r="S501" s="88"/>
      <c r="T501" s="344">
        <f>SUM(T502,T512,T520,T530)</f>
        <v>43103.12</v>
      </c>
      <c r="U501" s="345" t="str">
        <f>ROUND((T501-O501),2)&amp;"   ( "&amp;(ROUND((T501-O501)/(IF(O501=0,0.0001,O501)),3)*100)&amp;"% )"</f>
        <v>-5141,46   ( -10,7% )</v>
      </c>
      <c r="V501" s="123"/>
      <c r="W501" s="346">
        <f>T501/T$640</f>
        <v>8.8132553215634124E-2</v>
      </c>
      <c r="X501" s="340"/>
      <c r="Y501" s="344">
        <f>SUM(Y502,Y512,Y520,Y530)</f>
        <v>44624.049999999996</v>
      </c>
      <c r="Z501" s="345" t="str">
        <f>ROUND((Y501-T501),2)&amp;"   ( "&amp;(ROUND((Y501-T501)/(IF(T501=0,0.0001,T501)),3)*100)&amp;"% )"</f>
        <v>1520,93   ( 3,5% )</v>
      </c>
      <c r="AA501" s="30"/>
      <c r="AB501" s="346">
        <f>Y501/Y$640</f>
        <v>8.7603789142328956E-2</v>
      </c>
      <c r="AC501" s="88">
        <f>SUM(AC502,AC512,AC520,AC530)</f>
        <v>45530</v>
      </c>
      <c r="AD501" s="344">
        <f>SUM(AD502,AD512,AD520,AD530)</f>
        <v>45502.28</v>
      </c>
      <c r="AE501" s="6" t="str">
        <f>ROUND((AD501-Y501),2)&amp;"   ( "&amp;(ROUND((AD501-Y501)/(IF(Y501=0,0.0001,Y501)),3)*100)&amp;"% )"</f>
        <v>878,23   ( 2% )</v>
      </c>
      <c r="AF501" s="30"/>
      <c r="AG501" s="346">
        <f>AD501/AD$640</f>
        <v>9.0357070270151135E-2</v>
      </c>
      <c r="AH501" s="88">
        <f>SUM(AH502,AH512,AH520,AH530)</f>
        <v>45660</v>
      </c>
      <c r="AI501" s="344">
        <f>SUM(AI502,AI512,AI520,AI530)</f>
        <v>43070.94</v>
      </c>
      <c r="AJ501" s="6" t="str">
        <f t="shared" ref="AJ501:AJ502" si="345">ROUND(AI501-AD501,2) &amp; "   (" &amp; ROUND(100*(AI501-AD501)/AD501,1) &amp;"%)"</f>
        <v>-2431,34   (-5,3%)</v>
      </c>
      <c r="AK501" s="30"/>
      <c r="AL501" s="346">
        <f>AI501/AI$640</f>
        <v>8.938400408231309E-2</v>
      </c>
      <c r="AM501" s="88"/>
      <c r="AN501" s="344">
        <f>SUM(AN502,AN512,AN520,AN530)</f>
        <v>51608.330000000009</v>
      </c>
      <c r="AO501" s="35" t="str">
        <f t="shared" ref="AO501:AO502" si="346">ROUND(AN501-AI501,2) &amp; "   (" &amp; ROUND(100*(AN501-AI501)/AI501,1) &amp;"%)"</f>
        <v>8537,39   (19,8%)</v>
      </c>
      <c r="AP501" s="30"/>
      <c r="AQ501" s="346">
        <f>AN501/AN$640</f>
        <v>0.13912896143514783</v>
      </c>
      <c r="AR501" s="88"/>
      <c r="AS501" s="338"/>
      <c r="AT501" s="35" t="str">
        <f t="shared" ref="AT501:AT502" si="347">ROUND(AS501-AN501,2) &amp; "   (" &amp; ROUND(100*(AS501-AN501)/AN501,1) &amp;"%)"</f>
        <v>-51608,33   (-100%)</v>
      </c>
      <c r="AU501" s="30"/>
      <c r="AV501" s="346" t="e">
        <f>AS501/AS$640</f>
        <v>#DIV/0!</v>
      </c>
    </row>
    <row r="502" spans="1:48" s="62" customFormat="1" hidden="1" outlineLevel="1" collapsed="1" x14ac:dyDescent="0.3">
      <c r="A502" s="199" t="s">
        <v>453</v>
      </c>
      <c r="B502" s="336"/>
      <c r="C502" s="337"/>
      <c r="D502" s="337"/>
      <c r="E502" s="373"/>
      <c r="F502" s="351">
        <f>SUM(F503,F504,F509,)</f>
        <v>35862.71</v>
      </c>
      <c r="G502" s="351">
        <f>SUM(G503,G504,G509,)</f>
        <v>42321.24</v>
      </c>
      <c r="H502" s="351">
        <f>SUM(H503,H504,H509,)</f>
        <v>38657.69</v>
      </c>
      <c r="I502" s="351">
        <f>SUM(I503,I504,I509,)</f>
        <v>36590.14</v>
      </c>
      <c r="J502" s="351">
        <f>SUM(J503,J504,J509,)</f>
        <v>39147.89</v>
      </c>
      <c r="K502" s="349" t="str">
        <f>ROUND((J502-I502),2)&amp;"  ( "&amp;(ROUND((J502-I502)/(IF(I502=0,0.0001,I502)),3)*100)&amp;"% )"</f>
        <v>2557,75  ( 7% )</v>
      </c>
      <c r="L502" s="351">
        <f>SUM(L503,L504,L509,)</f>
        <v>41365.35</v>
      </c>
      <c r="M502" s="349" t="str">
        <f>ROUND((L502-G502),2)&amp;"   ( "&amp;(ROUND((L502-G502)/(IF(G502=0,0.0001,G502)),3)*100)&amp;"% )"</f>
        <v>-955,89   ( -2,3% )</v>
      </c>
      <c r="N502" s="88"/>
      <c r="O502" s="351">
        <f>SUM(O503,O504,O509,)</f>
        <v>40727.279999999999</v>
      </c>
      <c r="P502" s="349" t="str">
        <f>ROUND((O502-J502),2)&amp;"   ( "&amp;(ROUND((O502-J502)/(IF(J502=0,0.0001,J502)),3)*100)&amp;"% )"</f>
        <v>1579,39   ( 4% )</v>
      </c>
      <c r="Q502" s="123"/>
      <c r="R502" s="357">
        <f>O502/O$640</f>
        <v>8.128476587825223E-2</v>
      </c>
      <c r="S502" s="88"/>
      <c r="T502" s="351">
        <f>SUM(T503,T504,T509,)</f>
        <v>41615.21</v>
      </c>
      <c r="U502" s="349" t="str">
        <f>ROUND((T502-O502),2)&amp;"   ( "&amp;(ROUND((T502-O502)/(IF(O502=0,0.0001,O502)),3)*100)&amp;"% )"</f>
        <v>887,93   ( 2,2% )</v>
      </c>
      <c r="V502" s="123"/>
      <c r="W502" s="357">
        <f>T502/T$640</f>
        <v>8.509023731703852E-2</v>
      </c>
      <c r="X502" s="340"/>
      <c r="Y502" s="351">
        <f>SUM(Y503,Y504,Y509,)</f>
        <v>43188.81</v>
      </c>
      <c r="Z502" s="349" t="str">
        <f>ROUND((Y502-T502),2)&amp;"   ( "&amp;(ROUND((Y502-T502)/(IF(T502=0,0.0001,T502)),3)*100)&amp;"% )"</f>
        <v>1573,6   ( 3,8% )</v>
      </c>
      <c r="AA502" s="30"/>
      <c r="AB502" s="357">
        <f>Y502/Y$640</f>
        <v>8.4786194990103064E-2</v>
      </c>
      <c r="AC502" s="88">
        <f>SUM(AC503,AC504,AC509,)</f>
        <v>41540</v>
      </c>
      <c r="AD502" s="351">
        <f>SUM(AD503,AD504,AD509,)</f>
        <v>41446.04</v>
      </c>
      <c r="AE502" s="6" t="str">
        <f>ROUND((AD502-Y502),2)&amp;"   ( "&amp;(ROUND((AD502-Y502)/(IF(Y502=0,0.0001,Y502)),3)*100)&amp;"% )"</f>
        <v>-1742,77   ( -4% )</v>
      </c>
      <c r="AF502" s="30"/>
      <c r="AG502" s="357">
        <f>AD502/AD$640</f>
        <v>8.2302309877647778E-2</v>
      </c>
      <c r="AH502" s="88">
        <f>SUM(AH503,AH504,AH509,)</f>
        <v>41590</v>
      </c>
      <c r="AI502" s="351">
        <f>SUM(AI503,AI504,AI509,)</f>
        <v>40573.19</v>
      </c>
      <c r="AJ502" s="6" t="str">
        <f t="shared" si="345"/>
        <v>-872,85   (-2,1%)</v>
      </c>
      <c r="AK502" s="30"/>
      <c r="AL502" s="357">
        <f>AI502/AI$640</f>
        <v>8.4200488324435566E-2</v>
      </c>
      <c r="AM502" s="88"/>
      <c r="AN502" s="351">
        <f>SUM(AN503,AN504,AN509,)</f>
        <v>44990.100000000006</v>
      </c>
      <c r="AO502" s="35" t="str">
        <f t="shared" si="346"/>
        <v>4416,91   (10,9%)</v>
      </c>
      <c r="AP502" s="30"/>
      <c r="AQ502" s="357">
        <f>AN502/AN$640</f>
        <v>0.12128712337452972</v>
      </c>
      <c r="AR502" s="88"/>
      <c r="AS502" s="338"/>
      <c r="AT502" s="35" t="str">
        <f t="shared" si="347"/>
        <v>-44990,1   (-100%)</v>
      </c>
      <c r="AU502" s="30"/>
      <c r="AV502" s="357" t="e">
        <f>AS502/AS$640</f>
        <v>#DIV/0!</v>
      </c>
    </row>
    <row r="503" spans="1:48" s="62" customFormat="1" hidden="1" outlineLevel="2" x14ac:dyDescent="0.3">
      <c r="A503" s="188" t="s">
        <v>454</v>
      </c>
      <c r="B503" s="336"/>
      <c r="C503" s="337"/>
      <c r="D503" s="337"/>
      <c r="E503" s="374" t="str">
        <f xml:space="preserve"> B161</f>
        <v>6211/00401 Honoraires Syndic          (0750)</v>
      </c>
      <c r="F503" s="368">
        <f>F161</f>
        <v>27662</v>
      </c>
      <c r="G503" s="368">
        <f>G161</f>
        <v>28400</v>
      </c>
      <c r="H503" s="368">
        <f>H161</f>
        <v>29000</v>
      </c>
      <c r="I503" s="368">
        <f>I161</f>
        <v>29850</v>
      </c>
      <c r="J503" s="368">
        <f>J161</f>
        <v>31500</v>
      </c>
      <c r="K503" s="375">
        <f>J503-J336</f>
        <v>0</v>
      </c>
      <c r="L503" s="368">
        <f>L161</f>
        <v>32000</v>
      </c>
      <c r="M503" s="375">
        <f>L503-L336</f>
        <v>0</v>
      </c>
      <c r="N503" s="88"/>
      <c r="O503" s="368">
        <f>O161</f>
        <v>38340</v>
      </c>
      <c r="P503" s="375">
        <f>O503-O336</f>
        <v>0</v>
      </c>
      <c r="Q503" s="123"/>
      <c r="R503" s="357">
        <f>O503/O$640</f>
        <v>7.6520158571163871E-2</v>
      </c>
      <c r="S503" s="88"/>
      <c r="T503" s="368">
        <f>T161</f>
        <v>38340</v>
      </c>
      <c r="U503" s="375">
        <f>T503-T336</f>
        <v>0</v>
      </c>
      <c r="V503" s="123"/>
      <c r="W503" s="357">
        <f>T503/T$640</f>
        <v>7.839344553914919E-2</v>
      </c>
      <c r="X503" s="340"/>
      <c r="Y503" s="368">
        <f>Y161</f>
        <v>38700</v>
      </c>
      <c r="Z503" s="349" t="str">
        <f t="shared" ref="Z503:Z509" si="348">ROUND((Y503-T503),2)&amp;" / "&amp;(ROUND((Y503-T503)/(IF(T503=0,0.0001,T503)),3)*100)&amp;"%"</f>
        <v>360 / 0,9%</v>
      </c>
      <c r="AA503" s="30"/>
      <c r="AB503" s="361">
        <f>Y503/Y$640</f>
        <v>7.5973979049596144E-2</v>
      </c>
      <c r="AC503" s="88">
        <f>AC161</f>
        <v>38800</v>
      </c>
      <c r="AD503" s="368">
        <f>AD161</f>
        <v>38800</v>
      </c>
      <c r="AE503" s="90" t="str">
        <f t="shared" ref="AE503:AE509" si="349">ROUND((AD503-Y503),2)&amp;" / "&amp;(ROUND((AD503-Y503)/(IF(Y503=0,0.0001,Y503)),3)*100)&amp;"%"</f>
        <v>100 / 0,3%</v>
      </c>
      <c r="AF503" s="30"/>
      <c r="AG503" s="361">
        <f>AD503/AD$640</f>
        <v>7.7047882578232654E-2</v>
      </c>
      <c r="AH503" s="88">
        <f>AH161</f>
        <v>38800</v>
      </c>
      <c r="AI503" s="368">
        <f>AI161</f>
        <v>38800</v>
      </c>
      <c r="AJ503" s="90"/>
      <c r="AK503" s="30"/>
      <c r="AL503" s="361">
        <f>AI503/AI$640</f>
        <v>8.0520633132078093E-2</v>
      </c>
      <c r="AM503" s="88"/>
      <c r="AN503" s="368">
        <f>AN161</f>
        <v>39295.480000000003</v>
      </c>
      <c r="AO503" s="29"/>
      <c r="AP503" s="30"/>
      <c r="AQ503" s="361">
        <f>AN503/AN$640</f>
        <v>0.10593521087575633</v>
      </c>
      <c r="AR503" s="88"/>
      <c r="AS503" s="338"/>
      <c r="AT503" s="29"/>
      <c r="AU503" s="30"/>
      <c r="AV503" s="361" t="e">
        <f>AS503/AS$640</f>
        <v>#DIV/0!</v>
      </c>
    </row>
    <row r="504" spans="1:48" s="62" customFormat="1" hidden="1" outlineLevel="2" collapsed="1" x14ac:dyDescent="0.3">
      <c r="A504" s="188" t="s">
        <v>455</v>
      </c>
      <c r="B504" s="336"/>
      <c r="C504" s="337"/>
      <c r="D504" s="337"/>
      <c r="E504" s="3"/>
      <c r="F504" s="362">
        <f>SUM(F505:F508)</f>
        <v>6040.71</v>
      </c>
      <c r="G504" s="362">
        <f>SUM(G505:G508)</f>
        <v>10484.93</v>
      </c>
      <c r="H504" s="362">
        <f>SUM(H505:H508)</f>
        <v>5373.39</v>
      </c>
      <c r="I504" s="362">
        <f>SUM(I505:I508)</f>
        <v>3773.1</v>
      </c>
      <c r="J504" s="362">
        <f>SUM(J505:J508)</f>
        <v>3277.82</v>
      </c>
      <c r="K504" s="375">
        <f>J504-J337</f>
        <v>0</v>
      </c>
      <c r="L504" s="362">
        <f>SUM(L505:L508)</f>
        <v>4553.47</v>
      </c>
      <c r="M504" s="375">
        <f>L504-L337</f>
        <v>0</v>
      </c>
      <c r="N504" s="88"/>
      <c r="O504" s="362">
        <f>SUM(O505:O508)</f>
        <v>0</v>
      </c>
      <c r="P504" s="375">
        <f>O504-O337</f>
        <v>0</v>
      </c>
      <c r="Q504" s="123"/>
      <c r="R504" s="357"/>
      <c r="S504" s="88"/>
      <c r="T504" s="362">
        <f>SUM(T505:T508)</f>
        <v>600</v>
      </c>
      <c r="U504" s="375">
        <f>T504-T337</f>
        <v>0</v>
      </c>
      <c r="V504" s="123"/>
      <c r="W504" s="357"/>
      <c r="X504" s="340"/>
      <c r="Y504" s="362">
        <f>SUM(Y505:Y508)</f>
        <v>1704</v>
      </c>
      <c r="Z504" s="349" t="str">
        <f t="shared" si="348"/>
        <v>1104 / 184%</v>
      </c>
      <c r="AA504" s="30"/>
      <c r="AB504" s="361">
        <f>Y504/Y$640</f>
        <v>3.3452108604783422E-3</v>
      </c>
      <c r="AC504" s="88">
        <f>SUM(AC505:AC508)</f>
        <v>140</v>
      </c>
      <c r="AD504" s="362">
        <f>SUM(AD505:AD508)</f>
        <v>0</v>
      </c>
      <c r="AE504" s="90" t="str">
        <f t="shared" si="349"/>
        <v>-1704 / -100%</v>
      </c>
      <c r="AF504" s="30"/>
      <c r="AG504" s="361">
        <f>AD504/AD$640</f>
        <v>0</v>
      </c>
      <c r="AH504" s="88">
        <f>SUM(AH505:AH508)</f>
        <v>150</v>
      </c>
      <c r="AI504" s="362">
        <f>SUM(AI505:AI508)</f>
        <v>0</v>
      </c>
      <c r="AJ504" s="90"/>
      <c r="AK504" s="30"/>
      <c r="AL504" s="361">
        <f>AI504/AI$640</f>
        <v>0</v>
      </c>
      <c r="AM504" s="88"/>
      <c r="AN504" s="362">
        <f>SUM(AN505:AN508)</f>
        <v>3492.48</v>
      </c>
      <c r="AO504" s="29"/>
      <c r="AP504" s="30"/>
      <c r="AQ504" s="361">
        <f>AN504/AN$640</f>
        <v>9.4152458572680994E-3</v>
      </c>
      <c r="AR504" s="88"/>
      <c r="AS504" s="338"/>
      <c r="AT504" s="29"/>
      <c r="AU504" s="30"/>
      <c r="AV504" s="361" t="e">
        <f>AS504/AS$640</f>
        <v>#DIV/0!</v>
      </c>
    </row>
    <row r="505" spans="1:48" s="62" customFormat="1" hidden="1" outlineLevel="3" x14ac:dyDescent="0.3">
      <c r="A505" s="190" t="s">
        <v>456</v>
      </c>
      <c r="B505" s="336"/>
      <c r="C505" s="337"/>
      <c r="D505" s="337"/>
      <c r="E505" s="347" t="str">
        <f>B166</f>
        <v>6212/01409 Frais Gestion Syndic       (0795)</v>
      </c>
      <c r="F505" s="250">
        <f>F166</f>
        <v>0</v>
      </c>
      <c r="G505" s="250">
        <f>G166</f>
        <v>0</v>
      </c>
      <c r="H505" s="250">
        <f>H166</f>
        <v>0</v>
      </c>
      <c r="I505" s="250">
        <f>I166</f>
        <v>0</v>
      </c>
      <c r="J505" s="250">
        <f>J166</f>
        <v>0</v>
      </c>
      <c r="K505" s="354"/>
      <c r="L505" s="250">
        <f>L166</f>
        <v>0</v>
      </c>
      <c r="M505" s="354"/>
      <c r="N505" s="88"/>
      <c r="O505" s="250">
        <f>O166</f>
        <v>0</v>
      </c>
      <c r="P505" s="354"/>
      <c r="Q505" s="123"/>
      <c r="R505" s="357"/>
      <c r="S505" s="88"/>
      <c r="T505" s="250">
        <f>T166</f>
        <v>600</v>
      </c>
      <c r="U505" s="354"/>
      <c r="V505" s="123"/>
      <c r="W505" s="357"/>
      <c r="X505" s="340"/>
      <c r="Y505" s="250">
        <f>Y166</f>
        <v>0</v>
      </c>
      <c r="Z505" s="349"/>
      <c r="AA505" s="30"/>
      <c r="AB505" s="357"/>
      <c r="AC505" s="88">
        <f>AC166</f>
        <v>0</v>
      </c>
      <c r="AD505" s="250">
        <f>AD166</f>
        <v>0</v>
      </c>
      <c r="AE505" s="90"/>
      <c r="AF505" s="30"/>
      <c r="AG505" s="357"/>
      <c r="AH505" s="88">
        <f>AH166</f>
        <v>0</v>
      </c>
      <c r="AI505" s="250">
        <f>AI166</f>
        <v>0</v>
      </c>
      <c r="AJ505" s="90"/>
      <c r="AK505" s="30"/>
      <c r="AL505" s="357"/>
      <c r="AM505" s="88"/>
      <c r="AN505" s="250">
        <f>AN166</f>
        <v>0</v>
      </c>
      <c r="AO505" s="29"/>
      <c r="AP505" s="30"/>
      <c r="AQ505" s="357"/>
      <c r="AR505" s="88"/>
      <c r="AS505" s="338"/>
      <c r="AT505" s="29"/>
      <c r="AU505" s="30"/>
      <c r="AV505" s="357"/>
    </row>
    <row r="506" spans="1:48" s="62" customFormat="1" hidden="1" outlineLevel="3" x14ac:dyDescent="0.3">
      <c r="A506" s="190" t="s">
        <v>457</v>
      </c>
      <c r="B506" s="336"/>
      <c r="C506" s="337"/>
      <c r="D506" s="337"/>
      <c r="E506" s="347" t="str">
        <f>B136</f>
        <v>6212/01353 Photocopies&amp;Tirages       (0522)</v>
      </c>
      <c r="F506" s="250">
        <f>F136</f>
        <v>0</v>
      </c>
      <c r="G506" s="250">
        <f>G136</f>
        <v>5112.76</v>
      </c>
      <c r="H506" s="250">
        <f>H136</f>
        <v>5373.39</v>
      </c>
      <c r="I506" s="250">
        <f>I136</f>
        <v>3543.6</v>
      </c>
      <c r="J506" s="250">
        <f>J136</f>
        <v>3277.82</v>
      </c>
      <c r="K506" s="354">
        <f>H136</f>
        <v>5373.39</v>
      </c>
      <c r="L506" s="250">
        <f>L136</f>
        <v>4553.47</v>
      </c>
      <c r="M506" s="354">
        <f>J136</f>
        <v>3277.82</v>
      </c>
      <c r="N506" s="88"/>
      <c r="O506" s="250">
        <f>O136</f>
        <v>0</v>
      </c>
      <c r="P506" s="354">
        <f>M136</f>
        <v>0.38917634281321123</v>
      </c>
      <c r="Q506" s="123"/>
      <c r="R506" s="357"/>
      <c r="S506" s="88"/>
      <c r="T506" s="250">
        <f>T136</f>
        <v>0</v>
      </c>
      <c r="U506" s="354">
        <f>P136</f>
        <v>0</v>
      </c>
      <c r="V506" s="123"/>
      <c r="W506" s="357"/>
      <c r="X506" s="340"/>
      <c r="Y506" s="250">
        <f>Y136</f>
        <v>0</v>
      </c>
      <c r="Z506" s="349"/>
      <c r="AA506" s="30"/>
      <c r="AB506" s="357"/>
      <c r="AC506" s="88">
        <f>AC136</f>
        <v>0</v>
      </c>
      <c r="AD506" s="250">
        <f>AD136</f>
        <v>0</v>
      </c>
      <c r="AE506" s="90"/>
      <c r="AF506" s="30"/>
      <c r="AG506" s="357"/>
      <c r="AH506" s="88">
        <f>AH136</f>
        <v>0</v>
      </c>
      <c r="AI506" s="250">
        <f>AI136</f>
        <v>0</v>
      </c>
      <c r="AJ506" s="90"/>
      <c r="AK506" s="30"/>
      <c r="AL506" s="357"/>
      <c r="AM506" s="88"/>
      <c r="AN506" s="250">
        <f>AN136</f>
        <v>3492.48</v>
      </c>
      <c r="AO506" s="29"/>
      <c r="AP506" s="30"/>
      <c r="AQ506" s="357"/>
      <c r="AR506" s="88"/>
      <c r="AS506" s="338"/>
      <c r="AT506" s="29"/>
      <c r="AU506" s="30"/>
      <c r="AV506" s="357"/>
    </row>
    <row r="507" spans="1:48" s="62" customFormat="1" hidden="1" outlineLevel="3" x14ac:dyDescent="0.3">
      <c r="A507" s="190" t="s">
        <v>458</v>
      </c>
      <c r="B507" s="336"/>
      <c r="C507" s="337"/>
      <c r="D507" s="337"/>
      <c r="E507" s="347" t="str">
        <f>B151</f>
        <v>6230/01384 Frais Procédure           (0645)</v>
      </c>
      <c r="F507" s="250">
        <f>F151</f>
        <v>0</v>
      </c>
      <c r="G507" s="250">
        <f>G151</f>
        <v>5372.17</v>
      </c>
      <c r="H507" s="250">
        <f>H151</f>
        <v>0</v>
      </c>
      <c r="I507" s="250">
        <f>I151</f>
        <v>0</v>
      </c>
      <c r="J507" s="250">
        <f>J151</f>
        <v>0</v>
      </c>
      <c r="K507" s="354">
        <f>H151</f>
        <v>0</v>
      </c>
      <c r="L507" s="250">
        <f>L151</f>
        <v>0</v>
      </c>
      <c r="M507" s="354">
        <f>J151</f>
        <v>0</v>
      </c>
      <c r="N507" s="88"/>
      <c r="O507" s="250">
        <f>O151</f>
        <v>0</v>
      </c>
      <c r="P507" s="354">
        <f>M151</f>
        <v>0</v>
      </c>
      <c r="Q507" s="123"/>
      <c r="R507" s="357"/>
      <c r="S507" s="88"/>
      <c r="T507" s="250">
        <f>T151</f>
        <v>0</v>
      </c>
      <c r="U507" s="354">
        <f>P151</f>
        <v>0</v>
      </c>
      <c r="V507" s="123"/>
      <c r="W507" s="357"/>
      <c r="X507" s="340"/>
      <c r="Y507" s="250">
        <f>Y151</f>
        <v>1704</v>
      </c>
      <c r="Z507" s="349"/>
      <c r="AA507" s="30"/>
      <c r="AB507" s="357"/>
      <c r="AC507" s="88">
        <f>AC151</f>
        <v>0</v>
      </c>
      <c r="AD507" s="250">
        <f>AD151</f>
        <v>0</v>
      </c>
      <c r="AE507" s="90"/>
      <c r="AF507" s="30"/>
      <c r="AG507" s="357"/>
      <c r="AH507" s="88">
        <f>AH151</f>
        <v>0</v>
      </c>
      <c r="AI507" s="250">
        <f>AI151</f>
        <v>0</v>
      </c>
      <c r="AJ507" s="90"/>
      <c r="AK507" s="30"/>
      <c r="AL507" s="357"/>
      <c r="AM507" s="88"/>
      <c r="AN507" s="250">
        <f>AN151</f>
        <v>0</v>
      </c>
      <c r="AO507" s="29"/>
      <c r="AP507" s="30"/>
      <c r="AQ507" s="357"/>
      <c r="AR507" s="88"/>
      <c r="AS507" s="338"/>
      <c r="AT507" s="29"/>
      <c r="AU507" s="30"/>
      <c r="AV507" s="357"/>
    </row>
    <row r="508" spans="1:48" s="62" customFormat="1" hidden="1" outlineLevel="3" x14ac:dyDescent="0.3">
      <c r="A508" s="190" t="s">
        <v>459</v>
      </c>
      <c r="B508" s="336"/>
      <c r="C508" s="337"/>
      <c r="D508" s="337"/>
      <c r="E508" s="347" t="str">
        <f>B168</f>
        <v>6230/01412 Frais Administratifs Ext.      (0820)</v>
      </c>
      <c r="F508" s="250">
        <f>F168</f>
        <v>6040.71</v>
      </c>
      <c r="G508" s="250">
        <f>G168</f>
        <v>0</v>
      </c>
      <c r="H508" s="250">
        <f>H168</f>
        <v>0</v>
      </c>
      <c r="I508" s="250">
        <f>I168</f>
        <v>229.5</v>
      </c>
      <c r="J508" s="250">
        <f>J168</f>
        <v>0</v>
      </c>
      <c r="K508" s="354">
        <f>H168</f>
        <v>0</v>
      </c>
      <c r="L508" s="250">
        <f>L168</f>
        <v>0</v>
      </c>
      <c r="M508" s="354">
        <f>J168</f>
        <v>0</v>
      </c>
      <c r="N508" s="88"/>
      <c r="O508" s="250">
        <f>O168</f>
        <v>0</v>
      </c>
      <c r="P508" s="354">
        <f>M168</f>
        <v>0</v>
      </c>
      <c r="Q508" s="123"/>
      <c r="R508" s="357"/>
      <c r="S508" s="88"/>
      <c r="T508" s="250">
        <f>T168</f>
        <v>0</v>
      </c>
      <c r="U508" s="354">
        <f>P168</f>
        <v>0</v>
      </c>
      <c r="V508" s="123"/>
      <c r="W508" s="357"/>
      <c r="X508" s="340"/>
      <c r="Y508" s="250">
        <f>Y168</f>
        <v>0</v>
      </c>
      <c r="Z508" s="349"/>
      <c r="AA508" s="30"/>
      <c r="AB508" s="357"/>
      <c r="AC508" s="88">
        <f>AC168</f>
        <v>140</v>
      </c>
      <c r="AD508" s="250">
        <f>AD168</f>
        <v>0</v>
      </c>
      <c r="AE508" s="90"/>
      <c r="AF508" s="30"/>
      <c r="AG508" s="357"/>
      <c r="AH508" s="88">
        <f>AH168</f>
        <v>150</v>
      </c>
      <c r="AI508" s="250">
        <f>AI168</f>
        <v>0</v>
      </c>
      <c r="AJ508" s="90"/>
      <c r="AK508" s="30"/>
      <c r="AL508" s="357"/>
      <c r="AM508" s="88"/>
      <c r="AN508" s="250">
        <f>AN168</f>
        <v>0</v>
      </c>
      <c r="AO508" s="29"/>
      <c r="AP508" s="30"/>
      <c r="AQ508" s="357"/>
      <c r="AR508" s="88"/>
      <c r="AS508" s="338"/>
      <c r="AT508" s="29"/>
      <c r="AU508" s="30"/>
      <c r="AV508" s="357"/>
    </row>
    <row r="509" spans="1:48" s="62" customFormat="1" hidden="1" outlineLevel="2" collapsed="1" x14ac:dyDescent="0.3">
      <c r="A509" s="188" t="s">
        <v>460</v>
      </c>
      <c r="B509" s="336"/>
      <c r="C509" s="337"/>
      <c r="D509" s="337"/>
      <c r="E509" s="373"/>
      <c r="F509" s="362">
        <f>SUM(F510:F511)</f>
        <v>2160</v>
      </c>
      <c r="G509" s="362">
        <f>SUM(G510:G511)</f>
        <v>3436.31</v>
      </c>
      <c r="H509" s="362">
        <f>SUM(H510:H511)</f>
        <v>4284.3</v>
      </c>
      <c r="I509" s="362">
        <f>SUM(I510:I511)</f>
        <v>2967.04</v>
      </c>
      <c r="J509" s="362">
        <f>SUM(J510:J511)</f>
        <v>4370.07</v>
      </c>
      <c r="K509" s="375">
        <f>J509-J338</f>
        <v>0</v>
      </c>
      <c r="L509" s="362">
        <f>SUM(L510:L511)</f>
        <v>4811.88</v>
      </c>
      <c r="M509" s="375">
        <f>L509-L338</f>
        <v>0</v>
      </c>
      <c r="N509" s="88"/>
      <c r="O509" s="362">
        <f>SUM(O510:O511)</f>
        <v>2387.2800000000002</v>
      </c>
      <c r="P509" s="375">
        <f>O509-O338</f>
        <v>0</v>
      </c>
      <c r="Q509" s="123"/>
      <c r="R509" s="357"/>
      <c r="S509" s="88"/>
      <c r="T509" s="362">
        <f>SUM(T510:T511)</f>
        <v>2675.21</v>
      </c>
      <c r="U509" s="375">
        <f>T509-T338</f>
        <v>0</v>
      </c>
      <c r="V509" s="123"/>
      <c r="W509" s="357"/>
      <c r="X509" s="340"/>
      <c r="Y509" s="362">
        <f>SUM(Y510:Y511)</f>
        <v>2784.81</v>
      </c>
      <c r="Z509" s="349" t="str">
        <f t="shared" si="348"/>
        <v>109,6 / 4,1%</v>
      </c>
      <c r="AA509" s="30"/>
      <c r="AB509" s="361">
        <f>Y509/Y$640</f>
        <v>5.4670050800285745E-3</v>
      </c>
      <c r="AC509" s="88">
        <f>SUM(AC510:AC511)</f>
        <v>2600</v>
      </c>
      <c r="AD509" s="362">
        <f>SUM(AD510:AD511)</f>
        <v>2646.04</v>
      </c>
      <c r="AE509" s="90" t="str">
        <f t="shared" si="349"/>
        <v>-138,77 / -5%</v>
      </c>
      <c r="AF509" s="30"/>
      <c r="AG509" s="361">
        <f>AD509/AD$640</f>
        <v>5.2544272994151219E-3</v>
      </c>
      <c r="AH509" s="88">
        <f>SUM(AH510:AH511)</f>
        <v>2640</v>
      </c>
      <c r="AI509" s="362">
        <f>SUM(AI510:AI511)</f>
        <v>1773.19</v>
      </c>
      <c r="AJ509" s="90"/>
      <c r="AK509" s="30"/>
      <c r="AL509" s="361">
        <f>AI509/AI$640</f>
        <v>3.679855192357463E-3</v>
      </c>
      <c r="AM509" s="88"/>
      <c r="AN509" s="362">
        <f>SUM(AN510:AN511)</f>
        <v>2202.14</v>
      </c>
      <c r="AO509" s="29"/>
      <c r="AP509" s="30"/>
      <c r="AQ509" s="361">
        <f>AN509/AN$640</f>
        <v>5.9366666415052831E-3</v>
      </c>
      <c r="AR509" s="88"/>
      <c r="AS509" s="338"/>
      <c r="AT509" s="29"/>
      <c r="AU509" s="30"/>
      <c r="AV509" s="361" t="e">
        <f>AS509/AS$640</f>
        <v>#DIV/0!</v>
      </c>
    </row>
    <row r="510" spans="1:48" s="62" customFormat="1" hidden="1" outlineLevel="3" x14ac:dyDescent="0.3">
      <c r="A510" s="190" t="s">
        <v>461</v>
      </c>
      <c r="B510" s="336"/>
      <c r="C510" s="337"/>
      <c r="D510" s="337"/>
      <c r="E510" s="347" t="str">
        <f>B134</f>
        <v>6213/01351 Frais Postaux           (0510)</v>
      </c>
      <c r="F510" s="250">
        <f>F134</f>
        <v>0</v>
      </c>
      <c r="G510" s="250">
        <f>G134</f>
        <v>1276.31</v>
      </c>
      <c r="H510" s="250">
        <f>H134</f>
        <v>2124.3000000000002</v>
      </c>
      <c r="I510" s="250">
        <f>I134</f>
        <v>807.04</v>
      </c>
      <c r="J510" s="250">
        <f>J134</f>
        <v>2210.0700000000002</v>
      </c>
      <c r="K510" s="354"/>
      <c r="L510" s="250">
        <f>L134</f>
        <v>2651.88</v>
      </c>
      <c r="M510" s="354"/>
      <c r="N510" s="88"/>
      <c r="O510" s="250">
        <f>O134</f>
        <v>2387.2800000000002</v>
      </c>
      <c r="P510" s="354"/>
      <c r="Q510" s="123"/>
      <c r="R510" s="357"/>
      <c r="S510" s="88"/>
      <c r="T510" s="250">
        <f>T134</f>
        <v>2675.21</v>
      </c>
      <c r="U510" s="354"/>
      <c r="V510" s="123"/>
      <c r="W510" s="357"/>
      <c r="X510" s="340"/>
      <c r="Y510" s="250">
        <f>Y134</f>
        <v>2784.81</v>
      </c>
      <c r="Z510" s="354"/>
      <c r="AA510" s="30"/>
      <c r="AB510" s="357"/>
      <c r="AC510" s="88">
        <f>AC134</f>
        <v>2600</v>
      </c>
      <c r="AD510" s="250">
        <f>AD134</f>
        <v>2646.04</v>
      </c>
      <c r="AE510" s="90"/>
      <c r="AF510" s="30"/>
      <c r="AG510" s="357"/>
      <c r="AH510" s="88">
        <f>AH134</f>
        <v>2640</v>
      </c>
      <c r="AI510" s="250">
        <f>AI134</f>
        <v>1773.19</v>
      </c>
      <c r="AJ510" s="90"/>
      <c r="AK510" s="30"/>
      <c r="AL510" s="357"/>
      <c r="AM510" s="88"/>
      <c r="AN510" s="250">
        <f>AN134</f>
        <v>2202.14</v>
      </c>
      <c r="AO510" s="29"/>
      <c r="AP510" s="30"/>
      <c r="AQ510" s="357"/>
      <c r="AR510" s="88"/>
      <c r="AS510" s="338"/>
      <c r="AT510" s="29"/>
      <c r="AU510" s="30"/>
      <c r="AV510" s="357"/>
    </row>
    <row r="511" spans="1:48" s="62" customFormat="1" hidden="1" outlineLevel="3" x14ac:dyDescent="0.3">
      <c r="A511" s="190" t="s">
        <v>462</v>
      </c>
      <c r="B511" s="336"/>
      <c r="C511" s="337"/>
      <c r="D511" s="337"/>
      <c r="E511" s="347" t="str">
        <f>B135</f>
        <v>6213/00352 FraisCorrespondances     (0520)</v>
      </c>
      <c r="F511" s="250">
        <f>F135</f>
        <v>2160</v>
      </c>
      <c r="G511" s="250">
        <f>G135</f>
        <v>2160</v>
      </c>
      <c r="H511" s="250">
        <f>H135</f>
        <v>2160</v>
      </c>
      <c r="I511" s="250">
        <f>I135</f>
        <v>2160</v>
      </c>
      <c r="J511" s="250">
        <f>J135</f>
        <v>2160</v>
      </c>
      <c r="K511" s="354">
        <f>H135</f>
        <v>2160</v>
      </c>
      <c r="L511" s="250">
        <f>L135</f>
        <v>2160</v>
      </c>
      <c r="M511" s="354">
        <f>J135</f>
        <v>2160</v>
      </c>
      <c r="N511" s="88"/>
      <c r="O511" s="250">
        <f>O135</f>
        <v>0</v>
      </c>
      <c r="P511" s="354">
        <f>M135</f>
        <v>0</v>
      </c>
      <c r="Q511" s="123"/>
      <c r="R511" s="357"/>
      <c r="S511" s="88"/>
      <c r="T511" s="250">
        <f>T135</f>
        <v>0</v>
      </c>
      <c r="U511" s="354">
        <f>P135</f>
        <v>0</v>
      </c>
      <c r="V511" s="123"/>
      <c r="W511" s="357"/>
      <c r="X511" s="340"/>
      <c r="Y511" s="250">
        <f>Y135</f>
        <v>0</v>
      </c>
      <c r="Z511" s="354" t="str">
        <f>W135</f>
        <v/>
      </c>
      <c r="AA511" s="30"/>
      <c r="AB511" s="357"/>
      <c r="AC511" s="88">
        <f>AC135</f>
        <v>0</v>
      </c>
      <c r="AD511" s="250">
        <f>AD135</f>
        <v>0</v>
      </c>
      <c r="AE511" s="90" t="str">
        <f>AB135</f>
        <v/>
      </c>
      <c r="AF511" s="30"/>
      <c r="AG511" s="357"/>
      <c r="AH511" s="88">
        <f>AH135</f>
        <v>0</v>
      </c>
      <c r="AI511" s="250">
        <f>AI135</f>
        <v>0</v>
      </c>
      <c r="AJ511" s="90"/>
      <c r="AK511" s="30"/>
      <c r="AL511" s="357"/>
      <c r="AM511" s="88"/>
      <c r="AN511" s="250">
        <f>AN135</f>
        <v>0</v>
      </c>
      <c r="AO511" s="29"/>
      <c r="AP511" s="30"/>
      <c r="AQ511" s="357"/>
      <c r="AR511" s="88"/>
      <c r="AS511" s="338"/>
      <c r="AT511" s="29"/>
      <c r="AU511" s="30"/>
      <c r="AV511" s="357"/>
    </row>
    <row r="512" spans="1:48" s="62" customFormat="1" hidden="1" outlineLevel="1" collapsed="1" x14ac:dyDescent="0.3">
      <c r="A512" s="199" t="s">
        <v>463</v>
      </c>
      <c r="B512" s="336"/>
      <c r="C512" s="337"/>
      <c r="D512" s="337"/>
      <c r="E512" s="337"/>
      <c r="F512" s="351">
        <f>SUM(F513,F514,F517,)</f>
        <v>1285.7</v>
      </c>
      <c r="G512" s="351">
        <f>SUM(G513,G514,G517,)</f>
        <v>956.8</v>
      </c>
      <c r="H512" s="351">
        <f>SUM(H513,H514,H517,)</f>
        <v>1435.2</v>
      </c>
      <c r="I512" s="351">
        <f>SUM(I513,I514,I517,)</f>
        <v>490.36</v>
      </c>
      <c r="J512" s="351">
        <f>SUM(J513,J514,J517,)</f>
        <v>336</v>
      </c>
      <c r="K512" s="376"/>
      <c r="L512" s="351">
        <f>SUM(L513,L514,L517,)</f>
        <v>1728</v>
      </c>
      <c r="M512" s="349" t="str">
        <f>ROUND((L512-G512),2)&amp;"   ( "&amp;(ROUND((L512-G512)/(IF(G512=0,0.0001,G512)),3)*100)&amp;"% )"</f>
        <v>771,2   ( 80,6% )</v>
      </c>
      <c r="N512" s="88"/>
      <c r="O512" s="351">
        <f>SUM(O513,O514,O517,)</f>
        <v>2531.1799999999998</v>
      </c>
      <c r="P512" s="349" t="str">
        <f>ROUND((O512-J512),2)&amp;"   ( "&amp;(ROUND((O512-J512)/(IF(J512=0,0.0001,J512)),3)*100)&amp;"% )"</f>
        <v>2195,18   ( 653,3% )</v>
      </c>
      <c r="Q512" s="123"/>
      <c r="R512" s="357"/>
      <c r="S512" s="88"/>
      <c r="T512" s="351">
        <f>SUM(T513,T514,T517,)</f>
        <v>960</v>
      </c>
      <c r="U512" s="349" t="str">
        <f>ROUND((T512-O512),2)&amp;"   ( "&amp;(ROUND((T512-O512)/(IF(O512=0,0.0001,O512)),3)*100)&amp;"% )"</f>
        <v>-1571,18   ( -62,1% )</v>
      </c>
      <c r="V512" s="123"/>
      <c r="W512" s="357"/>
      <c r="X512" s="340"/>
      <c r="Y512" s="351">
        <f>SUM(Y513,Y514,Y517,)</f>
        <v>480</v>
      </c>
      <c r="Z512" s="377"/>
      <c r="AA512" s="30"/>
      <c r="AB512" s="357">
        <f>Y512/Y$640</f>
        <v>9.4231291844460341E-4</v>
      </c>
      <c r="AC512" s="88">
        <f>SUM(AC513,AC514,AC517,)</f>
        <v>460</v>
      </c>
      <c r="AD512" s="351">
        <f>SUM(AD513,AD514,AD517,)</f>
        <v>600</v>
      </c>
      <c r="AE512" s="6" t="str">
        <f>ROUND((AD512-Y512),2)&amp;"   ( "&amp;(ROUND((AD512-Y512)/(IF(Y512=0,0.0001,Y512)),3)*100)&amp;"% )"</f>
        <v>120   ( 25% )</v>
      </c>
      <c r="AF512" s="30"/>
      <c r="AG512" s="357">
        <f>AD512/AD$640</f>
        <v>1.1914621017252473E-3</v>
      </c>
      <c r="AH512" s="88">
        <f>SUM(AH513,AH514,AH517,)</f>
        <v>470</v>
      </c>
      <c r="AI512" s="351">
        <f>SUM(AI513,AI514,AI517,)</f>
        <v>960</v>
      </c>
      <c r="AJ512" s="6" t="str">
        <f t="shared" ref="AJ512" si="350">ROUND(AI512-AD512,2) &amp; "   (" &amp; ROUND(100*(AI512-AD512)/AD512,1) &amp;"%)"</f>
        <v>360   (60%)</v>
      </c>
      <c r="AK512" s="30"/>
      <c r="AL512" s="357">
        <f>AI512/AI$640</f>
        <v>1.9922630878039943E-3</v>
      </c>
      <c r="AM512" s="88"/>
      <c r="AN512" s="351">
        <f>SUM(AN513,AN514,AN517,)</f>
        <v>3144</v>
      </c>
      <c r="AO512" s="35" t="str">
        <f t="shared" ref="AO512" si="351">ROUND(AN512-AI512,2) &amp; "   (" &amp; ROUND(100*(AN512-AI512)/AI512,1) &amp;"%)"</f>
        <v>2184   (227,5%)</v>
      </c>
      <c r="AP512" s="30"/>
      <c r="AQ512" s="357">
        <f>AN512/AN$640</f>
        <v>8.47579169393981E-3</v>
      </c>
      <c r="AR512" s="88"/>
      <c r="AS512" s="338"/>
      <c r="AT512" s="35" t="str">
        <f t="shared" ref="AT512" si="352">ROUND(AS512-AN512,2) &amp; "   (" &amp; ROUND(100*(AS512-AN512)/AN512,1) &amp;"%)"</f>
        <v>-3144   (-100%)</v>
      </c>
      <c r="AU512" s="30"/>
      <c r="AV512" s="357" t="e">
        <f>AS512/AS$640</f>
        <v>#DIV/0!</v>
      </c>
    </row>
    <row r="513" spans="1:48" s="62" customFormat="1" hidden="1" outlineLevel="2" x14ac:dyDescent="0.3">
      <c r="A513" s="188" t="s">
        <v>464</v>
      </c>
      <c r="B513" s="336"/>
      <c r="C513" s="337"/>
      <c r="D513" s="337"/>
      <c r="E513" s="373"/>
      <c r="F513" s="368">
        <f>SUM(0)</f>
        <v>0</v>
      </c>
      <c r="G513" s="368">
        <f>SUM(0)</f>
        <v>0</v>
      </c>
      <c r="H513" s="368">
        <f>SUM(0)</f>
        <v>0</v>
      </c>
      <c r="I513" s="368">
        <f>SUM(0)</f>
        <v>0</v>
      </c>
      <c r="J513" s="368">
        <f>SUM(0)</f>
        <v>0</v>
      </c>
      <c r="K513" s="375">
        <f>J513-J339</f>
        <v>0</v>
      </c>
      <c r="L513" s="368">
        <f>SUM(0)</f>
        <v>0</v>
      </c>
      <c r="M513" s="375">
        <f>L513-L339</f>
        <v>0</v>
      </c>
      <c r="N513" s="88"/>
      <c r="O513" s="368">
        <f>SUM(0)</f>
        <v>0</v>
      </c>
      <c r="P513" s="375">
        <f>O513-O339</f>
        <v>0</v>
      </c>
      <c r="Q513" s="123"/>
      <c r="R513" s="357"/>
      <c r="S513" s="88"/>
      <c r="T513" s="368">
        <f>SUM(0)</f>
        <v>0</v>
      </c>
      <c r="U513" s="375">
        <f>T513-T339</f>
        <v>0</v>
      </c>
      <c r="V513" s="123"/>
      <c r="W513" s="357"/>
      <c r="X513" s="340"/>
      <c r="Y513" s="368">
        <f>SUM(0)</f>
        <v>0</v>
      </c>
      <c r="Z513" s="375"/>
      <c r="AA513" s="30"/>
      <c r="AB513" s="357"/>
      <c r="AC513" s="88">
        <f>SUM(0)</f>
        <v>0</v>
      </c>
      <c r="AD513" s="368">
        <f>SUM(0)</f>
        <v>0</v>
      </c>
      <c r="AE513" s="90"/>
      <c r="AF513" s="30"/>
      <c r="AG513" s="357"/>
      <c r="AH513" s="88">
        <f>SUM(0)</f>
        <v>0</v>
      </c>
      <c r="AI513" s="368">
        <f>SUM(0)</f>
        <v>0</v>
      </c>
      <c r="AJ513" s="90"/>
      <c r="AK513" s="30"/>
      <c r="AL513" s="357"/>
      <c r="AM513" s="88"/>
      <c r="AN513" s="368">
        <f>SUM(0)</f>
        <v>0</v>
      </c>
      <c r="AO513" s="29"/>
      <c r="AP513" s="30"/>
      <c r="AQ513" s="357"/>
      <c r="AR513" s="88"/>
      <c r="AS513" s="338"/>
      <c r="AT513" s="29"/>
      <c r="AU513" s="30"/>
      <c r="AV513" s="357"/>
    </row>
    <row r="514" spans="1:48" s="62" customFormat="1" hidden="1" outlineLevel="2" collapsed="1" x14ac:dyDescent="0.3">
      <c r="A514" s="188" t="s">
        <v>465</v>
      </c>
      <c r="B514" s="336"/>
      <c r="C514" s="337"/>
      <c r="D514" s="337"/>
      <c r="E514" s="373"/>
      <c r="F514" s="362">
        <f>SUM(F515:F516)</f>
        <v>1285.7</v>
      </c>
      <c r="G514" s="362">
        <f>SUM(G515:G516)</f>
        <v>956.8</v>
      </c>
      <c r="H514" s="362">
        <f>SUM(H515:H516)</f>
        <v>1435.2</v>
      </c>
      <c r="I514" s="362">
        <f>SUM(I515:I516)</f>
        <v>490.36</v>
      </c>
      <c r="J514" s="362">
        <f>SUM(J515:J516)</f>
        <v>336</v>
      </c>
      <c r="K514" s="375">
        <f>J514-J340</f>
        <v>0</v>
      </c>
      <c r="L514" s="362">
        <f>SUM(L515:L516)</f>
        <v>1728</v>
      </c>
      <c r="M514" s="375">
        <f>L514-L340</f>
        <v>0</v>
      </c>
      <c r="N514" s="88"/>
      <c r="O514" s="362">
        <f>SUM(O515:O516)</f>
        <v>-79.840000000000032</v>
      </c>
      <c r="P514" s="375">
        <f>O514-O340</f>
        <v>0</v>
      </c>
      <c r="Q514" s="123"/>
      <c r="R514" s="357"/>
      <c r="S514" s="88"/>
      <c r="T514" s="362">
        <f>SUM(T515:T516)</f>
        <v>960</v>
      </c>
      <c r="U514" s="375">
        <f>T514-T340</f>
        <v>0</v>
      </c>
      <c r="V514" s="123"/>
      <c r="W514" s="357"/>
      <c r="X514" s="340"/>
      <c r="Y514" s="362">
        <f>SUM(Y515:Y516)</f>
        <v>360</v>
      </c>
      <c r="Z514" s="375"/>
      <c r="AA514" s="30"/>
      <c r="AB514" s="357"/>
      <c r="AC514" s="88">
        <f>SUM(AC515:AC516)</f>
        <v>460</v>
      </c>
      <c r="AD514" s="362">
        <f>SUM(AD515:AD516)</f>
        <v>600</v>
      </c>
      <c r="AE514" s="90"/>
      <c r="AF514" s="30"/>
      <c r="AG514" s="357"/>
      <c r="AH514" s="88">
        <f>SUM(AH515:AH516)</f>
        <v>470</v>
      </c>
      <c r="AI514" s="362">
        <f>SUM(AI515:AI516)</f>
        <v>960</v>
      </c>
      <c r="AJ514" s="90"/>
      <c r="AK514" s="30"/>
      <c r="AL514" s="357"/>
      <c r="AM514" s="88"/>
      <c r="AN514" s="362">
        <f>SUM(AN515:AN516)</f>
        <v>3144</v>
      </c>
      <c r="AO514" s="29"/>
      <c r="AP514" s="30"/>
      <c r="AQ514" s="357"/>
      <c r="AR514" s="88"/>
      <c r="AS514" s="338"/>
      <c r="AT514" s="29"/>
      <c r="AU514" s="30"/>
      <c r="AV514" s="357"/>
    </row>
    <row r="515" spans="1:48" s="62" customFormat="1" hidden="1" outlineLevel="3" x14ac:dyDescent="0.3">
      <c r="A515" s="190" t="s">
        <v>466</v>
      </c>
      <c r="B515" s="336"/>
      <c r="C515" s="337"/>
      <c r="D515" s="337"/>
      <c r="E515" s="347" t="str">
        <f>B162</f>
        <v>6222/00403 Vacations Syndic           (0753)</v>
      </c>
      <c r="F515" s="250">
        <f>F162</f>
        <v>1285.7</v>
      </c>
      <c r="G515" s="250">
        <f>G162</f>
        <v>956.8</v>
      </c>
      <c r="H515" s="250">
        <f>H162</f>
        <v>1435.2</v>
      </c>
      <c r="I515" s="250">
        <f>I162</f>
        <v>490.36</v>
      </c>
      <c r="J515" s="250">
        <f>J162</f>
        <v>336</v>
      </c>
      <c r="K515" s="354">
        <f>H162</f>
        <v>1435.2</v>
      </c>
      <c r="L515" s="250">
        <f>L162</f>
        <v>1728</v>
      </c>
      <c r="M515" s="354">
        <f>J162</f>
        <v>336</v>
      </c>
      <c r="N515" s="88"/>
      <c r="O515" s="250">
        <f>O162</f>
        <v>-840</v>
      </c>
      <c r="P515" s="354">
        <f>M162</f>
        <v>4.1428571428571432</v>
      </c>
      <c r="Q515" s="123"/>
      <c r="R515" s="357"/>
      <c r="S515" s="88"/>
      <c r="T515" s="250">
        <f>T162</f>
        <v>0</v>
      </c>
      <c r="U515" s="354">
        <f>P162</f>
        <v>-1.4861111111111112</v>
      </c>
      <c r="V515" s="123"/>
      <c r="W515" s="357"/>
      <c r="X515" s="340"/>
      <c r="Y515" s="250">
        <f>Y162</f>
        <v>360</v>
      </c>
      <c r="Z515" s="354"/>
      <c r="AA515" s="30"/>
      <c r="AB515" s="357"/>
      <c r="AC515" s="88">
        <f>AC162</f>
        <v>460</v>
      </c>
      <c r="AD515" s="250">
        <f>AD162</f>
        <v>600</v>
      </c>
      <c r="AE515" s="90"/>
      <c r="AF515" s="30"/>
      <c r="AG515" s="357"/>
      <c r="AH515" s="88">
        <f>AH162</f>
        <v>470</v>
      </c>
      <c r="AI515" s="250">
        <f>AI162</f>
        <v>960</v>
      </c>
      <c r="AJ515" s="90"/>
      <c r="AK515" s="30"/>
      <c r="AL515" s="357"/>
      <c r="AM515" s="88"/>
      <c r="AN515" s="250">
        <f>AN162</f>
        <v>3144</v>
      </c>
      <c r="AO515" s="29"/>
      <c r="AP515" s="30"/>
      <c r="AQ515" s="357"/>
      <c r="AR515" s="88"/>
      <c r="AS515" s="338"/>
      <c r="AT515" s="29"/>
      <c r="AU515" s="30"/>
      <c r="AV515" s="357"/>
    </row>
    <row r="516" spans="1:48" s="62" customFormat="1" hidden="1" outlineLevel="3" x14ac:dyDescent="0.3">
      <c r="A516" s="190" t="s">
        <v>467</v>
      </c>
      <c r="B516" s="336"/>
      <c r="C516" s="337"/>
      <c r="D516" s="337"/>
      <c r="E516" s="347" t="str">
        <f>B165</f>
        <v>6222/01408 Vacations Sinistres          (0780)</v>
      </c>
      <c r="F516" s="250">
        <f>F165</f>
        <v>0</v>
      </c>
      <c r="G516" s="250">
        <f>G165</f>
        <v>0</v>
      </c>
      <c r="H516" s="250">
        <f>H165</f>
        <v>0</v>
      </c>
      <c r="I516" s="250">
        <f>I165</f>
        <v>0</v>
      </c>
      <c r="J516" s="250">
        <f>J165</f>
        <v>0</v>
      </c>
      <c r="K516" s="354"/>
      <c r="L516" s="250">
        <f>L165</f>
        <v>0</v>
      </c>
      <c r="M516" s="354"/>
      <c r="N516" s="88"/>
      <c r="O516" s="250">
        <f>O165</f>
        <v>760.16</v>
      </c>
      <c r="P516" s="354"/>
      <c r="Q516" s="123"/>
      <c r="R516" s="357"/>
      <c r="S516" s="88"/>
      <c r="T516" s="250">
        <f>T165</f>
        <v>960</v>
      </c>
      <c r="U516" s="354"/>
      <c r="V516" s="123"/>
      <c r="W516" s="357"/>
      <c r="X516" s="340"/>
      <c r="Y516" s="250">
        <f>Y165</f>
        <v>0</v>
      </c>
      <c r="Z516" s="354"/>
      <c r="AA516" s="30"/>
      <c r="AB516" s="357"/>
      <c r="AC516" s="88">
        <f>AC165</f>
        <v>0</v>
      </c>
      <c r="AD516" s="250">
        <f>AD165</f>
        <v>0</v>
      </c>
      <c r="AE516" s="90"/>
      <c r="AF516" s="30"/>
      <c r="AG516" s="357"/>
      <c r="AH516" s="88">
        <f>AH165</f>
        <v>0</v>
      </c>
      <c r="AI516" s="250">
        <f>AI165</f>
        <v>0</v>
      </c>
      <c r="AJ516" s="90"/>
      <c r="AK516" s="30"/>
      <c r="AL516" s="357"/>
      <c r="AM516" s="88"/>
      <c r="AN516" s="250">
        <f>AN165</f>
        <v>0</v>
      </c>
      <c r="AO516" s="29"/>
      <c r="AP516" s="30"/>
      <c r="AQ516" s="357"/>
      <c r="AR516" s="88"/>
      <c r="AS516" s="338"/>
      <c r="AT516" s="29"/>
      <c r="AU516" s="30"/>
      <c r="AV516" s="357"/>
    </row>
    <row r="517" spans="1:48" s="62" customFormat="1" hidden="1" outlineLevel="2" collapsed="1" x14ac:dyDescent="0.3">
      <c r="A517" s="188" t="s">
        <v>468</v>
      </c>
      <c r="B517" s="336"/>
      <c r="C517" s="337"/>
      <c r="D517" s="337"/>
      <c r="E517" s="373"/>
      <c r="F517" s="362">
        <f>SUM(F518:F519)</f>
        <v>0</v>
      </c>
      <c r="G517" s="362">
        <f>SUM(G518:G519)</f>
        <v>0</v>
      </c>
      <c r="H517" s="362">
        <f>SUM(H518:H519)</f>
        <v>0</v>
      </c>
      <c r="I517" s="362">
        <f>SUM(I518:I519)</f>
        <v>0</v>
      </c>
      <c r="J517" s="362">
        <f>SUM(J518:J519)</f>
        <v>0</v>
      </c>
      <c r="K517" s="375">
        <f>J517-J341</f>
        <v>0</v>
      </c>
      <c r="L517" s="362">
        <f>SUM(L518:L519)</f>
        <v>0</v>
      </c>
      <c r="M517" s="375">
        <f>L517-L341</f>
        <v>0</v>
      </c>
      <c r="N517" s="88"/>
      <c r="O517" s="362">
        <f>SUM(O518:O519)</f>
        <v>2611.02</v>
      </c>
      <c r="P517" s="375">
        <f>O517-O341</f>
        <v>0</v>
      </c>
      <c r="Q517" s="123"/>
      <c r="R517" s="357"/>
      <c r="S517" s="88"/>
      <c r="T517" s="362">
        <f>SUM(T518:T519)</f>
        <v>0</v>
      </c>
      <c r="U517" s="375">
        <f>T517-T341</f>
        <v>0</v>
      </c>
      <c r="V517" s="123"/>
      <c r="W517" s="357"/>
      <c r="X517" s="340"/>
      <c r="Y517" s="362">
        <f>SUM(Y518:Y519)</f>
        <v>120</v>
      </c>
      <c r="Z517" s="375"/>
      <c r="AA517" s="30"/>
      <c r="AB517" s="357"/>
      <c r="AC517" s="88">
        <f>SUM(AC518:AC519)</f>
        <v>0</v>
      </c>
      <c r="AD517" s="362">
        <f>SUM(AD518:AD519)</f>
        <v>0</v>
      </c>
      <c r="AE517" s="90"/>
      <c r="AF517" s="30"/>
      <c r="AG517" s="357"/>
      <c r="AH517" s="88">
        <f>SUM(AH518:AH519)</f>
        <v>0</v>
      </c>
      <c r="AI517" s="362">
        <f>SUM(AI518:AI519)</f>
        <v>0</v>
      </c>
      <c r="AJ517" s="90"/>
      <c r="AK517" s="30"/>
      <c r="AL517" s="357"/>
      <c r="AM517" s="88"/>
      <c r="AN517" s="362">
        <f>SUM(AN518:AN519)</f>
        <v>0</v>
      </c>
      <c r="AO517" s="29"/>
      <c r="AP517" s="30"/>
      <c r="AQ517" s="357"/>
      <c r="AR517" s="88"/>
      <c r="AS517" s="338"/>
      <c r="AT517" s="29"/>
      <c r="AU517" s="30"/>
      <c r="AV517" s="357"/>
    </row>
    <row r="518" spans="1:48" s="62" customFormat="1" hidden="1" outlineLevel="3" x14ac:dyDescent="0.3">
      <c r="A518" s="190" t="s">
        <v>469</v>
      </c>
      <c r="B518" s="336"/>
      <c r="C518" s="337"/>
      <c r="D518" s="337"/>
      <c r="E518" s="347" t="str">
        <f>B163</f>
        <v>6223/01406  Hon. Recouvrement        (0757)</v>
      </c>
      <c r="F518" s="250">
        <f t="shared" ref="F518:J519" si="353">F163</f>
        <v>0</v>
      </c>
      <c r="G518" s="250">
        <f t="shared" si="353"/>
        <v>0</v>
      </c>
      <c r="H518" s="250">
        <f t="shared" si="353"/>
        <v>0</v>
      </c>
      <c r="I518" s="250">
        <f t="shared" si="353"/>
        <v>0</v>
      </c>
      <c r="J518" s="250">
        <f t="shared" si="353"/>
        <v>0</v>
      </c>
      <c r="K518" s="354">
        <f>H163</f>
        <v>0</v>
      </c>
      <c r="L518" s="250">
        <f>L163</f>
        <v>0</v>
      </c>
      <c r="M518" s="354">
        <f>J163</f>
        <v>0</v>
      </c>
      <c r="N518" s="88"/>
      <c r="O518" s="250">
        <f>O163</f>
        <v>0</v>
      </c>
      <c r="P518" s="354">
        <f>M163</f>
        <v>0</v>
      </c>
      <c r="Q518" s="123"/>
      <c r="R518" s="357"/>
      <c r="S518" s="88"/>
      <c r="T518" s="250">
        <f>T163</f>
        <v>0</v>
      </c>
      <c r="U518" s="354">
        <f>P163</f>
        <v>0</v>
      </c>
      <c r="V518" s="123"/>
      <c r="W518" s="357"/>
      <c r="X518" s="340"/>
      <c r="Y518" s="250">
        <f>Y163</f>
        <v>120</v>
      </c>
      <c r="Z518" s="354" t="str">
        <f>W163</f>
        <v/>
      </c>
      <c r="AA518" s="30"/>
      <c r="AB518" s="357">
        <f>Y518/Y$640</f>
        <v>2.3557822961115085E-4</v>
      </c>
      <c r="AC518" s="88">
        <f>AC163</f>
        <v>0</v>
      </c>
      <c r="AD518" s="250">
        <f>AD163</f>
        <v>0</v>
      </c>
      <c r="AE518" s="90">
        <f>AB163</f>
        <v>3.8600623187761047E-4</v>
      </c>
      <c r="AF518" s="30"/>
      <c r="AG518" s="357">
        <f>AD518/AD$640</f>
        <v>0</v>
      </c>
      <c r="AH518" s="88">
        <f>AH163</f>
        <v>0</v>
      </c>
      <c r="AI518" s="250">
        <f>AI163</f>
        <v>0</v>
      </c>
      <c r="AJ518" s="90"/>
      <c r="AK518" s="30"/>
      <c r="AL518" s="357">
        <f>AI518/AI$640</f>
        <v>0</v>
      </c>
      <c r="AM518" s="88"/>
      <c r="AN518" s="250">
        <f>AN163</f>
        <v>0</v>
      </c>
      <c r="AO518" s="29"/>
      <c r="AP518" s="30"/>
      <c r="AQ518" s="357">
        <f>AN518/AN$640</f>
        <v>0</v>
      </c>
      <c r="AR518" s="88"/>
      <c r="AS518" s="338"/>
      <c r="AT518" s="29"/>
      <c r="AU518" s="30"/>
      <c r="AV518" s="357" t="e">
        <f>AS518/AS$640</f>
        <v>#DIV/0!</v>
      </c>
    </row>
    <row r="519" spans="1:48" s="62" customFormat="1" hidden="1" outlineLevel="3" x14ac:dyDescent="0.3">
      <c r="A519" s="190" t="s">
        <v>470</v>
      </c>
      <c r="B519" s="336"/>
      <c r="C519" s="337"/>
      <c r="D519" s="337"/>
      <c r="E519" s="347" t="str">
        <f>B164</f>
        <v>6223/01407  Hon. Procéd. Syndic       (0770)</v>
      </c>
      <c r="F519" s="250">
        <f t="shared" si="353"/>
        <v>0</v>
      </c>
      <c r="G519" s="250">
        <f t="shared" si="353"/>
        <v>0</v>
      </c>
      <c r="H519" s="250">
        <f t="shared" si="353"/>
        <v>0</v>
      </c>
      <c r="I519" s="250">
        <f t="shared" si="353"/>
        <v>0</v>
      </c>
      <c r="J519" s="250">
        <f t="shared" si="353"/>
        <v>0</v>
      </c>
      <c r="K519" s="354">
        <f>H164</f>
        <v>0</v>
      </c>
      <c r="L519" s="250">
        <f>L164</f>
        <v>0</v>
      </c>
      <c r="M519" s="354">
        <f>J164</f>
        <v>0</v>
      </c>
      <c r="N519" s="88"/>
      <c r="O519" s="250">
        <f>O164</f>
        <v>2611.02</v>
      </c>
      <c r="P519" s="354">
        <f>M164</f>
        <v>0</v>
      </c>
      <c r="Q519" s="123"/>
      <c r="R519" s="357"/>
      <c r="S519" s="88"/>
      <c r="T519" s="250">
        <f>T164</f>
        <v>0</v>
      </c>
      <c r="U519" s="354">
        <f>P164</f>
        <v>0</v>
      </c>
      <c r="V519" s="123"/>
      <c r="W519" s="357"/>
      <c r="X519" s="340"/>
      <c r="Y519" s="250">
        <f>Y164</f>
        <v>0</v>
      </c>
      <c r="Z519" s="354" t="str">
        <f>W164</f>
        <v/>
      </c>
      <c r="AA519" s="30"/>
      <c r="AB519" s="357">
        <f>Y519/Y$640</f>
        <v>0</v>
      </c>
      <c r="AC519" s="88">
        <f>AC164</f>
        <v>0</v>
      </c>
      <c r="AD519" s="250">
        <f>AD164</f>
        <v>0</v>
      </c>
      <c r="AE519" s="90" t="str">
        <f>AB164</f>
        <v/>
      </c>
      <c r="AF519" s="30"/>
      <c r="AG519" s="357">
        <f>AD519/AD$640</f>
        <v>0</v>
      </c>
      <c r="AH519" s="88">
        <f>AH164</f>
        <v>0</v>
      </c>
      <c r="AI519" s="250">
        <f>AI164</f>
        <v>0</v>
      </c>
      <c r="AJ519" s="90"/>
      <c r="AK519" s="30"/>
      <c r="AL519" s="357">
        <f>AI519/AI$640</f>
        <v>0</v>
      </c>
      <c r="AM519" s="88"/>
      <c r="AN519" s="250">
        <f>AN164</f>
        <v>0</v>
      </c>
      <c r="AO519" s="29"/>
      <c r="AP519" s="30"/>
      <c r="AQ519" s="357">
        <f>AN519/AN$640</f>
        <v>0</v>
      </c>
      <c r="AR519" s="88"/>
      <c r="AS519" s="338"/>
      <c r="AT519" s="29"/>
      <c r="AU519" s="30"/>
      <c r="AV519" s="357" t="e">
        <f>AS519/AS$640</f>
        <v>#DIV/0!</v>
      </c>
    </row>
    <row r="520" spans="1:48" s="62" customFormat="1" hidden="1" outlineLevel="1" collapsed="1" x14ac:dyDescent="0.3">
      <c r="A520" s="199" t="s">
        <v>471</v>
      </c>
      <c r="B520" s="336"/>
      <c r="C520" s="337"/>
      <c r="D520" s="337"/>
      <c r="E520" s="347"/>
      <c r="F520" s="348">
        <f>SUM(F521,F525:F527)</f>
        <v>3506.16</v>
      </c>
      <c r="G520" s="348">
        <f>SUM(G521,G525:G527)</f>
        <v>3624.13</v>
      </c>
      <c r="H520" s="348">
        <f>SUM(H521,H525:H527)</f>
        <v>4903.6000000000004</v>
      </c>
      <c r="I520" s="348">
        <f>SUM(I521,I525:I527)</f>
        <v>7291.82</v>
      </c>
      <c r="J520" s="348">
        <f>SUM(J521,J525:J527)</f>
        <v>8997.02</v>
      </c>
      <c r="K520" s="349" t="str">
        <f>ROUND((J520-I520),2)&amp;"  ( "&amp;(ROUND((J520-I520)/(IF(I520=0,0.0001,I520)),3)*100)&amp;"% )"</f>
        <v>1705,2  ( 23,4% )</v>
      </c>
      <c r="L520" s="348">
        <f>SUM(L521,L525:L527)</f>
        <v>2780.63</v>
      </c>
      <c r="M520" s="349" t="str">
        <f>ROUND((L520-G520),2)&amp;"   ( "&amp;(ROUND((L520-G520)/(IF(G520=0,0.0001,G520)),3)*100)&amp;"% )"</f>
        <v>-843,5   ( -23,3% )</v>
      </c>
      <c r="N520" s="88"/>
      <c r="O520" s="348">
        <f>SUM(O521,O525:O527)</f>
        <v>4552.43</v>
      </c>
      <c r="P520" s="349" t="str">
        <f>ROUND((O520-J520),2)&amp;"   ( "&amp;(ROUND((O520-J520)/(IF(J520=0,0.0001,J520)),3)*100)&amp;"% )"</f>
        <v>-4444,59   ( -49,4% )</v>
      </c>
      <c r="Q520" s="123"/>
      <c r="R520" s="357"/>
      <c r="S520" s="88"/>
      <c r="T520" s="348">
        <f>SUM(T521,T525:T527)</f>
        <v>330.42999999999995</v>
      </c>
      <c r="U520" s="349" t="str">
        <f>ROUND((T520-O520),2)&amp;"   ( "&amp;(ROUND((T520-O520)/(IF(O520=0,0.0001,O520)),3)*100)&amp;"% )"</f>
        <v>-4222   ( -92,7% )</v>
      </c>
      <c r="V520" s="123"/>
      <c r="W520" s="357"/>
      <c r="X520" s="340"/>
      <c r="Y520" s="348">
        <f>SUM(Y521,Y525:Y527)</f>
        <v>793.59999999999991</v>
      </c>
      <c r="Z520" s="349" t="str">
        <f>ROUND((Y520-T520),2)&amp;"   ( "&amp;(ROUND((Y520-T520)/(IF(T520=0,0.0001,T520)),3)*100)&amp;"% )"</f>
        <v>463,17   ( 140,2% )</v>
      </c>
      <c r="AA520" s="30"/>
      <c r="AB520" s="357">
        <f>Y520/Y$640</f>
        <v>1.5579573584950774E-3</v>
      </c>
      <c r="AC520" s="88">
        <f>SUM(AC521,AC525:AC527)</f>
        <v>3020</v>
      </c>
      <c r="AD520" s="348">
        <f>SUM(AD521,AD525:AD527)</f>
        <v>3431.24</v>
      </c>
      <c r="AE520" s="6" t="str">
        <f>ROUND((AD520-Y520),2)&amp;"   ( "&amp;(ROUND((AD520-Y520)/(IF(Y520=0,0.0001,Y520)),3)*100)&amp;"% )"</f>
        <v>2637,64   ( 332,4% )</v>
      </c>
      <c r="AF520" s="30"/>
      <c r="AG520" s="357">
        <f>AD520/AD$640</f>
        <v>6.813654036539561E-3</v>
      </c>
      <c r="AH520" s="88">
        <f>SUM(AH521,AH525:AH527)</f>
        <v>3080</v>
      </c>
      <c r="AI520" s="348">
        <f>SUM(AI521,AI525:AI527)</f>
        <v>1537.75</v>
      </c>
      <c r="AJ520" s="6" t="str">
        <f t="shared" ref="AJ520" si="354">ROUND(AI520-AD520,2) &amp; "   (" &amp; ROUND(100*(AI520-AD520)/AD520,1) &amp;"%)"</f>
        <v>-1893,49   (-55,2%)</v>
      </c>
      <c r="AK520" s="30"/>
      <c r="AL520" s="357">
        <f>AI520/AI$640</f>
        <v>3.1912526700735334E-3</v>
      </c>
      <c r="AM520" s="88"/>
      <c r="AN520" s="348">
        <f>SUM(AN521,AN525:AN527)</f>
        <v>3474.23</v>
      </c>
      <c r="AO520" s="35" t="str">
        <f t="shared" ref="AO520" si="355">ROUND(AN520-AI520,2) &amp; "   (" &amp; ROUND(100*(AN520-AI520)/AI520,1) &amp;"%)"</f>
        <v>1936,48   (125,9%)</v>
      </c>
      <c r="AP520" s="30"/>
      <c r="AQ520" s="357">
        <f>AN520/AN$640</f>
        <v>9.3660463666782774E-3</v>
      </c>
      <c r="AR520" s="88"/>
      <c r="AS520" s="338"/>
      <c r="AT520" s="35" t="str">
        <f t="shared" ref="AT520" si="356">ROUND(AS520-AN520,2) &amp; "   (" &amp; ROUND(100*(AS520-AN520)/AN520,1) &amp;"%)"</f>
        <v>-3474,23   (-100%)</v>
      </c>
      <c r="AU520" s="30"/>
      <c r="AV520" s="357" t="e">
        <f>AS520/AS$640</f>
        <v>#DIV/0!</v>
      </c>
    </row>
    <row r="521" spans="1:48" s="62" customFormat="1" hidden="1" outlineLevel="2" collapsed="1" x14ac:dyDescent="0.3">
      <c r="A521" s="188" t="s">
        <v>472</v>
      </c>
      <c r="B521" s="336"/>
      <c r="C521" s="337"/>
      <c r="D521" s="337"/>
      <c r="E521" s="378"/>
      <c r="F521" s="362">
        <f>SUM(F522:F524)</f>
        <v>0</v>
      </c>
      <c r="G521" s="362">
        <f>SUM(G522:G524)</f>
        <v>0</v>
      </c>
      <c r="H521" s="362">
        <f>SUM(H522:H524)</f>
        <v>0</v>
      </c>
      <c r="I521" s="362">
        <f>SUM(I522:I524)</f>
        <v>0</v>
      </c>
      <c r="J521" s="362">
        <f>SUM(J522:J524)</f>
        <v>0</v>
      </c>
      <c r="K521" s="354">
        <f>H138</f>
        <v>0</v>
      </c>
      <c r="L521" s="362">
        <f>SUM(L522:L524)</f>
        <v>0</v>
      </c>
      <c r="M521" s="354">
        <f>J138</f>
        <v>0</v>
      </c>
      <c r="N521" s="88"/>
      <c r="O521" s="362">
        <f>SUM(O522:O524)</f>
        <v>532.79999999999995</v>
      </c>
      <c r="P521" s="354">
        <f>M138</f>
        <v>0</v>
      </c>
      <c r="Q521" s="123"/>
      <c r="R521" s="357"/>
      <c r="S521" s="88"/>
      <c r="T521" s="362">
        <f>SUM(T522:T524)</f>
        <v>0</v>
      </c>
      <c r="U521" s="354">
        <f>P138</f>
        <v>0</v>
      </c>
      <c r="V521" s="123"/>
      <c r="W521" s="357"/>
      <c r="X521" s="340"/>
      <c r="Y521" s="362">
        <f>SUM(Y522:Y524)</f>
        <v>0</v>
      </c>
      <c r="Z521" s="354" t="str">
        <f>W138</f>
        <v/>
      </c>
      <c r="AA521" s="30"/>
      <c r="AB521" s="357"/>
      <c r="AC521" s="88">
        <f>SUM(AC522:AC524)</f>
        <v>0</v>
      </c>
      <c r="AD521" s="362">
        <f>SUM(AD522:AD524)</f>
        <v>237.6</v>
      </c>
      <c r="AE521" s="90" t="str">
        <f>AB138</f>
        <v/>
      </c>
      <c r="AF521" s="30"/>
      <c r="AG521" s="357"/>
      <c r="AH521" s="88">
        <f>SUM(AH522:AH524)</f>
        <v>0</v>
      </c>
      <c r="AI521" s="362">
        <f>SUM(AI522:AI524)</f>
        <v>0</v>
      </c>
      <c r="AJ521" s="90"/>
      <c r="AK521" s="30"/>
      <c r="AL521" s="357"/>
      <c r="AM521" s="88"/>
      <c r="AN521" s="362">
        <f>SUM(AN522:AN524)</f>
        <v>252</v>
      </c>
      <c r="AO521" s="29"/>
      <c r="AP521" s="30"/>
      <c r="AQ521" s="357"/>
      <c r="AR521" s="88"/>
      <c r="AS521" s="338"/>
      <c r="AT521" s="29"/>
      <c r="AU521" s="30"/>
      <c r="AV521" s="357"/>
    </row>
    <row r="522" spans="1:48" s="62" customFormat="1" hidden="1" outlineLevel="3" x14ac:dyDescent="0.3">
      <c r="A522" s="190" t="s">
        <v>473</v>
      </c>
      <c r="B522" s="336"/>
      <c r="C522" s="337"/>
      <c r="D522" s="337"/>
      <c r="E522" s="347" t="str">
        <f>B138</f>
        <v>6230/01361 Honoraires Experts           (0530)</v>
      </c>
      <c r="F522" s="250">
        <f>F138</f>
        <v>0</v>
      </c>
      <c r="G522" s="250">
        <f>G138</f>
        <v>0</v>
      </c>
      <c r="H522" s="250">
        <f>H138</f>
        <v>0</v>
      </c>
      <c r="I522" s="250">
        <f>I138</f>
        <v>0</v>
      </c>
      <c r="J522" s="250">
        <f>J138</f>
        <v>0</v>
      </c>
      <c r="K522" s="354"/>
      <c r="L522" s="250">
        <f>L138</f>
        <v>0</v>
      </c>
      <c r="M522" s="354"/>
      <c r="N522" s="88"/>
      <c r="O522" s="250">
        <f>O138</f>
        <v>532.79999999999995</v>
      </c>
      <c r="P522" s="354"/>
      <c r="Q522" s="123"/>
      <c r="R522" s="357"/>
      <c r="S522" s="88"/>
      <c r="T522" s="250">
        <f>T138</f>
        <v>0</v>
      </c>
      <c r="U522" s="354"/>
      <c r="V522" s="123"/>
      <c r="W522" s="357"/>
      <c r="X522" s="340"/>
      <c r="Y522" s="250">
        <f>Y138</f>
        <v>0</v>
      </c>
      <c r="Z522" s="354"/>
      <c r="AA522" s="30"/>
      <c r="AB522" s="357"/>
      <c r="AC522" s="88">
        <f>AC138</f>
        <v>0</v>
      </c>
      <c r="AD522" s="250">
        <f>AD138</f>
        <v>237.6</v>
      </c>
      <c r="AE522" s="90"/>
      <c r="AF522" s="30"/>
      <c r="AG522" s="357"/>
      <c r="AH522" s="88">
        <f>AH138</f>
        <v>0</v>
      </c>
      <c r="AI522" s="250">
        <f>AI138</f>
        <v>0</v>
      </c>
      <c r="AJ522" s="90"/>
      <c r="AK522" s="30"/>
      <c r="AL522" s="357"/>
      <c r="AM522" s="88"/>
      <c r="AN522" s="250">
        <f>AN138</f>
        <v>252</v>
      </c>
      <c r="AO522" s="29"/>
      <c r="AP522" s="30"/>
      <c r="AQ522" s="357"/>
      <c r="AR522" s="88"/>
      <c r="AS522" s="338"/>
      <c r="AT522" s="29"/>
      <c r="AU522" s="30"/>
      <c r="AV522" s="357"/>
    </row>
    <row r="523" spans="1:48" s="62" customFormat="1" hidden="1" outlineLevel="3" x14ac:dyDescent="0.3">
      <c r="A523" s="190" t="s">
        <v>474</v>
      </c>
      <c r="B523" s="336"/>
      <c r="C523" s="337"/>
      <c r="D523" s="337"/>
      <c r="E523" s="347" t="str">
        <f>B291</f>
        <v>6230/65367/600 Etudes Ascenseurs</v>
      </c>
      <c r="F523" s="250"/>
      <c r="G523" s="250"/>
      <c r="H523" s="250"/>
      <c r="I523" s="250"/>
      <c r="J523" s="250"/>
      <c r="K523" s="354"/>
      <c r="L523" s="250"/>
      <c r="M523" s="354"/>
      <c r="N523" s="88"/>
      <c r="O523" s="250"/>
      <c r="P523" s="354"/>
      <c r="Q523" s="123"/>
      <c r="R523" s="357"/>
      <c r="S523" s="88"/>
      <c r="T523" s="250"/>
      <c r="U523" s="354"/>
      <c r="V523" s="123"/>
      <c r="W523" s="357"/>
      <c r="X523" s="340"/>
      <c r="Y523" s="250"/>
      <c r="Z523" s="354"/>
      <c r="AA523" s="30"/>
      <c r="AB523" s="357"/>
      <c r="AC523" s="88"/>
      <c r="AD523" s="250"/>
      <c r="AE523" s="90"/>
      <c r="AF523" s="30"/>
      <c r="AG523" s="357"/>
      <c r="AH523" s="88"/>
      <c r="AI523" s="250"/>
      <c r="AJ523" s="90"/>
      <c r="AK523" s="30"/>
      <c r="AL523" s="357"/>
      <c r="AM523" s="88"/>
      <c r="AN523" s="250"/>
      <c r="AO523" s="29"/>
      <c r="AP523" s="30"/>
      <c r="AQ523" s="357"/>
      <c r="AR523" s="88"/>
      <c r="AS523" s="338"/>
      <c r="AT523" s="29"/>
      <c r="AU523" s="30"/>
      <c r="AV523" s="357"/>
    </row>
    <row r="524" spans="1:48" s="62" customFormat="1" hidden="1" outlineLevel="3" x14ac:dyDescent="0.3">
      <c r="A524" s="190" t="s">
        <v>475</v>
      </c>
      <c r="B524" s="336"/>
      <c r="C524" s="337"/>
      <c r="D524" s="337"/>
      <c r="E524" s="347" t="str">
        <f>B307</f>
        <v>6230/65367/601 Etudes Chauffage</v>
      </c>
      <c r="F524" s="250"/>
      <c r="G524" s="250"/>
      <c r="H524" s="250"/>
      <c r="I524" s="250"/>
      <c r="J524" s="250"/>
      <c r="K524" s="354"/>
      <c r="L524" s="250"/>
      <c r="M524" s="354"/>
      <c r="N524" s="88"/>
      <c r="O524" s="250"/>
      <c r="P524" s="354"/>
      <c r="Q524" s="123"/>
      <c r="R524" s="357"/>
      <c r="S524" s="88"/>
      <c r="T524" s="250"/>
      <c r="U524" s="354"/>
      <c r="V524" s="123"/>
      <c r="W524" s="357"/>
      <c r="X524" s="340"/>
      <c r="Y524" s="250"/>
      <c r="Z524" s="354"/>
      <c r="AA524" s="30"/>
      <c r="AB524" s="357"/>
      <c r="AC524" s="88"/>
      <c r="AD524" s="250"/>
      <c r="AE524" s="90"/>
      <c r="AF524" s="30"/>
      <c r="AG524" s="357"/>
      <c r="AH524" s="88"/>
      <c r="AI524" s="250"/>
      <c r="AJ524" s="90"/>
      <c r="AK524" s="30"/>
      <c r="AL524" s="357"/>
      <c r="AM524" s="88"/>
      <c r="AN524" s="250"/>
      <c r="AO524" s="29"/>
      <c r="AP524" s="30"/>
      <c r="AQ524" s="357"/>
      <c r="AR524" s="88"/>
      <c r="AS524" s="338"/>
      <c r="AT524" s="29"/>
      <c r="AU524" s="30"/>
      <c r="AV524" s="357"/>
    </row>
    <row r="525" spans="1:48" s="62" customFormat="1" hidden="1" outlineLevel="2" x14ac:dyDescent="0.3">
      <c r="A525" s="188" t="s">
        <v>476</v>
      </c>
      <c r="B525" s="336"/>
      <c r="C525" s="337"/>
      <c r="D525" s="337"/>
      <c r="E525" s="347" t="str">
        <f>B139</f>
        <v>6230/01362 Honoraires Archi.           (0540)</v>
      </c>
      <c r="F525" s="368">
        <f>F139</f>
        <v>1148.1600000000001</v>
      </c>
      <c r="G525" s="368">
        <f>G139</f>
        <v>430.56</v>
      </c>
      <c r="H525" s="368">
        <f>H139</f>
        <v>0</v>
      </c>
      <c r="I525" s="368">
        <f>I139</f>
        <v>4413.74</v>
      </c>
      <c r="J525" s="368">
        <f>J139</f>
        <v>8484.0400000000009</v>
      </c>
      <c r="K525" s="354"/>
      <c r="L525" s="368">
        <f>L139</f>
        <v>648</v>
      </c>
      <c r="M525" s="354"/>
      <c r="N525" s="88"/>
      <c r="O525" s="368">
        <f>O139</f>
        <v>0</v>
      </c>
      <c r="P525" s="354"/>
      <c r="Q525" s="123"/>
      <c r="R525" s="357"/>
      <c r="S525" s="88"/>
      <c r="T525" s="368">
        <f>T139</f>
        <v>288</v>
      </c>
      <c r="U525" s="354"/>
      <c r="V525" s="123"/>
      <c r="W525" s="357"/>
      <c r="X525" s="340"/>
      <c r="Y525" s="368">
        <f>Y139</f>
        <v>656.04</v>
      </c>
      <c r="Z525" s="354"/>
      <c r="AA525" s="30"/>
      <c r="AB525" s="357"/>
      <c r="AC525" s="88">
        <f>AC139</f>
        <v>500</v>
      </c>
      <c r="AD525" s="368">
        <f>AD139</f>
        <v>1289.79</v>
      </c>
      <c r="AE525" s="90"/>
      <c r="AF525" s="30"/>
      <c r="AG525" s="357"/>
      <c r="AH525" s="88">
        <f>AH139</f>
        <v>510</v>
      </c>
      <c r="AI525" s="368">
        <f>AI139</f>
        <v>0</v>
      </c>
      <c r="AJ525" s="90"/>
      <c r="AK525" s="30"/>
      <c r="AL525" s="357"/>
      <c r="AM525" s="88"/>
      <c r="AN525" s="368">
        <f>AN139</f>
        <v>216</v>
      </c>
      <c r="AO525" s="29"/>
      <c r="AP525" s="30"/>
      <c r="AQ525" s="357"/>
      <c r="AR525" s="88"/>
      <c r="AS525" s="338"/>
      <c r="AT525" s="29"/>
      <c r="AU525" s="30"/>
      <c r="AV525" s="357"/>
    </row>
    <row r="526" spans="1:48" s="62" customFormat="1" hidden="1" outlineLevel="2" x14ac:dyDescent="0.3">
      <c r="A526" s="188" t="s">
        <v>477</v>
      </c>
      <c r="B526" s="336"/>
      <c r="C526" s="337"/>
      <c r="D526" s="337"/>
      <c r="E526" s="347" t="str">
        <f>B148</f>
        <v>6230/01381 Honor. Huissiers          (0630)</v>
      </c>
      <c r="F526" s="368">
        <f>F148</f>
        <v>770</v>
      </c>
      <c r="G526" s="368">
        <f>G148</f>
        <v>0</v>
      </c>
      <c r="H526" s="368">
        <f>H148</f>
        <v>0</v>
      </c>
      <c r="I526" s="368">
        <f>I148</f>
        <v>827.13</v>
      </c>
      <c r="J526" s="368">
        <f>J148</f>
        <v>512.98</v>
      </c>
      <c r="K526" s="354"/>
      <c r="L526" s="368">
        <f>L148</f>
        <v>1496.63</v>
      </c>
      <c r="M526" s="354"/>
      <c r="N526" s="88"/>
      <c r="O526" s="368">
        <f>O148</f>
        <v>0</v>
      </c>
      <c r="P526" s="354"/>
      <c r="Q526" s="123"/>
      <c r="R526" s="357"/>
      <c r="S526" s="88"/>
      <c r="T526" s="368">
        <f>T148</f>
        <v>342.06</v>
      </c>
      <c r="U526" s="354"/>
      <c r="V526" s="123"/>
      <c r="W526" s="357"/>
      <c r="X526" s="340"/>
      <c r="Y526" s="368">
        <f>Y148</f>
        <v>137.56</v>
      </c>
      <c r="Z526" s="354"/>
      <c r="AA526" s="30"/>
      <c r="AB526" s="357"/>
      <c r="AC526" s="88">
        <f>AC148</f>
        <v>1020</v>
      </c>
      <c r="AD526" s="368">
        <f>AD148</f>
        <v>103.85</v>
      </c>
      <c r="AE526" s="90"/>
      <c r="AF526" s="30"/>
      <c r="AG526" s="357"/>
      <c r="AH526" s="88">
        <f>AH148</f>
        <v>1040</v>
      </c>
      <c r="AI526" s="368">
        <f>AI148</f>
        <v>0</v>
      </c>
      <c r="AJ526" s="90"/>
      <c r="AK526" s="30"/>
      <c r="AL526" s="357"/>
      <c r="AM526" s="88"/>
      <c r="AN526" s="368">
        <f>AN148</f>
        <v>36.229999999999997</v>
      </c>
      <c r="AO526" s="29"/>
      <c r="AP526" s="30"/>
      <c r="AQ526" s="357"/>
      <c r="AR526" s="88"/>
      <c r="AS526" s="338"/>
      <c r="AT526" s="29"/>
      <c r="AU526" s="30"/>
      <c r="AV526" s="357"/>
    </row>
    <row r="527" spans="1:48" s="62" customFormat="1" hidden="1" outlineLevel="2" collapsed="1" x14ac:dyDescent="0.3">
      <c r="A527" s="188" t="s">
        <v>478</v>
      </c>
      <c r="B527" s="336"/>
      <c r="C527" s="337"/>
      <c r="D527" s="337"/>
      <c r="E527" s="347" t="str">
        <f>B149</f>
        <v>6230/01382 Honoraires Avocats           (0640)</v>
      </c>
      <c r="F527" s="368">
        <f>F149</f>
        <v>1588</v>
      </c>
      <c r="G527" s="368">
        <f>G149</f>
        <v>3193.57</v>
      </c>
      <c r="H527" s="368">
        <f>H149</f>
        <v>4903.6000000000004</v>
      </c>
      <c r="I527" s="368">
        <f>I149</f>
        <v>2050.9499999999998</v>
      </c>
      <c r="J527" s="368">
        <f>J149</f>
        <v>0</v>
      </c>
      <c r="K527" s="354">
        <f>H149</f>
        <v>4903.6000000000004</v>
      </c>
      <c r="L527" s="368">
        <f>L149</f>
        <v>636</v>
      </c>
      <c r="M527" s="354">
        <f>J149</f>
        <v>0</v>
      </c>
      <c r="N527" s="88"/>
      <c r="O527" s="368">
        <f>O149</f>
        <v>4019.63</v>
      </c>
      <c r="P527" s="354">
        <f>M149</f>
        <v>0</v>
      </c>
      <c r="Q527" s="123"/>
      <c r="R527" s="357"/>
      <c r="S527" s="88"/>
      <c r="T527" s="368">
        <f>T149</f>
        <v>-299.63</v>
      </c>
      <c r="U527" s="354">
        <f>P149</f>
        <v>5.3201729559748427</v>
      </c>
      <c r="V527" s="123"/>
      <c r="W527" s="357"/>
      <c r="X527" s="340"/>
      <c r="Y527" s="368">
        <f>Y149</f>
        <v>0</v>
      </c>
      <c r="Z527" s="354" t="str">
        <f>W149</f>
        <v/>
      </c>
      <c r="AA527" s="30"/>
      <c r="AB527" s="357"/>
      <c r="AC527" s="88">
        <f>AC149</f>
        <v>1500</v>
      </c>
      <c r="AD527" s="368">
        <f>AD149</f>
        <v>1800</v>
      </c>
      <c r="AE527" s="90" t="str">
        <f>AB149</f>
        <v/>
      </c>
      <c r="AF527" s="30"/>
      <c r="AG527" s="357"/>
      <c r="AH527" s="88">
        <f>AH149</f>
        <v>1530</v>
      </c>
      <c r="AI527" s="368">
        <f>AI149</f>
        <v>1537.75</v>
      </c>
      <c r="AJ527" s="90"/>
      <c r="AK527" s="30"/>
      <c r="AL527" s="357"/>
      <c r="AM527" s="88"/>
      <c r="AN527" s="362">
        <f>SUM(AN528:AN529)</f>
        <v>2970</v>
      </c>
      <c r="AO527" s="29"/>
      <c r="AP527" s="30"/>
      <c r="AQ527" s="357"/>
      <c r="AR527" s="88"/>
      <c r="AS527" s="338"/>
      <c r="AT527" s="29"/>
      <c r="AU527" s="30"/>
      <c r="AV527" s="357"/>
    </row>
    <row r="528" spans="1:48" s="62" customFormat="1" hidden="1" outlineLevel="3" x14ac:dyDescent="0.3">
      <c r="A528" s="190" t="s">
        <v>1468</v>
      </c>
      <c r="B528" s="336"/>
      <c r="C528" s="337"/>
      <c r="D528" s="337"/>
      <c r="E528" s="347"/>
      <c r="F528" s="368"/>
      <c r="G528" s="368"/>
      <c r="H528" s="368"/>
      <c r="I528" s="368"/>
      <c r="J528" s="368"/>
      <c r="K528" s="354"/>
      <c r="L528" s="368"/>
      <c r="M528" s="354"/>
      <c r="N528" s="88"/>
      <c r="O528" s="368"/>
      <c r="P528" s="354"/>
      <c r="Q528" s="123"/>
      <c r="R528" s="357"/>
      <c r="S528" s="88"/>
      <c r="T528" s="368"/>
      <c r="U528" s="354"/>
      <c r="V528" s="123"/>
      <c r="W528" s="357"/>
      <c r="X528" s="340"/>
      <c r="Y528" s="368"/>
      <c r="Z528" s="354"/>
      <c r="AA528" s="30"/>
      <c r="AB528" s="357"/>
      <c r="AC528" s="88"/>
      <c r="AD528" s="368"/>
      <c r="AE528" s="90"/>
      <c r="AF528" s="30"/>
      <c r="AG528" s="357"/>
      <c r="AH528" s="88"/>
      <c r="AI528" s="368"/>
      <c r="AJ528" s="90"/>
      <c r="AK528" s="30"/>
      <c r="AL528" s="357"/>
      <c r="AM528" s="88"/>
      <c r="AN528" s="250">
        <f>AN150</f>
        <v>2010</v>
      </c>
      <c r="AO528" s="29"/>
      <c r="AP528" s="30"/>
      <c r="AQ528" s="357"/>
      <c r="AR528" s="88"/>
      <c r="AS528" s="338"/>
      <c r="AT528" s="29"/>
      <c r="AU528" s="30"/>
      <c r="AV528" s="357"/>
    </row>
    <row r="529" spans="1:48" s="62" customFormat="1" hidden="1" outlineLevel="3" x14ac:dyDescent="0.3">
      <c r="A529" s="190" t="s">
        <v>1469</v>
      </c>
      <c r="B529" s="336"/>
      <c r="C529" s="337"/>
      <c r="D529" s="337"/>
      <c r="E529" s="347"/>
      <c r="F529" s="368"/>
      <c r="G529" s="368"/>
      <c r="H529" s="368"/>
      <c r="I529" s="368"/>
      <c r="J529" s="368"/>
      <c r="K529" s="354"/>
      <c r="L529" s="368"/>
      <c r="M529" s="354"/>
      <c r="N529" s="88"/>
      <c r="O529" s="368"/>
      <c r="P529" s="354"/>
      <c r="Q529" s="123"/>
      <c r="R529" s="357"/>
      <c r="S529" s="88"/>
      <c r="T529" s="368"/>
      <c r="U529" s="354"/>
      <c r="V529" s="123"/>
      <c r="W529" s="357"/>
      <c r="X529" s="340"/>
      <c r="Y529" s="368"/>
      <c r="Z529" s="354"/>
      <c r="AA529" s="30"/>
      <c r="AB529" s="357"/>
      <c r="AC529" s="88"/>
      <c r="AD529" s="368"/>
      <c r="AE529" s="90"/>
      <c r="AF529" s="30"/>
      <c r="AG529" s="357"/>
      <c r="AH529" s="88"/>
      <c r="AI529" s="368"/>
      <c r="AJ529" s="90"/>
      <c r="AK529" s="30"/>
      <c r="AL529" s="357"/>
      <c r="AM529" s="88"/>
      <c r="AN529" s="250">
        <f>AN149</f>
        <v>960</v>
      </c>
      <c r="AO529" s="29"/>
      <c r="AP529" s="30"/>
      <c r="AQ529" s="357"/>
      <c r="AR529" s="88"/>
      <c r="AS529" s="338"/>
      <c r="AT529" s="29"/>
      <c r="AU529" s="30"/>
      <c r="AV529" s="357"/>
    </row>
    <row r="530" spans="1:48" s="62" customFormat="1" hidden="1" outlineLevel="1" x14ac:dyDescent="0.3">
      <c r="A530" s="199" t="s">
        <v>479</v>
      </c>
      <c r="B530" s="336"/>
      <c r="C530" s="337"/>
      <c r="D530" s="337"/>
      <c r="E530" s="379" t="str">
        <f>B167</f>
        <v>6240/00411 Frais Conseil Syndical    (0810)</v>
      </c>
      <c r="F530" s="348">
        <f>F167</f>
        <v>59.7</v>
      </c>
      <c r="G530" s="348">
        <f>G167</f>
        <v>320</v>
      </c>
      <c r="H530" s="348">
        <f>H167</f>
        <v>320</v>
      </c>
      <c r="I530" s="348">
        <f>I167</f>
        <v>619.94000000000005</v>
      </c>
      <c r="J530" s="348">
        <f>J167</f>
        <v>476.56</v>
      </c>
      <c r="K530" s="349" t="str">
        <f>ROUND((J530-I530),2)&amp;"  ( "&amp;(ROUND((J530-I530)/(IF(I530=0,0.0001,I530)),3)*100)&amp;"% )"</f>
        <v>-143,38  ( -23,1% )</v>
      </c>
      <c r="L530" s="348">
        <f>L167</f>
        <v>437.91</v>
      </c>
      <c r="M530" s="349" t="str">
        <f>ROUND((L530-G530),2)&amp;"   ( "&amp;(ROUND((L530-G530)/(IF(G530=0,0.0001,G530)),3)*100)&amp;"% )"</f>
        <v>117,91   ( 36,8% )</v>
      </c>
      <c r="N530" s="88"/>
      <c r="O530" s="348">
        <f>O167</f>
        <v>433.69</v>
      </c>
      <c r="P530" s="349" t="str">
        <f>ROUND((O530-J530),2)&amp;"   ( "&amp;(ROUND((O530-J530)/(IF(J530=0,0.0001,J530)),3)*100)&amp;"% )"</f>
        <v>-42,87   ( -9% )</v>
      </c>
      <c r="Q530" s="123"/>
      <c r="R530" s="357"/>
      <c r="S530" s="88"/>
      <c r="T530" s="348">
        <f>T167</f>
        <v>197.48</v>
      </c>
      <c r="U530" s="349" t="str">
        <f>ROUND((T530-O530),2)&amp;"   ( "&amp;(ROUND((T530-O530)/(IF(O530=0,0.0001,O530)),3)*100)&amp;"% )"</f>
        <v>-236,21   ( -54,5% )</v>
      </c>
      <c r="V530" s="123"/>
      <c r="W530" s="357"/>
      <c r="X530" s="340"/>
      <c r="Y530" s="348">
        <f>Y167</f>
        <v>161.63999999999999</v>
      </c>
      <c r="Z530" s="349" t="str">
        <f>ROUND((Y530-T530),2)&amp;"   ( "&amp;(ROUND((Y530-T530)/(IF(T530=0,0.0001,T530)),3)*100)&amp;"% )"</f>
        <v>-35,84   ( -18,1% )</v>
      </c>
      <c r="AA530" s="30"/>
      <c r="AB530" s="357">
        <f>Y530/Y$640</f>
        <v>3.1732387528622018E-4</v>
      </c>
      <c r="AC530" s="88">
        <f>AC167</f>
        <v>510</v>
      </c>
      <c r="AD530" s="348">
        <f>AD167</f>
        <v>25</v>
      </c>
      <c r="AE530" s="6" t="str">
        <f>ROUND((AD530-Y530),2)&amp;"   ( "&amp;(ROUND((AD530-Y530)/(IF(Y530=0,0.0001,Y530)),3)*100)&amp;"% )"</f>
        <v>-136,64   ( -84,5% )</v>
      </c>
      <c r="AF530" s="30"/>
      <c r="AG530" s="357">
        <f>AD530/AD$640</f>
        <v>4.9644254238551965E-5</v>
      </c>
      <c r="AH530" s="88">
        <f>AH167</f>
        <v>520</v>
      </c>
      <c r="AI530" s="348">
        <f>AI167</f>
        <v>0</v>
      </c>
      <c r="AJ530" s="6" t="str">
        <f t="shared" ref="AJ530" si="357">ROUND(AI530-AD530,2) &amp; "   (" &amp; ROUND(100*(AI530-AD530)/AD530,1) &amp;"%)"</f>
        <v>-25   (-100%)</v>
      </c>
      <c r="AK530" s="30"/>
      <c r="AL530" s="357">
        <f>AI530/AI$640</f>
        <v>0</v>
      </c>
      <c r="AM530" s="88"/>
      <c r="AN530" s="348">
        <f>AN167</f>
        <v>0</v>
      </c>
      <c r="AO530" s="35" t="e">
        <f t="shared" ref="AO530" si="358">ROUND(AN530-AI530,2) &amp; "   (" &amp; ROUND(100*(AN530-AI530)/AI530,1) &amp;"%)"</f>
        <v>#DIV/0!</v>
      </c>
      <c r="AP530" s="30"/>
      <c r="AQ530" s="357">
        <f>AN530/AN$640</f>
        <v>0</v>
      </c>
      <c r="AR530" s="88"/>
      <c r="AS530" s="338"/>
      <c r="AT530" s="35" t="e">
        <f t="shared" ref="AT530:AT534" si="359">ROUND(AS530-AN530,2) &amp; "   (" &amp; ROUND(100*(AS530-AN530)/AN530,1) &amp;"%)"</f>
        <v>#DIV/0!</v>
      </c>
      <c r="AU530" s="30"/>
      <c r="AV530" s="357" t="e">
        <f>AS530/AS$640</f>
        <v>#DIV/0!</v>
      </c>
    </row>
    <row r="531" spans="1:48" s="62" customFormat="1" collapsed="1" x14ac:dyDescent="0.3">
      <c r="A531" s="342" t="s">
        <v>480</v>
      </c>
      <c r="B531" s="336"/>
      <c r="C531" s="337"/>
      <c r="D531" s="337"/>
      <c r="E531" s="372"/>
      <c r="F531" s="344">
        <f>SUM(F532:F534)</f>
        <v>4024</v>
      </c>
      <c r="G531" s="344">
        <f>SUM(G532:G534)</f>
        <v>2384</v>
      </c>
      <c r="H531" s="344">
        <f>SUM(H532:H534)</f>
        <v>4951</v>
      </c>
      <c r="I531" s="344">
        <f>SUM(I532:I534)</f>
        <v>4984</v>
      </c>
      <c r="J531" s="344">
        <f>SUM(J532:J534)</f>
        <v>5003</v>
      </c>
      <c r="K531" s="345" t="str">
        <f>ROUND((J531-I531),2)&amp;"  ( "&amp;(ROUND((J531-I531)/(IF(I531=0,0.0001,I531)),3)*100)&amp;"% )"</f>
        <v>19  ( 0,4% )</v>
      </c>
      <c r="L531" s="344">
        <f>SUM(L532:L534)</f>
        <v>5039</v>
      </c>
      <c r="M531" s="345" t="str">
        <f>ROUND((L531-G531),2)&amp;"   ( "&amp;(ROUND((L531-G531)/(IF(G531=0,0.0001,G531)),3)*100)&amp;"% )"</f>
        <v>2655   ( 111,4% )</v>
      </c>
      <c r="N531" s="88"/>
      <c r="O531" s="344">
        <f>SUM(O532:O534)</f>
        <v>5057</v>
      </c>
      <c r="P531" s="345" t="str">
        <f>ROUND((O531-J531),2)&amp;"   ( "&amp;(ROUND((O531-J531)/(IF(J531=0,0.0001,J531)),3)*100)&amp;"% )"</f>
        <v>54   ( 1,1% )</v>
      </c>
      <c r="Q531" s="123"/>
      <c r="R531" s="346">
        <f>O531/O$640</f>
        <v>1.0092917107312875E-2</v>
      </c>
      <c r="S531" s="88"/>
      <c r="T531" s="344">
        <f>SUM(T532:T534)</f>
        <v>5064</v>
      </c>
      <c r="U531" s="345" t="str">
        <f>ROUND((T531-O531),2)&amp;"   ( "&amp;(ROUND((T531-O531)/(IF(O531=0,0.0001,O531)),3)*100)&amp;"% )"</f>
        <v>7   ( 0,1% )</v>
      </c>
      <c r="V531" s="123"/>
      <c r="W531" s="346">
        <f>T531/T$640</f>
        <v>1.0354314246485433E-2</v>
      </c>
      <c r="X531" s="340"/>
      <c r="Y531" s="344">
        <f>SUM(Y532:Y534)</f>
        <v>5083</v>
      </c>
      <c r="Z531" s="345" t="str">
        <f>ROUND((Y531-T531),2)&amp;"   ( "&amp;(ROUND((Y531-T531)/(IF(T531=0,0.0001,T531)),3)*100)&amp;"% )"</f>
        <v>19   ( 0,4% )</v>
      </c>
      <c r="AA531" s="30"/>
      <c r="AB531" s="346">
        <f>Y531/Y$640</f>
        <v>9.9787011759456638E-3</v>
      </c>
      <c r="AC531" s="88">
        <f>SUM(AC532:AC534)</f>
        <v>5300</v>
      </c>
      <c r="AD531" s="344">
        <f>SUM(AD532:AD534)</f>
        <v>4981.75</v>
      </c>
      <c r="AE531" s="6" t="str">
        <f>ROUND((AD531-Y531),2)&amp;"   ( "&amp;(ROUND((AD531-Y531)/(IF(Y531=0,0.0001,Y531)),3)*100)&amp;"% )"</f>
        <v>-101,25   ( -2% )</v>
      </c>
      <c r="AF531" s="30"/>
      <c r="AG531" s="346">
        <f>AD531/AD$640</f>
        <v>9.8926105421162508E-3</v>
      </c>
      <c r="AH531" s="88">
        <f>SUM(AH532:AH534)</f>
        <v>5390</v>
      </c>
      <c r="AI531" s="344">
        <f>SUM(AI532:AI534)</f>
        <v>5002.75</v>
      </c>
      <c r="AJ531" s="6" t="str">
        <f t="shared" ref="AJ531:AJ534" si="360">ROUND(AI531-AD531,2) &amp; "   (" &amp; ROUND(100*(AI531-AD531)/AD531,1) &amp;"%)"</f>
        <v>21   (0,4%)</v>
      </c>
      <c r="AK531" s="30"/>
      <c r="AL531" s="346">
        <f>AI531/AI$640</f>
        <v>1.0382077252616076E-2</v>
      </c>
      <c r="AM531" s="88"/>
      <c r="AN531" s="344">
        <f>SUM(AN532:AN534)</f>
        <v>5007.75</v>
      </c>
      <c r="AO531" s="35" t="str">
        <f t="shared" ref="AO531:AO534" si="361">ROUND(AN531-AI531,2) &amp; "   (" &amp; ROUND(100*(AN531-AI531)/AI531,1) &amp;"%)"</f>
        <v>5   (0,1%)</v>
      </c>
      <c r="AP531" s="30"/>
      <c r="AQ531" s="346">
        <f>AN531/AN$640</f>
        <v>1.3500205424722354E-2</v>
      </c>
      <c r="AR531" s="88"/>
      <c r="AS531" s="338"/>
      <c r="AT531" s="35" t="str">
        <f t="shared" si="359"/>
        <v>-5007,75   (-100%)</v>
      </c>
      <c r="AU531" s="30"/>
      <c r="AV531" s="346" t="e">
        <f>AS531/AS$640</f>
        <v>#DIV/0!</v>
      </c>
    </row>
    <row r="532" spans="1:48" s="62" customFormat="1" hidden="1" outlineLevel="1" x14ac:dyDescent="0.3">
      <c r="A532" s="199" t="s">
        <v>481</v>
      </c>
      <c r="B532" s="336"/>
      <c r="C532" s="337"/>
      <c r="D532" s="337"/>
      <c r="E532" s="347" t="str">
        <f>B176</f>
        <v>6320/00484 TaxesBalayage          (0880)</v>
      </c>
      <c r="F532" s="348">
        <f>F176</f>
        <v>1623</v>
      </c>
      <c r="G532" s="348">
        <f>G176</f>
        <v>773</v>
      </c>
      <c r="H532" s="348">
        <f>H176</f>
        <v>3317</v>
      </c>
      <c r="I532" s="348">
        <f>I176</f>
        <v>3317</v>
      </c>
      <c r="J532" s="348">
        <f>J176</f>
        <v>3317</v>
      </c>
      <c r="K532" s="354"/>
      <c r="L532" s="348">
        <f>L176</f>
        <v>3317</v>
      </c>
      <c r="M532" s="349" t="str">
        <f>ROUND((L532-G532),2)&amp;"   ( "&amp;(ROUND((L532-G532)/(IF(G532=0,0.0001,G532)),3)*100)&amp;"% )"</f>
        <v>2544   ( 329,1% )</v>
      </c>
      <c r="N532" s="88"/>
      <c r="O532" s="348">
        <f>O176</f>
        <v>3317</v>
      </c>
      <c r="P532" s="349" t="str">
        <f>ROUND((O532-J532),2)&amp;"   ( "&amp;(ROUND((O532-J532)/(IF(J532=0,0.0001,J532)),3)*100)&amp;"% )"</f>
        <v>0   ( 0% )</v>
      </c>
      <c r="Q532" s="123"/>
      <c r="R532" s="357"/>
      <c r="S532" s="88"/>
      <c r="T532" s="348">
        <f>T176</f>
        <v>3317</v>
      </c>
      <c r="U532" s="349" t="str">
        <f>ROUND((T532-O532),2)&amp;"   ( "&amp;(ROUND((T532-O532)/(IF(O532=0,0.0001,O532)),3)*100)&amp;"% )"</f>
        <v>0   ( 0% )</v>
      </c>
      <c r="V532" s="123"/>
      <c r="W532" s="357"/>
      <c r="X532" s="340"/>
      <c r="Y532" s="348">
        <f>Y176</f>
        <v>3317</v>
      </c>
      <c r="Z532" s="349" t="str">
        <f>ROUND((Y532-T532),2)&amp;"   ( "&amp;(ROUND((Y532-T532)/(IF(T532=0,0.0001,T532)),3)*100)&amp;"% )"</f>
        <v>0   ( 0% )</v>
      </c>
      <c r="AA532" s="30"/>
      <c r="AB532" s="357"/>
      <c r="AC532" s="88">
        <f>AC176</f>
        <v>3450</v>
      </c>
      <c r="AD532" s="348">
        <f>AD176</f>
        <v>3176.75</v>
      </c>
      <c r="AE532" s="6" t="str">
        <f>ROUND((AD532-Y532),2)&amp;"   ( "&amp;(ROUND((AD532-Y532)/(IF(Y532=0,0.0001,Y532)),3)*100)&amp;"% )"</f>
        <v>-140,25   ( -4,2% )</v>
      </c>
      <c r="AF532" s="30"/>
      <c r="AG532" s="357"/>
      <c r="AH532" s="88">
        <f>AH176</f>
        <v>3510</v>
      </c>
      <c r="AI532" s="348">
        <f>AI176</f>
        <v>3176.75</v>
      </c>
      <c r="AJ532" s="6" t="str">
        <f t="shared" si="360"/>
        <v>0   (0%)</v>
      </c>
      <c r="AK532" s="30"/>
      <c r="AL532" s="357"/>
      <c r="AM532" s="88"/>
      <c r="AN532" s="348">
        <f>AN176</f>
        <v>3176.75</v>
      </c>
      <c r="AO532" s="35" t="str">
        <f t="shared" si="361"/>
        <v>0   (0%)</v>
      </c>
      <c r="AP532" s="30"/>
      <c r="AQ532" s="357"/>
      <c r="AR532" s="88"/>
      <c r="AS532" s="338"/>
      <c r="AT532" s="35" t="str">
        <f t="shared" si="359"/>
        <v>-3176,75   (-100%)</v>
      </c>
      <c r="AU532" s="30"/>
      <c r="AV532" s="357"/>
    </row>
    <row r="533" spans="1:48" s="62" customFormat="1" hidden="1" outlineLevel="1" x14ac:dyDescent="0.3">
      <c r="A533" s="199" t="s">
        <v>482</v>
      </c>
      <c r="B533" s="336"/>
      <c r="C533" s="337"/>
      <c r="D533" s="337"/>
      <c r="E533" s="347" t="str">
        <f>B173</f>
        <v>6330/01481 TaxesFoncières          (0860)</v>
      </c>
      <c r="F533" s="348">
        <f>F173</f>
        <v>1102</v>
      </c>
      <c r="G533" s="348">
        <f>G173</f>
        <v>1142</v>
      </c>
      <c r="H533" s="348">
        <f>H173</f>
        <v>1157</v>
      </c>
      <c r="I533" s="348">
        <f>I173</f>
        <v>1181</v>
      </c>
      <c r="J533" s="348">
        <f>J173</f>
        <v>1196</v>
      </c>
      <c r="K533" s="354"/>
      <c r="L533" s="348">
        <f>L173</f>
        <v>1227</v>
      </c>
      <c r="M533" s="349" t="str">
        <f>ROUND((L533-G533),2)&amp;"   ( "&amp;(ROUND((L533-G533)/(IF(G533=0,0.0001,G533)),3)*100)&amp;"% )"</f>
        <v>85   ( 7,4% )</v>
      </c>
      <c r="N533" s="88"/>
      <c r="O533" s="348">
        <f>O173</f>
        <v>1240</v>
      </c>
      <c r="P533" s="349" t="str">
        <f>ROUND((O533-J533),2)&amp;"   ( "&amp;(ROUND((O533-J533)/(IF(J533=0,0.0001,J533)),3)*100)&amp;"% )"</f>
        <v>44   ( 3,7% )</v>
      </c>
      <c r="Q533" s="123"/>
      <c r="R533" s="357"/>
      <c r="S533" s="88"/>
      <c r="T533" s="348">
        <f>T173</f>
        <v>1245</v>
      </c>
      <c r="U533" s="349" t="str">
        <f>ROUND((T533-O533),2)&amp;"   ( "&amp;(ROUND((T533-O533)/(IF(O533=0,0.0001,O533)),3)*100)&amp;"% )"</f>
        <v>5   ( 0,4% )</v>
      </c>
      <c r="V533" s="123"/>
      <c r="W533" s="357"/>
      <c r="X533" s="340"/>
      <c r="Y533" s="348">
        <f>Y173</f>
        <v>1258</v>
      </c>
      <c r="Z533" s="349" t="str">
        <f>ROUND((Y533-T533),2)&amp;"   ( "&amp;(ROUND((Y533-T533)/(IF(T533=0,0.0001,T533)),3)*100)&amp;"% )"</f>
        <v>13   ( 1% )</v>
      </c>
      <c r="AA533" s="30"/>
      <c r="AB533" s="357"/>
      <c r="AC533" s="88">
        <f>AC173</f>
        <v>1300</v>
      </c>
      <c r="AD533" s="348">
        <f>AD173</f>
        <v>1286</v>
      </c>
      <c r="AE533" s="6" t="str">
        <f>ROUND((AD533-Y533),2)&amp;"   ( "&amp;(ROUND((AD533-Y533)/(IF(Y533=0,0.0001,Y533)),3)*100)&amp;"% )"</f>
        <v>28   ( 2,2% )</v>
      </c>
      <c r="AF533" s="30"/>
      <c r="AG533" s="357"/>
      <c r="AH533" s="88">
        <f>AH173</f>
        <v>1320</v>
      </c>
      <c r="AI533" s="348">
        <f>AI173</f>
        <v>1301</v>
      </c>
      <c r="AJ533" s="6" t="str">
        <f t="shared" si="360"/>
        <v>15   (1,2%)</v>
      </c>
      <c r="AK533" s="30"/>
      <c r="AL533" s="357"/>
      <c r="AM533" s="88"/>
      <c r="AN533" s="348">
        <f>AN173</f>
        <v>1305</v>
      </c>
      <c r="AO533" s="35" t="str">
        <f t="shared" si="361"/>
        <v>4   (0,3%)</v>
      </c>
      <c r="AP533" s="30"/>
      <c r="AQ533" s="357"/>
      <c r="AR533" s="88"/>
      <c r="AS533" s="338"/>
      <c r="AT533" s="35" t="str">
        <f t="shared" si="359"/>
        <v>-1305   (-100%)</v>
      </c>
      <c r="AU533" s="30"/>
      <c r="AV533" s="357"/>
    </row>
    <row r="534" spans="1:48" s="62" customFormat="1" hidden="1" outlineLevel="1" collapsed="1" x14ac:dyDescent="0.3">
      <c r="A534" s="199" t="s">
        <v>483</v>
      </c>
      <c r="B534" s="336"/>
      <c r="C534" s="337"/>
      <c r="D534" s="337"/>
      <c r="E534" s="337"/>
      <c r="F534" s="351">
        <f>SUM(F535:F536)</f>
        <v>1299</v>
      </c>
      <c r="G534" s="351">
        <f>SUM(G535:G536)</f>
        <v>469</v>
      </c>
      <c r="H534" s="351">
        <f>SUM(H535:H536)</f>
        <v>477</v>
      </c>
      <c r="I534" s="351">
        <f>SUM(I535:I536)</f>
        <v>486</v>
      </c>
      <c r="J534" s="351">
        <f>SUM(J535:J536)</f>
        <v>490</v>
      </c>
      <c r="K534" s="376"/>
      <c r="L534" s="351">
        <f>SUM(L535:L536)</f>
        <v>495</v>
      </c>
      <c r="M534" s="349" t="str">
        <f>ROUND((L534-G534),2)&amp;"   ( "&amp;(ROUND((L534-G534)/(IF(G534=0,0.0001,G534)),3)*100)&amp;"% )"</f>
        <v>26   ( 5,5% )</v>
      </c>
      <c r="N534" s="88"/>
      <c r="O534" s="351">
        <f>SUM(O535:O536)</f>
        <v>500</v>
      </c>
      <c r="P534" s="349" t="str">
        <f>ROUND((O534-J534),2)&amp;"   ( "&amp;(ROUND((O534-J534)/(IF(J534=0,0.0001,J534)),3)*100)&amp;"% )"</f>
        <v>10   ( 2% )</v>
      </c>
      <c r="Q534" s="123"/>
      <c r="R534" s="357"/>
      <c r="S534" s="88"/>
      <c r="T534" s="351">
        <f>SUM(T535:T536)</f>
        <v>502</v>
      </c>
      <c r="U534" s="349" t="str">
        <f>ROUND((T534-O534),2)&amp;"   ( "&amp;(ROUND((T534-O534)/(IF(O534=0,0.0001,O534)),3)*100)&amp;"% )"</f>
        <v>2   ( 0,4% )</v>
      </c>
      <c r="V534" s="123"/>
      <c r="W534" s="357"/>
      <c r="X534" s="340"/>
      <c r="Y534" s="351">
        <f>SUM(Y535:Y536)</f>
        <v>508</v>
      </c>
      <c r="Z534" s="349" t="str">
        <f>ROUND((Y534-T534),2)&amp;"   ( "&amp;(ROUND((Y534-T534)/(IF(T534=0,0.0001,T534)),3)*100)&amp;"% )"</f>
        <v>6   ( 1,2% )</v>
      </c>
      <c r="AA534" s="30"/>
      <c r="AB534" s="357"/>
      <c r="AC534" s="88">
        <f>SUM(AC535:AC536)</f>
        <v>550</v>
      </c>
      <c r="AD534" s="351">
        <f>SUM(AD535:AD536)</f>
        <v>519</v>
      </c>
      <c r="AE534" s="6" t="str">
        <f>ROUND((AD534-Y534),2)&amp;"   ( "&amp;(ROUND((AD534-Y534)/(IF(Y534=0,0.0001,Y534)),3)*100)&amp;"% )"</f>
        <v>11   ( 2,2% )</v>
      </c>
      <c r="AF534" s="30"/>
      <c r="AG534" s="357"/>
      <c r="AH534" s="88">
        <f>SUM(AH535:AH536)</f>
        <v>560</v>
      </c>
      <c r="AI534" s="351">
        <f>SUM(AI535:AI536)</f>
        <v>525</v>
      </c>
      <c r="AJ534" s="6" t="str">
        <f t="shared" si="360"/>
        <v>6   (1,2%)</v>
      </c>
      <c r="AK534" s="30"/>
      <c r="AL534" s="357"/>
      <c r="AM534" s="88"/>
      <c r="AN534" s="351">
        <f>SUM(AN535:AN536)</f>
        <v>526</v>
      </c>
      <c r="AO534" s="35" t="str">
        <f t="shared" si="361"/>
        <v>1   (0,2%)</v>
      </c>
      <c r="AP534" s="30"/>
      <c r="AQ534" s="357"/>
      <c r="AR534" s="88"/>
      <c r="AS534" s="338"/>
      <c r="AT534" s="35" t="str">
        <f t="shared" si="359"/>
        <v>-526   (-100%)</v>
      </c>
      <c r="AU534" s="30"/>
      <c r="AV534" s="357"/>
    </row>
    <row r="535" spans="1:48" s="62" customFormat="1" hidden="1" outlineLevel="2" x14ac:dyDescent="0.3">
      <c r="A535" s="188" t="s">
        <v>484</v>
      </c>
      <c r="B535" s="336"/>
      <c r="C535" s="337"/>
      <c r="D535" s="337"/>
      <c r="E535" s="347" t="str">
        <f>B175</f>
        <v>6340/01483 TaxesOrduresMénag.      (0870)</v>
      </c>
      <c r="F535" s="368">
        <f>F175</f>
        <v>460</v>
      </c>
      <c r="G535" s="368">
        <f>G175</f>
        <v>469</v>
      </c>
      <c r="H535" s="368">
        <f>H175</f>
        <v>477</v>
      </c>
      <c r="I535" s="368">
        <f>I175</f>
        <v>486</v>
      </c>
      <c r="J535" s="368">
        <f>J175</f>
        <v>490</v>
      </c>
      <c r="K535" s="354"/>
      <c r="L535" s="368">
        <f>L175</f>
        <v>495</v>
      </c>
      <c r="M535" s="354"/>
      <c r="N535" s="88"/>
      <c r="O535" s="368">
        <f>O175</f>
        <v>500</v>
      </c>
      <c r="P535" s="354"/>
      <c r="Q535" s="123"/>
      <c r="R535" s="357"/>
      <c r="S535" s="88"/>
      <c r="T535" s="368">
        <f>T175</f>
        <v>502</v>
      </c>
      <c r="U535" s="354"/>
      <c r="V535" s="123"/>
      <c r="W535" s="357"/>
      <c r="X535" s="340"/>
      <c r="Y535" s="368">
        <f>Y175</f>
        <v>508</v>
      </c>
      <c r="Z535" s="354"/>
      <c r="AA535" s="30"/>
      <c r="AB535" s="357"/>
      <c r="AC535" s="88">
        <f>AC175</f>
        <v>550</v>
      </c>
      <c r="AD535" s="368">
        <f>AD175</f>
        <v>519</v>
      </c>
      <c r="AE535" s="90"/>
      <c r="AF535" s="30"/>
      <c r="AG535" s="357"/>
      <c r="AH535" s="88">
        <f>AH175</f>
        <v>560</v>
      </c>
      <c r="AI535" s="368">
        <f>AI175</f>
        <v>525</v>
      </c>
      <c r="AJ535" s="90"/>
      <c r="AK535" s="30"/>
      <c r="AL535" s="357"/>
      <c r="AM535" s="88"/>
      <c r="AN535" s="368">
        <f>AN175</f>
        <v>526</v>
      </c>
      <c r="AO535" s="29"/>
      <c r="AP535" s="30"/>
      <c r="AQ535" s="357"/>
      <c r="AR535" s="88"/>
      <c r="AS535" s="338"/>
      <c r="AT535" s="29"/>
      <c r="AU535" s="30"/>
      <c r="AV535" s="357"/>
    </row>
    <row r="536" spans="1:48" s="62" customFormat="1" hidden="1" outlineLevel="2" x14ac:dyDescent="0.3">
      <c r="A536" s="188" t="s">
        <v>485</v>
      </c>
      <c r="B536" s="336"/>
      <c r="C536" s="337"/>
      <c r="D536" s="337"/>
      <c r="E536" s="347" t="str">
        <f>B174</f>
        <v>6330/01482 TaxesHabitation          (0865)</v>
      </c>
      <c r="F536" s="368">
        <f>F174</f>
        <v>839</v>
      </c>
      <c r="G536" s="368">
        <f>G174</f>
        <v>0</v>
      </c>
      <c r="H536" s="368">
        <f>H174</f>
        <v>0</v>
      </c>
      <c r="I536" s="368">
        <f>I174</f>
        <v>0</v>
      </c>
      <c r="J536" s="368">
        <f>J174</f>
        <v>0</v>
      </c>
      <c r="K536" s="354"/>
      <c r="L536" s="368">
        <f>L174</f>
        <v>0</v>
      </c>
      <c r="M536" s="354"/>
      <c r="N536" s="88"/>
      <c r="O536" s="368">
        <f>O174</f>
        <v>0</v>
      </c>
      <c r="P536" s="354"/>
      <c r="Q536" s="123"/>
      <c r="R536" s="357"/>
      <c r="S536" s="88"/>
      <c r="T536" s="368">
        <f>T174</f>
        <v>0</v>
      </c>
      <c r="U536" s="354"/>
      <c r="V536" s="123"/>
      <c r="W536" s="357"/>
      <c r="X536" s="340"/>
      <c r="Y536" s="368">
        <f>Y174</f>
        <v>0</v>
      </c>
      <c r="Z536" s="354"/>
      <c r="AA536" s="30"/>
      <c r="AB536" s="357"/>
      <c r="AC536" s="88">
        <f>AC174</f>
        <v>0</v>
      </c>
      <c r="AD536" s="368">
        <f>AD174</f>
        <v>0</v>
      </c>
      <c r="AE536" s="90"/>
      <c r="AF536" s="30"/>
      <c r="AG536" s="357"/>
      <c r="AH536" s="88">
        <f>AH174</f>
        <v>0</v>
      </c>
      <c r="AI536" s="368">
        <f>AI174</f>
        <v>0</v>
      </c>
      <c r="AJ536" s="90"/>
      <c r="AK536" s="30"/>
      <c r="AL536" s="357"/>
      <c r="AM536" s="88"/>
      <c r="AN536" s="368">
        <f>AN174</f>
        <v>0</v>
      </c>
      <c r="AO536" s="29"/>
      <c r="AP536" s="30"/>
      <c r="AQ536" s="357"/>
      <c r="AR536" s="88"/>
      <c r="AS536" s="338"/>
      <c r="AT536" s="29"/>
      <c r="AU536" s="30"/>
      <c r="AV536" s="357"/>
    </row>
    <row r="537" spans="1:48" s="62" customFormat="1" collapsed="1" x14ac:dyDescent="0.3">
      <c r="A537" s="342" t="s">
        <v>486</v>
      </c>
      <c r="B537" s="336"/>
      <c r="C537" s="337"/>
      <c r="D537" s="337"/>
      <c r="E537" s="372"/>
      <c r="F537" s="344">
        <f>SUM(F538,F544,F577,F583,)</f>
        <v>134480.12</v>
      </c>
      <c r="G537" s="344">
        <f>SUM(G538,G544,G577,G583,)</f>
        <v>140741.82999999999</v>
      </c>
      <c r="H537" s="344">
        <f>SUM(H538,H544,H577,H583,)</f>
        <v>145819.96</v>
      </c>
      <c r="I537" s="344">
        <f>SUM(I538,I544,I577,I583,)</f>
        <v>106350.5</v>
      </c>
      <c r="J537" s="344">
        <f>SUM(J538,J544,J577,J583,)</f>
        <v>98694.010000000009</v>
      </c>
      <c r="K537" s="345" t="str">
        <f>ROUND((J537-I537),2)&amp;"  ( "&amp;(ROUND((J537-I537)/(IF(I537=0,0.0001,I537)),3)*100)&amp;"% )"</f>
        <v>-7656,49  ( -7,2% )</v>
      </c>
      <c r="L537" s="344">
        <f>SUM(L538,L544,L577,L583,)</f>
        <v>98179.22</v>
      </c>
      <c r="M537" s="345" t="str">
        <f>ROUND((L537-G537),2)&amp;"   ( "&amp;(ROUND((L537-G537)/(IF(G537=0,0.0001,G537)),3)*100)&amp;"% )"</f>
        <v>-42562,61   ( -30,2% )</v>
      </c>
      <c r="N537" s="88"/>
      <c r="O537" s="344">
        <f>SUM(O538,O544,O577,O583,)</f>
        <v>107497.01000000001</v>
      </c>
      <c r="P537" s="345" t="str">
        <f>ROUND((O537-J537),2)&amp;"   ( "&amp;(ROUND((O537-J537)/(IF(J537=0,0.0001,J537)),3)*100)&amp;"% )"</f>
        <v>8803   ( 8,9% )</v>
      </c>
      <c r="Q537" s="123"/>
      <c r="R537" s="346">
        <f>O537/O$640</f>
        <v>0.21454585944512228</v>
      </c>
      <c r="S537" s="88"/>
      <c r="T537" s="344">
        <f>SUM(T538,T544,T577,T583,)</f>
        <v>106940.92</v>
      </c>
      <c r="U537" s="345" t="str">
        <f>ROUND((T537-O537),2)&amp;"   ( "&amp;(ROUND((T537-O537)/(IF(O537=0,0.0001,O537)),3)*100)&amp;"% )"</f>
        <v>-556,09   ( -0,5% )</v>
      </c>
      <c r="V537" s="123"/>
      <c r="W537" s="346">
        <f>T537/T$640</f>
        <v>0.21866111601268937</v>
      </c>
      <c r="X537" s="340"/>
      <c r="Y537" s="344">
        <f>SUM(Y538,Y544,Y577,Y583,)</f>
        <v>108678.66000000002</v>
      </c>
      <c r="Z537" s="345" t="str">
        <f>ROUND((Y537-T537),2)&amp;"   ( "&amp;(ROUND((Y537-T537)/(IF(T537=0,0.0001,T537)),3)*100)&amp;"% )"</f>
        <v>1737,74   ( 1,6% )</v>
      </c>
      <c r="AA537" s="30"/>
      <c r="AB537" s="346">
        <f>Y537/Y$640</f>
        <v>0.21335271932760166</v>
      </c>
      <c r="AC537" s="88">
        <f>SUM(AC538,AC544,AC577,AC583,)</f>
        <v>116650</v>
      </c>
      <c r="AD537" s="344">
        <f>SUM(AD538,AD544,AD577,AD583,)</f>
        <v>106997.79000000002</v>
      </c>
      <c r="AE537" s="6" t="str">
        <f>ROUND((AD537-Y537),2)&amp;"   ( "&amp;(ROUND((AD537-Y537)/(IF(Y537=0,0.0001,Y537)),3)*100)&amp;"% )"</f>
        <v>-1680,87   ( -1,5% )</v>
      </c>
      <c r="AF537" s="30"/>
      <c r="AG537" s="346">
        <f>AD537/AD$640</f>
        <v>0.21247301958892778</v>
      </c>
      <c r="AH537" s="88">
        <f>SUM(AH538,AH544,AH577,AH583,)</f>
        <v>118480</v>
      </c>
      <c r="AI537" s="344">
        <f>SUM(AI538,AI544,AI577,AI583,)</f>
        <v>118233.70999999999</v>
      </c>
      <c r="AJ537" s="6" t="str">
        <f t="shared" ref="AJ537:AJ538" si="362">ROUND(AI537-AD537,2) &amp; "   (" &amp; ROUND(100*(AI537-AD537)/AD537,1) &amp;"%)"</f>
        <v>11235,92   (10,5%)</v>
      </c>
      <c r="AK537" s="30"/>
      <c r="AL537" s="346">
        <f>AI537/AI$640</f>
        <v>0.24536735017408537</v>
      </c>
      <c r="AM537" s="88"/>
      <c r="AN537" s="344">
        <f>SUM(AN538,AN544,AN577,AN583,)</f>
        <v>77359.790000000008</v>
      </c>
      <c r="AO537" s="35" t="str">
        <f t="shared" ref="AO537:AO538" si="363">ROUND(AN537-AI537,2) &amp; "   (" &amp; ROUND(100*(AN537-AI537)/AI537,1) &amp;"%)"</f>
        <v>-40873,92   (-34,6%)</v>
      </c>
      <c r="AP537" s="30"/>
      <c r="AQ537" s="346">
        <f>AN537/AN$640</f>
        <v>0.2085513567197608</v>
      </c>
      <c r="AR537" s="88"/>
      <c r="AS537" s="338"/>
      <c r="AT537" s="35" t="str">
        <f t="shared" ref="AT537:AT538" si="364">ROUND(AS537-AN537,2) &amp; "   (" &amp; ROUND(100*(AS537-AN537)/AN537,1) &amp;"%)"</f>
        <v>-77359,79   (-100%)</v>
      </c>
      <c r="AU537" s="30"/>
      <c r="AV537" s="346" t="e">
        <f>AS537/AS$640</f>
        <v>#DIV/0!</v>
      </c>
    </row>
    <row r="538" spans="1:48" s="62" customFormat="1" hidden="1" outlineLevel="1" collapsed="1" x14ac:dyDescent="0.3">
      <c r="A538" s="199" t="s">
        <v>487</v>
      </c>
      <c r="B538" s="336"/>
      <c r="C538" s="337"/>
      <c r="D538" s="337"/>
      <c r="E538" s="373"/>
      <c r="F538" s="348">
        <f>SUM(F539:F543)</f>
        <v>89503.95</v>
      </c>
      <c r="G538" s="348">
        <f>SUM(G539:G543)</f>
        <v>91665.41</v>
      </c>
      <c r="H538" s="348">
        <f>SUM(H539:H543)</f>
        <v>95498.03</v>
      </c>
      <c r="I538" s="348">
        <f>SUM(I539:I543)</f>
        <v>108519.94</v>
      </c>
      <c r="J538" s="348">
        <f>SUM(J539:J543)</f>
        <v>70127.44</v>
      </c>
      <c r="K538" s="349" t="str">
        <f>ROUND((J538-I538),2)&amp;"  ( "&amp;(ROUND((J538-I538)/(IF(I538=0,0.0001,I538)),3)*100)&amp;"% )"</f>
        <v>-38392,5  ( -35,4% )</v>
      </c>
      <c r="L538" s="348">
        <f>SUM(L539:L543)</f>
        <v>70399.679999999993</v>
      </c>
      <c r="M538" s="349" t="str">
        <f>ROUND((L538-G538),2)&amp;"   ( "&amp;(ROUND((L538-G538)/(IF(G538=0,0.0001,G538)),3)*100)&amp;"% )"</f>
        <v>-21265,73   ( -23,2% )</v>
      </c>
      <c r="N538" s="88"/>
      <c r="O538" s="348">
        <f>SUM(O539:O543)</f>
        <v>76663.850000000006</v>
      </c>
      <c r="P538" s="349" t="str">
        <f>ROUND((O538-J538),2)&amp;"   ( "&amp;(ROUND((O538-J538)/(IF(J538=0,0.0001,J538)),3)*100)&amp;"% )"</f>
        <v>6536,41   ( 9,3% )</v>
      </c>
      <c r="Q538" s="123"/>
      <c r="R538" s="357">
        <f>O538/O$640</f>
        <v>0.15300808447250708</v>
      </c>
      <c r="S538" s="88"/>
      <c r="T538" s="348">
        <f>SUM(T539:T543)</f>
        <v>78083.13</v>
      </c>
      <c r="U538" s="349" t="str">
        <f>ROUND((T538-O538),2)&amp;"   ( "&amp;(ROUND((T538-O538)/(IF(O538=0,0.0001,O538)),3)*100)&amp;"% )"</f>
        <v>1419,28   ( 1,9% )</v>
      </c>
      <c r="V538" s="123"/>
      <c r="W538" s="357">
        <f>T538/T$640</f>
        <v>0.15965585809027927</v>
      </c>
      <c r="X538" s="340"/>
      <c r="Y538" s="348">
        <f>SUM(Y539:Y543)</f>
        <v>72701.73000000001</v>
      </c>
      <c r="Z538" s="349" t="str">
        <f>ROUND((Y538-T538),2)&amp;"   ( "&amp;(ROUND((Y538-T538)/(IF(T538=0,0.0001,T538)),3)*100)&amp;"% )"</f>
        <v>-5381,4   ( -6,9% )</v>
      </c>
      <c r="AA538" s="30"/>
      <c r="AB538" s="357">
        <f>Y538/Y$640</f>
        <v>0.14272454035889914</v>
      </c>
      <c r="AC538" s="88">
        <f>SUM(AC539:AC543)</f>
        <v>80000</v>
      </c>
      <c r="AD538" s="348">
        <f>SUM(AD539:AD543)</f>
        <v>70542.950000000012</v>
      </c>
      <c r="AE538" s="6" t="str">
        <f>ROUND((AD538-Y538),2)&amp;"   ( "&amp;(ROUND((AD538-Y538)/(IF(Y538=0,0.0001,Y538)),3)*100)&amp;"% )"</f>
        <v>-2158,78   ( -3% )</v>
      </c>
      <c r="AF538" s="30"/>
      <c r="AG538" s="357">
        <f>AD538/AD$640</f>
        <v>0.14008208578149839</v>
      </c>
      <c r="AH538" s="88">
        <f>SUM(AH539:AH543)</f>
        <v>81200</v>
      </c>
      <c r="AI538" s="348">
        <f>SUM(AI539:AI543)</f>
        <v>87053.06</v>
      </c>
      <c r="AJ538" s="6" t="str">
        <f t="shared" si="362"/>
        <v>16510,11   (23,4%)</v>
      </c>
      <c r="AK538" s="30"/>
      <c r="AL538" s="357">
        <f>AI538/AI$640</f>
        <v>0.18065895637331914</v>
      </c>
      <c r="AM538" s="88"/>
      <c r="AN538" s="348">
        <f>SUM(AN539:AN543)</f>
        <v>54648.590000000004</v>
      </c>
      <c r="AO538" s="35" t="str">
        <f t="shared" si="363"/>
        <v>-32404,47   (-37,2%)</v>
      </c>
      <c r="AP538" s="30"/>
      <c r="AQ538" s="357">
        <f>AN538/AN$640</f>
        <v>0.14732508435353758</v>
      </c>
      <c r="AR538" s="88"/>
      <c r="AS538" s="338"/>
      <c r="AT538" s="35" t="str">
        <f t="shared" si="364"/>
        <v>-54648,59   (-100%)</v>
      </c>
      <c r="AU538" s="30"/>
      <c r="AV538" s="357" t="e">
        <f>AS538/AS$640</f>
        <v>#DIV/0!</v>
      </c>
    </row>
    <row r="539" spans="1:48" s="62" customFormat="1" hidden="1" outlineLevel="3" x14ac:dyDescent="0.3">
      <c r="A539" s="190" t="s">
        <v>488</v>
      </c>
      <c r="B539" s="336"/>
      <c r="C539" s="337"/>
      <c r="D539" s="337"/>
      <c r="E539" s="347" t="str">
        <f>B111</f>
        <v>6410/00301  Salaires Concierges     (0280)</v>
      </c>
      <c r="F539" s="250">
        <f>F111</f>
        <v>62921.84</v>
      </c>
      <c r="G539" s="250">
        <f>G111</f>
        <v>64179.22</v>
      </c>
      <c r="H539" s="250">
        <f>H111</f>
        <v>66877.440000000002</v>
      </c>
      <c r="I539" s="250">
        <f>I111</f>
        <v>79188.28</v>
      </c>
      <c r="J539" s="250">
        <f>J111</f>
        <v>41665.46</v>
      </c>
      <c r="K539" s="354"/>
      <c r="L539" s="250">
        <f>L111</f>
        <v>0</v>
      </c>
      <c r="M539" s="354"/>
      <c r="N539" s="88"/>
      <c r="O539" s="250">
        <f>O111</f>
        <v>0</v>
      </c>
      <c r="P539" s="354"/>
      <c r="Q539" s="123"/>
      <c r="R539" s="357"/>
      <c r="S539" s="88"/>
      <c r="T539" s="250">
        <f>T111</f>
        <v>0</v>
      </c>
      <c r="U539" s="354"/>
      <c r="V539" s="123"/>
      <c r="W539" s="357"/>
      <c r="X539" s="340"/>
      <c r="Y539" s="250">
        <f>Y111</f>
        <v>0</v>
      </c>
      <c r="Z539" s="354"/>
      <c r="AA539" s="30"/>
      <c r="AB539" s="357"/>
      <c r="AC539" s="88">
        <f>AC111</f>
        <v>0</v>
      </c>
      <c r="AD539" s="250">
        <f>AD111</f>
        <v>0</v>
      </c>
      <c r="AE539" s="90"/>
      <c r="AF539" s="30"/>
      <c r="AG539" s="357"/>
      <c r="AH539" s="88">
        <f>AH111</f>
        <v>0</v>
      </c>
      <c r="AI539" s="250">
        <f>AI111</f>
        <v>0</v>
      </c>
      <c r="AJ539" s="90"/>
      <c r="AK539" s="30"/>
      <c r="AL539" s="357"/>
      <c r="AM539" s="88"/>
      <c r="AN539" s="250">
        <f>AN111</f>
        <v>0</v>
      </c>
      <c r="AO539" s="29"/>
      <c r="AP539" s="30"/>
      <c r="AQ539" s="357"/>
      <c r="AR539" s="88"/>
      <c r="AS539" s="338"/>
      <c r="AT539" s="29"/>
      <c r="AU539" s="30"/>
      <c r="AV539" s="357"/>
    </row>
    <row r="540" spans="1:48" s="62" customFormat="1" hidden="1" outlineLevel="3" x14ac:dyDescent="0.3">
      <c r="A540" s="190" t="s">
        <v>489</v>
      </c>
      <c r="B540" s="336"/>
      <c r="C540" s="337"/>
      <c r="D540" s="337"/>
      <c r="E540" s="347" t="str">
        <f>B152</f>
        <v>6410/01386 Salaires Gardiens           (0660)</v>
      </c>
      <c r="F540" s="250">
        <f>F152</f>
        <v>0</v>
      </c>
      <c r="G540" s="250">
        <f>G152</f>
        <v>0</v>
      </c>
      <c r="H540" s="250">
        <f>H152</f>
        <v>0</v>
      </c>
      <c r="I540" s="250">
        <f>I152</f>
        <v>0</v>
      </c>
      <c r="J540" s="250">
        <f>J152</f>
        <v>0</v>
      </c>
      <c r="K540" s="354"/>
      <c r="L540" s="250">
        <f>L152</f>
        <v>26757.26</v>
      </c>
      <c r="M540" s="354"/>
      <c r="N540" s="88"/>
      <c r="O540" s="250">
        <f>O152</f>
        <v>50497.67</v>
      </c>
      <c r="P540" s="354"/>
      <c r="Q540" s="123"/>
      <c r="R540" s="357">
        <f>O540/O$640</f>
        <v>0.10078481262061305</v>
      </c>
      <c r="S540" s="88"/>
      <c r="T540" s="250">
        <f>T152</f>
        <v>48908.15</v>
      </c>
      <c r="U540" s="354"/>
      <c r="V540" s="123"/>
      <c r="W540" s="357">
        <f>T540/T$640</f>
        <v>0.10000204469080698</v>
      </c>
      <c r="X540" s="340"/>
      <c r="Y540" s="250">
        <f>Y152</f>
        <v>42409.41</v>
      </c>
      <c r="Z540" s="354"/>
      <c r="AA540" s="30"/>
      <c r="AB540" s="357">
        <f>Y540/Y$640</f>
        <v>8.3256114388778654E-2</v>
      </c>
      <c r="AC540" s="88">
        <f>AC152</f>
        <v>50000</v>
      </c>
      <c r="AD540" s="250">
        <f>AD152</f>
        <v>42754.55</v>
      </c>
      <c r="AE540" s="90"/>
      <c r="AF540" s="30"/>
      <c r="AG540" s="357">
        <f>AD540/AD$640</f>
        <v>8.4900710002195276E-2</v>
      </c>
      <c r="AH540" s="88">
        <f>AH152</f>
        <v>50750</v>
      </c>
      <c r="AI540" s="250">
        <f>AI152</f>
        <v>49358.64</v>
      </c>
      <c r="AJ540" s="90"/>
      <c r="AK540" s="30"/>
      <c r="AL540" s="357">
        <f>AI540/AI$640</f>
        <v>0.1024327047252143</v>
      </c>
      <c r="AM540" s="88"/>
      <c r="AN540" s="250">
        <f>AN152</f>
        <v>35244.910000000003</v>
      </c>
      <c r="AO540" s="29"/>
      <c r="AP540" s="30"/>
      <c r="AQ540" s="357">
        <f>AN540/AN$640</f>
        <v>9.5015431116938984E-2</v>
      </c>
      <c r="AR540" s="88"/>
      <c r="AS540" s="338"/>
      <c r="AT540" s="29"/>
      <c r="AU540" s="30"/>
      <c r="AV540" s="357" t="e">
        <f>AS540/AS$640</f>
        <v>#DIV/0!</v>
      </c>
    </row>
    <row r="541" spans="1:48" s="62" customFormat="1" hidden="1" outlineLevel="3" x14ac:dyDescent="0.3">
      <c r="A541" s="190" t="s">
        <v>490</v>
      </c>
      <c r="B541" s="336"/>
      <c r="C541" s="337"/>
      <c r="D541" s="337"/>
      <c r="E541" s="347" t="str">
        <f>B155</f>
        <v>6410/01391 Sal. Gardiens 0%           (0690)</v>
      </c>
      <c r="F541" s="250"/>
      <c r="G541" s="250"/>
      <c r="H541" s="250"/>
      <c r="I541" s="250"/>
      <c r="J541" s="250"/>
      <c r="K541" s="354">
        <f>H155</f>
        <v>0</v>
      </c>
      <c r="L541" s="250"/>
      <c r="M541" s="354">
        <f>J155</f>
        <v>0</v>
      </c>
      <c r="N541" s="88"/>
      <c r="O541" s="250"/>
      <c r="P541" s="354">
        <f>M155</f>
        <v>0</v>
      </c>
      <c r="Q541" s="123"/>
      <c r="R541" s="357"/>
      <c r="S541" s="88"/>
      <c r="T541" s="250"/>
      <c r="U541" s="354"/>
      <c r="V541" s="123"/>
      <c r="W541" s="357"/>
      <c r="X541" s="340"/>
      <c r="Y541" s="250"/>
      <c r="Z541" s="354" t="str">
        <f>W155</f>
        <v/>
      </c>
      <c r="AA541" s="30"/>
      <c r="AB541" s="357"/>
      <c r="AC541" s="88"/>
      <c r="AD541" s="250"/>
      <c r="AE541" s="90" t="str">
        <f>AB155</f>
        <v/>
      </c>
      <c r="AF541" s="30"/>
      <c r="AG541" s="357"/>
      <c r="AH541" s="88"/>
      <c r="AI541" s="250"/>
      <c r="AJ541" s="90"/>
      <c r="AK541" s="30"/>
      <c r="AL541" s="357"/>
      <c r="AM541" s="88"/>
      <c r="AN541" s="250"/>
      <c r="AO541" s="29"/>
      <c r="AP541" s="30"/>
      <c r="AQ541" s="357"/>
      <c r="AR541" s="88"/>
      <c r="AS541" s="338"/>
      <c r="AT541" s="29"/>
      <c r="AU541" s="30"/>
      <c r="AV541" s="357"/>
    </row>
    <row r="542" spans="1:48" s="62" customFormat="1" hidden="1" outlineLevel="3" x14ac:dyDescent="0.3">
      <c r="A542" s="190" t="s">
        <v>491</v>
      </c>
      <c r="B542" s="336"/>
      <c r="C542" s="337"/>
      <c r="D542" s="337"/>
      <c r="E542" s="347" t="str">
        <f>B155</f>
        <v>6410/01391 Sal. Gardiens 0%           (0690)</v>
      </c>
      <c r="F542" s="250">
        <f>F155</f>
        <v>0</v>
      </c>
      <c r="G542" s="250">
        <f>G155</f>
        <v>0</v>
      </c>
      <c r="H542" s="250">
        <f>H155</f>
        <v>0</v>
      </c>
      <c r="I542" s="250">
        <f>I155</f>
        <v>0</v>
      </c>
      <c r="J542" s="250">
        <f>J155</f>
        <v>0</v>
      </c>
      <c r="K542" s="354">
        <f>H155</f>
        <v>0</v>
      </c>
      <c r="L542" s="250">
        <f>L155</f>
        <v>15098.55</v>
      </c>
      <c r="M542" s="354">
        <f>J155</f>
        <v>0</v>
      </c>
      <c r="N542" s="88"/>
      <c r="O542" s="250">
        <f>O155</f>
        <v>0</v>
      </c>
      <c r="P542" s="354">
        <f>M155</f>
        <v>0</v>
      </c>
      <c r="Q542" s="123"/>
      <c r="R542" s="357"/>
      <c r="S542" s="88"/>
      <c r="T542" s="250">
        <f>T155</f>
        <v>0</v>
      </c>
      <c r="U542" s="354"/>
      <c r="V542" s="123"/>
      <c r="W542" s="357"/>
      <c r="X542" s="340"/>
      <c r="Y542" s="250">
        <f>Y155</f>
        <v>0</v>
      </c>
      <c r="Z542" s="354" t="str">
        <f>W155</f>
        <v/>
      </c>
      <c r="AA542" s="30"/>
      <c r="AB542" s="357"/>
      <c r="AC542" s="88">
        <f>AC155</f>
        <v>0</v>
      </c>
      <c r="AD542" s="250">
        <f>AD155</f>
        <v>0</v>
      </c>
      <c r="AE542" s="90" t="str">
        <f>AB155</f>
        <v/>
      </c>
      <c r="AF542" s="30"/>
      <c r="AG542" s="357"/>
      <c r="AH542" s="88">
        <f>AH155</f>
        <v>0</v>
      </c>
      <c r="AI542" s="250">
        <f>AI155</f>
        <v>0</v>
      </c>
      <c r="AJ542" s="90"/>
      <c r="AK542" s="30"/>
      <c r="AL542" s="357"/>
      <c r="AM542" s="88"/>
      <c r="AN542" s="250">
        <f>AN155</f>
        <v>0</v>
      </c>
      <c r="AO542" s="29"/>
      <c r="AP542" s="30"/>
      <c r="AQ542" s="357"/>
      <c r="AR542" s="88"/>
      <c r="AS542" s="338"/>
      <c r="AT542" s="29"/>
      <c r="AU542" s="30"/>
      <c r="AV542" s="357"/>
    </row>
    <row r="543" spans="1:48" s="62" customFormat="1" hidden="1" outlineLevel="3" x14ac:dyDescent="0.3">
      <c r="A543" s="190" t="s">
        <v>492</v>
      </c>
      <c r="B543" s="336"/>
      <c r="C543" s="337"/>
      <c r="D543" s="337"/>
      <c r="E543" s="347" t="str">
        <f xml:space="preserve"> B121</f>
        <v>6410/00321 Salaires Pers.Entretien    (0380)</v>
      </c>
      <c r="F543" s="250">
        <f xml:space="preserve"> F121</f>
        <v>26582.11</v>
      </c>
      <c r="G543" s="250">
        <f xml:space="preserve"> G121</f>
        <v>27486.19</v>
      </c>
      <c r="H543" s="250">
        <f xml:space="preserve"> H121</f>
        <v>28620.59</v>
      </c>
      <c r="I543" s="250">
        <f xml:space="preserve"> I121</f>
        <v>29331.66</v>
      </c>
      <c r="J543" s="250">
        <f xml:space="preserve"> J121</f>
        <v>28461.98</v>
      </c>
      <c r="K543" s="354"/>
      <c r="L543" s="250">
        <f xml:space="preserve"> L121</f>
        <v>28543.87</v>
      </c>
      <c r="M543" s="354"/>
      <c r="N543" s="88"/>
      <c r="O543" s="250">
        <f xml:space="preserve"> O121</f>
        <v>26166.18</v>
      </c>
      <c r="P543" s="354"/>
      <c r="Q543" s="123"/>
      <c r="R543" s="357">
        <f>O543/O$640</f>
        <v>5.2223271851894015E-2</v>
      </c>
      <c r="S543" s="88"/>
      <c r="T543" s="250">
        <f xml:space="preserve"> T121</f>
        <v>29174.98</v>
      </c>
      <c r="U543" s="354"/>
      <c r="V543" s="123"/>
      <c r="W543" s="357">
        <f>T543/T$640</f>
        <v>5.9653813399472275E-2</v>
      </c>
      <c r="X543" s="340"/>
      <c r="Y543" s="250">
        <f xml:space="preserve"> Y121</f>
        <v>30292.32</v>
      </c>
      <c r="Z543" s="354"/>
      <c r="AA543" s="30"/>
      <c r="AB543" s="357">
        <f>Y543/Y$640</f>
        <v>5.9468425970120475E-2</v>
      </c>
      <c r="AC543" s="88">
        <f xml:space="preserve"> AC121</f>
        <v>30000</v>
      </c>
      <c r="AD543" s="250">
        <f xml:space="preserve"> AD121</f>
        <v>27788.400000000001</v>
      </c>
      <c r="AE543" s="90"/>
      <c r="AF543" s="30"/>
      <c r="AG543" s="357">
        <f>AD543/AD$640</f>
        <v>5.5181375779303099E-2</v>
      </c>
      <c r="AH543" s="88">
        <f xml:space="preserve"> AH121</f>
        <v>30450</v>
      </c>
      <c r="AI543" s="250">
        <f xml:space="preserve"> AI121</f>
        <v>37694.42</v>
      </c>
      <c r="AJ543" s="90"/>
      <c r="AK543" s="30"/>
      <c r="AL543" s="357">
        <f>AI543/AI$640</f>
        <v>7.8226251648104816E-2</v>
      </c>
      <c r="AM543" s="88"/>
      <c r="AN543" s="250">
        <f xml:space="preserve"> AN121</f>
        <v>19403.68</v>
      </c>
      <c r="AO543" s="29"/>
      <c r="AP543" s="30"/>
      <c r="AQ543" s="357">
        <f>AN543/AN$640</f>
        <v>5.2309653236598599E-2</v>
      </c>
      <c r="AR543" s="88"/>
      <c r="AS543" s="338"/>
      <c r="AT543" s="29"/>
      <c r="AU543" s="30"/>
      <c r="AV543" s="357" t="e">
        <f>AS543/AS$640</f>
        <v>#DIV/0!</v>
      </c>
    </row>
    <row r="544" spans="1:48" s="62" customFormat="1" hidden="1" outlineLevel="1" collapsed="1" x14ac:dyDescent="0.3">
      <c r="A544" s="199" t="s">
        <v>493</v>
      </c>
      <c r="B544" s="336"/>
      <c r="C544" s="337"/>
      <c r="D544" s="337"/>
      <c r="E544" s="373"/>
      <c r="F544" s="348">
        <f>SUM(F545,F551,F557,F563,F569,F574,)</f>
        <v>35092.520000000004</v>
      </c>
      <c r="G544" s="348">
        <f>SUM(G545,G551,G557,G563,G569,G574,)</f>
        <v>38203.699999999997</v>
      </c>
      <c r="H544" s="348">
        <f>SUM(H545,H551,H557,H563,H569,H574,)</f>
        <v>40637.630000000005</v>
      </c>
      <c r="I544" s="348">
        <f>SUM(I545,I551,I557,I563,I569,I574,)</f>
        <v>-12554.080000000002</v>
      </c>
      <c r="J544" s="348">
        <f>SUM(J545,J551,J557,J563,J569,J574,)</f>
        <v>21996.52</v>
      </c>
      <c r="K544" s="349" t="str">
        <f>ROUND((J544-I544),2)&amp;"  ( "&amp;(ROUND((J544-I544)/(IF(I544=0,0.0001,I544)),3)*100)&amp;"% )"</f>
        <v>34550,6  ( -275,2% )</v>
      </c>
      <c r="L544" s="348">
        <f>SUM(L545,L551,L557,L563,L569,L574,)</f>
        <v>21979.129999999997</v>
      </c>
      <c r="M544" s="349" t="str">
        <f>ROUND((L544-G544),2)&amp;"   ( "&amp;(ROUND((L544-G544)/(IF(G544=0,0.0001,G544)),3)*100)&amp;"% )"</f>
        <v>-16224,57   ( -42,5% )</v>
      </c>
      <c r="N544" s="88"/>
      <c r="O544" s="348">
        <f>SUM(O545,O551,O557,O563,O569,O574,)</f>
        <v>23678.799999999999</v>
      </c>
      <c r="P544" s="349" t="str">
        <f>ROUND((O544-J544),2)&amp;"   ( "&amp;(ROUND((O544-J544)/(IF(J544=0,0.0001,J544)),3)*100)&amp;"% )"</f>
        <v>1682,28   ( 7,6% )</v>
      </c>
      <c r="Q544" s="123"/>
      <c r="R544" s="357">
        <f>O544/O$640</f>
        <v>4.725888186684598E-2</v>
      </c>
      <c r="S544" s="88"/>
      <c r="T544" s="348">
        <f>SUM(T545,T551,T557,T563,T569,T574,)</f>
        <v>24805.9</v>
      </c>
      <c r="U544" s="349" t="str">
        <f>ROUND((T544-O544),2)&amp;"   ( "&amp;(ROUND((T544-O544)/(IF(O544=0,0.0001,O544)),3)*100)&amp;"% )"</f>
        <v>1127,1   ( 4,8% )</v>
      </c>
      <c r="V544" s="123"/>
      <c r="W544" s="357">
        <f>T544/T$640</f>
        <v>5.072039568856497E-2</v>
      </c>
      <c r="X544" s="340"/>
      <c r="Y544" s="348">
        <f>SUM(Y545,Y551,Y557,Y563,Y569,Y574,)</f>
        <v>22809.49</v>
      </c>
      <c r="Z544" s="349" t="str">
        <f>ROUND((Y544-T544),2)&amp;"   ( "&amp;(ROUND((Y544-T544)/(IF(T544=0,0.0001,T544)),3)*100)&amp;"% )"</f>
        <v>-1996,41   ( -8% )</v>
      </c>
      <c r="AA544" s="30"/>
      <c r="AB544" s="357">
        <f>Y544/Y$640</f>
        <v>4.4778493937777081E-2</v>
      </c>
      <c r="AC544" s="88">
        <f>SUM(AC545,AC551,AC557,AC563,AC569,AC574,)</f>
        <v>27970</v>
      </c>
      <c r="AD544" s="348">
        <f>SUM(AD545,AD551,AD557,AD563,AD569,AD574,)</f>
        <v>18601.850000000002</v>
      </c>
      <c r="AE544" s="6" t="str">
        <f>ROUND((AD544-Y544),2)&amp;"   ( "&amp;(ROUND((AD544-Y544)/(IF(Y544=0,0.0001,Y544)),3)*100)&amp;"% )"</f>
        <v>-4207,64   ( -18,4% )</v>
      </c>
      <c r="AF544" s="30"/>
      <c r="AG544" s="357">
        <f>AD544/AD$640</f>
        <v>3.6938998828296321E-2</v>
      </c>
      <c r="AH544" s="88">
        <f>SUM(AH545,AH551,AH557,AH563,AH569,AH574,)</f>
        <v>28430</v>
      </c>
      <c r="AI544" s="348">
        <f>SUM(AI545,AI551,AI557,AI563,AI569,AI574,)</f>
        <v>21584.83</v>
      </c>
      <c r="AJ544" s="6" t="str">
        <f t="shared" ref="AJ544" si="365">ROUND(AI544-AD544,2) &amp; "   (" &amp; ROUND(100*(AI544-AD544)/AD544,1) &amp;"%)"</f>
        <v>2982,98   (16%)</v>
      </c>
      <c r="AK544" s="30"/>
      <c r="AL544" s="357">
        <f>AI544/AI$640</f>
        <v>4.4794437568254471E-2</v>
      </c>
      <c r="AM544" s="88"/>
      <c r="AN544" s="348">
        <f>SUM(AN545,AN551,AN557,AN563,AN569,AN574,)</f>
        <v>12065.43</v>
      </c>
      <c r="AO544" s="35" t="str">
        <f t="shared" ref="AO544" si="366">ROUND(AN544-AI544,2) &amp; "   (" &amp; ROUND(100*(AN544-AI544)/AI544,1) &amp;"%)"</f>
        <v>-9519,4   (-44,1%)</v>
      </c>
      <c r="AP544" s="30"/>
      <c r="AQ544" s="357">
        <f>AN544/AN$640</f>
        <v>3.2526740260118384E-2</v>
      </c>
      <c r="AR544" s="88"/>
      <c r="AS544" s="338"/>
      <c r="AT544" s="35" t="str">
        <f t="shared" ref="AT544" si="367">ROUND(AS544-AN544,2) &amp; "   (" &amp; ROUND(100*(AS544-AN544)/AN544,1) &amp;"%)"</f>
        <v>-12065,43   (-100%)</v>
      </c>
      <c r="AU544" s="30"/>
      <c r="AV544" s="357" t="e">
        <f>AS544/AS$640</f>
        <v>#DIV/0!</v>
      </c>
    </row>
    <row r="545" spans="1:48" s="62" customFormat="1" hidden="1" outlineLevel="2" collapsed="1" x14ac:dyDescent="0.3">
      <c r="A545" s="188" t="s">
        <v>494</v>
      </c>
      <c r="B545" s="336"/>
      <c r="C545" s="337"/>
      <c r="D545" s="337"/>
      <c r="E545" s="337"/>
      <c r="F545" s="362">
        <f>SUM(F546:F550)</f>
        <v>904.31</v>
      </c>
      <c r="G545" s="362">
        <f>SUM(G546:G550)</f>
        <v>933.35</v>
      </c>
      <c r="H545" s="362">
        <f>SUM(H546:H550)</f>
        <v>974.8</v>
      </c>
      <c r="I545" s="362">
        <f>SUM(I546:I550)</f>
        <v>1105.76</v>
      </c>
      <c r="J545" s="362">
        <f>SUM(J546:J550)</f>
        <v>716</v>
      </c>
      <c r="K545" s="376"/>
      <c r="L545" s="362">
        <f>SUM(L546:L550)</f>
        <v>161.75</v>
      </c>
      <c r="M545" s="376"/>
      <c r="N545" s="88"/>
      <c r="O545" s="362">
        <f>SUM(O546:O550)</f>
        <v>0</v>
      </c>
      <c r="P545" s="376"/>
      <c r="Q545" s="123"/>
      <c r="R545" s="357"/>
      <c r="S545" s="88"/>
      <c r="T545" s="362">
        <f>SUM(T546:T550)</f>
        <v>0</v>
      </c>
      <c r="U545" s="376"/>
      <c r="V545" s="123"/>
      <c r="W545" s="357"/>
      <c r="X545" s="340"/>
      <c r="Y545" s="362">
        <f>SUM(Y546:Y550)</f>
        <v>0</v>
      </c>
      <c r="Z545" s="376"/>
      <c r="AA545" s="30"/>
      <c r="AB545" s="357"/>
      <c r="AC545" s="88">
        <f>SUM(AC546:AC550)</f>
        <v>680</v>
      </c>
      <c r="AD545" s="362">
        <f>SUM(AD546:AD550)</f>
        <v>0</v>
      </c>
      <c r="AE545" s="90"/>
      <c r="AF545" s="30"/>
      <c r="AG545" s="357"/>
      <c r="AH545" s="88">
        <f>SUM(AH546:AH550)</f>
        <v>700</v>
      </c>
      <c r="AI545" s="362">
        <f>SUM(AI546:AI550)</f>
        <v>0</v>
      </c>
      <c r="AJ545" s="90"/>
      <c r="AK545" s="30"/>
      <c r="AL545" s="357"/>
      <c r="AM545" s="88"/>
      <c r="AN545" s="362">
        <f>SUM(AN546:AN550)</f>
        <v>0</v>
      </c>
      <c r="AO545" s="29"/>
      <c r="AP545" s="30"/>
      <c r="AQ545" s="357"/>
      <c r="AR545" s="88"/>
      <c r="AS545" s="338"/>
      <c r="AT545" s="29"/>
      <c r="AU545" s="30"/>
      <c r="AV545" s="357"/>
    </row>
    <row r="546" spans="1:48" s="62" customFormat="1" hidden="1" outlineLevel="3" x14ac:dyDescent="0.3">
      <c r="A546" s="190" t="s">
        <v>495</v>
      </c>
      <c r="B546" s="336"/>
      <c r="C546" s="337"/>
      <c r="D546" s="337"/>
      <c r="E546" s="347" t="str">
        <f xml:space="preserve"> B120</f>
        <v>6410/01315  CRI Prévoyance   C      (0370)</v>
      </c>
      <c r="F546" s="250">
        <f xml:space="preserve"> F120</f>
        <v>0</v>
      </c>
      <c r="G546" s="250">
        <f xml:space="preserve"> G120</f>
        <v>658.21</v>
      </c>
      <c r="H546" s="250">
        <f xml:space="preserve"> H120</f>
        <v>693.6</v>
      </c>
      <c r="I546" s="250">
        <f xml:space="preserve"> I120</f>
        <v>816.44</v>
      </c>
      <c r="J546" s="250">
        <f xml:space="preserve"> J120</f>
        <v>433</v>
      </c>
      <c r="K546" s="354">
        <f xml:space="preserve"> H120</f>
        <v>693.6</v>
      </c>
      <c r="L546" s="250">
        <f xml:space="preserve"> L120</f>
        <v>0</v>
      </c>
      <c r="M546" s="354">
        <f xml:space="preserve"> J120</f>
        <v>433</v>
      </c>
      <c r="N546" s="88"/>
      <c r="O546" s="250">
        <f xml:space="preserve"> O120</f>
        <v>0</v>
      </c>
      <c r="P546" s="354">
        <f xml:space="preserve"> M120</f>
        <v>0</v>
      </c>
      <c r="Q546" s="123"/>
      <c r="R546" s="357"/>
      <c r="S546" s="88"/>
      <c r="T546" s="250">
        <f xml:space="preserve"> T120</f>
        <v>0</v>
      </c>
      <c r="U546" s="354">
        <f xml:space="preserve"> P120</f>
        <v>0</v>
      </c>
      <c r="V546" s="123"/>
      <c r="W546" s="357"/>
      <c r="X546" s="340"/>
      <c r="Y546" s="250">
        <f xml:space="preserve"> Y120</f>
        <v>0</v>
      </c>
      <c r="Z546" s="354" t="str">
        <f xml:space="preserve"> W120</f>
        <v/>
      </c>
      <c r="AA546" s="30"/>
      <c r="AB546" s="357"/>
      <c r="AC546" s="88">
        <f xml:space="preserve"> AC120</f>
        <v>570</v>
      </c>
      <c r="AD546" s="250">
        <f xml:space="preserve"> AD120</f>
        <v>0</v>
      </c>
      <c r="AE546" s="90" t="str">
        <f xml:space="preserve"> AB120</f>
        <v/>
      </c>
      <c r="AF546" s="30"/>
      <c r="AG546" s="357"/>
      <c r="AH546" s="88">
        <f xml:space="preserve"> AH120</f>
        <v>580</v>
      </c>
      <c r="AI546" s="250">
        <f xml:space="preserve"> AI120</f>
        <v>0</v>
      </c>
      <c r="AJ546" s="90"/>
      <c r="AK546" s="30"/>
      <c r="AL546" s="357"/>
      <c r="AM546" s="88"/>
      <c r="AN546" s="250">
        <f xml:space="preserve"> AN120</f>
        <v>0</v>
      </c>
      <c r="AO546" s="29"/>
      <c r="AP546" s="30"/>
      <c r="AQ546" s="357"/>
      <c r="AR546" s="88"/>
      <c r="AS546" s="338"/>
      <c r="AT546" s="29"/>
      <c r="AU546" s="30"/>
      <c r="AV546" s="357"/>
    </row>
    <row r="547" spans="1:48" s="62" customFormat="1" hidden="1" outlineLevel="3" x14ac:dyDescent="0.3">
      <c r="A547" s="190" t="s">
        <v>496</v>
      </c>
      <c r="B547" s="336"/>
      <c r="C547" s="337"/>
      <c r="D547" s="337"/>
      <c r="E547" s="347"/>
      <c r="F547" s="250"/>
      <c r="G547" s="250"/>
      <c r="H547" s="250"/>
      <c r="I547" s="250"/>
      <c r="J547" s="250"/>
      <c r="K547" s="354"/>
      <c r="L547" s="250"/>
      <c r="M547" s="354"/>
      <c r="N547" s="88"/>
      <c r="O547" s="250"/>
      <c r="P547" s="354"/>
      <c r="Q547" s="123"/>
      <c r="R547" s="357"/>
      <c r="S547" s="88"/>
      <c r="T547" s="250"/>
      <c r="U547" s="354"/>
      <c r="V547" s="123"/>
      <c r="W547" s="357"/>
      <c r="X547" s="340"/>
      <c r="Y547" s="250"/>
      <c r="Z547" s="354"/>
      <c r="AA547" s="30"/>
      <c r="AB547" s="357"/>
      <c r="AC547" s="88"/>
      <c r="AD547" s="250"/>
      <c r="AE547" s="90"/>
      <c r="AF547" s="30"/>
      <c r="AG547" s="357"/>
      <c r="AH547" s="88"/>
      <c r="AI547" s="250"/>
      <c r="AJ547" s="90"/>
      <c r="AK547" s="30"/>
      <c r="AL547" s="357"/>
      <c r="AM547" s="88"/>
      <c r="AN547" s="250"/>
      <c r="AO547" s="29"/>
      <c r="AP547" s="30"/>
      <c r="AQ547" s="357"/>
      <c r="AR547" s="88"/>
      <c r="AS547" s="338"/>
      <c r="AT547" s="29"/>
      <c r="AU547" s="30"/>
      <c r="AV547" s="357"/>
    </row>
    <row r="548" spans="1:48" s="62" customFormat="1" hidden="1" outlineLevel="3" x14ac:dyDescent="0.3">
      <c r="A548" s="190" t="s">
        <v>497</v>
      </c>
      <c r="B548" s="336"/>
      <c r="C548" s="337"/>
      <c r="D548" s="337"/>
      <c r="E548" s="374" t="str">
        <f xml:space="preserve"> B144</f>
        <v>6420/01374 Cotis.Prévoy. Gard.40%   (0590)</v>
      </c>
      <c r="F548" s="250">
        <f>F144</f>
        <v>0</v>
      </c>
      <c r="G548" s="250">
        <f>G144</f>
        <v>0</v>
      </c>
      <c r="H548" s="250">
        <f>H144</f>
        <v>0</v>
      </c>
      <c r="I548" s="250">
        <f>I144</f>
        <v>0</v>
      </c>
      <c r="J548" s="250">
        <f>J144</f>
        <v>0</v>
      </c>
      <c r="K548" s="354"/>
      <c r="L548" s="250">
        <f>L144</f>
        <v>98.27</v>
      </c>
      <c r="M548" s="354"/>
      <c r="N548" s="88"/>
      <c r="O548" s="250">
        <f>O144</f>
        <v>0</v>
      </c>
      <c r="P548" s="354"/>
      <c r="Q548" s="123"/>
      <c r="R548" s="357"/>
      <c r="S548" s="88"/>
      <c r="T548" s="250">
        <f>T144</f>
        <v>0</v>
      </c>
      <c r="U548" s="354"/>
      <c r="V548" s="123"/>
      <c r="W548" s="357"/>
      <c r="X548" s="340"/>
      <c r="Y548" s="250">
        <f>Y144</f>
        <v>0</v>
      </c>
      <c r="Z548" s="354"/>
      <c r="AA548" s="30"/>
      <c r="AB548" s="357"/>
      <c r="AC548" s="88">
        <f>AC144</f>
        <v>110</v>
      </c>
      <c r="AD548" s="250">
        <f>AD144</f>
        <v>0</v>
      </c>
      <c r="AE548" s="90"/>
      <c r="AF548" s="30"/>
      <c r="AG548" s="357"/>
      <c r="AH548" s="88">
        <f>AH144</f>
        <v>120</v>
      </c>
      <c r="AI548" s="250">
        <f>AI144</f>
        <v>0</v>
      </c>
      <c r="AJ548" s="90"/>
      <c r="AK548" s="30"/>
      <c r="AL548" s="357"/>
      <c r="AM548" s="88"/>
      <c r="AN548" s="250">
        <f>AN144</f>
        <v>0</v>
      </c>
      <c r="AO548" s="29"/>
      <c r="AP548" s="30"/>
      <c r="AQ548" s="357"/>
      <c r="AR548" s="88"/>
      <c r="AS548" s="338"/>
      <c r="AT548" s="29"/>
      <c r="AU548" s="30"/>
      <c r="AV548" s="357"/>
    </row>
    <row r="549" spans="1:48" s="62" customFormat="1" hidden="1" outlineLevel="3" x14ac:dyDescent="0.3">
      <c r="A549" s="190" t="s">
        <v>498</v>
      </c>
      <c r="B549" s="336"/>
      <c r="C549" s="337"/>
      <c r="D549" s="337"/>
      <c r="E549" s="347" t="str">
        <f>B158</f>
        <v>6420/01394 Cotis. Prévoy.Gard 0%    (0720)</v>
      </c>
      <c r="F549" s="250">
        <f>F158</f>
        <v>0</v>
      </c>
      <c r="G549" s="250">
        <f>G158</f>
        <v>0</v>
      </c>
      <c r="H549" s="250">
        <f>H158</f>
        <v>0</v>
      </c>
      <c r="I549" s="250">
        <f>I158</f>
        <v>0</v>
      </c>
      <c r="J549" s="250">
        <f>J158</f>
        <v>0</v>
      </c>
      <c r="K549" s="354">
        <f>H158</f>
        <v>0</v>
      </c>
      <c r="L549" s="250">
        <f>L158</f>
        <v>63.48</v>
      </c>
      <c r="M549" s="354">
        <f>J158</f>
        <v>0</v>
      </c>
      <c r="N549" s="88"/>
      <c r="O549" s="250">
        <f>O158</f>
        <v>0</v>
      </c>
      <c r="P549" s="354">
        <f>M158</f>
        <v>0</v>
      </c>
      <c r="Q549" s="123"/>
      <c r="R549" s="357"/>
      <c r="S549" s="88"/>
      <c r="T549" s="250">
        <f>T158</f>
        <v>0</v>
      </c>
      <c r="U549" s="354">
        <f>P158</f>
        <v>0</v>
      </c>
      <c r="V549" s="123"/>
      <c r="W549" s="357"/>
      <c r="X549" s="340"/>
      <c r="Y549" s="250">
        <f>Y158</f>
        <v>0</v>
      </c>
      <c r="Z549" s="354" t="str">
        <f>W158</f>
        <v/>
      </c>
      <c r="AA549" s="30"/>
      <c r="AB549" s="357"/>
      <c r="AC549" s="88">
        <f>AC158</f>
        <v>0</v>
      </c>
      <c r="AD549" s="250">
        <f>AD158</f>
        <v>0</v>
      </c>
      <c r="AE549" s="90" t="str">
        <f>AB158</f>
        <v/>
      </c>
      <c r="AF549" s="30"/>
      <c r="AG549" s="357"/>
      <c r="AH549" s="88">
        <f>AH158</f>
        <v>0</v>
      </c>
      <c r="AI549" s="250">
        <f>AI158</f>
        <v>0</v>
      </c>
      <c r="AJ549" s="90"/>
      <c r="AK549" s="30"/>
      <c r="AL549" s="357"/>
      <c r="AM549" s="88"/>
      <c r="AN549" s="250">
        <f>AN158</f>
        <v>0</v>
      </c>
      <c r="AO549" s="29"/>
      <c r="AP549" s="30"/>
      <c r="AQ549" s="357"/>
      <c r="AR549" s="88"/>
      <c r="AS549" s="338"/>
      <c r="AT549" s="29"/>
      <c r="AU549" s="30"/>
      <c r="AV549" s="357"/>
    </row>
    <row r="550" spans="1:48" s="62" customFormat="1" hidden="1" outlineLevel="3" x14ac:dyDescent="0.3">
      <c r="A550" s="190" t="s">
        <v>499</v>
      </c>
      <c r="B550" s="336"/>
      <c r="C550" s="337"/>
      <c r="D550" s="337"/>
      <c r="E550" s="347" t="str">
        <f>B126</f>
        <v>6420/00326 CRIP PrévoyancePers.Ent. (0430)</v>
      </c>
      <c r="F550" s="250">
        <f>F126</f>
        <v>904.31</v>
      </c>
      <c r="G550" s="250">
        <f>G126</f>
        <v>275.14</v>
      </c>
      <c r="H550" s="250">
        <f>H126</f>
        <v>281.2</v>
      </c>
      <c r="I550" s="250">
        <f>I126</f>
        <v>289.32</v>
      </c>
      <c r="J550" s="250">
        <f>J126</f>
        <v>283</v>
      </c>
      <c r="K550" s="354">
        <f>H126</f>
        <v>281.2</v>
      </c>
      <c r="L550" s="250">
        <f>L126</f>
        <v>0</v>
      </c>
      <c r="M550" s="354">
        <f>J126</f>
        <v>283</v>
      </c>
      <c r="N550" s="88"/>
      <c r="O550" s="250">
        <f>O126</f>
        <v>0</v>
      </c>
      <c r="P550" s="354">
        <f>M126</f>
        <v>0</v>
      </c>
      <c r="Q550" s="123"/>
      <c r="R550" s="357"/>
      <c r="S550" s="88"/>
      <c r="T550" s="250">
        <f>T126</f>
        <v>0</v>
      </c>
      <c r="U550" s="354">
        <f>P126</f>
        <v>0</v>
      </c>
      <c r="V550" s="123"/>
      <c r="W550" s="357"/>
      <c r="X550" s="340"/>
      <c r="Y550" s="250">
        <f>Y126</f>
        <v>0</v>
      </c>
      <c r="Z550" s="354" t="str">
        <f>W126</f>
        <v/>
      </c>
      <c r="AA550" s="30"/>
      <c r="AB550" s="357"/>
      <c r="AC550" s="88">
        <f>AC126</f>
        <v>0</v>
      </c>
      <c r="AD550" s="250">
        <f>AD126</f>
        <v>0</v>
      </c>
      <c r="AE550" s="90" t="str">
        <f>AB126</f>
        <v/>
      </c>
      <c r="AF550" s="30"/>
      <c r="AG550" s="357"/>
      <c r="AH550" s="88">
        <f>AH126</f>
        <v>0</v>
      </c>
      <c r="AI550" s="250">
        <f>AI126</f>
        <v>0</v>
      </c>
      <c r="AJ550" s="90"/>
      <c r="AK550" s="30"/>
      <c r="AL550" s="357"/>
      <c r="AM550" s="88"/>
      <c r="AN550" s="250">
        <f>AN126</f>
        <v>0</v>
      </c>
      <c r="AO550" s="29"/>
      <c r="AP550" s="30"/>
      <c r="AQ550" s="357"/>
      <c r="AR550" s="88"/>
      <c r="AS550" s="338"/>
      <c r="AT550" s="29"/>
      <c r="AU550" s="30"/>
      <c r="AV550" s="357"/>
    </row>
    <row r="551" spans="1:48" s="62" customFormat="1" hidden="1" outlineLevel="2" collapsed="1" x14ac:dyDescent="0.3">
      <c r="A551" s="188" t="s">
        <v>500</v>
      </c>
      <c r="B551" s="336"/>
      <c r="C551" s="337"/>
      <c r="D551" s="337"/>
      <c r="E551" s="337"/>
      <c r="F551" s="362">
        <f>SUM(F552:F556)</f>
        <v>24294.74</v>
      </c>
      <c r="G551" s="362">
        <f>SUM(G552:G556)</f>
        <v>30747.360000000001</v>
      </c>
      <c r="H551" s="362">
        <f>SUM(H552:H556)</f>
        <v>32976.910000000003</v>
      </c>
      <c r="I551" s="362">
        <f>SUM(I552:I556)</f>
        <v>30860.99</v>
      </c>
      <c r="J551" s="362">
        <f>SUM(J552:J556)</f>
        <v>16485.560000000001</v>
      </c>
      <c r="K551" s="376"/>
      <c r="L551" s="362">
        <f>SUM(L552:L556)</f>
        <v>17100.559999999998</v>
      </c>
      <c r="M551" s="376"/>
      <c r="N551" s="88"/>
      <c r="O551" s="362">
        <f>SUM(O552:O556)</f>
        <v>18395.23</v>
      </c>
      <c r="P551" s="376"/>
      <c r="Q551" s="123"/>
      <c r="R551" s="357"/>
      <c r="S551" s="88"/>
      <c r="T551" s="362">
        <f>SUM(T552:T556)</f>
        <v>19168.22</v>
      </c>
      <c r="U551" s="376"/>
      <c r="V551" s="123"/>
      <c r="W551" s="357"/>
      <c r="X551" s="340"/>
      <c r="Y551" s="362">
        <f>SUM(Y552:Y556)</f>
        <v>17863.09</v>
      </c>
      <c r="Z551" s="376"/>
      <c r="AA551" s="30"/>
      <c r="AB551" s="357"/>
      <c r="AC551" s="88">
        <f>SUM(AC552:AC556)</f>
        <v>19500</v>
      </c>
      <c r="AD551" s="362">
        <f>SUM(AD552:AD556)</f>
        <v>14904.11</v>
      </c>
      <c r="AE551" s="90"/>
      <c r="AF551" s="30"/>
      <c r="AG551" s="357"/>
      <c r="AH551" s="88">
        <f>SUM(AH552:AH556)</f>
        <v>19800</v>
      </c>
      <c r="AI551" s="362">
        <f>SUM(AI552:AI556)</f>
        <v>17160.63</v>
      </c>
      <c r="AJ551" s="90"/>
      <c r="AK551" s="30"/>
      <c r="AL551" s="357"/>
      <c r="AM551" s="88"/>
      <c r="AN551" s="362">
        <f>SUM(AN552:AN556)</f>
        <v>9679.24</v>
      </c>
      <c r="AO551" s="29"/>
      <c r="AP551" s="30"/>
      <c r="AQ551" s="357"/>
      <c r="AR551" s="88"/>
      <c r="AS551" s="338"/>
      <c r="AT551" s="29"/>
      <c r="AU551" s="30"/>
      <c r="AV551" s="357"/>
    </row>
    <row r="552" spans="1:48" s="62" customFormat="1" hidden="1" outlineLevel="3" x14ac:dyDescent="0.3">
      <c r="A552" s="190" t="s">
        <v>501</v>
      </c>
      <c r="B552" s="336"/>
      <c r="C552" s="337"/>
      <c r="D552" s="337"/>
      <c r="E552" s="347" t="str">
        <f>B112</f>
        <v>6420/00302 Cotis.Urssaf Concierges (0290)</v>
      </c>
      <c r="F552" s="250">
        <f>F112</f>
        <v>15975.54</v>
      </c>
      <c r="G552" s="250">
        <f>G112</f>
        <v>21386.77</v>
      </c>
      <c r="H552" s="250">
        <f>H112</f>
        <v>23987.95</v>
      </c>
      <c r="I552" s="250">
        <f>I112</f>
        <v>21581.95</v>
      </c>
      <c r="J552" s="250">
        <f>J112</f>
        <v>7583.69</v>
      </c>
      <c r="K552" s="354"/>
      <c r="L552" s="250">
        <f>L112</f>
        <v>0</v>
      </c>
      <c r="M552" s="354"/>
      <c r="N552" s="88"/>
      <c r="O552" s="250">
        <f>O112</f>
        <v>0</v>
      </c>
      <c r="P552" s="354"/>
      <c r="Q552" s="123"/>
      <c r="R552" s="357"/>
      <c r="S552" s="88"/>
      <c r="T552" s="250">
        <f>T112</f>
        <v>0</v>
      </c>
      <c r="U552" s="354"/>
      <c r="V552" s="123"/>
      <c r="W552" s="357"/>
      <c r="X552" s="340"/>
      <c r="Y552" s="250">
        <f>Y112</f>
        <v>0</v>
      </c>
      <c r="Z552" s="354"/>
      <c r="AA552" s="30"/>
      <c r="AB552" s="357"/>
      <c r="AC552" s="88">
        <f>AC112</f>
        <v>0</v>
      </c>
      <c r="AD552" s="250">
        <f>AD112</f>
        <v>0</v>
      </c>
      <c r="AE552" s="90"/>
      <c r="AF552" s="30"/>
      <c r="AG552" s="357"/>
      <c r="AH552" s="88">
        <f>AH112</f>
        <v>0</v>
      </c>
      <c r="AI552" s="250">
        <f>AI112</f>
        <v>0</v>
      </c>
      <c r="AJ552" s="90"/>
      <c r="AK552" s="30"/>
      <c r="AL552" s="357"/>
      <c r="AM552" s="88"/>
      <c r="AN552" s="250">
        <f>AN112</f>
        <v>0</v>
      </c>
      <c r="AO552" s="29"/>
      <c r="AP552" s="30"/>
      <c r="AQ552" s="357"/>
      <c r="AR552" s="88"/>
      <c r="AS552" s="338"/>
      <c r="AT552" s="29"/>
      <c r="AU552" s="30"/>
      <c r="AV552" s="357"/>
    </row>
    <row r="553" spans="1:48" s="62" customFormat="1" hidden="1" outlineLevel="3" x14ac:dyDescent="0.3">
      <c r="A553" s="190" t="s">
        <v>502</v>
      </c>
      <c r="B553" s="336"/>
      <c r="C553" s="337"/>
      <c r="D553" s="337"/>
      <c r="E553" s="347"/>
      <c r="F553" s="250"/>
      <c r="G553" s="250"/>
      <c r="H553" s="250"/>
      <c r="I553" s="250"/>
      <c r="J553" s="250"/>
      <c r="K553" s="354"/>
      <c r="L553" s="250"/>
      <c r="M553" s="354"/>
      <c r="N553" s="88"/>
      <c r="O553" s="250"/>
      <c r="P553" s="354"/>
      <c r="Q553" s="123"/>
      <c r="R553" s="357"/>
      <c r="S553" s="88"/>
      <c r="T553" s="250"/>
      <c r="U553" s="354"/>
      <c r="V553" s="123"/>
      <c r="W553" s="357"/>
      <c r="X553" s="340"/>
      <c r="Y553" s="250"/>
      <c r="Z553" s="354"/>
      <c r="AA553" s="30"/>
      <c r="AB553" s="357"/>
      <c r="AC553" s="88"/>
      <c r="AD553" s="250"/>
      <c r="AE553" s="90"/>
      <c r="AF553" s="30"/>
      <c r="AG553" s="357"/>
      <c r="AH553" s="88"/>
      <c r="AI553" s="250"/>
      <c r="AJ553" s="90"/>
      <c r="AK553" s="30"/>
      <c r="AL553" s="357"/>
      <c r="AM553" s="88"/>
      <c r="AN553" s="250"/>
      <c r="AO553" s="29"/>
      <c r="AP553" s="30"/>
      <c r="AQ553" s="357"/>
      <c r="AR553" s="88"/>
      <c r="AS553" s="338"/>
      <c r="AT553" s="29"/>
      <c r="AU553" s="30"/>
      <c r="AV553" s="357"/>
    </row>
    <row r="554" spans="1:48" s="62" customFormat="1" hidden="1" outlineLevel="3" x14ac:dyDescent="0.3">
      <c r="A554" s="190" t="s">
        <v>503</v>
      </c>
      <c r="B554" s="336"/>
      <c r="C554" s="337"/>
      <c r="D554" s="337"/>
      <c r="E554" s="347" t="str">
        <f>B153</f>
        <v>6420/01387  Cotis.Urssaf Gardien 40%  (0670)</v>
      </c>
      <c r="F554" s="250">
        <f>F153</f>
        <v>0</v>
      </c>
      <c r="G554" s="250">
        <f>G153</f>
        <v>0</v>
      </c>
      <c r="H554" s="250">
        <f>H153</f>
        <v>0</v>
      </c>
      <c r="I554" s="250">
        <f>I153</f>
        <v>0</v>
      </c>
      <c r="J554" s="250">
        <f>J153</f>
        <v>0</v>
      </c>
      <c r="K554" s="354"/>
      <c r="L554" s="250">
        <f>L153</f>
        <v>7396.61</v>
      </c>
      <c r="M554" s="354"/>
      <c r="N554" s="88"/>
      <c r="O554" s="250">
        <f>O153</f>
        <v>10889.39</v>
      </c>
      <c r="P554" s="354"/>
      <c r="Q554" s="123"/>
      <c r="R554" s="357"/>
      <c r="S554" s="88"/>
      <c r="T554" s="250">
        <f>T153</f>
        <v>10218.56</v>
      </c>
      <c r="U554" s="354"/>
      <c r="V554" s="123"/>
      <c r="W554" s="357"/>
      <c r="X554" s="340"/>
      <c r="Y554" s="250">
        <f>Y153</f>
        <v>8830.7900000000009</v>
      </c>
      <c r="Z554" s="354"/>
      <c r="AA554" s="30"/>
      <c r="AB554" s="357"/>
      <c r="AC554" s="88">
        <f>AC153</f>
        <v>10500</v>
      </c>
      <c r="AD554" s="250">
        <f>AD153</f>
        <v>7523.82</v>
      </c>
      <c r="AE554" s="90"/>
      <c r="AF554" s="30"/>
      <c r="AG554" s="357"/>
      <c r="AH554" s="88">
        <f>AH153</f>
        <v>10660</v>
      </c>
      <c r="AI554" s="250">
        <f>AI153</f>
        <v>7262.03</v>
      </c>
      <c r="AJ554" s="90"/>
      <c r="AK554" s="30"/>
      <c r="AL554" s="357"/>
      <c r="AM554" s="88"/>
      <c r="AN554" s="250">
        <f>AN153</f>
        <v>5408.12</v>
      </c>
      <c r="AO554" s="29"/>
      <c r="AP554" s="30"/>
      <c r="AQ554" s="357"/>
      <c r="AR554" s="88"/>
      <c r="AS554" s="338"/>
      <c r="AT554" s="29"/>
      <c r="AU554" s="30"/>
      <c r="AV554" s="357"/>
    </row>
    <row r="555" spans="1:48" s="62" customFormat="1" hidden="1" outlineLevel="3" x14ac:dyDescent="0.3">
      <c r="A555" s="190" t="s">
        <v>504</v>
      </c>
      <c r="B555" s="336"/>
      <c r="C555" s="337"/>
      <c r="D555" s="337"/>
      <c r="E555" s="347" t="str">
        <f>B156</f>
        <v>6420/01392 Cotis. URSAFF 0%           (0700)</v>
      </c>
      <c r="F555" s="250">
        <f>F156</f>
        <v>0</v>
      </c>
      <c r="G555" s="250">
        <f>G156</f>
        <v>0</v>
      </c>
      <c r="H555" s="250">
        <f>H156</f>
        <v>0</v>
      </c>
      <c r="I555" s="250">
        <f>I156</f>
        <v>0</v>
      </c>
      <c r="J555" s="250">
        <f>J156</f>
        <v>0</v>
      </c>
      <c r="K555" s="354">
        <f>H156</f>
        <v>0</v>
      </c>
      <c r="L555" s="250">
        <f>L156</f>
        <v>925.15</v>
      </c>
      <c r="M555" s="354">
        <f>J156</f>
        <v>0</v>
      </c>
      <c r="N555" s="88"/>
      <c r="O555" s="250">
        <f>O156</f>
        <v>0</v>
      </c>
      <c r="P555" s="354">
        <f>M156</f>
        <v>0</v>
      </c>
      <c r="Q555" s="123"/>
      <c r="R555" s="357"/>
      <c r="S555" s="88"/>
      <c r="T555" s="250">
        <f>T156</f>
        <v>0</v>
      </c>
      <c r="U555" s="354">
        <f>P156</f>
        <v>0</v>
      </c>
      <c r="V555" s="123"/>
      <c r="W555" s="357"/>
      <c r="X555" s="340"/>
      <c r="Y555" s="250">
        <f>Y156</f>
        <v>0</v>
      </c>
      <c r="Z555" s="354" t="str">
        <f>W156</f>
        <v/>
      </c>
      <c r="AA555" s="30"/>
      <c r="AB555" s="357"/>
      <c r="AC555" s="88">
        <f>AC156</f>
        <v>0</v>
      </c>
      <c r="AD555" s="250">
        <f>AD156</f>
        <v>0</v>
      </c>
      <c r="AE555" s="90" t="str">
        <f>AB156</f>
        <v/>
      </c>
      <c r="AF555" s="30"/>
      <c r="AG555" s="357"/>
      <c r="AH555" s="88">
        <f>AH156</f>
        <v>0</v>
      </c>
      <c r="AI555" s="250">
        <f>AI156</f>
        <v>0</v>
      </c>
      <c r="AJ555" s="90"/>
      <c r="AK555" s="30"/>
      <c r="AL555" s="357"/>
      <c r="AM555" s="88"/>
      <c r="AN555" s="250">
        <f>AN156</f>
        <v>0</v>
      </c>
      <c r="AO555" s="29"/>
      <c r="AP555" s="30"/>
      <c r="AQ555" s="357"/>
      <c r="AR555" s="88"/>
      <c r="AS555" s="338"/>
      <c r="AT555" s="29"/>
      <c r="AU555" s="30"/>
      <c r="AV555" s="357"/>
    </row>
    <row r="556" spans="1:48" s="62" customFormat="1" hidden="1" outlineLevel="3" x14ac:dyDescent="0.3">
      <c r="A556" s="190" t="s">
        <v>505</v>
      </c>
      <c r="B556" s="336"/>
      <c r="C556" s="337"/>
      <c r="D556" s="337"/>
      <c r="E556" s="347" t="str">
        <f xml:space="preserve"> B122</f>
        <v>6420/00322 Urssaf Pers.Entretien      (0390)</v>
      </c>
      <c r="F556" s="250">
        <f xml:space="preserve"> F122</f>
        <v>8319.2000000000007</v>
      </c>
      <c r="G556" s="250">
        <f xml:space="preserve"> G122</f>
        <v>9360.59</v>
      </c>
      <c r="H556" s="250">
        <f xml:space="preserve"> H122</f>
        <v>8988.9599999999991</v>
      </c>
      <c r="I556" s="250">
        <f xml:space="preserve"> I122</f>
        <v>9279.0400000000009</v>
      </c>
      <c r="J556" s="250">
        <f xml:space="preserve"> J122</f>
        <v>8901.8700000000008</v>
      </c>
      <c r="K556" s="354"/>
      <c r="L556" s="250">
        <f xml:space="preserve"> L122</f>
        <v>8778.7999999999993</v>
      </c>
      <c r="M556" s="354"/>
      <c r="N556" s="88"/>
      <c r="O556" s="250">
        <f xml:space="preserve"> O122</f>
        <v>7505.84</v>
      </c>
      <c r="P556" s="354"/>
      <c r="Q556" s="123"/>
      <c r="R556" s="357"/>
      <c r="S556" s="88"/>
      <c r="T556" s="250">
        <f xml:space="preserve"> T122</f>
        <v>8949.66</v>
      </c>
      <c r="U556" s="354"/>
      <c r="V556" s="123"/>
      <c r="W556" s="357"/>
      <c r="X556" s="340"/>
      <c r="Y556" s="250">
        <f xml:space="preserve"> Y122</f>
        <v>9032.2999999999993</v>
      </c>
      <c r="Z556" s="354"/>
      <c r="AA556" s="30"/>
      <c r="AB556" s="357"/>
      <c r="AC556" s="88">
        <f xml:space="preserve"> AC122</f>
        <v>9000</v>
      </c>
      <c r="AD556" s="250">
        <f xml:space="preserve"> AD122</f>
        <v>7380.29</v>
      </c>
      <c r="AE556" s="90"/>
      <c r="AF556" s="30"/>
      <c r="AG556" s="357"/>
      <c r="AH556" s="88">
        <f xml:space="preserve"> AH122</f>
        <v>9140</v>
      </c>
      <c r="AI556" s="250">
        <f xml:space="preserve"> AI122</f>
        <v>9898.6</v>
      </c>
      <c r="AJ556" s="90"/>
      <c r="AK556" s="30"/>
      <c r="AL556" s="357"/>
      <c r="AM556" s="88"/>
      <c r="AN556" s="250">
        <f xml:space="preserve"> AN122</f>
        <v>4271.12</v>
      </c>
      <c r="AO556" s="29"/>
      <c r="AP556" s="30"/>
      <c r="AQ556" s="357"/>
      <c r="AR556" s="88"/>
      <c r="AS556" s="338"/>
      <c r="AT556" s="29"/>
      <c r="AU556" s="30"/>
      <c r="AV556" s="357"/>
    </row>
    <row r="557" spans="1:48" s="62" customFormat="1" hidden="1" outlineLevel="2" collapsed="1" x14ac:dyDescent="0.3">
      <c r="A557" s="188" t="s">
        <v>506</v>
      </c>
      <c r="B557" s="336"/>
      <c r="C557" s="337"/>
      <c r="D557" s="337"/>
      <c r="E557" s="347"/>
      <c r="F557" s="362">
        <f>SUM(F558:F562)</f>
        <v>6229.59</v>
      </c>
      <c r="G557" s="362">
        <f>SUM(G558:G562)</f>
        <v>6522.99</v>
      </c>
      <c r="H557" s="362">
        <f>SUM(H558:H562)</f>
        <v>6685.92</v>
      </c>
      <c r="I557" s="362">
        <f>SUM(I558:I562)</f>
        <v>8716.6</v>
      </c>
      <c r="J557" s="362">
        <f>SUM(J558:J562)</f>
        <v>4794.96</v>
      </c>
      <c r="K557" s="354"/>
      <c r="L557" s="362">
        <f>SUM(L558:L562)</f>
        <v>4716.82</v>
      </c>
      <c r="M557" s="354"/>
      <c r="N557" s="88"/>
      <c r="O557" s="362">
        <f>SUM(O558:O562)</f>
        <v>5136.41</v>
      </c>
      <c r="P557" s="354"/>
      <c r="Q557" s="123"/>
      <c r="R557" s="357"/>
      <c r="S557" s="88"/>
      <c r="T557" s="362">
        <f>SUM(T558:T562)</f>
        <v>4951.12</v>
      </c>
      <c r="U557" s="354"/>
      <c r="V557" s="123"/>
      <c r="W557" s="357"/>
      <c r="X557" s="340"/>
      <c r="Y557" s="362">
        <f>SUM(Y558:Y562)</f>
        <v>4705.0200000000004</v>
      </c>
      <c r="Z557" s="354"/>
      <c r="AA557" s="30"/>
      <c r="AB557" s="357"/>
      <c r="AC557" s="88">
        <f>SUM(AC558:AC562)</f>
        <v>5780</v>
      </c>
      <c r="AD557" s="362">
        <f>SUM(AD558:AD562)</f>
        <v>3462.59</v>
      </c>
      <c r="AE557" s="90"/>
      <c r="AF557" s="30"/>
      <c r="AG557" s="357"/>
      <c r="AH557" s="88">
        <f>SUM(AH558:AH562)</f>
        <v>5870</v>
      </c>
      <c r="AI557" s="362">
        <f>SUM(AI558:AI562)</f>
        <v>4182.3600000000006</v>
      </c>
      <c r="AJ557" s="90"/>
      <c r="AK557" s="30"/>
      <c r="AL557" s="357"/>
      <c r="AM557" s="88"/>
      <c r="AN557" s="362">
        <f>SUM(AN558:AN562)</f>
        <v>2386.19</v>
      </c>
      <c r="AO557" s="29"/>
      <c r="AP557" s="30"/>
      <c r="AQ557" s="357"/>
      <c r="AR557" s="88"/>
      <c r="AS557" s="338"/>
      <c r="AT557" s="29"/>
      <c r="AU557" s="30"/>
      <c r="AV557" s="357"/>
    </row>
    <row r="558" spans="1:48" s="62" customFormat="1" hidden="1" outlineLevel="3" x14ac:dyDescent="0.3">
      <c r="A558" s="190" t="s">
        <v>507</v>
      </c>
      <c r="B558" s="336"/>
      <c r="C558" s="337"/>
      <c r="D558" s="337"/>
      <c r="E558" s="347" t="str">
        <f>B113</f>
        <v>6420/00303 Cotis.Retraite Concierges (0300)</v>
      </c>
      <c r="F558" s="250">
        <f>F113</f>
        <v>4451.9399999999996</v>
      </c>
      <c r="G558" s="250">
        <f>G113</f>
        <v>4491.62</v>
      </c>
      <c r="H558" s="250">
        <f>H113</f>
        <v>4801.26</v>
      </c>
      <c r="I558" s="250">
        <f>I113</f>
        <v>6786.29</v>
      </c>
      <c r="J558" s="250">
        <f>J113</f>
        <v>2921.4</v>
      </c>
      <c r="K558" s="354"/>
      <c r="L558" s="250">
        <f>L113</f>
        <v>0</v>
      </c>
      <c r="M558" s="354"/>
      <c r="N558" s="88"/>
      <c r="O558" s="250">
        <f>O113</f>
        <v>0</v>
      </c>
      <c r="P558" s="354"/>
      <c r="Q558" s="123"/>
      <c r="R558" s="357"/>
      <c r="S558" s="88"/>
      <c r="T558" s="250">
        <f>T113</f>
        <v>0</v>
      </c>
      <c r="U558" s="354"/>
      <c r="V558" s="123"/>
      <c r="W558" s="357"/>
      <c r="X558" s="340"/>
      <c r="Y558" s="250">
        <f>Y113</f>
        <v>0</v>
      </c>
      <c r="Z558" s="354"/>
      <c r="AA558" s="30"/>
      <c r="AB558" s="357"/>
      <c r="AC558" s="88">
        <f>AC113</f>
        <v>0</v>
      </c>
      <c r="AD558" s="250">
        <f>AD113</f>
        <v>0</v>
      </c>
      <c r="AE558" s="90"/>
      <c r="AF558" s="30"/>
      <c r="AG558" s="357"/>
      <c r="AH558" s="88">
        <f>AH113</f>
        <v>0</v>
      </c>
      <c r="AI558" s="250">
        <f>AI113</f>
        <v>0</v>
      </c>
      <c r="AJ558" s="90"/>
      <c r="AK558" s="30"/>
      <c r="AL558" s="357"/>
      <c r="AM558" s="88"/>
      <c r="AN558" s="250">
        <f>AN113</f>
        <v>0</v>
      </c>
      <c r="AO558" s="29"/>
      <c r="AP558" s="30"/>
      <c r="AQ558" s="357"/>
      <c r="AR558" s="88"/>
      <c r="AS558" s="338"/>
      <c r="AT558" s="29"/>
      <c r="AU558" s="30"/>
      <c r="AV558" s="357"/>
    </row>
    <row r="559" spans="1:48" s="62" customFormat="1" hidden="1" outlineLevel="3" x14ac:dyDescent="0.3">
      <c r="A559" s="190" t="s">
        <v>508</v>
      </c>
      <c r="B559" s="336"/>
      <c r="C559" s="337"/>
      <c r="D559" s="337"/>
      <c r="E559" s="378"/>
      <c r="F559" s="27"/>
      <c r="G559" s="27"/>
      <c r="H559" s="27"/>
      <c r="I559" s="27"/>
      <c r="J559" s="27"/>
      <c r="K559" s="380"/>
      <c r="L559" s="27"/>
      <c r="M559" s="380"/>
      <c r="N559" s="88"/>
      <c r="O559" s="27"/>
      <c r="P559" s="380"/>
      <c r="Q559" s="123"/>
      <c r="R559" s="357"/>
      <c r="S559" s="88"/>
      <c r="T559" s="27"/>
      <c r="U559" s="380"/>
      <c r="V559" s="123"/>
      <c r="W559" s="357"/>
      <c r="X559" s="340"/>
      <c r="Y559" s="27"/>
      <c r="Z559" s="380"/>
      <c r="AA559" s="30"/>
      <c r="AB559" s="357"/>
      <c r="AC559" s="88"/>
      <c r="AD559" s="27"/>
      <c r="AE559" s="90"/>
      <c r="AF559" s="30"/>
      <c r="AG559" s="357"/>
      <c r="AH559" s="88"/>
      <c r="AI559" s="27"/>
      <c r="AJ559" s="90"/>
      <c r="AK559" s="30"/>
      <c r="AL559" s="357"/>
      <c r="AM559" s="88"/>
      <c r="AN559" s="27"/>
      <c r="AO559" s="29"/>
      <c r="AP559" s="30"/>
      <c r="AQ559" s="357"/>
      <c r="AR559" s="88"/>
      <c r="AS559" s="338"/>
      <c r="AT559" s="29"/>
      <c r="AU559" s="30"/>
      <c r="AV559" s="357"/>
    </row>
    <row r="560" spans="1:48" s="62" customFormat="1" hidden="1" outlineLevel="3" x14ac:dyDescent="0.3">
      <c r="A560" s="190" t="s">
        <v>509</v>
      </c>
      <c r="B560" s="336"/>
      <c r="C560" s="337"/>
      <c r="D560" s="337"/>
      <c r="E560" s="347" t="str">
        <f>B143</f>
        <v>6420/01373 Cotis.Retraite Gard. 40% (0580)</v>
      </c>
      <c r="F560" s="250">
        <f>F143</f>
        <v>0</v>
      </c>
      <c r="G560" s="250">
        <f>G143</f>
        <v>0</v>
      </c>
      <c r="H560" s="250">
        <f>H143</f>
        <v>0</v>
      </c>
      <c r="I560" s="250">
        <f>I143</f>
        <v>0</v>
      </c>
      <c r="J560" s="250">
        <f>J143</f>
        <v>0</v>
      </c>
      <c r="K560" s="354"/>
      <c r="L560" s="250">
        <f>L143</f>
        <v>1792.69</v>
      </c>
      <c r="M560" s="354"/>
      <c r="N560" s="88"/>
      <c r="O560" s="250">
        <f>O143</f>
        <v>3609.95</v>
      </c>
      <c r="P560" s="354"/>
      <c r="Q560" s="123"/>
      <c r="R560" s="357"/>
      <c r="S560" s="88"/>
      <c r="T560" s="250">
        <f>T143</f>
        <v>3019.16</v>
      </c>
      <c r="U560" s="354"/>
      <c r="V560" s="123"/>
      <c r="W560" s="357"/>
      <c r="X560" s="340"/>
      <c r="Y560" s="250">
        <f>Y143</f>
        <v>2833.67</v>
      </c>
      <c r="Z560" s="354"/>
      <c r="AA560" s="30"/>
      <c r="AB560" s="357"/>
      <c r="AC560" s="88">
        <f>AC143</f>
        <v>3780</v>
      </c>
      <c r="AD560" s="250">
        <f>AD143</f>
        <v>1716.99</v>
      </c>
      <c r="AE560" s="90"/>
      <c r="AF560" s="30"/>
      <c r="AG560" s="357"/>
      <c r="AH560" s="88">
        <f>AH143</f>
        <v>3840</v>
      </c>
      <c r="AI560" s="250">
        <f>AI143</f>
        <v>1796.54</v>
      </c>
      <c r="AJ560" s="90"/>
      <c r="AK560" s="30"/>
      <c r="AL560" s="357"/>
      <c r="AM560" s="88"/>
      <c r="AN560" s="250">
        <f>AN143</f>
        <v>1347.46</v>
      </c>
      <c r="AO560" s="29"/>
      <c r="AP560" s="30"/>
      <c r="AQ560" s="357"/>
      <c r="AR560" s="88"/>
      <c r="AS560" s="338"/>
      <c r="AT560" s="29"/>
      <c r="AU560" s="30"/>
      <c r="AV560" s="357"/>
    </row>
    <row r="561" spans="1:48" s="62" customFormat="1" hidden="1" outlineLevel="3" x14ac:dyDescent="0.3">
      <c r="A561" s="190" t="s">
        <v>510</v>
      </c>
      <c r="B561" s="336"/>
      <c r="C561" s="337"/>
      <c r="D561" s="337"/>
      <c r="E561" s="347" t="str">
        <f>B157</f>
        <v>6420/01393 Cotis.Retrait. Gards 0%       (0710)</v>
      </c>
      <c r="F561" s="250">
        <f>F157</f>
        <v>0</v>
      </c>
      <c r="G561" s="250">
        <f>G157</f>
        <v>0</v>
      </c>
      <c r="H561" s="250">
        <f>H157</f>
        <v>0</v>
      </c>
      <c r="I561" s="250">
        <f>I157</f>
        <v>0</v>
      </c>
      <c r="J561" s="250">
        <f>J157</f>
        <v>0</v>
      </c>
      <c r="K561" s="354">
        <f>H157</f>
        <v>0</v>
      </c>
      <c r="L561" s="250">
        <f>L157</f>
        <v>1011.63</v>
      </c>
      <c r="M561" s="354">
        <f>J157</f>
        <v>0</v>
      </c>
      <c r="N561" s="88"/>
      <c r="O561" s="250">
        <f>O157</f>
        <v>0</v>
      </c>
      <c r="P561" s="354">
        <f>M157</f>
        <v>0</v>
      </c>
      <c r="Q561" s="123"/>
      <c r="R561" s="357"/>
      <c r="S561" s="88"/>
      <c r="T561" s="250">
        <f>T157</f>
        <v>0</v>
      </c>
      <c r="U561" s="354">
        <f>P157</f>
        <v>0</v>
      </c>
      <c r="V561" s="123"/>
      <c r="W561" s="357"/>
      <c r="X561" s="340"/>
      <c r="Y561" s="250">
        <f>Y157</f>
        <v>0</v>
      </c>
      <c r="Z561" s="354" t="str">
        <f>W157</f>
        <v/>
      </c>
      <c r="AA561" s="30"/>
      <c r="AB561" s="357"/>
      <c r="AC561" s="88">
        <f>AC157</f>
        <v>0</v>
      </c>
      <c r="AD561" s="250">
        <f>AD157</f>
        <v>0</v>
      </c>
      <c r="AE561" s="90" t="str">
        <f>AB157</f>
        <v/>
      </c>
      <c r="AF561" s="30"/>
      <c r="AG561" s="357"/>
      <c r="AH561" s="88">
        <f>AH157</f>
        <v>0</v>
      </c>
      <c r="AI561" s="250">
        <f>AI157</f>
        <v>0</v>
      </c>
      <c r="AJ561" s="90"/>
      <c r="AK561" s="30"/>
      <c r="AL561" s="357"/>
      <c r="AM561" s="88"/>
      <c r="AN561" s="250">
        <f>AN157</f>
        <v>0</v>
      </c>
      <c r="AO561" s="29"/>
      <c r="AP561" s="30"/>
      <c r="AQ561" s="357"/>
      <c r="AR561" s="88"/>
      <c r="AS561" s="338"/>
      <c r="AT561" s="29"/>
      <c r="AU561" s="30"/>
      <c r="AV561" s="357"/>
    </row>
    <row r="562" spans="1:48" s="62" customFormat="1" hidden="1" outlineLevel="3" x14ac:dyDescent="0.3">
      <c r="A562" s="190" t="s">
        <v>511</v>
      </c>
      <c r="B562" s="336"/>
      <c r="C562" s="337"/>
      <c r="D562" s="337"/>
      <c r="E562" s="347" t="str">
        <f>B123</f>
        <v>6420/00323 Cot.Retraites Pers.Ent.    (0400)</v>
      </c>
      <c r="F562" s="250">
        <f>F123</f>
        <v>1777.65</v>
      </c>
      <c r="G562" s="250">
        <f>G123</f>
        <v>2031.37</v>
      </c>
      <c r="H562" s="250">
        <f>H123</f>
        <v>1884.66</v>
      </c>
      <c r="I562" s="250">
        <f>I123</f>
        <v>1930.31</v>
      </c>
      <c r="J562" s="250">
        <f>J123</f>
        <v>1873.56</v>
      </c>
      <c r="K562" s="354"/>
      <c r="L562" s="250">
        <f>L123</f>
        <v>1912.5</v>
      </c>
      <c r="M562" s="354"/>
      <c r="N562" s="88"/>
      <c r="O562" s="250">
        <f>O123</f>
        <v>1526.46</v>
      </c>
      <c r="P562" s="354"/>
      <c r="Q562" s="123"/>
      <c r="R562" s="357"/>
      <c r="S562" s="88"/>
      <c r="T562" s="250">
        <f>T123</f>
        <v>1931.96</v>
      </c>
      <c r="U562" s="354"/>
      <c r="V562" s="123"/>
      <c r="W562" s="357"/>
      <c r="X562" s="340"/>
      <c r="Y562" s="250">
        <f>Y123</f>
        <v>1871.35</v>
      </c>
      <c r="Z562" s="354"/>
      <c r="AA562" s="30"/>
      <c r="AB562" s="357"/>
      <c r="AC562" s="88">
        <f>AC123</f>
        <v>2000</v>
      </c>
      <c r="AD562" s="250">
        <f>AD123</f>
        <v>1745.6</v>
      </c>
      <c r="AE562" s="90"/>
      <c r="AF562" s="30"/>
      <c r="AG562" s="357"/>
      <c r="AH562" s="88">
        <f>AH123</f>
        <v>2030</v>
      </c>
      <c r="AI562" s="250">
        <f>AI123</f>
        <v>2385.8200000000002</v>
      </c>
      <c r="AJ562" s="90"/>
      <c r="AK562" s="30"/>
      <c r="AL562" s="357"/>
      <c r="AM562" s="88"/>
      <c r="AN562" s="250">
        <f>AN123</f>
        <v>1038.73</v>
      </c>
      <c r="AO562" s="29"/>
      <c r="AP562" s="30"/>
      <c r="AQ562" s="357"/>
      <c r="AR562" s="88"/>
      <c r="AS562" s="338"/>
      <c r="AT562" s="29"/>
      <c r="AU562" s="30"/>
      <c r="AV562" s="357"/>
    </row>
    <row r="563" spans="1:48" s="62" customFormat="1" hidden="1" outlineLevel="2" collapsed="1" x14ac:dyDescent="0.3">
      <c r="A563" s="188" t="s">
        <v>512</v>
      </c>
      <c r="B563" s="336"/>
      <c r="C563" s="337"/>
      <c r="D563" s="337"/>
      <c r="E563" s="347"/>
      <c r="F563" s="362">
        <f>SUM(F564:F568)</f>
        <v>3663.88</v>
      </c>
      <c r="G563" s="362">
        <f>SUM(G564:G568)</f>
        <v>0</v>
      </c>
      <c r="H563" s="362">
        <f>SUM(H564:H568)</f>
        <v>0</v>
      </c>
      <c r="I563" s="362">
        <f>SUM(I564:I568)</f>
        <v>0</v>
      </c>
      <c r="J563" s="362">
        <f>SUM(J564:J568)</f>
        <v>0</v>
      </c>
      <c r="K563" s="354"/>
      <c r="L563" s="362">
        <f>SUM(L564:L568)</f>
        <v>0</v>
      </c>
      <c r="M563" s="354"/>
      <c r="N563" s="88"/>
      <c r="O563" s="362">
        <f>SUM(O564:O568)</f>
        <v>0</v>
      </c>
      <c r="P563" s="354"/>
      <c r="Q563" s="123"/>
      <c r="R563" s="357"/>
      <c r="S563" s="88"/>
      <c r="T563" s="362">
        <f>SUM(T564:T568)</f>
        <v>0</v>
      </c>
      <c r="U563" s="354"/>
      <c r="V563" s="123"/>
      <c r="W563" s="357"/>
      <c r="X563" s="340"/>
      <c r="Y563" s="362">
        <f>SUM(Y564:Y568)</f>
        <v>0</v>
      </c>
      <c r="Z563" s="354"/>
      <c r="AA563" s="30"/>
      <c r="AB563" s="357"/>
      <c r="AC563" s="88">
        <f>SUM(AC564:AC568)</f>
        <v>310</v>
      </c>
      <c r="AD563" s="362">
        <f>SUM(AD564:AD568)</f>
        <v>0</v>
      </c>
      <c r="AE563" s="90"/>
      <c r="AF563" s="30"/>
      <c r="AG563" s="357"/>
      <c r="AH563" s="88">
        <f>SUM(AH564:AH568)</f>
        <v>330</v>
      </c>
      <c r="AI563" s="362">
        <f>SUM(AI564:AI568)</f>
        <v>0</v>
      </c>
      <c r="AJ563" s="90"/>
      <c r="AK563" s="30"/>
      <c r="AL563" s="357"/>
      <c r="AM563" s="88"/>
      <c r="AN563" s="362">
        <f>SUM(AN564:AN568)</f>
        <v>0</v>
      </c>
      <c r="AO563" s="29"/>
      <c r="AP563" s="30"/>
      <c r="AQ563" s="357"/>
      <c r="AR563" s="88"/>
      <c r="AS563" s="338"/>
      <c r="AT563" s="29"/>
      <c r="AU563" s="30"/>
      <c r="AV563" s="357"/>
    </row>
    <row r="564" spans="1:48" s="62" customFormat="1" hidden="1" outlineLevel="3" x14ac:dyDescent="0.3">
      <c r="A564" s="190" t="s">
        <v>513</v>
      </c>
      <c r="B564" s="336"/>
      <c r="C564" s="337"/>
      <c r="D564" s="337"/>
      <c r="E564" s="347" t="str">
        <f>B114</f>
        <v>6420  Cotis. Chômage Concierges           (0310)</v>
      </c>
      <c r="F564" s="250">
        <f>F114</f>
        <v>2602.58</v>
      </c>
      <c r="G564" s="250">
        <f>G114</f>
        <v>0</v>
      </c>
      <c r="H564" s="250">
        <f>H114</f>
        <v>0</v>
      </c>
      <c r="I564" s="250">
        <f>I114</f>
        <v>0</v>
      </c>
      <c r="J564" s="250">
        <f>J114</f>
        <v>0</v>
      </c>
      <c r="K564" s="354">
        <f>H114</f>
        <v>0</v>
      </c>
      <c r="L564" s="250">
        <f>L114</f>
        <v>0</v>
      </c>
      <c r="M564" s="354">
        <f>J114</f>
        <v>0</v>
      </c>
      <c r="N564" s="88"/>
      <c r="O564" s="250">
        <f>O114</f>
        <v>0</v>
      </c>
      <c r="P564" s="354">
        <f>M114</f>
        <v>0</v>
      </c>
      <c r="Q564" s="123"/>
      <c r="R564" s="357"/>
      <c r="S564" s="88"/>
      <c r="T564" s="250">
        <f>T114</f>
        <v>0</v>
      </c>
      <c r="U564" s="354">
        <f>P114</f>
        <v>0</v>
      </c>
      <c r="V564" s="123"/>
      <c r="W564" s="357"/>
      <c r="X564" s="340"/>
      <c r="Y564" s="250">
        <f>Y114</f>
        <v>0</v>
      </c>
      <c r="Z564" s="354" t="str">
        <f>W114</f>
        <v/>
      </c>
      <c r="AA564" s="30"/>
      <c r="AB564" s="357"/>
      <c r="AC564" s="88">
        <f>AC114</f>
        <v>200</v>
      </c>
      <c r="AD564" s="250">
        <f>AD114</f>
        <v>0</v>
      </c>
      <c r="AE564" s="90" t="str">
        <f>AB114</f>
        <v/>
      </c>
      <c r="AF564" s="30"/>
      <c r="AG564" s="357"/>
      <c r="AH564" s="88">
        <f>AH114</f>
        <v>210</v>
      </c>
      <c r="AI564" s="250">
        <f>AI114</f>
        <v>0</v>
      </c>
      <c r="AJ564" s="90"/>
      <c r="AK564" s="30"/>
      <c r="AL564" s="357"/>
      <c r="AM564" s="88"/>
      <c r="AN564" s="250">
        <f>AN114</f>
        <v>0</v>
      </c>
      <c r="AO564" s="29"/>
      <c r="AP564" s="30"/>
      <c r="AQ564" s="357"/>
      <c r="AR564" s="88"/>
      <c r="AS564" s="338"/>
      <c r="AT564" s="29"/>
      <c r="AU564" s="30"/>
      <c r="AV564" s="357"/>
    </row>
    <row r="565" spans="1:48" s="62" customFormat="1" hidden="1" outlineLevel="3" x14ac:dyDescent="0.3">
      <c r="A565" s="190" t="s">
        <v>514</v>
      </c>
      <c r="B565" s="336"/>
      <c r="C565" s="337"/>
      <c r="D565" s="337"/>
      <c r="E565" s="347"/>
      <c r="F565" s="250"/>
      <c r="G565" s="250"/>
      <c r="H565" s="250"/>
      <c r="I565" s="250"/>
      <c r="J565" s="250"/>
      <c r="K565" s="354"/>
      <c r="L565" s="250"/>
      <c r="M565" s="354"/>
      <c r="N565" s="88"/>
      <c r="O565" s="250"/>
      <c r="P565" s="354"/>
      <c r="Q565" s="123"/>
      <c r="R565" s="357"/>
      <c r="S565" s="88"/>
      <c r="T565" s="250"/>
      <c r="U565" s="354"/>
      <c r="V565" s="123"/>
      <c r="W565" s="357"/>
      <c r="X565" s="340"/>
      <c r="Y565" s="250"/>
      <c r="Z565" s="354"/>
      <c r="AA565" s="30"/>
      <c r="AB565" s="357"/>
      <c r="AC565" s="88"/>
      <c r="AD565" s="250"/>
      <c r="AE565" s="90"/>
      <c r="AF565" s="30"/>
      <c r="AG565" s="357"/>
      <c r="AH565" s="88"/>
      <c r="AI565" s="250"/>
      <c r="AJ565" s="90"/>
      <c r="AK565" s="30"/>
      <c r="AL565" s="357"/>
      <c r="AM565" s="88"/>
      <c r="AN565" s="250"/>
      <c r="AO565" s="29"/>
      <c r="AP565" s="30"/>
      <c r="AQ565" s="357"/>
      <c r="AR565" s="88"/>
      <c r="AS565" s="338"/>
      <c r="AT565" s="29"/>
      <c r="AU565" s="30"/>
      <c r="AV565" s="357"/>
    </row>
    <row r="566" spans="1:48" s="62" customFormat="1" hidden="1" outlineLevel="3" x14ac:dyDescent="0.3">
      <c r="A566" s="190" t="s">
        <v>515</v>
      </c>
      <c r="B566" s="336"/>
      <c r="C566" s="337"/>
      <c r="D566" s="337"/>
      <c r="E566" s="347"/>
      <c r="F566" s="250"/>
      <c r="G566" s="250"/>
      <c r="H566" s="250"/>
      <c r="I566" s="250"/>
      <c r="J566" s="250"/>
      <c r="K566" s="354"/>
      <c r="L566" s="250"/>
      <c r="M566" s="354"/>
      <c r="N566" s="88"/>
      <c r="O566" s="250"/>
      <c r="P566" s="354"/>
      <c r="Q566" s="123"/>
      <c r="R566" s="357"/>
      <c r="S566" s="88"/>
      <c r="T566" s="250"/>
      <c r="U566" s="354"/>
      <c r="V566" s="123"/>
      <c r="W566" s="357"/>
      <c r="X566" s="340"/>
      <c r="Y566" s="250"/>
      <c r="Z566" s="354"/>
      <c r="AA566" s="30"/>
      <c r="AB566" s="357"/>
      <c r="AC566" s="88"/>
      <c r="AD566" s="250"/>
      <c r="AE566" s="90"/>
      <c r="AF566" s="30"/>
      <c r="AG566" s="357"/>
      <c r="AH566" s="88"/>
      <c r="AI566" s="250"/>
      <c r="AJ566" s="90"/>
      <c r="AK566" s="30"/>
      <c r="AL566" s="357"/>
      <c r="AM566" s="88"/>
      <c r="AN566" s="250"/>
      <c r="AO566" s="29"/>
      <c r="AP566" s="30"/>
      <c r="AQ566" s="357"/>
      <c r="AR566" s="88"/>
      <c r="AS566" s="338"/>
      <c r="AT566" s="29"/>
      <c r="AU566" s="30"/>
      <c r="AV566" s="357"/>
    </row>
    <row r="567" spans="1:48" s="62" customFormat="1" hidden="1" outlineLevel="3" x14ac:dyDescent="0.3">
      <c r="A567" s="190" t="s">
        <v>516</v>
      </c>
      <c r="B567" s="336"/>
      <c r="C567" s="337"/>
      <c r="D567" s="337"/>
      <c r="E567" s="347"/>
      <c r="F567" s="250"/>
      <c r="G567" s="250"/>
      <c r="H567" s="250"/>
      <c r="I567" s="250"/>
      <c r="J567" s="250"/>
      <c r="K567" s="354"/>
      <c r="L567" s="250"/>
      <c r="M567" s="354"/>
      <c r="N567" s="88"/>
      <c r="O567" s="250"/>
      <c r="P567" s="354"/>
      <c r="Q567" s="123"/>
      <c r="R567" s="357"/>
      <c r="S567" s="88"/>
      <c r="T567" s="250"/>
      <c r="U567" s="354"/>
      <c r="V567" s="123"/>
      <c r="W567" s="357"/>
      <c r="X567" s="340"/>
      <c r="Y567" s="250"/>
      <c r="Z567" s="354"/>
      <c r="AA567" s="30"/>
      <c r="AB567" s="357"/>
      <c r="AC567" s="88"/>
      <c r="AD567" s="250"/>
      <c r="AE567" s="90"/>
      <c r="AF567" s="30"/>
      <c r="AG567" s="357"/>
      <c r="AH567" s="88"/>
      <c r="AI567" s="250"/>
      <c r="AJ567" s="90"/>
      <c r="AK567" s="30"/>
      <c r="AL567" s="357"/>
      <c r="AM567" s="88"/>
      <c r="AN567" s="250"/>
      <c r="AO567" s="29"/>
      <c r="AP567" s="30"/>
      <c r="AQ567" s="357"/>
      <c r="AR567" s="88"/>
      <c r="AS567" s="338"/>
      <c r="AT567" s="29"/>
      <c r="AU567" s="30"/>
      <c r="AV567" s="357"/>
    </row>
    <row r="568" spans="1:48" s="62" customFormat="1" hidden="1" outlineLevel="3" x14ac:dyDescent="0.3">
      <c r="A568" s="190" t="s">
        <v>517</v>
      </c>
      <c r="B568" s="336"/>
      <c r="C568" s="337"/>
      <c r="D568" s="337"/>
      <c r="E568" s="347" t="str">
        <f>B124</f>
        <v>6420/01326 Cot.C hômage Pers.Ent.   (0410)</v>
      </c>
      <c r="F568" s="250">
        <f>F124</f>
        <v>1061.3</v>
      </c>
      <c r="G568" s="250">
        <f>G124</f>
        <v>0</v>
      </c>
      <c r="H568" s="250">
        <f>H124</f>
        <v>0</v>
      </c>
      <c r="I568" s="250">
        <f>I124</f>
        <v>0</v>
      </c>
      <c r="J568" s="250">
        <f>J124</f>
        <v>0</v>
      </c>
      <c r="K568" s="354">
        <f>H124</f>
        <v>0</v>
      </c>
      <c r="L568" s="250">
        <f>L124</f>
        <v>0</v>
      </c>
      <c r="M568" s="354">
        <f>J124</f>
        <v>0</v>
      </c>
      <c r="N568" s="88"/>
      <c r="O568" s="250">
        <f>O124</f>
        <v>0</v>
      </c>
      <c r="P568" s="354">
        <f>M124</f>
        <v>0</v>
      </c>
      <c r="Q568" s="123"/>
      <c r="R568" s="357"/>
      <c r="S568" s="88"/>
      <c r="T568" s="250">
        <f>T124</f>
        <v>0</v>
      </c>
      <c r="U568" s="354">
        <f>P124</f>
        <v>0</v>
      </c>
      <c r="V568" s="123"/>
      <c r="W568" s="357"/>
      <c r="X568" s="340"/>
      <c r="Y568" s="250">
        <f>Y124</f>
        <v>0</v>
      </c>
      <c r="Z568" s="354" t="str">
        <f>W124</f>
        <v/>
      </c>
      <c r="AA568" s="30"/>
      <c r="AB568" s="357"/>
      <c r="AC568" s="88">
        <f>AC124</f>
        <v>110</v>
      </c>
      <c r="AD568" s="250">
        <f>AD124</f>
        <v>0</v>
      </c>
      <c r="AE568" s="90" t="str">
        <f>AB124</f>
        <v/>
      </c>
      <c r="AF568" s="30"/>
      <c r="AG568" s="357"/>
      <c r="AH568" s="88">
        <f>AH124</f>
        <v>120</v>
      </c>
      <c r="AI568" s="250">
        <f>AI124</f>
        <v>0</v>
      </c>
      <c r="AJ568" s="90"/>
      <c r="AK568" s="30"/>
      <c r="AL568" s="357"/>
      <c r="AM568" s="88"/>
      <c r="AN568" s="250">
        <f>AN124</f>
        <v>0</v>
      </c>
      <c r="AO568" s="29"/>
      <c r="AP568" s="30"/>
      <c r="AQ568" s="357"/>
      <c r="AR568" s="88"/>
      <c r="AS568" s="338"/>
      <c r="AT568" s="29"/>
      <c r="AU568" s="30"/>
      <c r="AV568" s="357"/>
    </row>
    <row r="569" spans="1:48" s="62" customFormat="1" hidden="1" outlineLevel="2" collapsed="1" x14ac:dyDescent="0.3">
      <c r="A569" s="188" t="s">
        <v>518</v>
      </c>
      <c r="B569" s="336"/>
      <c r="C569" s="337"/>
      <c r="D569" s="337"/>
      <c r="E569" s="347"/>
      <c r="F569" s="362">
        <f>SUM(F570:F573)</f>
        <v>0</v>
      </c>
      <c r="G569" s="362">
        <f>SUM(G570:G573)</f>
        <v>0</v>
      </c>
      <c r="H569" s="362">
        <f>SUM(H570:H573)</f>
        <v>0</v>
      </c>
      <c r="I569" s="362">
        <f>SUM(I570:I573)</f>
        <v>0</v>
      </c>
      <c r="J569" s="362">
        <f>SUM(J570:J573)</f>
        <v>0</v>
      </c>
      <c r="K569" s="354"/>
      <c r="L569" s="362">
        <f>SUM(L570:L573)</f>
        <v>0</v>
      </c>
      <c r="M569" s="354"/>
      <c r="N569" s="88"/>
      <c r="O569" s="362">
        <f>SUM(O570:O573)</f>
        <v>147.16</v>
      </c>
      <c r="P569" s="354"/>
      <c r="Q569" s="123"/>
      <c r="R569" s="357"/>
      <c r="S569" s="88"/>
      <c r="T569" s="362">
        <f>SUM(T570:T573)</f>
        <v>686.56</v>
      </c>
      <c r="U569" s="354"/>
      <c r="V569" s="123"/>
      <c r="W569" s="357"/>
      <c r="X569" s="340"/>
      <c r="Y569" s="362">
        <f>SUM(Y570:Y573)</f>
        <v>241.38</v>
      </c>
      <c r="Z569" s="354"/>
      <c r="AA569" s="30"/>
      <c r="AB569" s="357"/>
      <c r="AC569" s="88">
        <f>SUM(AC570:AC573)</f>
        <v>0</v>
      </c>
      <c r="AD569" s="362">
        <f>SUM(AD570:AD573)</f>
        <v>235.15</v>
      </c>
      <c r="AE569" s="90"/>
      <c r="AF569" s="30"/>
      <c r="AG569" s="357"/>
      <c r="AH569" s="88">
        <f>SUM(AH570:AH573)</f>
        <v>0</v>
      </c>
      <c r="AI569" s="362">
        <f>SUM(AI570:AI573)</f>
        <v>241.84</v>
      </c>
      <c r="AJ569" s="90"/>
      <c r="AK569" s="30"/>
      <c r="AL569" s="357"/>
      <c r="AM569" s="88"/>
      <c r="AN569" s="362">
        <f>SUM(AN570:AN573)</f>
        <v>0</v>
      </c>
      <c r="AO569" s="29"/>
      <c r="AP569" s="30"/>
      <c r="AQ569" s="357"/>
      <c r="AR569" s="88"/>
      <c r="AS569" s="338"/>
      <c r="AT569" s="29"/>
      <c r="AU569" s="30"/>
      <c r="AV569" s="357"/>
    </row>
    <row r="570" spans="1:48" s="62" customFormat="1" hidden="1" outlineLevel="3" x14ac:dyDescent="0.3">
      <c r="A570" s="190" t="s">
        <v>519</v>
      </c>
      <c r="B570" s="336"/>
      <c r="C570" s="337"/>
      <c r="D570" s="337"/>
      <c r="E570" s="347"/>
      <c r="F570" s="250"/>
      <c r="G570" s="250"/>
      <c r="H570" s="250"/>
      <c r="I570" s="250"/>
      <c r="J570" s="250"/>
      <c r="K570" s="354"/>
      <c r="L570" s="250"/>
      <c r="M570" s="354"/>
      <c r="N570" s="88"/>
      <c r="O570" s="250"/>
      <c r="P570" s="354"/>
      <c r="Q570" s="123"/>
      <c r="R570" s="357"/>
      <c r="S570" s="88"/>
      <c r="T570" s="250"/>
      <c r="U570" s="354"/>
      <c r="V570" s="123"/>
      <c r="W570" s="357"/>
      <c r="X570" s="340"/>
      <c r="Y570" s="250"/>
      <c r="Z570" s="354"/>
      <c r="AA570" s="30"/>
      <c r="AB570" s="357"/>
      <c r="AC570" s="88"/>
      <c r="AD570" s="250"/>
      <c r="AE570" s="90"/>
      <c r="AF570" s="30"/>
      <c r="AG570" s="357"/>
      <c r="AH570" s="88"/>
      <c r="AI570" s="250"/>
      <c r="AJ570" s="90"/>
      <c r="AK570" s="30"/>
      <c r="AL570" s="357"/>
      <c r="AM570" s="88"/>
      <c r="AN570" s="250"/>
      <c r="AO570" s="29"/>
      <c r="AP570" s="30"/>
      <c r="AQ570" s="357"/>
      <c r="AR570" s="88"/>
      <c r="AS570" s="338"/>
      <c r="AT570" s="29"/>
      <c r="AU570" s="30"/>
      <c r="AV570" s="357"/>
    </row>
    <row r="571" spans="1:48" s="62" customFormat="1" hidden="1" outlineLevel="3" x14ac:dyDescent="0.3">
      <c r="A571" s="190" t="s">
        <v>520</v>
      </c>
      <c r="B571" s="336"/>
      <c r="C571" s="337"/>
      <c r="D571" s="337"/>
      <c r="E571" s="347" t="str">
        <f>B147</f>
        <v>6420/01377 Cotis.AGEFOS Gard.           (0620)</v>
      </c>
      <c r="F571" s="250">
        <f>F147</f>
        <v>0</v>
      </c>
      <c r="G571" s="250">
        <f>G147</f>
        <v>0</v>
      </c>
      <c r="H571" s="250">
        <f>H147</f>
        <v>0</v>
      </c>
      <c r="I571" s="250">
        <f>I147</f>
        <v>0</v>
      </c>
      <c r="J571" s="250">
        <f>J147</f>
        <v>0</v>
      </c>
      <c r="K571" s="354"/>
      <c r="L571" s="250">
        <f>L147</f>
        <v>0</v>
      </c>
      <c r="M571" s="354"/>
      <c r="N571" s="88"/>
      <c r="O571" s="250">
        <f>O147</f>
        <v>147.16</v>
      </c>
      <c r="P571" s="354"/>
      <c r="Q571" s="123"/>
      <c r="R571" s="357"/>
      <c r="S571" s="88"/>
      <c r="T571" s="250">
        <f>T147</f>
        <v>686.56</v>
      </c>
      <c r="U571" s="354"/>
      <c r="V571" s="123"/>
      <c r="W571" s="357"/>
      <c r="X571" s="340"/>
      <c r="Y571" s="250">
        <f>Y147</f>
        <v>241.38</v>
      </c>
      <c r="Z571" s="354"/>
      <c r="AA571" s="30"/>
      <c r="AB571" s="357"/>
      <c r="AC571" s="88">
        <f>AC147</f>
        <v>0</v>
      </c>
      <c r="AD571" s="250">
        <f>AD147</f>
        <v>235.15</v>
      </c>
      <c r="AE571" s="90"/>
      <c r="AF571" s="30"/>
      <c r="AG571" s="357"/>
      <c r="AH571" s="88">
        <f>AH147</f>
        <v>0</v>
      </c>
      <c r="AI571" s="250">
        <f>AI147</f>
        <v>241.84</v>
      </c>
      <c r="AJ571" s="90"/>
      <c r="AK571" s="30"/>
      <c r="AL571" s="357"/>
      <c r="AM571" s="88"/>
      <c r="AN571" s="250">
        <f>AN147</f>
        <v>0</v>
      </c>
      <c r="AO571" s="29"/>
      <c r="AP571" s="30"/>
      <c r="AQ571" s="357"/>
      <c r="AR571" s="88"/>
      <c r="AS571" s="338"/>
      <c r="AT571" s="29"/>
      <c r="AU571" s="30"/>
      <c r="AV571" s="357"/>
    </row>
    <row r="572" spans="1:48" s="62" customFormat="1" hidden="1" outlineLevel="3" x14ac:dyDescent="0.3">
      <c r="A572" s="190" t="s">
        <v>521</v>
      </c>
      <c r="B572" s="336"/>
      <c r="C572" s="337"/>
      <c r="D572" s="337"/>
      <c r="E572" s="347"/>
      <c r="F572" s="250"/>
      <c r="G572" s="250"/>
      <c r="H572" s="250"/>
      <c r="I572" s="250"/>
      <c r="J572" s="250"/>
      <c r="K572" s="354"/>
      <c r="L572" s="250"/>
      <c r="M572" s="354"/>
      <c r="N572" s="88"/>
      <c r="O572" s="250"/>
      <c r="P572" s="354"/>
      <c r="Q572" s="123"/>
      <c r="R572" s="357"/>
      <c r="S572" s="88"/>
      <c r="T572" s="250"/>
      <c r="U572" s="354"/>
      <c r="V572" s="123"/>
      <c r="W572" s="357"/>
      <c r="X572" s="340"/>
      <c r="Y572" s="250"/>
      <c r="Z572" s="354"/>
      <c r="AA572" s="30"/>
      <c r="AB572" s="357"/>
      <c r="AC572" s="88"/>
      <c r="AD572" s="250"/>
      <c r="AE572" s="90"/>
      <c r="AF572" s="30"/>
      <c r="AG572" s="357"/>
      <c r="AH572" s="88"/>
      <c r="AI572" s="250"/>
      <c r="AJ572" s="90"/>
      <c r="AK572" s="30"/>
      <c r="AL572" s="357"/>
      <c r="AM572" s="88"/>
      <c r="AN572" s="250"/>
      <c r="AO572" s="29"/>
      <c r="AP572" s="30"/>
      <c r="AQ572" s="357"/>
      <c r="AR572" s="88"/>
      <c r="AS572" s="338"/>
      <c r="AT572" s="29"/>
      <c r="AU572" s="30"/>
      <c r="AV572" s="357"/>
    </row>
    <row r="573" spans="1:48" s="62" customFormat="1" hidden="1" outlineLevel="3" x14ac:dyDescent="0.3">
      <c r="A573" s="190" t="s">
        <v>522</v>
      </c>
      <c r="B573" s="336"/>
      <c r="C573" s="337"/>
      <c r="D573" s="337"/>
      <c r="E573" s="347"/>
      <c r="F573" s="250"/>
      <c r="G573" s="250"/>
      <c r="H573" s="250"/>
      <c r="I573" s="250"/>
      <c r="J573" s="250"/>
      <c r="K573" s="354"/>
      <c r="L573" s="250"/>
      <c r="M573" s="354"/>
      <c r="N573" s="88"/>
      <c r="O573" s="250"/>
      <c r="P573" s="354"/>
      <c r="Q573" s="123"/>
      <c r="R573" s="357"/>
      <c r="S573" s="88"/>
      <c r="T573" s="250"/>
      <c r="U573" s="354"/>
      <c r="V573" s="123"/>
      <c r="W573" s="357"/>
      <c r="X573" s="340"/>
      <c r="Y573" s="250"/>
      <c r="Z573" s="354"/>
      <c r="AA573" s="30"/>
      <c r="AB573" s="357"/>
      <c r="AC573" s="88"/>
      <c r="AD573" s="250"/>
      <c r="AE573" s="90"/>
      <c r="AF573" s="30"/>
      <c r="AG573" s="357"/>
      <c r="AH573" s="88"/>
      <c r="AI573" s="250"/>
      <c r="AJ573" s="90"/>
      <c r="AK573" s="30"/>
      <c r="AL573" s="357"/>
      <c r="AM573" s="88"/>
      <c r="AN573" s="250"/>
      <c r="AO573" s="29"/>
      <c r="AP573" s="30"/>
      <c r="AQ573" s="357"/>
      <c r="AR573" s="88"/>
      <c r="AS573" s="338"/>
      <c r="AT573" s="29"/>
      <c r="AU573" s="30"/>
      <c r="AV573" s="357"/>
    </row>
    <row r="574" spans="1:48" s="62" customFormat="1" hidden="1" outlineLevel="2" collapsed="1" x14ac:dyDescent="0.3">
      <c r="A574" s="188" t="s">
        <v>523</v>
      </c>
      <c r="B574" s="336"/>
      <c r="C574" s="337"/>
      <c r="D574" s="337"/>
      <c r="E574" s="347"/>
      <c r="F574" s="362">
        <f>SUM(F575:F576)</f>
        <v>0</v>
      </c>
      <c r="G574" s="362">
        <f>SUM(G575:G576)</f>
        <v>0</v>
      </c>
      <c r="H574" s="362">
        <f>SUM(H575:H576)</f>
        <v>0</v>
      </c>
      <c r="I574" s="362">
        <f>SUM(I575:I576)</f>
        <v>-53237.43</v>
      </c>
      <c r="J574" s="362">
        <f>SUM(J575:J576)</f>
        <v>0</v>
      </c>
      <c r="K574" s="354"/>
      <c r="L574" s="362">
        <f>SUM(L575:L576)</f>
        <v>0</v>
      </c>
      <c r="M574" s="354"/>
      <c r="N574" s="88"/>
      <c r="O574" s="362">
        <f>SUM(O575:O576)</f>
        <v>0</v>
      </c>
      <c r="P574" s="354"/>
      <c r="Q574" s="123"/>
      <c r="R574" s="357"/>
      <c r="S574" s="88"/>
      <c r="T574" s="362">
        <f>SUM(T575:T576)</f>
        <v>0</v>
      </c>
      <c r="U574" s="354"/>
      <c r="V574" s="123"/>
      <c r="W574" s="357"/>
      <c r="X574" s="340"/>
      <c r="Y574" s="362">
        <f>SUM(Y575:Y576)</f>
        <v>0</v>
      </c>
      <c r="Z574" s="354"/>
      <c r="AA574" s="30"/>
      <c r="AB574" s="357"/>
      <c r="AC574" s="88">
        <f>SUM(AC575:AC576)</f>
        <v>1700</v>
      </c>
      <c r="AD574" s="362">
        <f>SUM(AD575:AD576)</f>
        <v>0</v>
      </c>
      <c r="AE574" s="90"/>
      <c r="AF574" s="30"/>
      <c r="AG574" s="357"/>
      <c r="AH574" s="88">
        <f>SUM(AH575:AH576)</f>
        <v>1730</v>
      </c>
      <c r="AI574" s="362">
        <f>SUM(AI575:AI576)</f>
        <v>0</v>
      </c>
      <c r="AJ574" s="90"/>
      <c r="AK574" s="30"/>
      <c r="AL574" s="357"/>
      <c r="AM574" s="88"/>
      <c r="AN574" s="362">
        <f>SUM(AN575:AN576)</f>
        <v>0</v>
      </c>
      <c r="AO574" s="29"/>
      <c r="AP574" s="30"/>
      <c r="AQ574" s="357"/>
      <c r="AR574" s="88"/>
      <c r="AS574" s="338"/>
      <c r="AT574" s="29"/>
      <c r="AU574" s="30"/>
      <c r="AV574" s="357"/>
    </row>
    <row r="575" spans="1:48" s="62" customFormat="1" hidden="1" outlineLevel="3" x14ac:dyDescent="0.3">
      <c r="A575" s="190" t="s">
        <v>524</v>
      </c>
      <c r="B575" s="336"/>
      <c r="C575" s="337"/>
      <c r="D575" s="337"/>
      <c r="E575" s="347" t="str">
        <f>B129</f>
        <v>6420/01329  Charges Soc.Pers.Entretien  (0460)</v>
      </c>
      <c r="F575" s="250">
        <f>F129</f>
        <v>0</v>
      </c>
      <c r="G575" s="250">
        <f>G129</f>
        <v>0</v>
      </c>
      <c r="H575" s="250">
        <f>H129</f>
        <v>0</v>
      </c>
      <c r="I575" s="250">
        <f>I129</f>
        <v>0</v>
      </c>
      <c r="J575" s="250">
        <f>J129</f>
        <v>0</v>
      </c>
      <c r="K575" s="354">
        <f>H129</f>
        <v>0</v>
      </c>
      <c r="L575" s="250">
        <f>L129</f>
        <v>0</v>
      </c>
      <c r="M575" s="354">
        <f>J129</f>
        <v>0</v>
      </c>
      <c r="N575" s="88"/>
      <c r="O575" s="250">
        <f>O129</f>
        <v>0</v>
      </c>
      <c r="P575" s="354">
        <f>M129</f>
        <v>0</v>
      </c>
      <c r="Q575" s="123"/>
      <c r="R575" s="357"/>
      <c r="S575" s="88"/>
      <c r="T575" s="250">
        <f>T129</f>
        <v>0</v>
      </c>
      <c r="U575" s="354">
        <f>P129</f>
        <v>0</v>
      </c>
      <c r="V575" s="123"/>
      <c r="W575" s="357"/>
      <c r="X575" s="340"/>
      <c r="Y575" s="250">
        <f>Y129</f>
        <v>0</v>
      </c>
      <c r="Z575" s="354" t="str">
        <f>W129</f>
        <v/>
      </c>
      <c r="AA575" s="30"/>
      <c r="AB575" s="357"/>
      <c r="AC575" s="88">
        <f>AC129</f>
        <v>1700</v>
      </c>
      <c r="AD575" s="250">
        <f>AD129</f>
        <v>0</v>
      </c>
      <c r="AE575" s="90">
        <f>AB129</f>
        <v>2.9054367401567839E-2</v>
      </c>
      <c r="AF575" s="30"/>
      <c r="AG575" s="357"/>
      <c r="AH575" s="88">
        <f>AH129</f>
        <v>1730</v>
      </c>
      <c r="AI575" s="250">
        <f>AI129</f>
        <v>0</v>
      </c>
      <c r="AJ575" s="90"/>
      <c r="AK575" s="30"/>
      <c r="AL575" s="357"/>
      <c r="AM575" s="88"/>
      <c r="AN575" s="250">
        <f>AN129</f>
        <v>0</v>
      </c>
      <c r="AO575" s="29"/>
      <c r="AP575" s="30"/>
      <c r="AQ575" s="357"/>
      <c r="AR575" s="88"/>
      <c r="AS575" s="338"/>
      <c r="AT575" s="29"/>
      <c r="AU575" s="30"/>
      <c r="AV575" s="357"/>
    </row>
    <row r="576" spans="1:48" s="62" customFormat="1" hidden="1" outlineLevel="3" x14ac:dyDescent="0.3">
      <c r="A576" s="190" t="s">
        <v>525</v>
      </c>
      <c r="B576" s="336"/>
      <c r="C576" s="337"/>
      <c r="D576" s="337"/>
      <c r="E576" s="347" t="str">
        <f>B117</f>
        <v>6420/00309 Salaires+Ch.Soc           (0340)</v>
      </c>
      <c r="F576" s="250">
        <f>F117</f>
        <v>0</v>
      </c>
      <c r="G576" s="250">
        <f>G117</f>
        <v>0</v>
      </c>
      <c r="H576" s="250">
        <f>H117</f>
        <v>0</v>
      </c>
      <c r="I576" s="250">
        <f>I117</f>
        <v>-53237.43</v>
      </c>
      <c r="J576" s="250">
        <f>J117</f>
        <v>0</v>
      </c>
      <c r="K576" s="354">
        <f>H117</f>
        <v>0</v>
      </c>
      <c r="L576" s="250">
        <f>L117</f>
        <v>0</v>
      </c>
      <c r="M576" s="354">
        <f>J117</f>
        <v>0</v>
      </c>
      <c r="N576" s="88"/>
      <c r="O576" s="250">
        <f>O117</f>
        <v>0</v>
      </c>
      <c r="P576" s="354">
        <f>M117</f>
        <v>0</v>
      </c>
      <c r="Q576" s="123"/>
      <c r="R576" s="357"/>
      <c r="S576" s="88"/>
      <c r="T576" s="250">
        <f>T117</f>
        <v>0</v>
      </c>
      <c r="U576" s="354">
        <f>P117</f>
        <v>0</v>
      </c>
      <c r="V576" s="123"/>
      <c r="W576" s="357"/>
      <c r="X576" s="340"/>
      <c r="Y576" s="250">
        <f>Y117</f>
        <v>0</v>
      </c>
      <c r="Z576" s="354" t="str">
        <f>W117</f>
        <v/>
      </c>
      <c r="AA576" s="30"/>
      <c r="AB576" s="357"/>
      <c r="AC576" s="88">
        <f>AC117</f>
        <v>0</v>
      </c>
      <c r="AD576" s="250">
        <f>AD117</f>
        <v>0</v>
      </c>
      <c r="AE576" s="90" t="str">
        <f>AB117</f>
        <v/>
      </c>
      <c r="AF576" s="30"/>
      <c r="AG576" s="357"/>
      <c r="AH576" s="88">
        <f>AH117</f>
        <v>0</v>
      </c>
      <c r="AI576" s="250">
        <f>AI117</f>
        <v>0</v>
      </c>
      <c r="AJ576" s="90"/>
      <c r="AK576" s="30"/>
      <c r="AL576" s="357"/>
      <c r="AM576" s="88"/>
      <c r="AN576" s="250">
        <f>AN117</f>
        <v>0</v>
      </c>
      <c r="AO576" s="29"/>
      <c r="AP576" s="30"/>
      <c r="AQ576" s="357"/>
      <c r="AR576" s="88"/>
      <c r="AS576" s="338"/>
      <c r="AT576" s="29"/>
      <c r="AU576" s="30"/>
      <c r="AV576" s="357"/>
    </row>
    <row r="577" spans="1:48" s="62" customFormat="1" hidden="1" outlineLevel="1" collapsed="1" x14ac:dyDescent="0.3">
      <c r="A577" s="199" t="s">
        <v>526</v>
      </c>
      <c r="B577" s="336"/>
      <c r="C577" s="337"/>
      <c r="D577" s="337"/>
      <c r="E577" s="373">
        <f>Y577-Y347</f>
        <v>0</v>
      </c>
      <c r="F577" s="348">
        <f>SUM(F578:F582)</f>
        <v>9128</v>
      </c>
      <c r="G577" s="348">
        <f>SUM(G578:G582)</f>
        <v>10116</v>
      </c>
      <c r="H577" s="348">
        <f>SUM(H578:H582)</f>
        <v>8915</v>
      </c>
      <c r="I577" s="348">
        <f>SUM(I578:I582)</f>
        <v>9583</v>
      </c>
      <c r="J577" s="348">
        <f>SUM(J578:J582)</f>
        <v>5696</v>
      </c>
      <c r="K577" s="349" t="str">
        <f>ROUND((J577-I577),2)&amp;"  ( "&amp;(ROUND((J577-I577)/(IF(I577=0,0.0001,I577)),3)*100)&amp;"% )"</f>
        <v>-3887  ( -40,6% )</v>
      </c>
      <c r="L577" s="348">
        <f>SUM(L578:L582)</f>
        <v>4891.66</v>
      </c>
      <c r="M577" s="349" t="str">
        <f>ROUND((L577-G577),2)&amp;"   ( "&amp;(ROUND((L577-G577)/(IF(G577=0,0.0001,G577)),3)*100)&amp;"% )"</f>
        <v>-5224,34   ( -51,6% )</v>
      </c>
      <c r="N577" s="88"/>
      <c r="O577" s="348">
        <f>SUM(O578:O582)</f>
        <v>6428.0400000000009</v>
      </c>
      <c r="P577" s="349" t="str">
        <f>ROUND((O577-J577),2)&amp;"   ( "&amp;(ROUND((O577-J577)/(IF(J577=0,0.0001,J577)),3)*100)&amp;"% )"</f>
        <v>732,04   ( 12,9% )</v>
      </c>
      <c r="Q577" s="123"/>
      <c r="R577" s="357">
        <f>O577/O$640</f>
        <v>1.2829281171147216E-2</v>
      </c>
      <c r="S577" s="88"/>
      <c r="T577" s="348">
        <f>SUM(T578:T582)</f>
        <v>6080</v>
      </c>
      <c r="U577" s="349" t="str">
        <f>ROUND((T577-O577),2)&amp;"   ( "&amp;(ROUND((T577-O577)/(IF(O577=0,0.0001,O577)),3)*100)&amp;"% )"</f>
        <v>-348,04   ( -5,4% )</v>
      </c>
      <c r="V577" s="123"/>
      <c r="W577" s="357">
        <f>T577/T$640</f>
        <v>1.2431720106364817E-2</v>
      </c>
      <c r="X577" s="340"/>
      <c r="Y577" s="348">
        <f>SUM(Y578:Y582)</f>
        <v>5825</v>
      </c>
      <c r="Z577" s="349" t="str">
        <f>ROUND((Y577-T577),2)&amp;"   ( "&amp;(ROUND((Y577-T577)/(IF(T577=0,0.0001,T577)),3)*100)&amp;"% )"</f>
        <v>-255   ( -4,2% )</v>
      </c>
      <c r="AA577" s="30"/>
      <c r="AB577" s="357">
        <f>Y577/Y$640</f>
        <v>1.1435359895707948E-2</v>
      </c>
      <c r="AC577" s="88">
        <f>SUM(AC578:AC582)</f>
        <v>6990</v>
      </c>
      <c r="AD577" s="348">
        <f>SUM(AD578:AD582)</f>
        <v>6262</v>
      </c>
      <c r="AE577" s="6" t="str">
        <f>ROUND((AD577-Y577),2)&amp;"   ( "&amp;(ROUND((AD577-Y577)/(IF(Y577=0,0.0001,Y577)),3)*100)&amp;"% )"</f>
        <v>437   ( 7,5% )</v>
      </c>
      <c r="AF577" s="30"/>
      <c r="AG577" s="357">
        <f>AD577/AD$640</f>
        <v>1.2434892801672497E-2</v>
      </c>
      <c r="AH577" s="88">
        <f>SUM(AH578:AH582)</f>
        <v>7100</v>
      </c>
      <c r="AI577" s="348">
        <f>SUM(AI578:AI582)</f>
        <v>6504</v>
      </c>
      <c r="AJ577" s="6" t="str">
        <f t="shared" ref="AJ577" si="368">ROUND(AI577-AD577,2) &amp; "   (" &amp; ROUND(100*(AI577-AD577)/AD577,1) &amp;"%)"</f>
        <v>242   (3,9%)</v>
      </c>
      <c r="AK577" s="30"/>
      <c r="AL577" s="357">
        <f>AI577/AI$640</f>
        <v>1.349758241987206E-2</v>
      </c>
      <c r="AM577" s="88"/>
      <c r="AN577" s="348">
        <f>SUM(AN578:AN582)</f>
        <v>4345</v>
      </c>
      <c r="AO577" s="35" t="str">
        <f t="shared" ref="AO577" si="369">ROUND(AN577-AI577,2) &amp; "   (" &amp; ROUND(100*(AN577-AI577)/AI577,1) &amp;"%)"</f>
        <v>-2159   (-33,2%)</v>
      </c>
      <c r="AP577" s="30"/>
      <c r="AQ577" s="357">
        <f>AN577/AN$640</f>
        <v>1.1713522554124832E-2</v>
      </c>
      <c r="AR577" s="88"/>
      <c r="AS577" s="338"/>
      <c r="AT577" s="35" t="str">
        <f t="shared" ref="AT577" si="370">ROUND(AS577-AN577,2) &amp; "   (" &amp; ROUND(100*(AS577-AN577)/AN577,1) &amp;"%)"</f>
        <v>-4345   (-100%)</v>
      </c>
      <c r="AU577" s="30"/>
      <c r="AV577" s="357" t="e">
        <f>AS577/AS$640</f>
        <v>#DIV/0!</v>
      </c>
    </row>
    <row r="578" spans="1:48" s="188" customFormat="1" hidden="1" outlineLevel="2" x14ac:dyDescent="0.3">
      <c r="A578" s="190" t="s">
        <v>527</v>
      </c>
      <c r="B578" s="381"/>
      <c r="E578" s="347" t="str">
        <f xml:space="preserve"> B119</f>
        <v>6430/01314  Taxes salaires C         (0360)</v>
      </c>
      <c r="F578" s="250">
        <f xml:space="preserve"> F119</f>
        <v>0</v>
      </c>
      <c r="G578" s="250">
        <f xml:space="preserve"> G119</f>
        <v>8628.18</v>
      </c>
      <c r="H578" s="250">
        <f xml:space="preserve"> H119</f>
        <v>6493.82</v>
      </c>
      <c r="I578" s="250">
        <f xml:space="preserve"> I119</f>
        <v>8041.98</v>
      </c>
      <c r="J578" s="250">
        <f xml:space="preserve"> J119</f>
        <v>3245.54</v>
      </c>
      <c r="K578" s="354">
        <f xml:space="preserve"> H119</f>
        <v>6493.82</v>
      </c>
      <c r="L578" s="250">
        <f xml:space="preserve"> L119</f>
        <v>0</v>
      </c>
      <c r="M578" s="354">
        <f xml:space="preserve"> J119</f>
        <v>3245.54</v>
      </c>
      <c r="N578" s="88"/>
      <c r="O578" s="250">
        <f xml:space="preserve"> O119</f>
        <v>0</v>
      </c>
      <c r="P578" s="354">
        <f xml:space="preserve"> M119</f>
        <v>0</v>
      </c>
      <c r="Q578" s="123"/>
      <c r="R578" s="357"/>
      <c r="S578" s="88"/>
      <c r="T578" s="250">
        <f xml:space="preserve"> T119</f>
        <v>0</v>
      </c>
      <c r="U578" s="354">
        <f xml:space="preserve"> P119</f>
        <v>0</v>
      </c>
      <c r="V578" s="123"/>
      <c r="W578" s="357"/>
      <c r="X578" s="340"/>
      <c r="Y578" s="250">
        <f xml:space="preserve"> Y119</f>
        <v>0</v>
      </c>
      <c r="Z578" s="354" t="str">
        <f xml:space="preserve"> W119</f>
        <v/>
      </c>
      <c r="AA578" s="30"/>
      <c r="AB578" s="357"/>
      <c r="AC578" s="88">
        <f xml:space="preserve"> AC119</f>
        <v>4490</v>
      </c>
      <c r="AD578" s="250">
        <f xml:space="preserve"> AD119</f>
        <v>0</v>
      </c>
      <c r="AE578" s="90" t="str">
        <f xml:space="preserve"> AB119</f>
        <v/>
      </c>
      <c r="AF578" s="30"/>
      <c r="AG578" s="357"/>
      <c r="AH578" s="88">
        <f xml:space="preserve"> AH119</f>
        <v>4560</v>
      </c>
      <c r="AI578" s="250">
        <f xml:space="preserve"> AI119</f>
        <v>0</v>
      </c>
      <c r="AJ578" s="90"/>
      <c r="AK578" s="30"/>
      <c r="AL578" s="357"/>
      <c r="AM578" s="88"/>
      <c r="AN578" s="250">
        <f xml:space="preserve"> AN119</f>
        <v>0</v>
      </c>
      <c r="AO578" s="29"/>
      <c r="AP578" s="30"/>
      <c r="AQ578" s="357"/>
      <c r="AR578" s="88"/>
      <c r="AS578" s="338"/>
      <c r="AT578" s="29"/>
      <c r="AU578" s="30"/>
      <c r="AV578" s="357"/>
    </row>
    <row r="579" spans="1:48" s="188" customFormat="1" hidden="1" outlineLevel="2" x14ac:dyDescent="0.3">
      <c r="A579" s="190" t="s">
        <v>528</v>
      </c>
      <c r="B579" s="381"/>
      <c r="E579" s="347"/>
      <c r="F579" s="250"/>
      <c r="G579" s="250"/>
      <c r="H579" s="250"/>
      <c r="I579" s="250"/>
      <c r="J579" s="250"/>
      <c r="K579" s="354"/>
      <c r="L579" s="250"/>
      <c r="M579" s="354"/>
      <c r="N579" s="88"/>
      <c r="O579" s="250"/>
      <c r="P579" s="354"/>
      <c r="Q579" s="123"/>
      <c r="R579" s="357"/>
      <c r="S579" s="88"/>
      <c r="T579" s="250"/>
      <c r="U579" s="354"/>
      <c r="V579" s="123"/>
      <c r="W579" s="357"/>
      <c r="X579" s="340"/>
      <c r="Y579" s="250"/>
      <c r="Z579" s="354"/>
      <c r="AA579" s="30"/>
      <c r="AB579" s="357"/>
      <c r="AC579" s="88"/>
      <c r="AD579" s="250"/>
      <c r="AE579" s="90"/>
      <c r="AF579" s="30"/>
      <c r="AG579" s="357"/>
      <c r="AH579" s="88"/>
      <c r="AI579" s="250"/>
      <c r="AJ579" s="90"/>
      <c r="AK579" s="30"/>
      <c r="AL579" s="357"/>
      <c r="AM579" s="88"/>
      <c r="AN579" s="250"/>
      <c r="AO579" s="29"/>
      <c r="AP579" s="30"/>
      <c r="AQ579" s="357"/>
      <c r="AR579" s="88"/>
      <c r="AS579" s="338"/>
      <c r="AT579" s="29"/>
      <c r="AU579" s="30"/>
      <c r="AV579" s="357"/>
    </row>
    <row r="580" spans="1:48" s="188" customFormat="1" hidden="1" outlineLevel="2" x14ac:dyDescent="0.3">
      <c r="A580" s="190" t="s">
        <v>529</v>
      </c>
      <c r="B580" s="381"/>
      <c r="E580" s="347" t="str">
        <f>B146</f>
        <v>6430/01376 Taxe Salaires Gard. 40%     (0610)</v>
      </c>
      <c r="F580" s="250">
        <f>F146</f>
        <v>0</v>
      </c>
      <c r="G580" s="250">
        <f>G146</f>
        <v>0</v>
      </c>
      <c r="H580" s="250">
        <f>H146</f>
        <v>0</v>
      </c>
      <c r="I580" s="250">
        <f>I146</f>
        <v>0</v>
      </c>
      <c r="J580" s="250">
        <f>J146</f>
        <v>0</v>
      </c>
      <c r="K580" s="354"/>
      <c r="L580" s="250">
        <f>L146</f>
        <v>2347.16</v>
      </c>
      <c r="M580" s="354"/>
      <c r="N580" s="88"/>
      <c r="O580" s="250">
        <f>O146</f>
        <v>4070.15</v>
      </c>
      <c r="P580" s="354"/>
      <c r="Q580" s="123"/>
      <c r="R580" s="357"/>
      <c r="S580" s="88"/>
      <c r="T580" s="250">
        <f>T146</f>
        <v>3545.42</v>
      </c>
      <c r="U580" s="354"/>
      <c r="V580" s="123"/>
      <c r="W580" s="357"/>
      <c r="X580" s="340"/>
      <c r="Y580" s="250">
        <f>Y146</f>
        <v>3374.49</v>
      </c>
      <c r="Z580" s="354"/>
      <c r="AA580" s="30"/>
      <c r="AB580" s="357"/>
      <c r="AC580" s="88">
        <f>AC146</f>
        <v>0</v>
      </c>
      <c r="AD580" s="250">
        <f>AD146</f>
        <v>3541.67</v>
      </c>
      <c r="AE580" s="90"/>
      <c r="AF580" s="30"/>
      <c r="AG580" s="357"/>
      <c r="AH580" s="88">
        <f>AH146</f>
        <v>0</v>
      </c>
      <c r="AI580" s="250">
        <f>AI146</f>
        <v>3050.68</v>
      </c>
      <c r="AJ580" s="90"/>
      <c r="AK580" s="30"/>
      <c r="AL580" s="357"/>
      <c r="AM580" s="88"/>
      <c r="AN580" s="250">
        <f>AN146</f>
        <v>2653</v>
      </c>
      <c r="AO580" s="29"/>
      <c r="AP580" s="30"/>
      <c r="AQ580" s="357"/>
      <c r="AR580" s="88"/>
      <c r="AS580" s="338"/>
      <c r="AT580" s="29"/>
      <c r="AU580" s="30"/>
      <c r="AV580" s="357"/>
    </row>
    <row r="581" spans="1:48" s="188" customFormat="1" hidden="1" outlineLevel="2" x14ac:dyDescent="0.3">
      <c r="A581" s="190" t="s">
        <v>530</v>
      </c>
      <c r="B581" s="381"/>
      <c r="E581" s="347" t="str">
        <f>B160</f>
        <v>6430/01396 Taxe Salares Gard. 0%       (0740)</v>
      </c>
      <c r="F581" s="250">
        <f>F160</f>
        <v>0</v>
      </c>
      <c r="G581" s="250">
        <f>G160</f>
        <v>0</v>
      </c>
      <c r="H581" s="250">
        <f>H160</f>
        <v>0</v>
      </c>
      <c r="I581" s="250">
        <f>I160</f>
        <v>0</v>
      </c>
      <c r="J581" s="250">
        <f>J160</f>
        <v>0</v>
      </c>
      <c r="K581" s="354">
        <f>H160</f>
        <v>0</v>
      </c>
      <c r="L581" s="250">
        <f>L160</f>
        <v>0</v>
      </c>
      <c r="M581" s="354">
        <f>J160</f>
        <v>0</v>
      </c>
      <c r="N581" s="88"/>
      <c r="O581" s="250">
        <f>O160</f>
        <v>83.04</v>
      </c>
      <c r="P581" s="354">
        <f>M160</f>
        <v>0</v>
      </c>
      <c r="Q581" s="123"/>
      <c r="R581" s="357"/>
      <c r="S581" s="88"/>
      <c r="T581" s="250">
        <f>T160</f>
        <v>0</v>
      </c>
      <c r="U581" s="354">
        <f>P160</f>
        <v>0</v>
      </c>
      <c r="V581" s="123"/>
      <c r="W581" s="357"/>
      <c r="X581" s="340"/>
      <c r="Y581" s="250">
        <f>Y160</f>
        <v>0</v>
      </c>
      <c r="Z581" s="354" t="str">
        <f>W160</f>
        <v/>
      </c>
      <c r="AA581" s="30"/>
      <c r="AB581" s="357"/>
      <c r="AC581" s="88">
        <f>AC160</f>
        <v>0</v>
      </c>
      <c r="AD581" s="250">
        <f>AD160</f>
        <v>0</v>
      </c>
      <c r="AE581" s="90" t="str">
        <f>AB160</f>
        <v/>
      </c>
      <c r="AF581" s="30"/>
      <c r="AG581" s="357"/>
      <c r="AH581" s="88">
        <f>AH160</f>
        <v>0</v>
      </c>
      <c r="AI581" s="250">
        <f>AI160</f>
        <v>0</v>
      </c>
      <c r="AJ581" s="90"/>
      <c r="AK581" s="30"/>
      <c r="AL581" s="357"/>
      <c r="AM581" s="88"/>
      <c r="AN581" s="250">
        <f>AN160</f>
        <v>0</v>
      </c>
      <c r="AO581" s="29"/>
      <c r="AP581" s="30"/>
      <c r="AQ581" s="357"/>
      <c r="AR581" s="88"/>
      <c r="AS581" s="338"/>
      <c r="AT581" s="29"/>
      <c r="AU581" s="30"/>
      <c r="AV581" s="357"/>
    </row>
    <row r="582" spans="1:48" s="188" customFormat="1" hidden="1" outlineLevel="2" x14ac:dyDescent="0.3">
      <c r="A582" s="190" t="s">
        <v>531</v>
      </c>
      <c r="B582" s="381"/>
      <c r="E582" s="347" t="str">
        <f>B127</f>
        <v>6430/00327 Taxes Salaires PE        (0440)</v>
      </c>
      <c r="F582" s="250">
        <f>F127</f>
        <v>9128</v>
      </c>
      <c r="G582" s="250">
        <f>G127</f>
        <v>1487.82</v>
      </c>
      <c r="H582" s="250">
        <f>H127</f>
        <v>2421.1799999999998</v>
      </c>
      <c r="I582" s="250">
        <f>I127</f>
        <v>1541.02</v>
      </c>
      <c r="J582" s="250">
        <f>J127</f>
        <v>2450.46</v>
      </c>
      <c r="K582" s="354"/>
      <c r="L582" s="250">
        <f>L127</f>
        <v>2544.5</v>
      </c>
      <c r="M582" s="354"/>
      <c r="N582" s="88"/>
      <c r="O582" s="250">
        <f>O127</f>
        <v>2274.85</v>
      </c>
      <c r="P582" s="354"/>
      <c r="Q582" s="123"/>
      <c r="R582" s="357"/>
      <c r="S582" s="88"/>
      <c r="T582" s="250">
        <f>T127</f>
        <v>2534.58</v>
      </c>
      <c r="U582" s="354"/>
      <c r="V582" s="123"/>
      <c r="W582" s="357"/>
      <c r="X582" s="340"/>
      <c r="Y582" s="250">
        <f>Y127</f>
        <v>2450.5100000000002</v>
      </c>
      <c r="Z582" s="354"/>
      <c r="AA582" s="30"/>
      <c r="AB582" s="357"/>
      <c r="AC582" s="88">
        <f>AC127</f>
        <v>2500</v>
      </c>
      <c r="AD582" s="250">
        <f>AD127</f>
        <v>2720.33</v>
      </c>
      <c r="AE582" s="90"/>
      <c r="AF582" s="30"/>
      <c r="AG582" s="357"/>
      <c r="AH582" s="88">
        <f>AH127</f>
        <v>2540</v>
      </c>
      <c r="AI582" s="250">
        <f>AI127</f>
        <v>3453.32</v>
      </c>
      <c r="AJ582" s="90"/>
      <c r="AK582" s="30"/>
      <c r="AL582" s="357"/>
      <c r="AM582" s="88"/>
      <c r="AN582" s="250">
        <f>AN127</f>
        <v>1692</v>
      </c>
      <c r="AO582" s="29"/>
      <c r="AP582" s="30"/>
      <c r="AQ582" s="357"/>
      <c r="AR582" s="88"/>
      <c r="AS582" s="338"/>
      <c r="AT582" s="29"/>
      <c r="AU582" s="30"/>
      <c r="AV582" s="357"/>
    </row>
    <row r="583" spans="1:48" s="62" customFormat="1" hidden="1" outlineLevel="1" collapsed="1" x14ac:dyDescent="0.3">
      <c r="A583" s="199" t="s">
        <v>532</v>
      </c>
      <c r="B583" s="336"/>
      <c r="C583" s="337"/>
      <c r="D583" s="337"/>
      <c r="E583" s="347"/>
      <c r="F583" s="348">
        <f>SUM(F584,F590,F593,F596,F597,F598,)</f>
        <v>755.65</v>
      </c>
      <c r="G583" s="348">
        <f>SUM(G584,G590,G593,G596,G597,G598,)</f>
        <v>756.72</v>
      </c>
      <c r="H583" s="348">
        <f>SUM(H584,H590,H593,H596,H597,H598,)</f>
        <v>769.3</v>
      </c>
      <c r="I583" s="348">
        <f>SUM(I584,I590,I593,I596,I597,I598,)</f>
        <v>801.64</v>
      </c>
      <c r="J583" s="348">
        <f>SUM(J584,J590,J593,J596,J597,J598,)</f>
        <v>874.05000000000007</v>
      </c>
      <c r="K583" s="349" t="str">
        <f>ROUND((J583-I583),2)&amp;"  ( "&amp;(ROUND((J583-I583)/(IF(I583=0,0.0001,I583)),3)*100)&amp;"% )"</f>
        <v>72,41  ( 9% )</v>
      </c>
      <c r="L583" s="348">
        <f>SUM(L584,L590,L593,L596,L597,L598,)</f>
        <v>908.75000000000023</v>
      </c>
      <c r="M583" s="349" t="str">
        <f>ROUND((L583-G583),2)&amp;"   ( "&amp;(ROUND((L583-G583)/(IF(G583=0,0.0001,G583)),3)*100)&amp;"% )"</f>
        <v>152,03   ( 20,1% )</v>
      </c>
      <c r="N583" s="88"/>
      <c r="O583" s="348">
        <f>SUM(O584,O590,O593,O596,O597,O598,)</f>
        <v>726.32000000000016</v>
      </c>
      <c r="P583" s="349" t="str">
        <f>ROUND((O583-J583),2)&amp;"   ( "&amp;(ROUND((O583-J583)/(IF(J583=0,0.0001,J583)),3)*100)&amp;"% )"</f>
        <v>-147,73   ( -16,9% )</v>
      </c>
      <c r="Q583" s="123"/>
      <c r="R583" s="357">
        <f>O583/O$640</f>
        <v>1.4496119346220071E-3</v>
      </c>
      <c r="S583" s="88"/>
      <c r="T583" s="348">
        <f>SUM(T584,T590,T593,T596,T597,T598,)</f>
        <v>-2028.1099999999997</v>
      </c>
      <c r="U583" s="349" t="str">
        <f>ROUND((T583-O583),2)&amp;"   ( "&amp;(ROUND((T583-O583)/(IF(O583=0,0.0001,O583)),3)*100)&amp;"% )"</f>
        <v>-2754,43   ( -379,2% )</v>
      </c>
      <c r="V583" s="123"/>
      <c r="W583" s="357">
        <f>T583/T$640</f>
        <v>-4.1468578725196619E-3</v>
      </c>
      <c r="X583" s="340"/>
      <c r="Y583" s="348">
        <f>SUM(Y584,Y590,Y593,Y596,Y597,Y598,)</f>
        <v>7342.44</v>
      </c>
      <c r="Z583" s="349" t="str">
        <f>ROUND((Y583-T583),2)&amp;"   ( "&amp;(ROUND((Y583-T583)/(IF(T583=0,0.0001,T583)),3)*100)&amp;"% )"</f>
        <v>9370,55   ( -462% )</v>
      </c>
      <c r="AA583" s="30"/>
      <c r="AB583" s="357">
        <f>Y583/Y$640</f>
        <v>1.4414325135217487E-2</v>
      </c>
      <c r="AC583" s="88">
        <f>SUM(AC584,AC590,AC593,AC596,AC597,AC598,)</f>
        <v>1690</v>
      </c>
      <c r="AD583" s="348">
        <f>SUM(AD584,AD590,AD593,AD596,AD597,AD598,)</f>
        <v>11590.99</v>
      </c>
      <c r="AE583" s="6" t="str">
        <f>ROUND((AD583-Y583),2)&amp;"   ( "&amp;(ROUND((AD583-Y583)/(IF(Y583=0,0.0001,Y583)),3)*100)&amp;"% )"</f>
        <v>4248,55   ( 57,9% )</v>
      </c>
      <c r="AF583" s="30"/>
      <c r="AG583" s="357">
        <f>AD583/AD$640</f>
        <v>2.3017042177460537E-2</v>
      </c>
      <c r="AH583" s="88">
        <f>SUM(AH584,AH590,AH593,AH596,AH597,AH598,)</f>
        <v>1750</v>
      </c>
      <c r="AI583" s="348">
        <f>SUM(AI584,AI590,AI593,AI596,AI597,AI598,)</f>
        <v>3091.8199999999997</v>
      </c>
      <c r="AJ583" s="6" t="str">
        <f t="shared" ref="AJ583" si="371">ROUND(AI583-AD583,2) &amp; "   (" &amp; ROUND(100*(AI583-AD583)/AD583,1) &amp;"%)"</f>
        <v>-8499,17   (-73,3%)</v>
      </c>
      <c r="AK583" s="30"/>
      <c r="AL583" s="357">
        <f>AI583/AI$640</f>
        <v>6.4163738126397337E-3</v>
      </c>
      <c r="AM583" s="88"/>
      <c r="AN583" s="348">
        <f>SUM(AN584,AN590,AN593,AN596,AN597,AN598,)</f>
        <v>6300.7699999999995</v>
      </c>
      <c r="AO583" s="35" t="str">
        <f t="shared" ref="AO583" si="372">ROUND(AN583-AI583,2) &amp; "   (" &amp; ROUND(100*(AN583-AI583)/AI583,1) &amp;"%)"</f>
        <v>3208,95   (103,8%)</v>
      </c>
      <c r="AP583" s="30"/>
      <c r="AQ583" s="357">
        <f>AN583/AN$640</f>
        <v>1.6986009551980003E-2</v>
      </c>
      <c r="AR583" s="88"/>
      <c r="AS583" s="338"/>
      <c r="AT583" s="35" t="str">
        <f t="shared" ref="AT583" si="373">ROUND(AS583-AN583,2) &amp; "   (" &amp; ROUND(100*(AS583-AN583)/AN583,1) &amp;"%)"</f>
        <v>-6300,77   (-100%)</v>
      </c>
      <c r="AU583" s="30"/>
      <c r="AV583" s="357" t="e">
        <f>AS583/AS$640</f>
        <v>#DIV/0!</v>
      </c>
    </row>
    <row r="584" spans="1:48" s="62" customFormat="1" hidden="1" outlineLevel="2" collapsed="1" x14ac:dyDescent="0.3">
      <c r="A584" s="188" t="s">
        <v>533</v>
      </c>
      <c r="B584" s="336"/>
      <c r="C584" s="337"/>
      <c r="D584" s="337"/>
      <c r="E584" s="347"/>
      <c r="F584" s="362">
        <f>SUM(F585:F589)</f>
        <v>249.84</v>
      </c>
      <c r="G584" s="362">
        <f>SUM(G585:G589)</f>
        <v>253.82999999999998</v>
      </c>
      <c r="H584" s="362">
        <f>SUM(H585:H589)</f>
        <v>253.82999999999998</v>
      </c>
      <c r="I584" s="362">
        <f>SUM(I585:I589)</f>
        <v>265.5</v>
      </c>
      <c r="J584" s="362">
        <f>SUM(J585:J589)</f>
        <v>266.39999999999998</v>
      </c>
      <c r="K584" s="354"/>
      <c r="L584" s="362">
        <f>SUM(L585:L589)</f>
        <v>1256.3399999999999</v>
      </c>
      <c r="M584" s="354"/>
      <c r="N584" s="88"/>
      <c r="O584" s="362">
        <f>SUM(O585:O589)</f>
        <v>277.20000000000005</v>
      </c>
      <c r="P584" s="354"/>
      <c r="Q584" s="123"/>
      <c r="R584" s="357"/>
      <c r="S584" s="88"/>
      <c r="T584" s="362">
        <f>SUM(T585:T589)</f>
        <v>280.79999999999995</v>
      </c>
      <c r="U584" s="354"/>
      <c r="V584" s="123"/>
      <c r="W584" s="357"/>
      <c r="X584" s="340"/>
      <c r="Y584" s="362">
        <f>SUM(Y585:Y589)</f>
        <v>288</v>
      </c>
      <c r="Z584" s="354"/>
      <c r="AA584" s="30"/>
      <c r="AB584" s="357"/>
      <c r="AC584" s="88">
        <f>SUM(AC585:AC589)</f>
        <v>490</v>
      </c>
      <c r="AD584" s="362">
        <f>SUM(AD585:AD589)</f>
        <v>288</v>
      </c>
      <c r="AE584" s="90"/>
      <c r="AF584" s="30"/>
      <c r="AG584" s="357"/>
      <c r="AH584" s="88">
        <f>SUM(AH585:AH589)</f>
        <v>520</v>
      </c>
      <c r="AI584" s="362">
        <f>SUM(AI585:AI589)</f>
        <v>302.39999999999998</v>
      </c>
      <c r="AJ584" s="90"/>
      <c r="AK584" s="30"/>
      <c r="AL584" s="357"/>
      <c r="AM584" s="88"/>
      <c r="AN584" s="362">
        <f>SUM(AN585:AN589)</f>
        <v>313.2</v>
      </c>
      <c r="AO584" s="29"/>
      <c r="AP584" s="30"/>
      <c r="AQ584" s="357"/>
      <c r="AR584" s="88"/>
      <c r="AS584" s="338"/>
      <c r="AT584" s="29"/>
      <c r="AU584" s="30"/>
      <c r="AV584" s="357"/>
    </row>
    <row r="585" spans="1:48" s="62" customFormat="1" hidden="1" outlineLevel="3" x14ac:dyDescent="0.3">
      <c r="A585" s="190" t="s">
        <v>534</v>
      </c>
      <c r="B585" s="336"/>
      <c r="C585" s="337"/>
      <c r="D585" s="337"/>
      <c r="E585" s="347" t="str">
        <f>B115</f>
        <v>6440/01305 Visite Med. Concierges   (0320)</v>
      </c>
      <c r="F585" s="250">
        <f>F115</f>
        <v>0</v>
      </c>
      <c r="G585" s="250">
        <f>G115</f>
        <v>169.22</v>
      </c>
      <c r="H585" s="250">
        <f>H115</f>
        <v>169.22</v>
      </c>
      <c r="I585" s="250">
        <f>I115</f>
        <v>177</v>
      </c>
      <c r="J585" s="250">
        <f>J115</f>
        <v>266.39999999999998</v>
      </c>
      <c r="K585" s="354"/>
      <c r="L585" s="250">
        <f>L115</f>
        <v>0</v>
      </c>
      <c r="M585" s="354"/>
      <c r="N585" s="88"/>
      <c r="O585" s="250">
        <f>O115</f>
        <v>184.8</v>
      </c>
      <c r="P585" s="354"/>
      <c r="Q585" s="123"/>
      <c r="R585" s="357"/>
      <c r="S585" s="88"/>
      <c r="T585" s="250">
        <f>T115</f>
        <v>187.2</v>
      </c>
      <c r="U585" s="354"/>
      <c r="V585" s="123"/>
      <c r="W585" s="357"/>
      <c r="X585" s="340"/>
      <c r="Y585" s="250">
        <f>Y115</f>
        <v>192</v>
      </c>
      <c r="Z585" s="354"/>
      <c r="AA585" s="30"/>
      <c r="AB585" s="357"/>
      <c r="AC585" s="88">
        <f>AC115</f>
        <v>270</v>
      </c>
      <c r="AD585" s="250">
        <f>AD115</f>
        <v>192</v>
      </c>
      <c r="AE585" s="90"/>
      <c r="AF585" s="30"/>
      <c r="AG585" s="357"/>
      <c r="AH585" s="88">
        <f>AH115</f>
        <v>280</v>
      </c>
      <c r="AI585" s="250">
        <f>AI115</f>
        <v>100.8</v>
      </c>
      <c r="AJ585" s="90"/>
      <c r="AK585" s="30"/>
      <c r="AL585" s="357"/>
      <c r="AM585" s="88"/>
      <c r="AN585" s="250">
        <f>AN115</f>
        <v>0</v>
      </c>
      <c r="AO585" s="29"/>
      <c r="AP585" s="30"/>
      <c r="AQ585" s="357"/>
      <c r="AR585" s="88"/>
      <c r="AS585" s="338"/>
      <c r="AT585" s="29"/>
      <c r="AU585" s="30"/>
      <c r="AV585" s="357"/>
    </row>
    <row r="586" spans="1:48" s="62" customFormat="1" hidden="1" outlineLevel="3" x14ac:dyDescent="0.3">
      <c r="A586" s="190" t="s">
        <v>535</v>
      </c>
      <c r="B586" s="336"/>
      <c r="C586" s="337"/>
      <c r="D586" s="337"/>
      <c r="E586" s="347" t="str">
        <f>B159</f>
        <v>6440/01395 Visites Med.Gardiens      (0730)</v>
      </c>
      <c r="F586" s="250">
        <f>F159</f>
        <v>0</v>
      </c>
      <c r="G586" s="250">
        <f>G159</f>
        <v>0</v>
      </c>
      <c r="H586" s="250">
        <f>H159</f>
        <v>0</v>
      </c>
      <c r="I586" s="250">
        <f>I159</f>
        <v>0</v>
      </c>
      <c r="J586" s="250">
        <f>J159</f>
        <v>0</v>
      </c>
      <c r="K586" s="354">
        <f>H159</f>
        <v>0</v>
      </c>
      <c r="L586" s="250">
        <f>L159</f>
        <v>1076.3399999999999</v>
      </c>
      <c r="M586" s="354">
        <f>J159</f>
        <v>0</v>
      </c>
      <c r="N586" s="88"/>
      <c r="O586" s="250">
        <f>O159</f>
        <v>0</v>
      </c>
      <c r="P586" s="354">
        <f>M159</f>
        <v>0</v>
      </c>
      <c r="Q586" s="123"/>
      <c r="R586" s="357"/>
      <c r="S586" s="88"/>
      <c r="T586" s="250">
        <f>T159</f>
        <v>0</v>
      </c>
      <c r="U586" s="354">
        <f>P159</f>
        <v>0</v>
      </c>
      <c r="V586" s="123"/>
      <c r="W586" s="357"/>
      <c r="X586" s="340"/>
      <c r="Y586" s="250">
        <f>Y159</f>
        <v>0</v>
      </c>
      <c r="Z586" s="354" t="str">
        <f>W159</f>
        <v/>
      </c>
      <c r="AA586" s="30"/>
      <c r="AB586" s="357"/>
      <c r="AC586" s="88">
        <f>AC159</f>
        <v>0</v>
      </c>
      <c r="AD586" s="250">
        <f>AD159</f>
        <v>0</v>
      </c>
      <c r="AE586" s="90" t="str">
        <f>AB159</f>
        <v/>
      </c>
      <c r="AF586" s="30"/>
      <c r="AG586" s="357"/>
      <c r="AH586" s="88">
        <f>AH159</f>
        <v>0</v>
      </c>
      <c r="AI586" s="250">
        <f>AI159</f>
        <v>0</v>
      </c>
      <c r="AJ586" s="90"/>
      <c r="AK586" s="30"/>
      <c r="AL586" s="357"/>
      <c r="AM586" s="88"/>
      <c r="AN586" s="250">
        <f>AN159</f>
        <v>0</v>
      </c>
      <c r="AO586" s="29"/>
      <c r="AP586" s="30"/>
      <c r="AQ586" s="357"/>
      <c r="AR586" s="88"/>
      <c r="AS586" s="338"/>
      <c r="AT586" s="29"/>
      <c r="AU586" s="30"/>
      <c r="AV586" s="357"/>
    </row>
    <row r="587" spans="1:48" s="62" customFormat="1" hidden="1" outlineLevel="3" x14ac:dyDescent="0.3">
      <c r="A587" s="190" t="s">
        <v>536</v>
      </c>
      <c r="B587" s="336"/>
      <c r="C587" s="337"/>
      <c r="D587" s="337"/>
      <c r="E587" s="347" t="str">
        <f>B145</f>
        <v>6440/01375 Visite Med. 40%           (0600)</v>
      </c>
      <c r="F587" s="250">
        <f>F145</f>
        <v>0</v>
      </c>
      <c r="G587" s="250">
        <f>G145</f>
        <v>0</v>
      </c>
      <c r="H587" s="250">
        <f>H145</f>
        <v>0</v>
      </c>
      <c r="I587" s="250">
        <f>I145</f>
        <v>0</v>
      </c>
      <c r="J587" s="250">
        <f>J145</f>
        <v>0</v>
      </c>
      <c r="K587" s="354">
        <f>H145</f>
        <v>0</v>
      </c>
      <c r="L587" s="250">
        <f>L145</f>
        <v>90</v>
      </c>
      <c r="M587" s="354">
        <f>J145</f>
        <v>0</v>
      </c>
      <c r="N587" s="88"/>
      <c r="O587" s="250">
        <f>O145</f>
        <v>0</v>
      </c>
      <c r="P587" s="354">
        <f>M145</f>
        <v>0</v>
      </c>
      <c r="Q587" s="123"/>
      <c r="R587" s="357"/>
      <c r="S587" s="88"/>
      <c r="T587" s="250">
        <f>T145</f>
        <v>0</v>
      </c>
      <c r="U587" s="354">
        <f>P145</f>
        <v>0</v>
      </c>
      <c r="V587" s="123"/>
      <c r="W587" s="357"/>
      <c r="X587" s="340"/>
      <c r="Y587" s="250">
        <f>Y145</f>
        <v>0</v>
      </c>
      <c r="Z587" s="354" t="str">
        <f>W145</f>
        <v/>
      </c>
      <c r="AA587" s="30"/>
      <c r="AB587" s="357"/>
      <c r="AC587" s="88">
        <f>AC145</f>
        <v>110</v>
      </c>
      <c r="AD587" s="250">
        <f>AD145</f>
        <v>0</v>
      </c>
      <c r="AE587" s="90" t="str">
        <f>AB145</f>
        <v/>
      </c>
      <c r="AF587" s="30"/>
      <c r="AG587" s="357"/>
      <c r="AH587" s="88">
        <f>AH145</f>
        <v>120</v>
      </c>
      <c r="AI587" s="250">
        <f>AI145</f>
        <v>0</v>
      </c>
      <c r="AJ587" s="90"/>
      <c r="AK587" s="30"/>
      <c r="AL587" s="357"/>
      <c r="AM587" s="88"/>
      <c r="AN587" s="250">
        <f>AN145</f>
        <v>0</v>
      </c>
      <c r="AO587" s="29"/>
      <c r="AP587" s="30"/>
      <c r="AQ587" s="357"/>
      <c r="AR587" s="88"/>
      <c r="AS587" s="338"/>
      <c r="AT587" s="29"/>
      <c r="AU587" s="30"/>
      <c r="AV587" s="357"/>
    </row>
    <row r="588" spans="1:48" s="62" customFormat="1" hidden="1" outlineLevel="3" x14ac:dyDescent="0.3">
      <c r="A588" s="190" t="s">
        <v>537</v>
      </c>
      <c r="B588" s="336"/>
      <c r="C588" s="337"/>
      <c r="D588" s="337"/>
      <c r="E588" s="347"/>
      <c r="F588" s="250"/>
      <c r="G588" s="250"/>
      <c r="H588" s="250"/>
      <c r="I588" s="250"/>
      <c r="J588" s="250"/>
      <c r="K588" s="354"/>
      <c r="L588" s="250"/>
      <c r="M588" s="354"/>
      <c r="N588" s="88"/>
      <c r="O588" s="250"/>
      <c r="P588" s="354"/>
      <c r="Q588" s="123"/>
      <c r="R588" s="357"/>
      <c r="S588" s="88"/>
      <c r="T588" s="250"/>
      <c r="U588" s="354"/>
      <c r="V588" s="123"/>
      <c r="W588" s="357"/>
      <c r="X588" s="340"/>
      <c r="Y588" s="250"/>
      <c r="Z588" s="354"/>
      <c r="AA588" s="30"/>
      <c r="AB588" s="357"/>
      <c r="AC588" s="88"/>
      <c r="AD588" s="250"/>
      <c r="AE588" s="90"/>
      <c r="AF588" s="30"/>
      <c r="AG588" s="357"/>
      <c r="AH588" s="88"/>
      <c r="AI588" s="250"/>
      <c r="AJ588" s="90"/>
      <c r="AK588" s="30"/>
      <c r="AL588" s="357"/>
      <c r="AM588" s="88"/>
      <c r="AN588" s="250"/>
      <c r="AO588" s="29"/>
      <c r="AP588" s="30"/>
      <c r="AQ588" s="357"/>
      <c r="AR588" s="88"/>
      <c r="AS588" s="338"/>
      <c r="AT588" s="29"/>
      <c r="AU588" s="30"/>
      <c r="AV588" s="357"/>
    </row>
    <row r="589" spans="1:48" s="62" customFormat="1" hidden="1" outlineLevel="3" x14ac:dyDescent="0.3">
      <c r="A589" s="190" t="s">
        <v>538</v>
      </c>
      <c r="B589" s="336"/>
      <c r="C589" s="337"/>
      <c r="D589" s="337"/>
      <c r="E589" s="347" t="str">
        <f>B125</f>
        <v>6440/00325 VisiteMed.Pers.Ent.        (0420)</v>
      </c>
      <c r="F589" s="250">
        <f>F125</f>
        <v>249.84</v>
      </c>
      <c r="G589" s="250">
        <f>G125</f>
        <v>84.61</v>
      </c>
      <c r="H589" s="250">
        <f>H125</f>
        <v>84.61</v>
      </c>
      <c r="I589" s="250">
        <f>I125</f>
        <v>88.5</v>
      </c>
      <c r="J589" s="250">
        <f>J125</f>
        <v>0</v>
      </c>
      <c r="K589" s="354"/>
      <c r="L589" s="250">
        <f>L125</f>
        <v>90</v>
      </c>
      <c r="M589" s="354"/>
      <c r="N589" s="88"/>
      <c r="O589" s="250">
        <f>O125</f>
        <v>92.4</v>
      </c>
      <c r="P589" s="354"/>
      <c r="Q589" s="123"/>
      <c r="R589" s="357"/>
      <c r="S589" s="88"/>
      <c r="T589" s="250">
        <f>T125</f>
        <v>93.6</v>
      </c>
      <c r="U589" s="354"/>
      <c r="V589" s="123"/>
      <c r="W589" s="357"/>
      <c r="X589" s="340"/>
      <c r="Y589" s="250">
        <f>Y125</f>
        <v>96</v>
      </c>
      <c r="Z589" s="354"/>
      <c r="AA589" s="30"/>
      <c r="AB589" s="357"/>
      <c r="AC589" s="88">
        <f>AC125</f>
        <v>110</v>
      </c>
      <c r="AD589" s="250">
        <f>AD125</f>
        <v>96</v>
      </c>
      <c r="AE589" s="90"/>
      <c r="AF589" s="30"/>
      <c r="AG589" s="357"/>
      <c r="AH589" s="88">
        <f>AH125</f>
        <v>120</v>
      </c>
      <c r="AI589" s="250">
        <f>AI125</f>
        <v>201.6</v>
      </c>
      <c r="AJ589" s="90"/>
      <c r="AK589" s="30"/>
      <c r="AL589" s="357"/>
      <c r="AM589" s="88"/>
      <c r="AN589" s="250">
        <f>AN125</f>
        <v>313.2</v>
      </c>
      <c r="AO589" s="29"/>
      <c r="AP589" s="30"/>
      <c r="AQ589" s="357"/>
      <c r="AR589" s="88"/>
      <c r="AS589" s="338"/>
      <c r="AT589" s="29"/>
      <c r="AU589" s="30"/>
      <c r="AV589" s="357"/>
    </row>
    <row r="590" spans="1:48" s="62" customFormat="1" hidden="1" outlineLevel="2" collapsed="1" x14ac:dyDescent="0.3">
      <c r="A590" s="188" t="s">
        <v>539</v>
      </c>
      <c r="B590" s="336"/>
      <c r="C590" s="337"/>
      <c r="D590" s="337"/>
      <c r="E590" s="347"/>
      <c r="F590" s="362">
        <f>SUM(F591:F591)</f>
        <v>0</v>
      </c>
      <c r="G590" s="362">
        <f>SUM(G591:G591)</f>
        <v>0</v>
      </c>
      <c r="H590" s="362">
        <f>SUM(H591:H591)</f>
        <v>0</v>
      </c>
      <c r="I590" s="362">
        <f>SUM(I591:I591)</f>
        <v>0</v>
      </c>
      <c r="J590" s="362">
        <f>SUM(J591:J591)</f>
        <v>0</v>
      </c>
      <c r="K590" s="354"/>
      <c r="L590" s="362">
        <f>SUM(L591:L591)</f>
        <v>649.39</v>
      </c>
      <c r="M590" s="354"/>
      <c r="N590" s="88"/>
      <c r="O590" s="362">
        <f>SUM(O591:O591)</f>
        <v>1448.19</v>
      </c>
      <c r="P590" s="354"/>
      <c r="Q590" s="123"/>
      <c r="R590" s="357"/>
      <c r="S590" s="88"/>
      <c r="T590" s="362">
        <f>SUM(T591:T591)</f>
        <v>1419.33</v>
      </c>
      <c r="U590" s="354"/>
      <c r="V590" s="123"/>
      <c r="W590" s="357"/>
      <c r="X590" s="340"/>
      <c r="Y590" s="362">
        <f>SUM(Y591:Y591)</f>
        <v>1251.5899999999999</v>
      </c>
      <c r="Z590" s="354"/>
      <c r="AA590" s="30"/>
      <c r="AB590" s="357"/>
      <c r="AC590" s="88">
        <f>SUM(AC591:AC592)</f>
        <v>0</v>
      </c>
      <c r="AD590" s="362">
        <f>SUM(AD591:AD592)</f>
        <v>1200.8500000000001</v>
      </c>
      <c r="AE590" s="90"/>
      <c r="AF590" s="30"/>
      <c r="AG590" s="357"/>
      <c r="AH590" s="88">
        <f>SUM(AH591:AH592)</f>
        <v>0</v>
      </c>
      <c r="AI590" s="362">
        <f>SUM(AI591:AI592)</f>
        <v>1336.69</v>
      </c>
      <c r="AJ590" s="90"/>
      <c r="AK590" s="30"/>
      <c r="AL590" s="357"/>
      <c r="AM590" s="88"/>
      <c r="AN590" s="362">
        <f>SUM(AN591:AN592)</f>
        <v>1140.45</v>
      </c>
      <c r="AO590" s="29"/>
      <c r="AP590" s="30"/>
      <c r="AQ590" s="357"/>
      <c r="AR590" s="88"/>
      <c r="AS590" s="338"/>
      <c r="AT590" s="29"/>
      <c r="AU590" s="30"/>
      <c r="AV590" s="357"/>
    </row>
    <row r="591" spans="1:48" s="62" customFormat="1" hidden="1" outlineLevel="3" x14ac:dyDescent="0.3">
      <c r="A591" s="190" t="s">
        <v>540</v>
      </c>
      <c r="B591" s="336"/>
      <c r="C591" s="337"/>
      <c r="D591" s="337"/>
      <c r="E591" s="347" t="str">
        <f>B130</f>
        <v>6440/01337 Cotis.Prev&amp;MutuelleGardiens     (0470)</v>
      </c>
      <c r="F591" s="250">
        <f>F130</f>
        <v>0</v>
      </c>
      <c r="G591" s="250">
        <f>G130</f>
        <v>0</v>
      </c>
      <c r="H591" s="250">
        <f>H130</f>
        <v>0</v>
      </c>
      <c r="I591" s="250">
        <f>I130</f>
        <v>0</v>
      </c>
      <c r="J591" s="250">
        <f>J130</f>
        <v>0</v>
      </c>
      <c r="K591" s="354"/>
      <c r="L591" s="250">
        <f>L130</f>
        <v>649.39</v>
      </c>
      <c r="M591" s="354"/>
      <c r="N591" s="88"/>
      <c r="O591" s="250">
        <f>O130</f>
        <v>1448.19</v>
      </c>
      <c r="P591" s="354"/>
      <c r="Q591" s="123"/>
      <c r="R591" s="357"/>
      <c r="S591" s="88"/>
      <c r="T591" s="250">
        <f>T130</f>
        <v>1419.33</v>
      </c>
      <c r="U591" s="354"/>
      <c r="V591" s="123"/>
      <c r="W591" s="357"/>
      <c r="X591" s="340"/>
      <c r="Y591" s="250">
        <f>Y130</f>
        <v>1251.5899999999999</v>
      </c>
      <c r="Z591" s="354"/>
      <c r="AA591" s="30"/>
      <c r="AB591" s="357"/>
      <c r="AC591" s="88">
        <f>AC130</f>
        <v>0</v>
      </c>
      <c r="AD591" s="250">
        <f>AD130</f>
        <v>508.79</v>
      </c>
      <c r="AE591" s="90"/>
      <c r="AF591" s="30"/>
      <c r="AG591" s="357"/>
      <c r="AH591" s="88">
        <f>AH130</f>
        <v>0</v>
      </c>
      <c r="AI591" s="250">
        <f>AI130</f>
        <v>0</v>
      </c>
      <c r="AJ591" s="90"/>
      <c r="AK591" s="30"/>
      <c r="AL591" s="357"/>
      <c r="AM591" s="88"/>
      <c r="AN591" s="250">
        <f>AN130</f>
        <v>0</v>
      </c>
      <c r="AO591" s="29"/>
      <c r="AP591" s="30"/>
      <c r="AQ591" s="357"/>
      <c r="AR591" s="88"/>
      <c r="AS591" s="338"/>
      <c r="AT591" s="29"/>
      <c r="AU591" s="30"/>
      <c r="AV591" s="357"/>
    </row>
    <row r="592" spans="1:48" s="62" customFormat="1" hidden="1" outlineLevel="3" x14ac:dyDescent="0.3">
      <c r="A592" s="190" t="s">
        <v>541</v>
      </c>
      <c r="B592" s="336"/>
      <c r="C592" s="337"/>
      <c r="D592" s="337"/>
      <c r="E592" s="347"/>
      <c r="F592" s="250"/>
      <c r="G592" s="250"/>
      <c r="H592" s="250"/>
      <c r="I592" s="250"/>
      <c r="J592" s="250"/>
      <c r="K592" s="354"/>
      <c r="L592" s="250"/>
      <c r="M592" s="354"/>
      <c r="N592" s="88"/>
      <c r="O592" s="250"/>
      <c r="P592" s="354"/>
      <c r="Q592" s="123"/>
      <c r="R592" s="357"/>
      <c r="S592" s="88"/>
      <c r="T592" s="250"/>
      <c r="U592" s="354"/>
      <c r="V592" s="123"/>
      <c r="W592" s="357"/>
      <c r="X592" s="340"/>
      <c r="Y592" s="250"/>
      <c r="Z592" s="354"/>
      <c r="AA592" s="30"/>
      <c r="AB592" s="357"/>
      <c r="AC592" s="88">
        <f>AC131</f>
        <v>0</v>
      </c>
      <c r="AD592" s="250">
        <f>AD131</f>
        <v>692.06000000000006</v>
      </c>
      <c r="AE592" s="90"/>
      <c r="AF592" s="30"/>
      <c r="AG592" s="357"/>
      <c r="AH592" s="88">
        <f>AH131</f>
        <v>0</v>
      </c>
      <c r="AI592" s="250">
        <f>AI131</f>
        <v>1336.69</v>
      </c>
      <c r="AJ592" s="90"/>
      <c r="AK592" s="30"/>
      <c r="AL592" s="357"/>
      <c r="AM592" s="88"/>
      <c r="AN592" s="250">
        <f>AN131</f>
        <v>1140.45</v>
      </c>
      <c r="AO592" s="29"/>
      <c r="AP592" s="30"/>
      <c r="AQ592" s="357"/>
      <c r="AR592" s="88"/>
      <c r="AS592" s="338"/>
      <c r="AT592" s="29"/>
      <c r="AU592" s="30"/>
      <c r="AV592" s="357"/>
    </row>
    <row r="593" spans="1:48" s="62" customFormat="1" hidden="1" outlineLevel="2" collapsed="1" x14ac:dyDescent="0.3">
      <c r="A593" s="188" t="s">
        <v>542</v>
      </c>
      <c r="B593" s="336"/>
      <c r="C593" s="337"/>
      <c r="D593" s="337"/>
      <c r="E593" s="347"/>
      <c r="F593" s="362">
        <f>SUM(F594:F595)</f>
        <v>505.81</v>
      </c>
      <c r="G593" s="362">
        <f>SUM(G594:G595)</f>
        <v>502.89</v>
      </c>
      <c r="H593" s="362">
        <f>SUM(H594:H595)</f>
        <v>515.47</v>
      </c>
      <c r="I593" s="362">
        <f>SUM(I594:I595)</f>
        <v>536.14</v>
      </c>
      <c r="J593" s="362">
        <f>SUM(J594:J595)</f>
        <v>607.65000000000009</v>
      </c>
      <c r="K593" s="354"/>
      <c r="L593" s="362">
        <f>SUM(L594:L595)</f>
        <v>446.8</v>
      </c>
      <c r="M593" s="354"/>
      <c r="N593" s="88"/>
      <c r="O593" s="362">
        <f>SUM(O594:O595)</f>
        <v>157</v>
      </c>
      <c r="P593" s="354"/>
      <c r="Q593" s="123"/>
      <c r="R593" s="357"/>
      <c r="S593" s="88"/>
      <c r="T593" s="362">
        <f>SUM(T594:T595)</f>
        <v>329.8</v>
      </c>
      <c r="U593" s="354"/>
      <c r="V593" s="123"/>
      <c r="W593" s="357"/>
      <c r="X593" s="340"/>
      <c r="Y593" s="362">
        <f>SUM(Y594:Y595)</f>
        <v>193.58</v>
      </c>
      <c r="Z593" s="354"/>
      <c r="AA593" s="30"/>
      <c r="AB593" s="357"/>
      <c r="AC593" s="88">
        <f>SUM(AC594:AC595)</f>
        <v>690</v>
      </c>
      <c r="AD593" s="362">
        <f>SUM(AD594:AD595)</f>
        <v>452.83000000000004</v>
      </c>
      <c r="AE593" s="90"/>
      <c r="AF593" s="30"/>
      <c r="AG593" s="357"/>
      <c r="AH593" s="88">
        <f>SUM(AH594:AH595)</f>
        <v>710</v>
      </c>
      <c r="AI593" s="362">
        <f>SUM(AI594:AI595)</f>
        <v>645.04</v>
      </c>
      <c r="AJ593" s="90"/>
      <c r="AK593" s="30"/>
      <c r="AL593" s="357"/>
      <c r="AM593" s="88"/>
      <c r="AN593" s="362">
        <f>SUM(AN594:AN595)</f>
        <v>0</v>
      </c>
      <c r="AO593" s="29"/>
      <c r="AP593" s="30"/>
      <c r="AQ593" s="357"/>
      <c r="AR593" s="88"/>
      <c r="AS593" s="338"/>
      <c r="AT593" s="29"/>
      <c r="AU593" s="30"/>
      <c r="AV593" s="357"/>
    </row>
    <row r="594" spans="1:48" s="62" customFormat="1" hidden="1" outlineLevel="3" x14ac:dyDescent="0.3">
      <c r="A594" s="190" t="s">
        <v>543</v>
      </c>
      <c r="B594" s="336"/>
      <c r="C594" s="337"/>
      <c r="D594" s="337"/>
      <c r="E594" s="347" t="str">
        <f>B118</f>
        <v>6420/01312  Formation Prof.C       (0350)</v>
      </c>
      <c r="F594" s="250">
        <f>F118</f>
        <v>0</v>
      </c>
      <c r="G594" s="250">
        <f>G118</f>
        <v>502.89</v>
      </c>
      <c r="H594" s="250">
        <f>H118</f>
        <v>366.89</v>
      </c>
      <c r="I594" s="250">
        <f>I118</f>
        <v>381.49</v>
      </c>
      <c r="J594" s="250">
        <f>J118</f>
        <v>448.91</v>
      </c>
      <c r="K594" s="354">
        <f>H118</f>
        <v>366.89</v>
      </c>
      <c r="L594" s="250">
        <f>L118</f>
        <v>0</v>
      </c>
      <c r="M594" s="354">
        <f>J118</f>
        <v>448.91</v>
      </c>
      <c r="N594" s="88"/>
      <c r="O594" s="250">
        <f>O118</f>
        <v>0</v>
      </c>
      <c r="P594" s="354">
        <f>M118</f>
        <v>0</v>
      </c>
      <c r="Q594" s="123"/>
      <c r="R594" s="357"/>
      <c r="S594" s="88"/>
      <c r="T594" s="250">
        <f>T118</f>
        <v>0</v>
      </c>
      <c r="U594" s="354">
        <f>P118</f>
        <v>0</v>
      </c>
      <c r="V594" s="123"/>
      <c r="W594" s="357"/>
      <c r="X594" s="340"/>
      <c r="Y594" s="250">
        <f>Y118</f>
        <v>0</v>
      </c>
      <c r="Z594" s="354" t="str">
        <f>W118</f>
        <v/>
      </c>
      <c r="AA594" s="30"/>
      <c r="AB594" s="357"/>
      <c r="AC594" s="88">
        <f>AC118</f>
        <v>510</v>
      </c>
      <c r="AD594" s="250">
        <f>AD118</f>
        <v>300</v>
      </c>
      <c r="AE594" s="90" t="str">
        <f>AB118</f>
        <v/>
      </c>
      <c r="AF594" s="30"/>
      <c r="AG594" s="357"/>
      <c r="AH594" s="88">
        <f>AH118</f>
        <v>520</v>
      </c>
      <c r="AI594" s="250">
        <f>AI118</f>
        <v>60</v>
      </c>
      <c r="AJ594" s="90"/>
      <c r="AK594" s="30"/>
      <c r="AL594" s="357"/>
      <c r="AM594" s="88"/>
      <c r="AN594" s="250">
        <f>AN118</f>
        <v>0</v>
      </c>
      <c r="AO594" s="29"/>
      <c r="AP594" s="30"/>
      <c r="AQ594" s="357"/>
      <c r="AR594" s="88"/>
      <c r="AS594" s="338"/>
      <c r="AT594" s="29"/>
      <c r="AU594" s="30"/>
      <c r="AV594" s="357"/>
    </row>
    <row r="595" spans="1:48" s="62" customFormat="1" hidden="1" outlineLevel="3" x14ac:dyDescent="0.3">
      <c r="A595" s="190" t="s">
        <v>544</v>
      </c>
      <c r="B595" s="336"/>
      <c r="C595" s="337"/>
      <c r="D595" s="337"/>
      <c r="E595" s="347" t="str">
        <f>B128</f>
        <v>6440/00328 Form.Profess.P.E.          (0450)</v>
      </c>
      <c r="F595" s="250">
        <f>F128</f>
        <v>505.81</v>
      </c>
      <c r="G595" s="250">
        <f>G128</f>
        <v>0</v>
      </c>
      <c r="H595" s="250">
        <f>H128</f>
        <v>148.58000000000001</v>
      </c>
      <c r="I595" s="250">
        <f>I128</f>
        <v>154.65</v>
      </c>
      <c r="J595" s="250">
        <f>J128</f>
        <v>158.74</v>
      </c>
      <c r="K595" s="354"/>
      <c r="L595" s="250">
        <f>L128</f>
        <v>446.8</v>
      </c>
      <c r="M595" s="354"/>
      <c r="N595" s="88"/>
      <c r="O595" s="250">
        <f>O128</f>
        <v>157</v>
      </c>
      <c r="P595" s="354"/>
      <c r="Q595" s="123"/>
      <c r="R595" s="357"/>
      <c r="S595" s="88"/>
      <c r="T595" s="250">
        <f>T128</f>
        <v>329.8</v>
      </c>
      <c r="U595" s="354"/>
      <c r="V595" s="123"/>
      <c r="W595" s="357"/>
      <c r="X595" s="340"/>
      <c r="Y595" s="250">
        <f>Y128</f>
        <v>193.58</v>
      </c>
      <c r="Z595" s="354"/>
      <c r="AA595" s="30"/>
      <c r="AB595" s="357"/>
      <c r="AC595" s="88">
        <f>AC128</f>
        <v>180</v>
      </c>
      <c r="AD595" s="250">
        <f>AD128</f>
        <v>152.83000000000001</v>
      </c>
      <c r="AE595" s="90"/>
      <c r="AF595" s="30"/>
      <c r="AG595" s="357"/>
      <c r="AH595" s="88">
        <f>AH128</f>
        <v>190</v>
      </c>
      <c r="AI595" s="250">
        <f>AI128</f>
        <v>585.04</v>
      </c>
      <c r="AJ595" s="90"/>
      <c r="AK595" s="30"/>
      <c r="AL595" s="357"/>
      <c r="AM595" s="88"/>
      <c r="AN595" s="250">
        <f>AN128</f>
        <v>0</v>
      </c>
      <c r="AO595" s="29"/>
      <c r="AP595" s="30"/>
      <c r="AQ595" s="357"/>
      <c r="AR595" s="88"/>
      <c r="AS595" s="338"/>
      <c r="AT595" s="29"/>
      <c r="AU595" s="30"/>
      <c r="AV595" s="357"/>
    </row>
    <row r="596" spans="1:48" s="62" customFormat="1" hidden="1" outlineLevel="2" x14ac:dyDescent="0.3">
      <c r="A596" s="188" t="s">
        <v>545</v>
      </c>
      <c r="B596" s="336"/>
      <c r="C596" s="337"/>
      <c r="D596" s="337"/>
      <c r="E596" s="347" t="str">
        <f>B116</f>
        <v>6410/01307 Indemn.SecSoc.           (0330)</v>
      </c>
      <c r="F596" s="368">
        <f>F116</f>
        <v>0</v>
      </c>
      <c r="G596" s="368">
        <f>G116</f>
        <v>0</v>
      </c>
      <c r="H596" s="368">
        <f>H116</f>
        <v>0</v>
      </c>
      <c r="I596" s="368">
        <f>I116</f>
        <v>0</v>
      </c>
      <c r="J596" s="368">
        <f>J116</f>
        <v>0</v>
      </c>
      <c r="K596" s="354">
        <f>H116</f>
        <v>0</v>
      </c>
      <c r="L596" s="368">
        <f>L116</f>
        <v>0</v>
      </c>
      <c r="M596" s="354">
        <f>J116</f>
        <v>0</v>
      </c>
      <c r="N596" s="88"/>
      <c r="O596" s="368">
        <f>O116</f>
        <v>0</v>
      </c>
      <c r="P596" s="354">
        <f>M116</f>
        <v>0</v>
      </c>
      <c r="Q596" s="123"/>
      <c r="R596" s="357"/>
      <c r="S596" s="88"/>
      <c r="T596" s="368">
        <f>T116</f>
        <v>-4184.8999999999996</v>
      </c>
      <c r="U596" s="354">
        <f>P116</f>
        <v>0</v>
      </c>
      <c r="V596" s="123"/>
      <c r="W596" s="357"/>
      <c r="X596" s="340"/>
      <c r="Y596" s="368">
        <f>Y116</f>
        <v>-2476.59</v>
      </c>
      <c r="Z596" s="354" t="str">
        <f>W116</f>
        <v/>
      </c>
      <c r="AA596" s="30"/>
      <c r="AB596" s="357"/>
      <c r="AC596" s="88">
        <f>AC116</f>
        <v>0</v>
      </c>
      <c r="AD596" s="368">
        <f>AD116</f>
        <v>0</v>
      </c>
      <c r="AE596" s="90" t="str">
        <f>AB116</f>
        <v/>
      </c>
      <c r="AF596" s="30"/>
      <c r="AG596" s="357"/>
      <c r="AH596" s="88">
        <f>AH116</f>
        <v>0</v>
      </c>
      <c r="AI596" s="368">
        <f>AI116</f>
        <v>-7124.7</v>
      </c>
      <c r="AJ596" s="90"/>
      <c r="AK596" s="30"/>
      <c r="AL596" s="357"/>
      <c r="AM596" s="88"/>
      <c r="AN596" s="368">
        <f>AN116</f>
        <v>-1569.04</v>
      </c>
      <c r="AO596" s="29"/>
      <c r="AP596" s="30"/>
      <c r="AQ596" s="357"/>
      <c r="AR596" s="88"/>
      <c r="AS596" s="338"/>
      <c r="AT596" s="29"/>
      <c r="AU596" s="30"/>
      <c r="AV596" s="357"/>
    </row>
    <row r="597" spans="1:48" s="62" customFormat="1" hidden="1" outlineLevel="2" x14ac:dyDescent="0.3">
      <c r="A597" s="188" t="s">
        <v>546</v>
      </c>
      <c r="B597" s="336"/>
      <c r="C597" s="337"/>
      <c r="D597" s="337"/>
      <c r="E597" s="347" t="str">
        <f>B132</f>
        <v>6410/01338 Avantages Nature           (0480)</v>
      </c>
      <c r="F597" s="368">
        <f>F132</f>
        <v>0</v>
      </c>
      <c r="G597" s="368">
        <f>G132</f>
        <v>0</v>
      </c>
      <c r="H597" s="368">
        <f>H132</f>
        <v>0</v>
      </c>
      <c r="I597" s="368">
        <f>I132</f>
        <v>0</v>
      </c>
      <c r="J597" s="368">
        <f>J132</f>
        <v>0</v>
      </c>
      <c r="K597" s="354">
        <f>H132</f>
        <v>0</v>
      </c>
      <c r="L597" s="368">
        <f>L132</f>
        <v>-1912.98</v>
      </c>
      <c r="M597" s="354">
        <f>J132</f>
        <v>0</v>
      </c>
      <c r="N597" s="88"/>
      <c r="O597" s="368">
        <f>O132</f>
        <v>-1931.27</v>
      </c>
      <c r="P597" s="354">
        <f>M132</f>
        <v>0</v>
      </c>
      <c r="Q597" s="123"/>
      <c r="R597" s="357"/>
      <c r="S597" s="88"/>
      <c r="T597" s="368">
        <f>T132</f>
        <v>-1973.84</v>
      </c>
      <c r="U597" s="354">
        <f>P132</f>
        <v>9.5609990695145596E-3</v>
      </c>
      <c r="V597" s="123"/>
      <c r="W597" s="357"/>
      <c r="X597" s="340"/>
      <c r="Y597" s="368">
        <f>Y132</f>
        <v>-1807.98</v>
      </c>
      <c r="Z597" s="354" t="str">
        <f>W132</f>
        <v/>
      </c>
      <c r="AA597" s="30"/>
      <c r="AB597" s="357"/>
      <c r="AC597" s="88">
        <f>AC132</f>
        <v>0</v>
      </c>
      <c r="AD597" s="368">
        <f>AD132</f>
        <v>-2022.86</v>
      </c>
      <c r="AE597" s="90" t="str">
        <f>AB132</f>
        <v/>
      </c>
      <c r="AF597" s="30"/>
      <c r="AG597" s="357"/>
      <c r="AH597" s="88">
        <f>AH132</f>
        <v>0</v>
      </c>
      <c r="AI597" s="368">
        <f>AI132</f>
        <v>-1883.19</v>
      </c>
      <c r="AJ597" s="90"/>
      <c r="AK597" s="30"/>
      <c r="AL597" s="357"/>
      <c r="AM597" s="88"/>
      <c r="AN597" s="368">
        <f>AN132</f>
        <v>-1317.03</v>
      </c>
      <c r="AO597" s="29"/>
      <c r="AP597" s="30"/>
      <c r="AQ597" s="357"/>
      <c r="AR597" s="88"/>
      <c r="AS597" s="338"/>
      <c r="AT597" s="29"/>
      <c r="AU597" s="30"/>
      <c r="AV597" s="357"/>
    </row>
    <row r="598" spans="1:48" s="62" customFormat="1" hidden="1" outlineLevel="2" collapsed="1" x14ac:dyDescent="0.3">
      <c r="A598" s="188" t="s">
        <v>547</v>
      </c>
      <c r="B598" s="336"/>
      <c r="C598" s="337"/>
      <c r="D598" s="337"/>
      <c r="E598" s="347"/>
      <c r="F598" s="362">
        <f>SUM(F599:F601)</f>
        <v>0</v>
      </c>
      <c r="G598" s="362">
        <f>SUM(G599:G601)</f>
        <v>0</v>
      </c>
      <c r="H598" s="362">
        <f>SUM(H599:H601)</f>
        <v>0</v>
      </c>
      <c r="I598" s="362">
        <f>SUM(I599:I601)</f>
        <v>0</v>
      </c>
      <c r="J598" s="362">
        <f>SUM(J599:J601)</f>
        <v>0</v>
      </c>
      <c r="K598" s="354"/>
      <c r="L598" s="362">
        <f>SUM(L599:L601)</f>
        <v>469.2</v>
      </c>
      <c r="M598" s="354"/>
      <c r="N598" s="88"/>
      <c r="O598" s="362">
        <f>SUM(O599:O601)</f>
        <v>775.2</v>
      </c>
      <c r="P598" s="354"/>
      <c r="Q598" s="123"/>
      <c r="R598" s="357"/>
      <c r="S598" s="88"/>
      <c r="T598" s="362">
        <f>SUM(T599:T601)</f>
        <v>2100.6999999999998</v>
      </c>
      <c r="U598" s="354"/>
      <c r="V598" s="123"/>
      <c r="W598" s="357"/>
      <c r="X598" s="340"/>
      <c r="Y598" s="362">
        <f>SUM(Y599:Y601)</f>
        <v>9893.84</v>
      </c>
      <c r="Z598" s="354"/>
      <c r="AA598" s="30"/>
      <c r="AB598" s="357"/>
      <c r="AC598" s="88">
        <f>SUM(AC599:AC601)</f>
        <v>510</v>
      </c>
      <c r="AD598" s="362">
        <f>SUM(AD599:AD601)</f>
        <v>11672.17</v>
      </c>
      <c r="AE598" s="90"/>
      <c r="AF598" s="30"/>
      <c r="AG598" s="357"/>
      <c r="AH598" s="88">
        <f>SUM(AH599:AH601)</f>
        <v>520</v>
      </c>
      <c r="AI598" s="362">
        <f>SUM(AI599:AI601)</f>
        <v>9815.58</v>
      </c>
      <c r="AJ598" s="90"/>
      <c r="AK598" s="30"/>
      <c r="AL598" s="357"/>
      <c r="AM598" s="88"/>
      <c r="AN598" s="362">
        <f>SUM(AN599:AN601)</f>
        <v>7733.19</v>
      </c>
      <c r="AO598" s="29"/>
      <c r="AP598" s="30"/>
      <c r="AQ598" s="357"/>
      <c r="AR598" s="88"/>
      <c r="AS598" s="338"/>
      <c r="AT598" s="29"/>
      <c r="AU598" s="30"/>
      <c r="AV598" s="357"/>
    </row>
    <row r="599" spans="1:48" s="62" customFormat="1" hidden="1" outlineLevel="3" x14ac:dyDescent="0.3">
      <c r="A599" s="190" t="s">
        <v>548</v>
      </c>
      <c r="B599" s="336"/>
      <c r="C599" s="337"/>
      <c r="D599" s="337"/>
      <c r="E599" s="347" t="str">
        <f>B154</f>
        <v>6440/01389 AutresFrais Pers.           (0680)</v>
      </c>
      <c r="F599" s="250">
        <f>F154</f>
        <v>0</v>
      </c>
      <c r="G599" s="250">
        <f>G154</f>
        <v>0</v>
      </c>
      <c r="H599" s="250">
        <f>H154</f>
        <v>0</v>
      </c>
      <c r="I599" s="250">
        <f>I154</f>
        <v>0</v>
      </c>
      <c r="J599" s="250">
        <f>J154</f>
        <v>0</v>
      </c>
      <c r="K599" s="354"/>
      <c r="L599" s="250">
        <f>L154</f>
        <v>469.2</v>
      </c>
      <c r="M599" s="354"/>
      <c r="N599" s="88"/>
      <c r="O599" s="250">
        <f>O154</f>
        <v>469.2</v>
      </c>
      <c r="P599" s="354"/>
      <c r="Q599" s="123"/>
      <c r="R599" s="357">
        <f>O599/O$640</f>
        <v>9.3644388110563606E-4</v>
      </c>
      <c r="S599" s="88"/>
      <c r="T599" s="250">
        <f>T154</f>
        <v>505.7</v>
      </c>
      <c r="U599" s="354"/>
      <c r="V599" s="123"/>
      <c r="W599" s="357">
        <f>T599/T$640</f>
        <v>1.0340001410836658E-3</v>
      </c>
      <c r="X599" s="340"/>
      <c r="Y599" s="250">
        <f>Y154</f>
        <v>469.2</v>
      </c>
      <c r="Z599" s="354"/>
      <c r="AA599" s="30"/>
      <c r="AB599" s="357">
        <f>Y599/Y$640</f>
        <v>9.2111087777959982E-4</v>
      </c>
      <c r="AC599" s="88">
        <f>AC154</f>
        <v>510</v>
      </c>
      <c r="AD599" s="250">
        <f>AD154</f>
        <v>469.2</v>
      </c>
      <c r="AE599" s="90"/>
      <c r="AF599" s="30"/>
      <c r="AG599" s="357">
        <f>AD599/AD$640</f>
        <v>9.3172336354914323E-4</v>
      </c>
      <c r="AH599" s="88">
        <f>AH154</f>
        <v>520</v>
      </c>
      <c r="AI599" s="250">
        <f>AI154</f>
        <v>469.2</v>
      </c>
      <c r="AJ599" s="90"/>
      <c r="AK599" s="30"/>
      <c r="AL599" s="357">
        <f>AI599/AI$640</f>
        <v>9.7371858416420208E-4</v>
      </c>
      <c r="AM599" s="88"/>
      <c r="AN599" s="250">
        <f>AN154</f>
        <v>350.4</v>
      </c>
      <c r="AO599" s="29"/>
      <c r="AP599" s="30"/>
      <c r="AQ599" s="357">
        <f>AN599/AN$640</f>
        <v>9.4463021932458932E-4</v>
      </c>
      <c r="AR599" s="88"/>
      <c r="AS599" s="338"/>
      <c r="AT599" s="29"/>
      <c r="AU599" s="30"/>
      <c r="AV599" s="357" t="e">
        <f>AS599/AS$640</f>
        <v>#DIV/0!</v>
      </c>
    </row>
    <row r="600" spans="1:48" s="62" customFormat="1" hidden="1" outlineLevel="3" x14ac:dyDescent="0.3">
      <c r="A600" s="190" t="s">
        <v>549</v>
      </c>
      <c r="B600" s="336"/>
      <c r="C600" s="337"/>
      <c r="D600" s="337"/>
      <c r="E600" s="347" t="str">
        <f>B133</f>
        <v>6150/01342  Interv.Supp.Gardien           (0490)</v>
      </c>
      <c r="F600" s="250">
        <f>F133</f>
        <v>0</v>
      </c>
      <c r="G600" s="250">
        <f>G133</f>
        <v>0</v>
      </c>
      <c r="H600" s="250">
        <f>H133</f>
        <v>0</v>
      </c>
      <c r="I600" s="250">
        <f>I133</f>
        <v>0</v>
      </c>
      <c r="J600" s="382">
        <f>J133</f>
        <v>0</v>
      </c>
      <c r="K600" s="354"/>
      <c r="L600" s="382">
        <f>L133</f>
        <v>0</v>
      </c>
      <c r="M600" s="354"/>
      <c r="N600" s="88"/>
      <c r="O600" s="382">
        <f>O133</f>
        <v>0</v>
      </c>
      <c r="P600" s="354"/>
      <c r="Q600" s="123"/>
      <c r="R600" s="357">
        <f>O600/O$640</f>
        <v>0</v>
      </c>
      <c r="S600" s="88"/>
      <c r="T600" s="382">
        <f>T133</f>
        <v>1595</v>
      </c>
      <c r="U600" s="354"/>
      <c r="V600" s="123"/>
      <c r="W600" s="357">
        <f>T600/T$640</f>
        <v>3.2612818371137967E-3</v>
      </c>
      <c r="X600" s="340"/>
      <c r="Y600" s="382">
        <f>Y133</f>
        <v>9118.64</v>
      </c>
      <c r="Z600" s="354"/>
      <c r="AA600" s="30"/>
      <c r="AB600" s="357">
        <f>Y600/Y$640</f>
        <v>1.7901275563845204E-2</v>
      </c>
      <c r="AC600" s="88">
        <f>AC133</f>
        <v>0</v>
      </c>
      <c r="AD600" s="382">
        <f>AD133</f>
        <v>11202.97</v>
      </c>
      <c r="AE600" s="90"/>
      <c r="AF600" s="30"/>
      <c r="AG600" s="357">
        <f>AD600/AD$640</f>
        <v>2.2246523636274818E-2</v>
      </c>
      <c r="AH600" s="88">
        <f>AH133</f>
        <v>0</v>
      </c>
      <c r="AI600" s="382">
        <f>AI133</f>
        <v>8704.3799999999992</v>
      </c>
      <c r="AJ600" s="90"/>
      <c r="AK600" s="30"/>
      <c r="AL600" s="357">
        <f>AI600/AI$640</f>
        <v>1.8063973933561801E-2</v>
      </c>
      <c r="AM600" s="88"/>
      <c r="AN600" s="382">
        <f>AN133</f>
        <v>7382.79</v>
      </c>
      <c r="AO600" s="29"/>
      <c r="AP600" s="30"/>
      <c r="AQ600" s="357">
        <f>AN600/AN$640</f>
        <v>1.9902986692144364E-2</v>
      </c>
      <c r="AR600" s="88"/>
      <c r="AS600" s="338"/>
      <c r="AT600" s="29"/>
      <c r="AU600" s="30"/>
      <c r="AV600" s="357" t="e">
        <f>AS600/AS$640</f>
        <v>#DIV/0!</v>
      </c>
    </row>
    <row r="601" spans="1:48" s="62" customFormat="1" hidden="1" outlineLevel="3" x14ac:dyDescent="0.3">
      <c r="A601" s="190" t="s">
        <v>550</v>
      </c>
      <c r="B601" s="336"/>
      <c r="C601" s="337"/>
      <c r="D601" s="337"/>
      <c r="E601" s="347" t="str">
        <f>B141</f>
        <v>6140/01369 Diagnostics RisquesPro.   (0560)</v>
      </c>
      <c r="F601" s="250">
        <f>F141</f>
        <v>0</v>
      </c>
      <c r="G601" s="250">
        <f>G141</f>
        <v>0</v>
      </c>
      <c r="H601" s="250">
        <f>H141</f>
        <v>0</v>
      </c>
      <c r="I601" s="250">
        <f>I141</f>
        <v>0</v>
      </c>
      <c r="J601" s="382">
        <f>J141</f>
        <v>0</v>
      </c>
      <c r="K601" s="354">
        <f>H141</f>
        <v>0</v>
      </c>
      <c r="L601" s="382">
        <f>L141</f>
        <v>0</v>
      </c>
      <c r="M601" s="354">
        <f>J141</f>
        <v>0</v>
      </c>
      <c r="N601" s="88"/>
      <c r="O601" s="382">
        <f>O141</f>
        <v>306</v>
      </c>
      <c r="P601" s="354">
        <f>M141</f>
        <v>0</v>
      </c>
      <c r="Q601" s="123"/>
      <c r="R601" s="357">
        <f>O601/O$640</f>
        <v>6.1072427028628434E-4</v>
      </c>
      <c r="S601" s="88"/>
      <c r="T601" s="382">
        <f>T141</f>
        <v>0</v>
      </c>
      <c r="U601" s="354">
        <f>P141</f>
        <v>0</v>
      </c>
      <c r="V601" s="123"/>
      <c r="W601" s="357">
        <f>T601/T$640</f>
        <v>0</v>
      </c>
      <c r="X601" s="340"/>
      <c r="Y601" s="382">
        <f>Y141</f>
        <v>306</v>
      </c>
      <c r="Z601" s="354" t="str">
        <f>W141</f>
        <v/>
      </c>
      <c r="AA601" s="30"/>
      <c r="AB601" s="357">
        <f>Y601/Y$640</f>
        <v>6.0072448550843463E-4</v>
      </c>
      <c r="AC601" s="88">
        <f>AC141</f>
        <v>0</v>
      </c>
      <c r="AD601" s="382">
        <f>AD141</f>
        <v>0</v>
      </c>
      <c r="AE601" s="90">
        <f>AB141</f>
        <v>9.8431589128790669E-4</v>
      </c>
      <c r="AF601" s="30"/>
      <c r="AG601" s="357">
        <f>AD601/AD$640</f>
        <v>0</v>
      </c>
      <c r="AH601" s="88">
        <f>AH141</f>
        <v>0</v>
      </c>
      <c r="AI601" s="382">
        <f>AI141</f>
        <v>642</v>
      </c>
      <c r="AJ601" s="90"/>
      <c r="AK601" s="30"/>
      <c r="AL601" s="357">
        <f>AI601/AI$640</f>
        <v>1.3323259399689211E-3</v>
      </c>
      <c r="AM601" s="88"/>
      <c r="AN601" s="382">
        <f>AN141</f>
        <v>0</v>
      </c>
      <c r="AO601" s="29"/>
      <c r="AP601" s="30"/>
      <c r="AQ601" s="357">
        <f>AN601/AN$640</f>
        <v>0</v>
      </c>
      <c r="AR601" s="88"/>
      <c r="AS601" s="338"/>
      <c r="AT601" s="29"/>
      <c r="AU601" s="30"/>
      <c r="AV601" s="357" t="e">
        <f>AS601/AS$640</f>
        <v>#DIV/0!</v>
      </c>
    </row>
    <row r="602" spans="1:48" s="62" customFormat="1" collapsed="1" x14ac:dyDescent="0.3">
      <c r="A602" s="342" t="s">
        <v>551</v>
      </c>
      <c r="B602" s="336"/>
      <c r="C602" s="337"/>
      <c r="D602" s="337"/>
      <c r="E602" s="372">
        <f>Y602-Y349</f>
        <v>0</v>
      </c>
      <c r="F602" s="344">
        <f>SUM(F603,F604,)</f>
        <v>0</v>
      </c>
      <c r="G602" s="344">
        <f>SUM(G603,G604,)</f>
        <v>0</v>
      </c>
      <c r="H602" s="344">
        <f>SUM(H603,H604,)</f>
        <v>0</v>
      </c>
      <c r="I602" s="344">
        <f>SUM(I603,I604,)</f>
        <v>0</v>
      </c>
      <c r="J602" s="344">
        <f>SUM(J603,J604,)</f>
        <v>156.71</v>
      </c>
      <c r="K602" s="345" t="str">
        <f>ROUND((J602-I602),2)&amp;"  ( "&amp;(ROUND((J602-I602)/(IF(I602=0,0.0001,I602)),3)*100)&amp;"% )"</f>
        <v>156,71  ( 156710000% )</v>
      </c>
      <c r="L602" s="344">
        <f>SUM(L603,L604,)</f>
        <v>81.12</v>
      </c>
      <c r="M602" s="345" t="str">
        <f>ROUND((L602-G602),2)&amp;"   ( "&amp;(ROUND((L602-G602)/(IF(G602=0,0.0001,G602)),3)*100)&amp;"% )"</f>
        <v>81,12   ( 81120000% )</v>
      </c>
      <c r="N602" s="88"/>
      <c r="O602" s="344">
        <f>SUM(O603,O604,)</f>
        <v>34.32</v>
      </c>
      <c r="P602" s="345" t="str">
        <f>ROUND((O602-J602),2)&amp;"   ( "&amp;(ROUND((O602-J602)/(IF(J602=0,0.0001,J602)),3)*100)&amp;"% )"</f>
        <v>-122,39   ( -78,1% )</v>
      </c>
      <c r="Q602" s="123"/>
      <c r="R602" s="346">
        <f>O602/O$640</f>
        <v>6.8496918157598958E-5</v>
      </c>
      <c r="S602" s="88"/>
      <c r="T602" s="344">
        <f>SUM(T603,T604,)</f>
        <v>0</v>
      </c>
      <c r="U602" s="345" t="str">
        <f>ROUND((T602-O602),2)&amp;"   ( "&amp;(ROUND((T602-O602)/(IF(O602=0,0.0001,O602)),3)*100)&amp;"% )"</f>
        <v>-34,32   ( -100% )</v>
      </c>
      <c r="V602" s="123"/>
      <c r="W602" s="346">
        <f>T602/T$640</f>
        <v>0</v>
      </c>
      <c r="X602" s="340"/>
      <c r="Y602" s="344">
        <f>SUM(Y603,Y604,)</f>
        <v>117.47</v>
      </c>
      <c r="Z602" s="345" t="str">
        <f>ROUND((Y602-T602),2)&amp;"   ( "&amp;(ROUND((Y602-T602)/(IF(T602=0,0.0001,T602)),3)*100)&amp;"% )"</f>
        <v>117,47   ( 117470000% )</v>
      </c>
      <c r="AA602" s="30"/>
      <c r="AB602" s="346">
        <f>Y602/Y$640</f>
        <v>2.3061145527018243E-4</v>
      </c>
      <c r="AC602" s="88">
        <f>SUM(AC603,AC604,)</f>
        <v>100</v>
      </c>
      <c r="AD602" s="344">
        <f>SUM(AD603,AD604,)</f>
        <v>97.92</v>
      </c>
      <c r="AE602" s="6" t="str">
        <f>ROUND((AD602-Y602),2)&amp;"   ( "&amp;(ROUND((AD602-Y602)/(IF(Y602=0,0.0001,Y602)),3)*100)&amp;"% )"</f>
        <v>-19,55   ( -16,6% )</v>
      </c>
      <c r="AF602" s="30"/>
      <c r="AG602" s="346">
        <f>AD602/AD$640</f>
        <v>1.9444661500156034E-4</v>
      </c>
      <c r="AH602" s="88">
        <f>SUM(AH603,AH604,)</f>
        <v>110</v>
      </c>
      <c r="AI602" s="344">
        <f>SUM(AI603,AI604,)</f>
        <v>97.92</v>
      </c>
      <c r="AJ602" s="6" t="str">
        <f t="shared" ref="AJ602:AJ604" si="374">ROUND(AI602-AD602,2) &amp; "   (" &amp; ROUND(100*(AI602-AD602)/AD602,1) &amp;"%)"</f>
        <v>0   (0%)</v>
      </c>
      <c r="AK602" s="30"/>
      <c r="AL602" s="346">
        <f>AI602/AI$640</f>
        <v>2.0321083495600741E-4</v>
      </c>
      <c r="AM602" s="88"/>
      <c r="AN602" s="344">
        <f>SUM(AN603,AN604,)</f>
        <v>73.44</v>
      </c>
      <c r="AO602" s="35" t="str">
        <f t="shared" ref="AO602:AO604" si="375">ROUND(AN602-AI602,2) &amp; "   (" &amp; ROUND(100*(AN602-AI602)/AI602,1) &amp;"%)"</f>
        <v>-24,48   (-25%)</v>
      </c>
      <c r="AP602" s="30"/>
      <c r="AQ602" s="346">
        <f>AN602/AN$640</f>
        <v>1.9798414185844134E-4</v>
      </c>
      <c r="AR602" s="88"/>
      <c r="AS602" s="338"/>
      <c r="AT602" s="35" t="str">
        <f t="shared" ref="AT602:AT604" si="376">ROUND(AS602-AN602,2) &amp; "   (" &amp; ROUND(100*(AS602-AN602)/AN602,1) &amp;"%)"</f>
        <v>-73,44   (-100%)</v>
      </c>
      <c r="AU602" s="30"/>
      <c r="AV602" s="346" t="e">
        <f>AS602/AS$640</f>
        <v>#DIV/0!</v>
      </c>
    </row>
    <row r="603" spans="1:48" s="62" customFormat="1" hidden="1" outlineLevel="1" x14ac:dyDescent="0.3">
      <c r="A603" s="199" t="s">
        <v>552</v>
      </c>
      <c r="B603" s="336"/>
      <c r="C603" s="337"/>
      <c r="D603" s="337"/>
      <c r="E603" s="347"/>
      <c r="F603" s="27"/>
      <c r="G603" s="27"/>
      <c r="H603" s="27"/>
      <c r="I603" s="27"/>
      <c r="J603" s="27"/>
      <c r="K603" s="354"/>
      <c r="L603" s="27"/>
      <c r="M603" s="354"/>
      <c r="N603" s="88"/>
      <c r="O603" s="27"/>
      <c r="P603" s="354"/>
      <c r="Q603" s="123"/>
      <c r="R603" s="357"/>
      <c r="S603" s="88"/>
      <c r="T603" s="27"/>
      <c r="U603" s="354"/>
      <c r="V603" s="123"/>
      <c r="W603" s="357"/>
      <c r="X603" s="340"/>
      <c r="Y603" s="27"/>
      <c r="Z603" s="354"/>
      <c r="AA603" s="30"/>
      <c r="AB603" s="357"/>
      <c r="AC603" s="88"/>
      <c r="AD603" s="27"/>
      <c r="AE603" s="6"/>
      <c r="AF603" s="30"/>
      <c r="AG603" s="357"/>
      <c r="AH603" s="88"/>
      <c r="AI603" s="27"/>
      <c r="AJ603" s="6" t="e">
        <f t="shared" si="374"/>
        <v>#DIV/0!</v>
      </c>
      <c r="AK603" s="30"/>
      <c r="AL603" s="357"/>
      <c r="AM603" s="88"/>
      <c r="AN603" s="27"/>
      <c r="AO603" s="35" t="e">
        <f t="shared" si="375"/>
        <v>#DIV/0!</v>
      </c>
      <c r="AP603" s="30"/>
      <c r="AQ603" s="357"/>
      <c r="AR603" s="88"/>
      <c r="AS603" s="338"/>
      <c r="AT603" s="35" t="e">
        <f t="shared" si="376"/>
        <v>#DIV/0!</v>
      </c>
      <c r="AU603" s="30"/>
      <c r="AV603" s="357"/>
    </row>
    <row r="604" spans="1:48" s="62" customFormat="1" hidden="1" outlineLevel="1" collapsed="1" x14ac:dyDescent="0.3">
      <c r="A604" s="199" t="s">
        <v>553</v>
      </c>
      <c r="B604" s="336"/>
      <c r="C604" s="337"/>
      <c r="D604" s="337"/>
      <c r="E604" s="347">
        <f>Y604-Y349</f>
        <v>0</v>
      </c>
      <c r="F604" s="348">
        <f>SUM(F605:F605)</f>
        <v>0</v>
      </c>
      <c r="G604" s="348">
        <f>SUM(G605:G605)</f>
        <v>0</v>
      </c>
      <c r="H604" s="348">
        <f>SUM(H605:H605)</f>
        <v>0</v>
      </c>
      <c r="I604" s="348">
        <f>SUM(I605:I605)</f>
        <v>0</v>
      </c>
      <c r="J604" s="348">
        <f>SUM(J605:J605)</f>
        <v>156.71</v>
      </c>
      <c r="K604" s="349" t="str">
        <f>ROUND((J604-I604),2)&amp;"  ( "&amp;(ROUND((J604-I604)/(IF(I604=0,0.0001,I604)),3)*100)&amp;"% )"</f>
        <v>156,71  ( 156710000% )</v>
      </c>
      <c r="L604" s="348">
        <f>SUM(L605:L605)</f>
        <v>81.12</v>
      </c>
      <c r="M604" s="349" t="str">
        <f>ROUND((L604-G604),2)&amp;"   ( "&amp;(ROUND((L604-G604)/(IF(G604=0,0.0001,G604)),3)*100)&amp;"% )"</f>
        <v>81,12   ( 81120000% )</v>
      </c>
      <c r="N604" s="88"/>
      <c r="O604" s="348">
        <f>SUM(O605:O605)</f>
        <v>34.32</v>
      </c>
      <c r="P604" s="349" t="str">
        <f>ROUND((O604-J604),2)&amp;"   ( "&amp;(ROUND((O604-J604)/(IF(J604=0,0.0001,J604)),3)*100)&amp;"% )"</f>
        <v>-122,39   ( -78,1% )</v>
      </c>
      <c r="Q604" s="123"/>
      <c r="R604" s="357"/>
      <c r="S604" s="88"/>
      <c r="T604" s="348">
        <f>SUM(T605:T605)</f>
        <v>0</v>
      </c>
      <c r="U604" s="349" t="str">
        <f>ROUND((T604-O604),2)&amp;"   ( "&amp;(ROUND((T604-O604)/(IF(O604=0,0.0001,O604)),3)*100)&amp;"% )"</f>
        <v>-34,32   ( -100% )</v>
      </c>
      <c r="V604" s="123"/>
      <c r="W604" s="357"/>
      <c r="X604" s="340"/>
      <c r="Y604" s="348">
        <f>SUM(Y605:Y605)</f>
        <v>117.47</v>
      </c>
      <c r="Z604" s="349" t="str">
        <f>ROUND((Y604-T604),2)&amp;"   ( "&amp;(ROUND((Y604-T604)/(IF(T604=0,0.0001,T604)),3)*100)&amp;"% )"</f>
        <v>117,47   ( 117470000% )</v>
      </c>
      <c r="AA604" s="30"/>
      <c r="AB604" s="357"/>
      <c r="AC604" s="88">
        <f>SUM(AC605:AC605)</f>
        <v>100</v>
      </c>
      <c r="AD604" s="348">
        <f>SUM(AD605:AD605)</f>
        <v>97.92</v>
      </c>
      <c r="AE604" s="6" t="str">
        <f>ROUND((AD604-Y604),2)&amp;"   ( "&amp;(ROUND((AD604-Y604)/(IF(Y604=0,0.0001,Y604)),3)*100)&amp;"% )"</f>
        <v>-19,55   ( -16,6% )</v>
      </c>
      <c r="AF604" s="30"/>
      <c r="AG604" s="357"/>
      <c r="AH604" s="88">
        <f>SUM(AH605:AH605)</f>
        <v>110</v>
      </c>
      <c r="AI604" s="348">
        <f>SUM(AI605:AI605)</f>
        <v>97.92</v>
      </c>
      <c r="AJ604" s="6" t="str">
        <f t="shared" si="374"/>
        <v>0   (0%)</v>
      </c>
      <c r="AK604" s="30"/>
      <c r="AL604" s="357"/>
      <c r="AM604" s="88"/>
      <c r="AN604" s="348">
        <f>SUM(AN605:AN605)</f>
        <v>73.44</v>
      </c>
      <c r="AO604" s="35" t="str">
        <f t="shared" si="375"/>
        <v>-24,48   (-25%)</v>
      </c>
      <c r="AP604" s="30"/>
      <c r="AQ604" s="357"/>
      <c r="AR604" s="88"/>
      <c r="AS604" s="338"/>
      <c r="AT604" s="35" t="str">
        <f t="shared" si="376"/>
        <v>-73,44   (-100%)</v>
      </c>
      <c r="AU604" s="30"/>
      <c r="AV604" s="357"/>
    </row>
    <row r="605" spans="1:48" s="62" customFormat="1" hidden="1" outlineLevel="2" x14ac:dyDescent="0.3">
      <c r="A605" s="188" t="s">
        <v>554</v>
      </c>
      <c r="B605" s="336"/>
      <c r="C605" s="337"/>
      <c r="D605" s="337"/>
      <c r="E605" s="347" t="str">
        <f>B137</f>
        <v>6620/01356 Frais bancaires           (0524)</v>
      </c>
      <c r="F605" s="368">
        <f>F137</f>
        <v>0</v>
      </c>
      <c r="G605" s="368">
        <f>G137</f>
        <v>0</v>
      </c>
      <c r="H605" s="368">
        <f>H137</f>
        <v>0</v>
      </c>
      <c r="I605" s="368">
        <f>I137</f>
        <v>0</v>
      </c>
      <c r="J605" s="368">
        <f>J137</f>
        <v>156.71</v>
      </c>
      <c r="K605" s="354">
        <f>H137</f>
        <v>0</v>
      </c>
      <c r="L605" s="368">
        <f>L137</f>
        <v>81.12</v>
      </c>
      <c r="M605" s="354">
        <f>J137</f>
        <v>156.71</v>
      </c>
      <c r="N605" s="88"/>
      <c r="O605" s="368">
        <f>O137</f>
        <v>34.32</v>
      </c>
      <c r="P605" s="354">
        <f>M137</f>
        <v>-0.48235594410056792</v>
      </c>
      <c r="Q605" s="123"/>
      <c r="R605" s="357"/>
      <c r="S605" s="88"/>
      <c r="T605" s="368">
        <f>T137</f>
        <v>0</v>
      </c>
      <c r="U605" s="354">
        <f>P137</f>
        <v>-0.57692307692307698</v>
      </c>
      <c r="V605" s="123"/>
      <c r="W605" s="357"/>
      <c r="X605" s="340"/>
      <c r="Y605" s="368">
        <f>Y137</f>
        <v>117.47</v>
      </c>
      <c r="Z605" s="354" t="str">
        <f>W137</f>
        <v/>
      </c>
      <c r="AA605" s="30"/>
      <c r="AB605" s="357"/>
      <c r="AC605" s="88">
        <f>AC137</f>
        <v>100</v>
      </c>
      <c r="AD605" s="368">
        <f>AD137</f>
        <v>97.92</v>
      </c>
      <c r="AE605" s="90">
        <f>AB137</f>
        <v>3.7786793382219084E-4</v>
      </c>
      <c r="AF605" s="30"/>
      <c r="AG605" s="357"/>
      <c r="AH605" s="88">
        <f>AH137</f>
        <v>110</v>
      </c>
      <c r="AI605" s="368">
        <f>AI137</f>
        <v>97.92</v>
      </c>
      <c r="AJ605" s="90"/>
      <c r="AK605" s="30"/>
      <c r="AL605" s="357"/>
      <c r="AM605" s="88"/>
      <c r="AN605" s="368">
        <f>AN137</f>
        <v>73.44</v>
      </c>
      <c r="AO605" s="29"/>
      <c r="AP605" s="30"/>
      <c r="AQ605" s="357"/>
      <c r="AR605" s="88"/>
      <c r="AS605" s="338"/>
      <c r="AT605" s="29"/>
      <c r="AU605" s="30"/>
      <c r="AV605" s="357"/>
    </row>
    <row r="606" spans="1:48" s="62" customFormat="1" hidden="1" outlineLevel="2" x14ac:dyDescent="0.3">
      <c r="A606" s="188"/>
      <c r="B606" s="336"/>
      <c r="C606" s="337"/>
      <c r="D606" s="337"/>
      <c r="E606" s="347"/>
      <c r="F606" s="368"/>
      <c r="G606" s="368"/>
      <c r="H606" s="368"/>
      <c r="I606" s="368"/>
      <c r="J606" s="368"/>
      <c r="K606" s="354"/>
      <c r="L606" s="368"/>
      <c r="M606" s="354"/>
      <c r="N606" s="88"/>
      <c r="O606" s="368"/>
      <c r="P606" s="354"/>
      <c r="Q606" s="123"/>
      <c r="R606" s="357"/>
      <c r="S606" s="88"/>
      <c r="T606" s="368"/>
      <c r="U606" s="354"/>
      <c r="V606" s="123"/>
      <c r="W606" s="357"/>
      <c r="X606" s="340"/>
      <c r="Y606" s="368"/>
      <c r="Z606" s="354"/>
      <c r="AA606" s="30"/>
      <c r="AB606" s="357"/>
      <c r="AC606" s="88"/>
      <c r="AD606" s="368"/>
      <c r="AE606" s="90"/>
      <c r="AF606" s="30"/>
      <c r="AG606" s="357"/>
      <c r="AH606" s="88"/>
      <c r="AI606" s="368"/>
      <c r="AJ606" s="90"/>
      <c r="AK606" s="30"/>
      <c r="AL606" s="357"/>
      <c r="AM606" s="88"/>
      <c r="AN606" s="368"/>
      <c r="AO606" s="29"/>
      <c r="AP606" s="30"/>
      <c r="AQ606" s="357"/>
      <c r="AR606" s="88"/>
      <c r="AS606" s="338"/>
      <c r="AT606" s="29"/>
      <c r="AU606" s="30"/>
      <c r="AV606" s="357"/>
    </row>
    <row r="607" spans="1:48" s="62" customFormat="1" collapsed="1" x14ac:dyDescent="0.3">
      <c r="A607" s="342" t="s">
        <v>555</v>
      </c>
      <c r="B607" s="336"/>
      <c r="C607" s="337"/>
      <c r="D607" s="337"/>
      <c r="E607" s="372">
        <f>Y607-SUM(Y350:Y351)</f>
        <v>0</v>
      </c>
      <c r="F607" s="344">
        <f>SUM(F608,F609,F610,F614:F615)</f>
        <v>729.91000000000008</v>
      </c>
      <c r="G607" s="344">
        <f>SUM(G608,G609,G610,G614:G615)</f>
        <v>9358.5400000000009</v>
      </c>
      <c r="H607" s="344">
        <f>SUM(H608,H609,H610,H614:H615)</f>
        <v>11662.619999999999</v>
      </c>
      <c r="I607" s="344">
        <f>SUM(I608,I609,I610,I614:I615)</f>
        <v>4142.0600000000004</v>
      </c>
      <c r="J607" s="344">
        <f>SUM(J608,J609,J610,J614:J615)</f>
        <v>3104.3599999999997</v>
      </c>
      <c r="K607" s="345" t="str">
        <f>ROUND((J607-I607),2)&amp;"  ( "&amp;(ROUND((J607-I607)/(IF(I607=0,0.0001,I607)),3)*100)&amp;"% )"</f>
        <v>-1037,7  ( -25,1% )</v>
      </c>
      <c r="L607" s="344">
        <f>SUM(L608,L609,L610,L614:L615)</f>
        <v>887.91</v>
      </c>
      <c r="M607" s="345" t="str">
        <f>ROUND((L607-G607),2)&amp;"   ( "&amp;(ROUND((L607-G607)/(IF(G607=0,0.0001,G607)),3)*100)&amp;"% )"</f>
        <v>-8470,63   ( -90,5% )</v>
      </c>
      <c r="N607" s="88"/>
      <c r="O607" s="344">
        <f>SUM(O608,O609,O610,O614:O615)</f>
        <v>5226.08</v>
      </c>
      <c r="P607" s="345" t="str">
        <f>ROUND((O607-J607),2)&amp;"   ( "&amp;(ROUND((O607-J607)/(IF(J607=0,0.0001,J607)),3)*100)&amp;"% )"</f>
        <v>2121,72   ( 68,3% )</v>
      </c>
      <c r="Q607" s="123"/>
      <c r="R607" s="346">
        <f>O607/O$640</f>
        <v>1.0430372204110278E-2</v>
      </c>
      <c r="S607" s="88"/>
      <c r="T607" s="344">
        <f>SUM(T608,T609,T610,T614:T615)</f>
        <v>5867.24</v>
      </c>
      <c r="U607" s="345" t="str">
        <f>ROUND((T607-O607),2)&amp;"   ( "&amp;(ROUND((T607-O607)/(IF(O607=0,0.0001,O607)),3)*100)&amp;"% )"</f>
        <v>641,16   ( 12,3% )</v>
      </c>
      <c r="V607" s="123"/>
      <c r="W607" s="346">
        <f>T607/T$640</f>
        <v>1.1996691690274328E-2</v>
      </c>
      <c r="X607" s="340"/>
      <c r="Y607" s="344">
        <f>SUM(Y608,Y609,Y610,Y614:Y615)</f>
        <v>26577.100000000002</v>
      </c>
      <c r="Z607" s="345" t="str">
        <f>ROUND((Y607-T607),2)&amp;"   ( "&amp;(ROUND((Y607-T607)/(IF(T607=0,0.0001,T607)),3)*100)&amp;"% )"</f>
        <v>20709,86   ( 353% )</v>
      </c>
      <c r="AA607" s="30"/>
      <c r="AB607" s="346">
        <f>Y607/Y$640</f>
        <v>5.2174884718320984E-2</v>
      </c>
      <c r="AC607" s="88">
        <f>SUM(AC608,AC609,AC610,AC614:AC615)</f>
        <v>0</v>
      </c>
      <c r="AD607" s="344">
        <f>SUM(AD608,AD609,AD610,AD614:AD615)</f>
        <v>764.69</v>
      </c>
      <c r="AE607" s="6" t="str">
        <f>ROUND((AD607-Y607),2)&amp;"   ( "&amp;(ROUND((AD607-Y607)/(IF(Y607=0,0.0001,Y607)),3)*100)&amp;"% )"</f>
        <v>-25812,41   ( -97,1% )</v>
      </c>
      <c r="AF607" s="30"/>
      <c r="AG607" s="346">
        <f>AD607/AD$640</f>
        <v>1.5184985909471322E-3</v>
      </c>
      <c r="AH607" s="88">
        <f>SUM(AH608,AH609,AH610,AH614:AH615)</f>
        <v>0</v>
      </c>
      <c r="AI607" s="344">
        <f>SUM(AI608,AI609,AI610,AI614:AI615)</f>
        <v>-6.41</v>
      </c>
      <c r="AJ607" s="6" t="str">
        <f t="shared" ref="AJ607:AJ610" si="377">ROUND(AI607-AD607,2) &amp; "   (" &amp; ROUND(100*(AI607-AD607)/AD607,1) &amp;"%)"</f>
        <v>-771,1   (-100,8%)</v>
      </c>
      <c r="AK607" s="30"/>
      <c r="AL607" s="346">
        <f>AI607/AI$640</f>
        <v>-1.3302506659191253E-5</v>
      </c>
      <c r="AM607" s="88"/>
      <c r="AN607" s="344">
        <f>SUM(AN608,AN609,AN610,AN614:AN615)</f>
        <v>1433.86</v>
      </c>
      <c r="AO607" s="35" t="str">
        <f t="shared" ref="AO607:AO610" si="378">ROUND(AN607-AI607,2) &amp; "   (" &amp; ROUND(100*(AN607-AI607)/AI607,1) &amp;"%)"</f>
        <v>1440,27   (-22469,1%)</v>
      </c>
      <c r="AP607" s="30"/>
      <c r="AQ607" s="346">
        <f>AN607/AN$640</f>
        <v>3.8654894014861748E-3</v>
      </c>
      <c r="AR607" s="88"/>
      <c r="AS607" s="338"/>
      <c r="AT607" s="35" t="str">
        <f t="shared" ref="AT607:AT610" si="379">ROUND(AS607-AN607,2) &amp; "   (" &amp; ROUND(100*(AS607-AN607)/AN607,1) &amp;"%)"</f>
        <v>-1433,86   (-100%)</v>
      </c>
      <c r="AU607" s="30"/>
      <c r="AV607" s="346" t="e">
        <f>AS607/AS$640</f>
        <v>#DIV/0!</v>
      </c>
    </row>
    <row r="608" spans="1:48" s="62" customFormat="1" hidden="1" outlineLevel="1" x14ac:dyDescent="0.3">
      <c r="A608" s="199" t="s">
        <v>556</v>
      </c>
      <c r="B608" s="336"/>
      <c r="C608" s="337"/>
      <c r="D608" s="337"/>
      <c r="E608" s="347"/>
      <c r="F608" s="348">
        <v>0</v>
      </c>
      <c r="G608" s="348">
        <v>0</v>
      </c>
      <c r="H608" s="348">
        <v>0</v>
      </c>
      <c r="I608" s="348">
        <v>0</v>
      </c>
      <c r="J608" s="348">
        <v>0</v>
      </c>
      <c r="K608" s="354"/>
      <c r="L608" s="348">
        <v>0</v>
      </c>
      <c r="M608" s="354"/>
      <c r="N608" s="88"/>
      <c r="O608" s="348">
        <v>0</v>
      </c>
      <c r="P608" s="349" t="str">
        <f>ROUND((O608-J608),2)&amp;"   ( "&amp;(ROUND((O608-J608)/(IF(J608=0,0.0001,J608)),3)*100)&amp;"% )"</f>
        <v>0   ( 0% )</v>
      </c>
      <c r="Q608" s="123"/>
      <c r="R608" s="357"/>
      <c r="S608" s="88"/>
      <c r="T608" s="348">
        <v>0</v>
      </c>
      <c r="U608" s="354"/>
      <c r="V608" s="123"/>
      <c r="W608" s="357"/>
      <c r="X608" s="340"/>
      <c r="Y608" s="348">
        <v>0</v>
      </c>
      <c r="Z608" s="349" t="str">
        <f>ROUND((Y608-T608),2)&amp;"   ( "&amp;(ROUND((Y608-T608)/(IF(T608=0,0.0001,T608)),3)*100)&amp;"% )"</f>
        <v>0   ( 0% )</v>
      </c>
      <c r="AA608" s="30"/>
      <c r="AB608" s="357"/>
      <c r="AC608" s="88">
        <v>0</v>
      </c>
      <c r="AD608" s="348">
        <v>0</v>
      </c>
      <c r="AE608" s="6" t="str">
        <f>ROUND((AD608-Y608),2)&amp;"   ( "&amp;(ROUND((AD608-Y608)/(IF(Y608=0,0.0001,Y608)),3)*100)&amp;"% )"</f>
        <v>0   ( 0% )</v>
      </c>
      <c r="AF608" s="30"/>
      <c r="AG608" s="357"/>
      <c r="AH608" s="88">
        <v>0</v>
      </c>
      <c r="AI608" s="348">
        <v>0</v>
      </c>
      <c r="AJ608" s="6" t="e">
        <f t="shared" si="377"/>
        <v>#DIV/0!</v>
      </c>
      <c r="AK608" s="30"/>
      <c r="AL608" s="357"/>
      <c r="AM608" s="88"/>
      <c r="AN608" s="348">
        <v>0</v>
      </c>
      <c r="AO608" s="35" t="e">
        <f t="shared" si="378"/>
        <v>#DIV/0!</v>
      </c>
      <c r="AP608" s="30"/>
      <c r="AQ608" s="357"/>
      <c r="AR608" s="88"/>
      <c r="AS608" s="338"/>
      <c r="AT608" s="35" t="e">
        <f t="shared" si="379"/>
        <v>#DIV/0!</v>
      </c>
      <c r="AU608" s="30"/>
      <c r="AV608" s="357"/>
    </row>
    <row r="609" spans="1:48" s="62" customFormat="1" hidden="1" outlineLevel="1" x14ac:dyDescent="0.3">
      <c r="A609" s="199" t="s">
        <v>557</v>
      </c>
      <c r="B609" s="336"/>
      <c r="C609" s="337"/>
      <c r="D609" s="337"/>
      <c r="E609" s="347"/>
      <c r="F609" s="348">
        <v>0</v>
      </c>
      <c r="G609" s="348">
        <v>0</v>
      </c>
      <c r="H609" s="348">
        <v>0</v>
      </c>
      <c r="I609" s="348">
        <v>0</v>
      </c>
      <c r="J609" s="348">
        <v>0</v>
      </c>
      <c r="K609" s="354"/>
      <c r="L609" s="348">
        <v>0</v>
      </c>
      <c r="M609" s="354"/>
      <c r="N609" s="88"/>
      <c r="O609" s="348">
        <v>0</v>
      </c>
      <c r="P609" s="349" t="str">
        <f>ROUND((O609-J609),2)&amp;"   ( "&amp;(ROUND((O609-J609)/(IF(J609=0,0.0001,J609)),3)*100)&amp;"% )"</f>
        <v>0   ( 0% )</v>
      </c>
      <c r="Q609" s="123"/>
      <c r="R609" s="357"/>
      <c r="S609" s="88"/>
      <c r="T609" s="348">
        <v>0</v>
      </c>
      <c r="U609" s="354"/>
      <c r="V609" s="123"/>
      <c r="W609" s="357"/>
      <c r="X609" s="340"/>
      <c r="Y609" s="348">
        <v>0</v>
      </c>
      <c r="Z609" s="349" t="str">
        <f>ROUND((Y609-T609),2)&amp;"   ( "&amp;(ROUND((Y609-T609)/(IF(T609=0,0.0001,T609)),3)*100)&amp;"% )"</f>
        <v>0   ( 0% )</v>
      </c>
      <c r="AA609" s="30"/>
      <c r="AB609" s="357"/>
      <c r="AC609" s="88">
        <v>0</v>
      </c>
      <c r="AD609" s="348">
        <v>0</v>
      </c>
      <c r="AE609" s="6" t="str">
        <f>ROUND((AD609-Y609),2)&amp;"   ( "&amp;(ROUND((AD609-Y609)/(IF(Y609=0,0.0001,Y609)),3)*100)&amp;"% )"</f>
        <v>0   ( 0% )</v>
      </c>
      <c r="AF609" s="30"/>
      <c r="AG609" s="357"/>
      <c r="AH609" s="88">
        <v>0</v>
      </c>
      <c r="AI609" s="348">
        <v>0</v>
      </c>
      <c r="AJ609" s="6" t="e">
        <f t="shared" si="377"/>
        <v>#DIV/0!</v>
      </c>
      <c r="AK609" s="30"/>
      <c r="AL609" s="357"/>
      <c r="AM609" s="88"/>
      <c r="AN609" s="348">
        <v>0</v>
      </c>
      <c r="AO609" s="35" t="e">
        <f t="shared" si="378"/>
        <v>#DIV/0!</v>
      </c>
      <c r="AP609" s="30"/>
      <c r="AQ609" s="357"/>
      <c r="AR609" s="88"/>
      <c r="AS609" s="338"/>
      <c r="AT609" s="35" t="e">
        <f t="shared" si="379"/>
        <v>#DIV/0!</v>
      </c>
      <c r="AU609" s="30"/>
      <c r="AV609" s="357"/>
    </row>
    <row r="610" spans="1:48" s="62" customFormat="1" hidden="1" outlineLevel="1" collapsed="1" x14ac:dyDescent="0.3">
      <c r="A610" s="199" t="s">
        <v>558</v>
      </c>
      <c r="B610" s="336"/>
      <c r="C610" s="337"/>
      <c r="D610" s="337"/>
      <c r="E610" s="347">
        <f>Y610-Y350</f>
        <v>0</v>
      </c>
      <c r="F610" s="348">
        <f>SUM(F611:F613)</f>
        <v>418.6</v>
      </c>
      <c r="G610" s="348">
        <f>SUM(G611:G613)</f>
        <v>2637.5</v>
      </c>
      <c r="H610" s="348">
        <f>SUM(H611:H613)</f>
        <v>4784</v>
      </c>
      <c r="I610" s="348">
        <f>SUM(I611:I613)</f>
        <v>705.64</v>
      </c>
      <c r="J610" s="348">
        <f>SUM(J611:J613)</f>
        <v>0</v>
      </c>
      <c r="K610" s="349" t="str">
        <f>ROUND((J610-I610),2)&amp;"  ( "&amp;(ROUND((J610-I610)/(IF(I610=0,0.0001,I610)),3)*100)&amp;"% )"</f>
        <v>-705,64  ( -100% )</v>
      </c>
      <c r="L610" s="348">
        <f>SUM(L611:L613)</f>
        <v>894</v>
      </c>
      <c r="M610" s="349" t="str">
        <f>ROUND((L610-G610),2)&amp;"   ( "&amp;(ROUND((L610-G610)/(IF(G610=0,0.0001,G610)),3)*100)&amp;"% )"</f>
        <v>-1743,5   ( -66,1% )</v>
      </c>
      <c r="N610" s="88"/>
      <c r="O610" s="348">
        <f>SUM(O611:O613)</f>
        <v>0</v>
      </c>
      <c r="P610" s="349" t="str">
        <f>ROUND((O610-J610),2)&amp;"   ( "&amp;(ROUND((O610-J610)/(IF(J610=0,0.0001,J610)),3)*100)&amp;"% )"</f>
        <v>0   ( 0% )</v>
      </c>
      <c r="Q610" s="123"/>
      <c r="R610" s="357"/>
      <c r="S610" s="88"/>
      <c r="T610" s="348">
        <f>SUM(T611:T613)</f>
        <v>0</v>
      </c>
      <c r="U610" s="349" t="str">
        <f>ROUND((T610-O610),2)&amp;"   ( "&amp;(ROUND((T610-O610)/(IF(O610=0,0.0001,O610)),3)*100)&amp;"% )"</f>
        <v>0   ( 0% )</v>
      </c>
      <c r="V610" s="123"/>
      <c r="W610" s="357"/>
      <c r="X610" s="340"/>
      <c r="Y610" s="348">
        <f>SUM(Y611:Y613)</f>
        <v>0</v>
      </c>
      <c r="Z610" s="349" t="str">
        <f>ROUND((Y610-T610),2)&amp;"   ( "&amp;(ROUND((Y610-T610)/(IF(T610=0,0.0001,T610)),3)*100)&amp;"% )"</f>
        <v>0   ( 0% )</v>
      </c>
      <c r="AA610" s="30"/>
      <c r="AB610" s="357"/>
      <c r="AC610" s="88">
        <f>SUM(AC611:AC613)</f>
        <v>0</v>
      </c>
      <c r="AD610" s="348">
        <f>SUM(AD611:AD613)</f>
        <v>0</v>
      </c>
      <c r="AE610" s="6" t="str">
        <f>ROUND((AD610-Y610),2)&amp;"   ( "&amp;(ROUND((AD610-Y610)/(IF(Y610=0,0.0001,Y610)),3)*100)&amp;"% )"</f>
        <v>0   ( 0% )</v>
      </c>
      <c r="AF610" s="30"/>
      <c r="AG610" s="357"/>
      <c r="AH610" s="88">
        <f>SUM(AH611:AH613)</f>
        <v>0</v>
      </c>
      <c r="AI610" s="348">
        <f>SUM(AI611:AI613)</f>
        <v>0</v>
      </c>
      <c r="AJ610" s="6" t="e">
        <f t="shared" si="377"/>
        <v>#DIV/0!</v>
      </c>
      <c r="AK610" s="30"/>
      <c r="AL610" s="357"/>
      <c r="AM610" s="88"/>
      <c r="AN610" s="348">
        <f>SUM(AN611:AN613)</f>
        <v>1434</v>
      </c>
      <c r="AO610" s="35" t="e">
        <f t="shared" si="378"/>
        <v>#DIV/0!</v>
      </c>
      <c r="AP610" s="30"/>
      <c r="AQ610" s="357"/>
      <c r="AR610" s="88"/>
      <c r="AS610" s="338"/>
      <c r="AT610" s="35" t="str">
        <f t="shared" si="379"/>
        <v>-1434   (-100%)</v>
      </c>
      <c r="AU610" s="30"/>
      <c r="AV610" s="357"/>
    </row>
    <row r="611" spans="1:48" s="62" customFormat="1" hidden="1" outlineLevel="2" x14ac:dyDescent="0.3">
      <c r="A611" s="188" t="s">
        <v>559</v>
      </c>
      <c r="B611" s="336"/>
      <c r="C611" s="337"/>
      <c r="D611" s="337"/>
      <c r="E611" s="347" t="str">
        <f>B140</f>
        <v>6730/00368 Etudes Diag.Consult.           (0550)</v>
      </c>
      <c r="F611" s="368">
        <f>F140</f>
        <v>0</v>
      </c>
      <c r="G611" s="368">
        <f>G140</f>
        <v>0</v>
      </c>
      <c r="H611" s="368">
        <f>H140</f>
        <v>0</v>
      </c>
      <c r="I611" s="368">
        <f>I140</f>
        <v>705.64</v>
      </c>
      <c r="J611" s="368">
        <f>J140</f>
        <v>0</v>
      </c>
      <c r="K611" s="354">
        <f>H140</f>
        <v>0</v>
      </c>
      <c r="L611" s="368">
        <f>L140</f>
        <v>894</v>
      </c>
      <c r="M611" s="354">
        <f>J140</f>
        <v>0</v>
      </c>
      <c r="N611" s="88"/>
      <c r="O611" s="368">
        <f>O140</f>
        <v>0</v>
      </c>
      <c r="P611" s="354">
        <f>M140</f>
        <v>0</v>
      </c>
      <c r="Q611" s="123"/>
      <c r="R611" s="357"/>
      <c r="S611" s="88"/>
      <c r="T611" s="368">
        <f>T140</f>
        <v>0</v>
      </c>
      <c r="U611" s="354">
        <f>P140</f>
        <v>0</v>
      </c>
      <c r="V611" s="123"/>
      <c r="W611" s="357"/>
      <c r="X611" s="340"/>
      <c r="Y611" s="368">
        <f>Y140</f>
        <v>0</v>
      </c>
      <c r="Z611" s="354" t="str">
        <f>W140</f>
        <v/>
      </c>
      <c r="AA611" s="30"/>
      <c r="AB611" s="357"/>
      <c r="AC611" s="88">
        <f>AC140</f>
        <v>0</v>
      </c>
      <c r="AD611" s="368">
        <f>AD140</f>
        <v>0</v>
      </c>
      <c r="AE611" s="90" t="str">
        <f>AB140</f>
        <v/>
      </c>
      <c r="AF611" s="30"/>
      <c r="AG611" s="357"/>
      <c r="AH611" s="88">
        <f>AH140</f>
        <v>0</v>
      </c>
      <c r="AI611" s="368">
        <f>AI140</f>
        <v>0</v>
      </c>
      <c r="AJ611" s="90"/>
      <c r="AK611" s="30"/>
      <c r="AL611" s="357"/>
      <c r="AM611" s="88"/>
      <c r="AN611" s="368">
        <f>AN140</f>
        <v>1434</v>
      </c>
      <c r="AO611" s="29"/>
      <c r="AP611" s="30"/>
      <c r="AQ611" s="357"/>
      <c r="AR611" s="88"/>
      <c r="AS611" s="338"/>
      <c r="AT611" s="29"/>
      <c r="AU611" s="30"/>
      <c r="AV611" s="357"/>
    </row>
    <row r="612" spans="1:48" s="62" customFormat="1" hidden="1" outlineLevel="2" x14ac:dyDescent="0.3">
      <c r="A612" s="188" t="s">
        <v>560</v>
      </c>
      <c r="B612" s="336"/>
      <c r="C612" s="337"/>
      <c r="D612" s="337"/>
      <c r="E612" s="347" t="str">
        <f>B293</f>
        <v>6730/40368/600 Etudes Techn.Asc.</v>
      </c>
      <c r="F612" s="368">
        <f>F293</f>
        <v>418.6</v>
      </c>
      <c r="G612" s="368">
        <f>G293</f>
        <v>2637.5</v>
      </c>
      <c r="H612" s="368">
        <f>H293</f>
        <v>0</v>
      </c>
      <c r="I612" s="368">
        <f>I293</f>
        <v>0</v>
      </c>
      <c r="J612" s="368">
        <f>J293</f>
        <v>0</v>
      </c>
      <c r="K612" s="354"/>
      <c r="L612" s="368">
        <f>L293</f>
        <v>0</v>
      </c>
      <c r="M612" s="354"/>
      <c r="N612" s="88"/>
      <c r="O612" s="368">
        <f>O293</f>
        <v>0</v>
      </c>
      <c r="P612" s="354"/>
      <c r="Q612" s="123"/>
      <c r="R612" s="357"/>
      <c r="S612" s="88"/>
      <c r="T612" s="368">
        <f>T293</f>
        <v>0</v>
      </c>
      <c r="U612" s="354"/>
      <c r="V612" s="123"/>
      <c r="W612" s="357"/>
      <c r="X612" s="340"/>
      <c r="Y612" s="368">
        <f>Y293</f>
        <v>0</v>
      </c>
      <c r="Z612" s="354"/>
      <c r="AA612" s="30"/>
      <c r="AB612" s="357"/>
      <c r="AC612" s="88">
        <f>AC293</f>
        <v>0</v>
      </c>
      <c r="AD612" s="368">
        <f>AD293</f>
        <v>0</v>
      </c>
      <c r="AE612" s="90"/>
      <c r="AF612" s="30"/>
      <c r="AG612" s="357"/>
      <c r="AH612" s="88">
        <f>AH293</f>
        <v>0</v>
      </c>
      <c r="AI612" s="368">
        <f>SUM(AI291,AI293)</f>
        <v>0</v>
      </c>
      <c r="AJ612" s="90"/>
      <c r="AK612" s="30"/>
      <c r="AL612" s="357"/>
      <c r="AM612" s="88"/>
      <c r="AN612" s="368">
        <f>SUM(AN291,AN293)</f>
        <v>0</v>
      </c>
      <c r="AO612" s="29"/>
      <c r="AP612" s="30"/>
      <c r="AQ612" s="357"/>
      <c r="AR612" s="88"/>
      <c r="AS612" s="338"/>
      <c r="AT612" s="29"/>
      <c r="AU612" s="30"/>
      <c r="AV612" s="357"/>
    </row>
    <row r="613" spans="1:48" s="62" customFormat="1" hidden="1" outlineLevel="2" x14ac:dyDescent="0.3">
      <c r="A613" s="188" t="s">
        <v>561</v>
      </c>
      <c r="B613" s="336"/>
      <c r="C613" s="337"/>
      <c r="D613" s="337"/>
      <c r="E613" s="347" t="str">
        <f>B308</f>
        <v>6730/65367/601 Etudes Techniques Chauffage</v>
      </c>
      <c r="F613" s="368">
        <f>F307</f>
        <v>0</v>
      </c>
      <c r="G613" s="368">
        <f>G307</f>
        <v>0</v>
      </c>
      <c r="H613" s="368">
        <f>H307</f>
        <v>4784</v>
      </c>
      <c r="I613" s="368">
        <f>I307</f>
        <v>0</v>
      </c>
      <c r="J613" s="368">
        <f>J307</f>
        <v>0</v>
      </c>
      <c r="K613" s="354"/>
      <c r="L613" s="368">
        <f>L307</f>
        <v>0</v>
      </c>
      <c r="M613" s="354"/>
      <c r="N613" s="88"/>
      <c r="O613" s="368">
        <f>O307</f>
        <v>0</v>
      </c>
      <c r="P613" s="354"/>
      <c r="Q613" s="123"/>
      <c r="R613" s="357"/>
      <c r="S613" s="88"/>
      <c r="T613" s="368">
        <f>T307</f>
        <v>0</v>
      </c>
      <c r="U613" s="354"/>
      <c r="V613" s="123"/>
      <c r="W613" s="357"/>
      <c r="X613" s="340"/>
      <c r="Y613" s="368">
        <f>Y307</f>
        <v>0</v>
      </c>
      <c r="Z613" s="354"/>
      <c r="AA613" s="30"/>
      <c r="AB613" s="357"/>
      <c r="AC613" s="88">
        <f>AC307</f>
        <v>0</v>
      </c>
      <c r="AD613" s="368">
        <f>AD307</f>
        <v>0</v>
      </c>
      <c r="AE613" s="90"/>
      <c r="AF613" s="30"/>
      <c r="AG613" s="357"/>
      <c r="AH613" s="88">
        <f>AH307</f>
        <v>0</v>
      </c>
      <c r="AI613" s="368">
        <f>AI307</f>
        <v>0</v>
      </c>
      <c r="AJ613" s="90"/>
      <c r="AK613" s="30"/>
      <c r="AL613" s="357"/>
      <c r="AM613" s="88"/>
      <c r="AN613" s="368">
        <f>AN307</f>
        <v>0</v>
      </c>
      <c r="AO613" s="29"/>
      <c r="AP613" s="30"/>
      <c r="AQ613" s="357"/>
      <c r="AR613" s="88"/>
      <c r="AS613" s="338"/>
      <c r="AT613" s="29"/>
      <c r="AU613" s="30"/>
      <c r="AV613" s="357"/>
    </row>
    <row r="614" spans="1:48" s="62" customFormat="1" hidden="1" outlineLevel="1" x14ac:dyDescent="0.3">
      <c r="A614" s="199" t="s">
        <v>562</v>
      </c>
      <c r="B614" s="336"/>
      <c r="C614" s="337"/>
      <c r="D614" s="337"/>
      <c r="E614" s="347"/>
      <c r="F614" s="27"/>
      <c r="G614" s="27"/>
      <c r="H614" s="27"/>
      <c r="I614" s="27"/>
      <c r="J614" s="27"/>
      <c r="K614" s="354"/>
      <c r="L614" s="27"/>
      <c r="M614" s="354"/>
      <c r="N614" s="88"/>
      <c r="O614" s="27"/>
      <c r="P614" s="349" t="str">
        <f>ROUND((O614-J614),2)&amp;"   ( "&amp;(ROUND((O614-J614)/(IF(J614=0,0.0001,J614)),3)*100)&amp;"% )"</f>
        <v>0   ( 0% )</v>
      </c>
      <c r="Q614" s="123"/>
      <c r="R614" s="357"/>
      <c r="S614" s="88"/>
      <c r="T614" s="27"/>
      <c r="U614" s="354"/>
      <c r="V614" s="123"/>
      <c r="W614" s="357"/>
      <c r="X614" s="340"/>
      <c r="Y614" s="27"/>
      <c r="Z614" s="354"/>
      <c r="AA614" s="30"/>
      <c r="AB614" s="357"/>
      <c r="AC614" s="88"/>
      <c r="AD614" s="27"/>
      <c r="AE614" s="90"/>
      <c r="AF614" s="30"/>
      <c r="AG614" s="357"/>
      <c r="AH614" s="88"/>
      <c r="AI614" s="27"/>
      <c r="AJ614" s="90"/>
      <c r="AK614" s="30"/>
      <c r="AL614" s="357"/>
      <c r="AM614" s="88"/>
      <c r="AN614" s="27"/>
      <c r="AO614" s="29"/>
      <c r="AP614" s="30"/>
      <c r="AQ614" s="357"/>
      <c r="AR614" s="88"/>
      <c r="AS614" s="338"/>
      <c r="AT614" s="29"/>
      <c r="AU614" s="30"/>
      <c r="AV614" s="357"/>
    </row>
    <row r="615" spans="1:48" s="62" customFormat="1" hidden="1" outlineLevel="1" collapsed="1" x14ac:dyDescent="0.3">
      <c r="A615" s="199" t="s">
        <v>563</v>
      </c>
      <c r="B615" s="336"/>
      <c r="C615" s="337"/>
      <c r="D615" s="337"/>
      <c r="E615" s="347"/>
      <c r="F615" s="348">
        <f>SUM(F616,F620:F621)</f>
        <v>311.31</v>
      </c>
      <c r="G615" s="348">
        <f>SUM(G616,G620:G621)</f>
        <v>6721.0400000000009</v>
      </c>
      <c r="H615" s="348">
        <f>SUM(H616,H620:H621)</f>
        <v>6878.62</v>
      </c>
      <c r="I615" s="348">
        <f>SUM(I616,I620:I621)</f>
        <v>3436.42</v>
      </c>
      <c r="J615" s="348">
        <f>SUM(J616,J620:J621)</f>
        <v>3104.3599999999997</v>
      </c>
      <c r="K615" s="349" t="str">
        <f>ROUND((J615-I615),2)&amp;"  ( "&amp;(ROUND((J615-I615)/(IF(I615=0,0.0001,I615)),3)*100)&amp;"% )"</f>
        <v>-332,06  ( -9,7% )</v>
      </c>
      <c r="L615" s="348">
        <f>SUM(L616,L620:L621)</f>
        <v>-6.09</v>
      </c>
      <c r="M615" s="349" t="str">
        <f>ROUND((L615-G615),2)&amp;"   ( "&amp;(ROUND((L615-G615)/(IF(G615=0,0.0001,G615)),3)*100)&amp;"% )"</f>
        <v>-6727,13   ( -100,1% )</v>
      </c>
      <c r="N615" s="88"/>
      <c r="O615" s="348">
        <f>SUM(O616,O620:O621)</f>
        <v>5226.08</v>
      </c>
      <c r="P615" s="349" t="str">
        <f>ROUND((O615-J615),2)&amp;"   ( "&amp;(ROUND((O615-J615)/(IF(J615=0,0.0001,J615)),3)*100)&amp;"% )"</f>
        <v>2121,72   ( 68,3% )</v>
      </c>
      <c r="Q615" s="123"/>
      <c r="R615" s="357">
        <f>O615/O$640</f>
        <v>1.0430372204110278E-2</v>
      </c>
      <c r="S615" s="88"/>
      <c r="T615" s="348">
        <f>SUM(T616,T620:T621)</f>
        <v>5867.24</v>
      </c>
      <c r="U615" s="349" t="str">
        <f>ROUND((T615-O615),2)&amp;"   ( "&amp;(ROUND((T615-O615)/(IF(O615=0,0.0001,O615)),3)*100)&amp;"% )"</f>
        <v>641,16   ( 12,3% )</v>
      </c>
      <c r="V615" s="123"/>
      <c r="W615" s="357">
        <f>T615/T$640</f>
        <v>1.1996691690274328E-2</v>
      </c>
      <c r="X615" s="340"/>
      <c r="Y615" s="348">
        <f>SUM(Y616,Y620:Y621)</f>
        <v>26577.100000000002</v>
      </c>
      <c r="Z615" s="349" t="str">
        <f>ROUND((Y615-T615),2)&amp;"   ( "&amp;(ROUND((Y615-T615)/(IF(T615=0,0.0001,T615)),3)*100)&amp;"% )"</f>
        <v>20709,86   ( 353% )</v>
      </c>
      <c r="AA615" s="30"/>
      <c r="AB615" s="357">
        <f>Y615/Y$640</f>
        <v>5.2174884718320984E-2</v>
      </c>
      <c r="AC615" s="88">
        <f>SUM(AC616,AC620:AC621)</f>
        <v>0</v>
      </c>
      <c r="AD615" s="348">
        <f>SUM(AD616,AD620:AD621)</f>
        <v>764.69</v>
      </c>
      <c r="AE615" s="6" t="str">
        <f>ROUND((AD615-Y615),2)&amp;"   ( "&amp;(ROUND((AD615-Y615)/(IF(Y615=0,0.0001,Y615)),3)*100)&amp;"% )"</f>
        <v>-25812,41   ( -97,1% )</v>
      </c>
      <c r="AF615" s="30"/>
      <c r="AG615" s="357">
        <f>AD615/AD$640</f>
        <v>1.5184985909471322E-3</v>
      </c>
      <c r="AH615" s="88">
        <f>SUM(AH616,AH620:AH621)</f>
        <v>0</v>
      </c>
      <c r="AI615" s="348">
        <f>SUM(AI616,AI620:AI621)</f>
        <v>-6.41</v>
      </c>
      <c r="AJ615" s="6" t="str">
        <f t="shared" ref="AJ615" si="380">ROUND(AI615-AD615,2) &amp; "   (" &amp; ROUND(100*(AI615-AD615)/AD615,1) &amp;"%)"</f>
        <v>-771,1   (-100,8%)</v>
      </c>
      <c r="AK615" s="30"/>
      <c r="AL615" s="357">
        <f>AI615/AI$640</f>
        <v>-1.3302506659191253E-5</v>
      </c>
      <c r="AM615" s="88"/>
      <c r="AN615" s="348">
        <f>SUM(AN616,AN620:AN621)</f>
        <v>-0.14000000000000001</v>
      </c>
      <c r="AO615" s="35" t="str">
        <f t="shared" ref="AO615" si="381">ROUND(AN615-AI615,2) &amp; "   (" &amp; ROUND(100*(AN615-AI615)/AI615,1) &amp;"%)"</f>
        <v>6,27   (-97,8%)</v>
      </c>
      <c r="AP615" s="30"/>
      <c r="AQ615" s="357">
        <f>AN615/AN$640</f>
        <v>-3.7742074973014422E-7</v>
      </c>
      <c r="AR615" s="88"/>
      <c r="AS615" s="338"/>
      <c r="AT615" s="35" t="str">
        <f t="shared" ref="AT615" si="382">ROUND(AS615-AN615,2) &amp; "   (" &amp; ROUND(100*(AS615-AN615)/AN615,1) &amp;"%)"</f>
        <v>0,14   (-100%)</v>
      </c>
      <c r="AU615" s="30"/>
      <c r="AV615" s="357" t="e">
        <f>AS615/AS$640</f>
        <v>#DIV/0!</v>
      </c>
    </row>
    <row r="616" spans="1:48" s="62" customFormat="1" hidden="1" outlineLevel="2" collapsed="1" x14ac:dyDescent="0.3">
      <c r="A616" s="188" t="s">
        <v>564</v>
      </c>
      <c r="B616" s="336"/>
      <c r="C616" s="337"/>
      <c r="D616" s="337"/>
      <c r="E616" s="347"/>
      <c r="F616" s="362">
        <f>SUM(F617:F619)</f>
        <v>0</v>
      </c>
      <c r="G616" s="362">
        <f>SUM(G617:G619)</f>
        <v>5049.8600000000006</v>
      </c>
      <c r="H616" s="362">
        <f>SUM(H617:H619)</f>
        <v>6880.43</v>
      </c>
      <c r="I616" s="362">
        <f>SUM(I617:I619)</f>
        <v>3419.7400000000002</v>
      </c>
      <c r="J616" s="362">
        <f>SUM(J617:J619)</f>
        <v>3105.2799999999997</v>
      </c>
      <c r="K616" s="354"/>
      <c r="L616" s="362">
        <f>SUM(L617:L619)</f>
        <v>0</v>
      </c>
      <c r="M616" s="354"/>
      <c r="N616" s="88"/>
      <c r="O616" s="362">
        <f>SUM(O617:O619)</f>
        <v>5225.33</v>
      </c>
      <c r="P616" s="354"/>
      <c r="Q616" s="123"/>
      <c r="R616" s="357"/>
      <c r="S616" s="88"/>
      <c r="T616" s="362">
        <f>SUM(T617:T619)</f>
        <v>5871.65</v>
      </c>
      <c r="U616" s="354"/>
      <c r="V616" s="123"/>
      <c r="W616" s="357"/>
      <c r="X616" s="340"/>
      <c r="Y616" s="362">
        <f>SUM(Y617:Y619)</f>
        <v>26576.86</v>
      </c>
      <c r="Z616" s="354"/>
      <c r="AA616" s="30"/>
      <c r="AB616" s="357"/>
      <c r="AC616" s="88">
        <f>SUM(AC617:AC619)</f>
        <v>0</v>
      </c>
      <c r="AD616" s="362">
        <f>SUM(AD617:AD619)</f>
        <v>757.94</v>
      </c>
      <c r="AE616" s="90"/>
      <c r="AF616" s="30"/>
      <c r="AG616" s="357"/>
      <c r="AH616" s="88">
        <f>SUM(AH617:AH619)</f>
        <v>0</v>
      </c>
      <c r="AI616" s="362">
        <f>SUM(AI617:AI619)</f>
        <v>0</v>
      </c>
      <c r="AJ616" s="90"/>
      <c r="AK616" s="30"/>
      <c r="AL616" s="357"/>
      <c r="AM616" s="88"/>
      <c r="AN616" s="362">
        <f>SUM(AN617:AN619)</f>
        <v>0</v>
      </c>
      <c r="AO616" s="29"/>
      <c r="AP616" s="30"/>
      <c r="AQ616" s="357"/>
      <c r="AR616" s="88"/>
      <c r="AS616" s="338"/>
      <c r="AT616" s="29"/>
      <c r="AU616" s="30"/>
      <c r="AV616" s="357"/>
    </row>
    <row r="617" spans="1:48" s="62" customFormat="1" hidden="1" outlineLevel="3" x14ac:dyDescent="0.3">
      <c r="A617" s="190" t="s">
        <v>565</v>
      </c>
      <c r="B617" s="336"/>
      <c r="C617" s="337"/>
      <c r="D617" s="337"/>
      <c r="E617" s="347" t="str">
        <f>B171</f>
        <v>6780/01461 SinistresDégatsEau         (0840)</v>
      </c>
      <c r="F617" s="250">
        <f t="shared" ref="F617:J618" si="383">F171</f>
        <v>0</v>
      </c>
      <c r="G617" s="250">
        <f t="shared" si="383"/>
        <v>2586.81</v>
      </c>
      <c r="H617" s="250">
        <f t="shared" si="383"/>
        <v>6880.43</v>
      </c>
      <c r="I617" s="250">
        <f t="shared" si="383"/>
        <v>2864.11</v>
      </c>
      <c r="J617" s="250">
        <f t="shared" si="383"/>
        <v>1812.03</v>
      </c>
      <c r="K617" s="354"/>
      <c r="L617" s="250">
        <f>L171</f>
        <v>0</v>
      </c>
      <c r="M617" s="354"/>
      <c r="N617" s="88"/>
      <c r="O617" s="250">
        <f>O171</f>
        <v>4958.1099999999997</v>
      </c>
      <c r="P617" s="354"/>
      <c r="Q617" s="123"/>
      <c r="R617" s="357"/>
      <c r="S617" s="88"/>
      <c r="T617" s="250">
        <f>T171</f>
        <v>5871.65</v>
      </c>
      <c r="U617" s="354"/>
      <c r="V617" s="123"/>
      <c r="W617" s="357"/>
      <c r="X617" s="340"/>
      <c r="Y617" s="250">
        <f>Y171</f>
        <v>26576.86</v>
      </c>
      <c r="Z617" s="354"/>
      <c r="AA617" s="30"/>
      <c r="AB617" s="357"/>
      <c r="AC617" s="88">
        <f>AC171</f>
        <v>0</v>
      </c>
      <c r="AD617" s="250">
        <f>AD171</f>
        <v>757.94</v>
      </c>
      <c r="AE617" s="90"/>
      <c r="AF617" s="30"/>
      <c r="AG617" s="357"/>
      <c r="AH617" s="88">
        <f>AH171</f>
        <v>0</v>
      </c>
      <c r="AI617" s="250">
        <f>AI171</f>
        <v>0</v>
      </c>
      <c r="AJ617" s="90"/>
      <c r="AK617" s="30"/>
      <c r="AL617" s="357"/>
      <c r="AM617" s="88"/>
      <c r="AN617" s="250">
        <f>AN171</f>
        <v>0</v>
      </c>
      <c r="AO617" s="29"/>
      <c r="AP617" s="30"/>
      <c r="AQ617" s="357"/>
      <c r="AR617" s="88"/>
      <c r="AS617" s="338"/>
      <c r="AT617" s="29"/>
      <c r="AU617" s="30"/>
      <c r="AV617" s="357"/>
    </row>
    <row r="618" spans="1:48" s="62" customFormat="1" hidden="1" outlineLevel="3" x14ac:dyDescent="0.3">
      <c r="A618" s="190" t="s">
        <v>566</v>
      </c>
      <c r="B618" s="336"/>
      <c r="C618" s="337"/>
      <c r="D618" s="337"/>
      <c r="E618" s="347" t="str">
        <f>B172</f>
        <v>6780/01462 Sinistres Bris Glaces           (0850)</v>
      </c>
      <c r="F618" s="250">
        <f t="shared" si="383"/>
        <v>0</v>
      </c>
      <c r="G618" s="250">
        <f t="shared" si="383"/>
        <v>2463.0500000000002</v>
      </c>
      <c r="H618" s="250">
        <f t="shared" si="383"/>
        <v>0</v>
      </c>
      <c r="I618" s="250">
        <f t="shared" si="383"/>
        <v>555.63</v>
      </c>
      <c r="J618" s="250">
        <f t="shared" si="383"/>
        <v>1293.25</v>
      </c>
      <c r="K618" s="354">
        <f>H172</f>
        <v>0</v>
      </c>
      <c r="L618" s="250">
        <f>L172</f>
        <v>0</v>
      </c>
      <c r="M618" s="354">
        <f>J172</f>
        <v>1293.25</v>
      </c>
      <c r="N618" s="88"/>
      <c r="O618" s="250">
        <f>O172</f>
        <v>267.22000000000003</v>
      </c>
      <c r="P618" s="354">
        <f>M172</f>
        <v>-1</v>
      </c>
      <c r="Q618" s="123"/>
      <c r="R618" s="357"/>
      <c r="S618" s="88"/>
      <c r="T618" s="250">
        <f>T172</f>
        <v>0</v>
      </c>
      <c r="U618" s="354">
        <f>P172</f>
        <v>0</v>
      </c>
      <c r="V618" s="123"/>
      <c r="W618" s="357"/>
      <c r="X618" s="340"/>
      <c r="Y618" s="250">
        <f>Y172</f>
        <v>0</v>
      </c>
      <c r="Z618" s="354" t="str">
        <f>W172</f>
        <v/>
      </c>
      <c r="AA618" s="30"/>
      <c r="AB618" s="357"/>
      <c r="AC618" s="88">
        <f>AC172</f>
        <v>0</v>
      </c>
      <c r="AD618" s="250">
        <f>AD172</f>
        <v>0</v>
      </c>
      <c r="AE618" s="90" t="str">
        <f>AB172</f>
        <v/>
      </c>
      <c r="AF618" s="30"/>
      <c r="AG618" s="357"/>
      <c r="AH618" s="88">
        <f>AH172</f>
        <v>0</v>
      </c>
      <c r="AI618" s="250">
        <f>AI172</f>
        <v>0</v>
      </c>
      <c r="AJ618" s="90"/>
      <c r="AK618" s="30"/>
      <c r="AL618" s="357"/>
      <c r="AM618" s="88"/>
      <c r="AN618" s="250">
        <f>AN172</f>
        <v>0</v>
      </c>
      <c r="AO618" s="29"/>
      <c r="AP618" s="30"/>
      <c r="AQ618" s="357"/>
      <c r="AR618" s="88"/>
      <c r="AS618" s="338"/>
      <c r="AT618" s="29"/>
      <c r="AU618" s="30"/>
      <c r="AV618" s="357"/>
    </row>
    <row r="619" spans="1:48" s="62" customFormat="1" hidden="1" outlineLevel="3" x14ac:dyDescent="0.3">
      <c r="A619" s="190" t="s">
        <v>567</v>
      </c>
      <c r="B619" s="336"/>
      <c r="C619" s="337"/>
      <c r="D619" s="337"/>
      <c r="E619" s="347"/>
      <c r="F619" s="27"/>
      <c r="G619" s="27"/>
      <c r="H619" s="27"/>
      <c r="I619" s="27"/>
      <c r="J619" s="27"/>
      <c r="K619" s="354"/>
      <c r="L619" s="27"/>
      <c r="M619" s="354"/>
      <c r="N619" s="88"/>
      <c r="O619" s="27"/>
      <c r="P619" s="354"/>
      <c r="Q619" s="123"/>
      <c r="R619" s="357"/>
      <c r="S619" s="88"/>
      <c r="T619" s="27"/>
      <c r="U619" s="354"/>
      <c r="V619" s="123"/>
      <c r="W619" s="357"/>
      <c r="X619" s="340"/>
      <c r="Y619" s="27"/>
      <c r="Z619" s="354"/>
      <c r="AA619" s="30"/>
      <c r="AB619" s="357"/>
      <c r="AC619" s="88"/>
      <c r="AD619" s="27"/>
      <c r="AE619" s="90"/>
      <c r="AF619" s="30"/>
      <c r="AG619" s="357"/>
      <c r="AH619" s="88"/>
      <c r="AI619" s="27"/>
      <c r="AJ619" s="90"/>
      <c r="AK619" s="30"/>
      <c r="AL619" s="357"/>
      <c r="AM619" s="88"/>
      <c r="AN619" s="27"/>
      <c r="AO619" s="29"/>
      <c r="AP619" s="30"/>
      <c r="AQ619" s="357"/>
      <c r="AR619" s="88"/>
      <c r="AS619" s="338"/>
      <c r="AT619" s="29"/>
      <c r="AU619" s="30"/>
      <c r="AV619" s="357"/>
    </row>
    <row r="620" spans="1:48" s="62" customFormat="1" hidden="1" outlineLevel="2" x14ac:dyDescent="0.3">
      <c r="A620" s="188" t="s">
        <v>568</v>
      </c>
      <c r="B620" s="336"/>
      <c r="C620" s="337"/>
      <c r="D620" s="337"/>
      <c r="E620" s="347" t="str">
        <f>B217</f>
        <v>6780/00988 Rompus Arrondis         (1250)</v>
      </c>
      <c r="F620" s="368">
        <f>F217</f>
        <v>311.31</v>
      </c>
      <c r="G620" s="368">
        <f>G217</f>
        <v>2.25</v>
      </c>
      <c r="H620" s="368">
        <f>H217</f>
        <v>-1.81</v>
      </c>
      <c r="I620" s="368">
        <f>I217</f>
        <v>16.68</v>
      </c>
      <c r="J620" s="368">
        <f>J217</f>
        <v>-0.92</v>
      </c>
      <c r="K620" s="354">
        <f>H217</f>
        <v>-1.81</v>
      </c>
      <c r="L620" s="368">
        <f>L217</f>
        <v>-6.09</v>
      </c>
      <c r="M620" s="354">
        <f>J217</f>
        <v>-0.92</v>
      </c>
      <c r="N620" s="88"/>
      <c r="O620" s="368">
        <f>O217</f>
        <v>0.75</v>
      </c>
      <c r="P620" s="354">
        <f>M217</f>
        <v>0</v>
      </c>
      <c r="Q620" s="123"/>
      <c r="R620" s="357"/>
      <c r="S620" s="88"/>
      <c r="T620" s="368">
        <f>T217</f>
        <v>-4.41</v>
      </c>
      <c r="U620" s="354">
        <f>P217</f>
        <v>-1.1231527093596059</v>
      </c>
      <c r="V620" s="123"/>
      <c r="W620" s="357"/>
      <c r="X620" s="340"/>
      <c r="Y620" s="368">
        <f>Y217</f>
        <v>0.24</v>
      </c>
      <c r="Z620" s="354" t="str">
        <f>W217</f>
        <v/>
      </c>
      <c r="AA620" s="30"/>
      <c r="AB620" s="357"/>
      <c r="AC620" s="88">
        <f>AC217</f>
        <v>0</v>
      </c>
      <c r="AD620" s="368">
        <f>AD217</f>
        <v>6.75</v>
      </c>
      <c r="AE620" s="90">
        <f>AB217</f>
        <v>7.7201246375522091E-7</v>
      </c>
      <c r="AF620" s="30"/>
      <c r="AG620" s="357"/>
      <c r="AH620" s="88">
        <f>AH217</f>
        <v>0</v>
      </c>
      <c r="AI620" s="368">
        <f>AI217</f>
        <v>-6.41</v>
      </c>
      <c r="AJ620" s="90"/>
      <c r="AK620" s="30"/>
      <c r="AL620" s="357"/>
      <c r="AM620" s="88"/>
      <c r="AN620" s="368">
        <f>AN217</f>
        <v>-0.14000000000000001</v>
      </c>
      <c r="AO620" s="29"/>
      <c r="AP620" s="30"/>
      <c r="AQ620" s="357"/>
      <c r="AR620" s="88"/>
      <c r="AS620" s="338"/>
      <c r="AT620" s="29"/>
      <c r="AU620" s="30"/>
      <c r="AV620" s="357"/>
    </row>
    <row r="621" spans="1:48" s="62" customFormat="1" hidden="1" outlineLevel="2" x14ac:dyDescent="0.3">
      <c r="A621" s="188" t="s">
        <v>569</v>
      </c>
      <c r="B621" s="336"/>
      <c r="C621" s="337"/>
      <c r="D621" s="337"/>
      <c r="E621" s="347" t="str">
        <f>B82</f>
        <v>6780/0009  Régularisation Comptable  (0005)</v>
      </c>
      <c r="F621" s="368">
        <f>F82</f>
        <v>0</v>
      </c>
      <c r="G621" s="368">
        <f>G82</f>
        <v>1668.93</v>
      </c>
      <c r="H621" s="368">
        <f>H82</f>
        <v>0</v>
      </c>
      <c r="I621" s="368">
        <f>I82</f>
        <v>0</v>
      </c>
      <c r="J621" s="368">
        <f>J82</f>
        <v>0</v>
      </c>
      <c r="K621" s="354"/>
      <c r="L621" s="368">
        <f>L82</f>
        <v>0</v>
      </c>
      <c r="M621" s="354"/>
      <c r="N621" s="88"/>
      <c r="O621" s="368">
        <f>O82</f>
        <v>0</v>
      </c>
      <c r="P621" s="354"/>
      <c r="Q621" s="123"/>
      <c r="R621" s="357"/>
      <c r="S621" s="88"/>
      <c r="T621" s="368">
        <f>T82</f>
        <v>0</v>
      </c>
      <c r="U621" s="354"/>
      <c r="V621" s="123"/>
      <c r="W621" s="357"/>
      <c r="X621" s="340"/>
      <c r="Y621" s="368">
        <f>Y82</f>
        <v>0</v>
      </c>
      <c r="Z621" s="354"/>
      <c r="AA621" s="30"/>
      <c r="AB621" s="357"/>
      <c r="AC621" s="88">
        <f>AC82</f>
        <v>0</v>
      </c>
      <c r="AD621" s="368">
        <f>AD82</f>
        <v>0</v>
      </c>
      <c r="AE621" s="90"/>
      <c r="AF621" s="30"/>
      <c r="AG621" s="357"/>
      <c r="AH621" s="88">
        <f>AH82</f>
        <v>0</v>
      </c>
      <c r="AI621" s="368">
        <f>AI82</f>
        <v>0</v>
      </c>
      <c r="AJ621" s="90"/>
      <c r="AK621" s="30"/>
      <c r="AL621" s="357"/>
      <c r="AM621" s="88"/>
      <c r="AN621" s="368">
        <f>AN82</f>
        <v>0</v>
      </c>
      <c r="AO621" s="29"/>
      <c r="AP621" s="30"/>
      <c r="AQ621" s="357"/>
      <c r="AR621" s="88"/>
      <c r="AS621" s="338"/>
      <c r="AT621" s="29"/>
      <c r="AU621" s="30"/>
      <c r="AV621" s="357"/>
    </row>
    <row r="622" spans="1:48" s="62" customFormat="1" collapsed="1" x14ac:dyDescent="0.3">
      <c r="A622" s="342" t="s">
        <v>570</v>
      </c>
      <c r="B622" s="336"/>
      <c r="C622" s="337"/>
      <c r="D622" s="337"/>
      <c r="E622" s="372">
        <f>Y622-SUM(Y353:Y356)</f>
        <v>0</v>
      </c>
      <c r="F622" s="344">
        <f>SUM(F623,F626,F634,F637)</f>
        <v>-2663.69</v>
      </c>
      <c r="G622" s="344">
        <f>SUM(G623,G626,G634,G637)</f>
        <v>-5448.75</v>
      </c>
      <c r="H622" s="344">
        <f>SUM(H623,H626,H634,H637)</f>
        <v>-8474.36</v>
      </c>
      <c r="I622" s="344">
        <f>SUM(I623,I626,I634,I637)</f>
        <v>-4864.5199999999995</v>
      </c>
      <c r="J622" s="344">
        <f>SUM(J623,J626,J634,J637)</f>
        <v>-7580.07</v>
      </c>
      <c r="K622" s="345" t="str">
        <f>ROUND((J622-I622),2)&amp;"  ( "&amp;(ROUND((J622-I622)/(IF(I622=0,0.0001,I622)),3)*100)&amp;"% )"</f>
        <v>-2715,55  ( 55,8% )</v>
      </c>
      <c r="L622" s="344">
        <f>SUM(L623,L626,L634,L637)</f>
        <v>-2948.98</v>
      </c>
      <c r="M622" s="345" t="str">
        <f>ROUND((L622-G622),2)&amp;"   ( "&amp;(ROUND((L622-G622)/(IF(G622=0,0.0001,G622)),3)*100)&amp;"% )"</f>
        <v>2499,77   ( -45,9% )</v>
      </c>
      <c r="N622" s="88"/>
      <c r="O622" s="344">
        <f>SUM(O623,O626,O634,O637)</f>
        <v>-10602.03</v>
      </c>
      <c r="P622" s="345" t="str">
        <f>ROUND((O622-J622),2)&amp;"   ( "&amp;(ROUND((O622-J622)/(IF(J622=0,0.0001,J622)),3)*100)&amp;"% )"</f>
        <v>-3021,96   ( 39,9% )</v>
      </c>
      <c r="Q622" s="123"/>
      <c r="R622" s="346">
        <f>O622/O$640</f>
        <v>-2.1159859592494432E-2</v>
      </c>
      <c r="S622" s="88"/>
      <c r="T622" s="344">
        <f>SUM(T623,T626,T634,T637)</f>
        <v>-7556.0199999999995</v>
      </c>
      <c r="U622" s="345" t="str">
        <f>ROUND((T622-O622),2)&amp;"   ( "&amp;(ROUND((T622-O622)/(IF(O622=0,0.0001,O622)),3)*100)&amp;"% )"</f>
        <v>3046,01   ( -28,7% )</v>
      </c>
      <c r="V622" s="123"/>
      <c r="W622" s="346">
        <f>T622/T$640</f>
        <v>-1.5449724631265573E-2</v>
      </c>
      <c r="X622" s="340"/>
      <c r="Y622" s="344">
        <f>SUM(Y623,Y626,Y634,Y637)</f>
        <v>-33387.340000000004</v>
      </c>
      <c r="Z622" s="345" t="str">
        <f>ROUND((Y622-T622),2)&amp;"   ( "&amp;(ROUND((Y622-T622)/(IF(T622=0,0.0001,T622)),3)*100)&amp;"% )"</f>
        <v>-25831,32   ( 341,9% )</v>
      </c>
      <c r="AA622" s="30"/>
      <c r="AB622" s="346">
        <f>Y622/Y$640</f>
        <v>-6.5544420405213022E-2</v>
      </c>
      <c r="AC622" s="88">
        <f>SUM(AC623,AC626,AC634,AC637)</f>
        <v>0</v>
      </c>
      <c r="AD622" s="344">
        <f>SUM(AD623,AD626,AD634,AD637)</f>
        <v>-1797.27</v>
      </c>
      <c r="AE622" s="6" t="str">
        <f>ROUND((AD622-Y622),2)&amp;"   ( "&amp;(ROUND((AD622-Y622)/(IF(Y622=0,0.0001,Y622)),3)*100)&amp;"% )"</f>
        <v>31590,07   ( -94,6% )</v>
      </c>
      <c r="AF622" s="30"/>
      <c r="AG622" s="346">
        <f>AD622/AD$640</f>
        <v>-3.5689651526128914E-3</v>
      </c>
      <c r="AH622" s="88">
        <f>SUM(AH623,AH626,AH634,AH637)</f>
        <v>0</v>
      </c>
      <c r="AI622" s="344">
        <f>SUM(AI623,AI626,AI634,AI637)</f>
        <v>-3774.67</v>
      </c>
      <c r="AJ622" s="6" t="str">
        <f t="shared" ref="AJ622:AJ623" si="384">ROUND(AI622-AD622,2) &amp; "   (" &amp; ROUND(100*(AI622-AD622)/AD622,1) &amp;"%)"</f>
        <v>-1977,4   (110%)</v>
      </c>
      <c r="AK622" s="30"/>
      <c r="AL622" s="346">
        <f>AI622/AI$640</f>
        <v>-7.8334746975428152E-3</v>
      </c>
      <c r="AM622" s="88"/>
      <c r="AN622" s="344">
        <f>SUM(AN623,AN626,AN634,AN637)</f>
        <v>-1159.1400000000001</v>
      </c>
      <c r="AO622" s="35" t="str">
        <f t="shared" ref="AO622:AO623" si="385">ROUND(AN622-AI622,2) &amp; "   (" &amp; ROUND(100*(AN622-AI622)/AI622,1) &amp;"%)"</f>
        <v>2615,53   (-69,3%)</v>
      </c>
      <c r="AP622" s="30"/>
      <c r="AQ622" s="346">
        <f>AN622/AN$640</f>
        <v>-3.1248820560157097E-3</v>
      </c>
      <c r="AR622" s="88"/>
      <c r="AS622" s="338"/>
      <c r="AT622" s="35" t="str">
        <f t="shared" ref="AT622:AT623" si="386">ROUND(AS622-AN622,2) &amp; "   (" &amp; ROUND(100*(AS622-AN622)/AN622,1) &amp;"%)"</f>
        <v>1159,14   (-100%)</v>
      </c>
      <c r="AU622" s="30"/>
      <c r="AV622" s="346" t="e">
        <f>AS622/AS$640</f>
        <v>#DIV/0!</v>
      </c>
    </row>
    <row r="623" spans="1:48" s="62" customFormat="1" hidden="1" outlineLevel="1" collapsed="1" x14ac:dyDescent="0.3">
      <c r="A623" s="199" t="s">
        <v>571</v>
      </c>
      <c r="B623" s="336"/>
      <c r="C623" s="337"/>
      <c r="D623" s="337"/>
      <c r="E623" s="373">
        <f>Y623-Y353</f>
        <v>0</v>
      </c>
      <c r="F623" s="348">
        <f>SUM(F624:F624)</f>
        <v>-265.58</v>
      </c>
      <c r="G623" s="348">
        <f>SUM(G624:G624)</f>
        <v>-3511.78</v>
      </c>
      <c r="H623" s="348">
        <f>SUM(H624:H624)</f>
        <v>-7101.32</v>
      </c>
      <c r="I623" s="348">
        <f>SUM(I624:I624)</f>
        <v>-3419.74</v>
      </c>
      <c r="J623" s="348">
        <f>SUM(J624:J624)</f>
        <v>-6029.23</v>
      </c>
      <c r="K623" s="349" t="str">
        <f>ROUND((J623-I623),2)&amp;"  ( "&amp;(ROUND((J623-I623)/(IF(I623=0,0.0001,I623)),3)*100)&amp;"% )"</f>
        <v>-2609,49  ( 76,3% )</v>
      </c>
      <c r="L623" s="348">
        <f>SUM(L624:L624)</f>
        <v>-1284.04</v>
      </c>
      <c r="M623" s="349" t="str">
        <f>ROUND((L623-G623),2)&amp;"   ( "&amp;(ROUND((L623-G623)/(IF(G623=0,0.0001,G623)),3)*100)&amp;"% )"</f>
        <v>2227,74   ( -63,4% )</v>
      </c>
      <c r="N623" s="88"/>
      <c r="O623" s="348">
        <f>SUM(O624:O624)</f>
        <v>-5350.55</v>
      </c>
      <c r="P623" s="349" t="str">
        <f>ROUND((O623-J623),2)&amp;"   ( "&amp;(ROUND((O623-J623)/(IF(J623=0,0.0001,J623)),3)*100)&amp;"% )"</f>
        <v>678,68   ( -11,3% )</v>
      </c>
      <c r="Q623" s="123"/>
      <c r="R623" s="357">
        <f>O623/O$640</f>
        <v>-1.0678793282288494E-2</v>
      </c>
      <c r="S623" s="88"/>
      <c r="T623" s="348">
        <f>SUM(T624:T624)</f>
        <v>-5871.65</v>
      </c>
      <c r="U623" s="349" t="str">
        <f>ROUND((T623-O623),2)&amp;"   ( "&amp;(ROUND((T623-O623)/(IF(O623=0,0.0001,O623)),3)*100)&amp;"% )"</f>
        <v>-521,1   ( 9,7% )</v>
      </c>
      <c r="V623" s="123"/>
      <c r="W623" s="357">
        <f>T623/T$640</f>
        <v>-1.2005708776733055E-2</v>
      </c>
      <c r="X623" s="340"/>
      <c r="Y623" s="348">
        <f>SUM(Y624:Y624)</f>
        <v>-30443.29</v>
      </c>
      <c r="Z623" s="349" t="str">
        <f>ROUND((Y623-T623),2)&amp;"   ( "&amp;(ROUND((Y623-T623)/(IF(T623=0,0.0001,T623)),3)*100)&amp;"% )"</f>
        <v>-24571,64   ( 418,5% )</v>
      </c>
      <c r="AA623" s="30"/>
      <c r="AB623" s="357">
        <f>Y623/Y$640</f>
        <v>-5.9764803014490442E-2</v>
      </c>
      <c r="AC623" s="88">
        <f>SUM(AC624:AC624)</f>
        <v>0</v>
      </c>
      <c r="AD623" s="348">
        <f>SUM(AD624:AD624)</f>
        <v>-757.94</v>
      </c>
      <c r="AE623" s="6" t="str">
        <f>ROUND((AD623-Y623),2)&amp;"   ( "&amp;(ROUND((AD623-Y623)/(IF(Y623=0,0.0001,Y623)),3)*100)&amp;"% )"</f>
        <v>29685,35   ( -97,5% )</v>
      </c>
      <c r="AF623" s="30"/>
      <c r="AG623" s="357">
        <f>AD623/AD$640</f>
        <v>-1.5050946423027232E-3</v>
      </c>
      <c r="AH623" s="88">
        <f>SUM(AH624:AH624)</f>
        <v>0</v>
      </c>
      <c r="AI623" s="348">
        <f>SUM(AI624:AI624)</f>
        <v>-2112</v>
      </c>
      <c r="AJ623" s="6" t="str">
        <f t="shared" si="384"/>
        <v>-1354,06   (178,7%)</v>
      </c>
      <c r="AK623" s="30"/>
      <c r="AL623" s="357">
        <f>AI623/AI$640</f>
        <v>-4.3829787931687868E-3</v>
      </c>
      <c r="AM623" s="88"/>
      <c r="AN623" s="348">
        <f>SUM(AN624:AN624)</f>
        <v>0</v>
      </c>
      <c r="AO623" s="35" t="str">
        <f t="shared" si="385"/>
        <v>2112   (-100%)</v>
      </c>
      <c r="AP623" s="30"/>
      <c r="AQ623" s="357">
        <f>AN623/AN$640</f>
        <v>0</v>
      </c>
      <c r="AR623" s="88"/>
      <c r="AS623" s="338"/>
      <c r="AT623" s="35" t="e">
        <f t="shared" si="386"/>
        <v>#DIV/0!</v>
      </c>
      <c r="AU623" s="30"/>
      <c r="AV623" s="357" t="e">
        <f>AS623/AS$640</f>
        <v>#DIV/0!</v>
      </c>
    </row>
    <row r="624" spans="1:48" s="62" customFormat="1" hidden="1" outlineLevel="2" x14ac:dyDescent="0.3">
      <c r="A624" s="188" t="s">
        <v>572</v>
      </c>
      <c r="B624" s="336"/>
      <c r="C624" s="337"/>
      <c r="D624" s="337"/>
      <c r="E624" s="373" t="str">
        <f>B211</f>
        <v>7130/00952 Indemnités Assur.           (1190)</v>
      </c>
      <c r="F624" s="368">
        <f>F211</f>
        <v>-265.58</v>
      </c>
      <c r="G624" s="368">
        <f>G211</f>
        <v>-3511.78</v>
      </c>
      <c r="H624" s="368">
        <f>H211</f>
        <v>-7101.32</v>
      </c>
      <c r="I624" s="368">
        <f>I211</f>
        <v>-3419.74</v>
      </c>
      <c r="J624" s="368">
        <f>J211</f>
        <v>-6029.23</v>
      </c>
      <c r="K624" s="375">
        <f>H211</f>
        <v>-7101.32</v>
      </c>
      <c r="L624" s="368">
        <f>L211</f>
        <v>-1284.04</v>
      </c>
      <c r="M624" s="375">
        <f>J211</f>
        <v>-6029.23</v>
      </c>
      <c r="N624" s="88"/>
      <c r="O624" s="368">
        <f>O211</f>
        <v>-5350.55</v>
      </c>
      <c r="P624" s="375">
        <f>M211</f>
        <v>0</v>
      </c>
      <c r="Q624" s="123"/>
      <c r="R624" s="357"/>
      <c r="S624" s="88"/>
      <c r="T624" s="368">
        <f>T211</f>
        <v>-5871.65</v>
      </c>
      <c r="U624" s="375">
        <f>P211</f>
        <v>3.166965203576213</v>
      </c>
      <c r="V624" s="123"/>
      <c r="W624" s="357"/>
      <c r="X624" s="340"/>
      <c r="Y624" s="368">
        <f>Y211</f>
        <v>-30443.29</v>
      </c>
      <c r="Z624" s="375" t="str">
        <f>W211</f>
        <v/>
      </c>
      <c r="AA624" s="30"/>
      <c r="AB624" s="357"/>
      <c r="AC624" s="88">
        <f>AC211</f>
        <v>0</v>
      </c>
      <c r="AD624" s="368">
        <f>AD211</f>
        <v>-757.94</v>
      </c>
      <c r="AE624" s="90" t="str">
        <f>AB211</f>
        <v/>
      </c>
      <c r="AF624" s="30"/>
      <c r="AG624" s="357"/>
      <c r="AH624" s="88">
        <f>AH211</f>
        <v>0</v>
      </c>
      <c r="AI624" s="368">
        <f>AI211</f>
        <v>-2112</v>
      </c>
      <c r="AJ624" s="90"/>
      <c r="AK624" s="30"/>
      <c r="AL624" s="357"/>
      <c r="AM624" s="88"/>
      <c r="AN624" s="368">
        <f>AN211</f>
        <v>0</v>
      </c>
      <c r="AO624" s="29"/>
      <c r="AP624" s="30"/>
      <c r="AQ624" s="357"/>
      <c r="AR624" s="88"/>
      <c r="AS624" s="338"/>
      <c r="AT624" s="29"/>
      <c r="AU624" s="30"/>
      <c r="AV624" s="357"/>
    </row>
    <row r="625" spans="1:48" s="62" customFormat="1" hidden="1" outlineLevel="2" x14ac:dyDescent="0.3">
      <c r="A625" s="188"/>
      <c r="B625" s="336"/>
      <c r="C625" s="337"/>
      <c r="D625" s="337"/>
      <c r="E625" s="373"/>
      <c r="F625" s="368"/>
      <c r="G625" s="368"/>
      <c r="H625" s="368"/>
      <c r="I625" s="368"/>
      <c r="J625" s="368"/>
      <c r="K625" s="375"/>
      <c r="L625" s="368"/>
      <c r="M625" s="375"/>
      <c r="N625" s="88"/>
      <c r="O625" s="368"/>
      <c r="P625" s="375"/>
      <c r="Q625" s="123"/>
      <c r="R625" s="357"/>
      <c r="S625" s="88"/>
      <c r="T625" s="368"/>
      <c r="U625" s="375"/>
      <c r="V625" s="123"/>
      <c r="W625" s="357"/>
      <c r="X625" s="340"/>
      <c r="Y625" s="368"/>
      <c r="Z625" s="375"/>
      <c r="AA625" s="30"/>
      <c r="AB625" s="357"/>
      <c r="AC625" s="88"/>
      <c r="AD625" s="368"/>
      <c r="AE625" s="90"/>
      <c r="AF625" s="30"/>
      <c r="AG625" s="357"/>
      <c r="AH625" s="88"/>
      <c r="AI625" s="368"/>
      <c r="AJ625" s="90"/>
      <c r="AK625" s="30"/>
      <c r="AL625" s="357"/>
      <c r="AM625" s="88"/>
      <c r="AN625" s="368"/>
      <c r="AO625" s="29"/>
      <c r="AP625" s="30"/>
      <c r="AQ625" s="357"/>
      <c r="AR625" s="88"/>
      <c r="AS625" s="338"/>
      <c r="AT625" s="29"/>
      <c r="AU625" s="30"/>
      <c r="AV625" s="357"/>
    </row>
    <row r="626" spans="1:48" s="62" customFormat="1" hidden="1" outlineLevel="1" collapsed="1" x14ac:dyDescent="0.3">
      <c r="A626" s="199" t="s">
        <v>573</v>
      </c>
      <c r="B626" s="336"/>
      <c r="C626" s="337"/>
      <c r="D626" s="337"/>
      <c r="E626" s="373"/>
      <c r="F626" s="348">
        <f>SUM(F627:F629)</f>
        <v>-2398.11</v>
      </c>
      <c r="G626" s="348">
        <f>SUM(G627:G629)</f>
        <v>-1936.97</v>
      </c>
      <c r="H626" s="348">
        <f>SUM(H627:H629)</f>
        <v>-1373.04</v>
      </c>
      <c r="I626" s="348">
        <f>SUM(I627:I629)</f>
        <v>-1444.78</v>
      </c>
      <c r="J626" s="348">
        <f>SUM(J627:J629)</f>
        <v>-1550.84</v>
      </c>
      <c r="K626" s="349" t="str">
        <f>ROUND((J626-I626),2)&amp;"  ( "&amp;(ROUND((J626-I626)/(IF(I626=0,0.0001,I626)),3)*100)&amp;"% )"</f>
        <v>-106,06  ( 7,3% )</v>
      </c>
      <c r="L626" s="348">
        <f>SUM(L627:L629)</f>
        <v>-1664.94</v>
      </c>
      <c r="M626" s="349" t="str">
        <f>ROUND((L626-G626),2)&amp;"   ( "&amp;(ROUND((L626-G626)/(IF(G626=0,0.0001,G626)),3)*100)&amp;"% )"</f>
        <v>272,03   ( -14% )</v>
      </c>
      <c r="N626" s="88"/>
      <c r="O626" s="348">
        <f>SUM(O627:O629)</f>
        <v>-3951.48</v>
      </c>
      <c r="P626" s="349" t="str">
        <f>ROUND((O626-J626),2)&amp;"   ( "&amp;(ROUND((O626-J626)/(IF(J626=0,0.0001,J626)),3)*100)&amp;"% )"</f>
        <v>-2400,64   ( 154,8% )</v>
      </c>
      <c r="Q626" s="123"/>
      <c r="R626" s="357">
        <f>O626/O$640</f>
        <v>-7.8864860769635517E-3</v>
      </c>
      <c r="S626" s="88"/>
      <c r="T626" s="348">
        <f>SUM(T627:T629)</f>
        <v>-1684.37</v>
      </c>
      <c r="U626" s="349" t="str">
        <f>ROUND((T626-O626),2)&amp;"   ( "&amp;(ROUND((T626-O626)/(IF(O626=0,0.0001,O626)),3)*100)&amp;"% )"</f>
        <v>2267,11   ( -57,4% )</v>
      </c>
      <c r="V626" s="123"/>
      <c r="W626" s="357">
        <f>T626/T$640</f>
        <v>-3.4440158545325176E-3</v>
      </c>
      <c r="X626" s="340"/>
      <c r="Y626" s="348">
        <f>SUM(Y627:Y629)</f>
        <v>-2444.0500000000002</v>
      </c>
      <c r="Z626" s="349" t="str">
        <f>ROUND((Y626-T626),2)&amp;"   ( "&amp;(ROUND((Y626-T626)/(IF(T626=0,0.0001,T626)),3)*100)&amp;"% )"</f>
        <v>-759,68   ( 45,1% )</v>
      </c>
      <c r="AA626" s="30"/>
      <c r="AB626" s="357">
        <f>Y626/Y$640</f>
        <v>-4.7980414340094441E-3</v>
      </c>
      <c r="AC626" s="88">
        <f>SUM(AC627:AC629)</f>
        <v>0</v>
      </c>
      <c r="AD626" s="348">
        <f>SUM(AD627:AD629)</f>
        <v>-1039.33</v>
      </c>
      <c r="AE626" s="6" t="str">
        <f>ROUND((AD626-Y626),2)&amp;"   ( "&amp;(ROUND((AD626-Y626)/(IF(Y626=0,0.0001,Y626)),3)*100)&amp;"% )"</f>
        <v>1404,72   ( -57,5% )</v>
      </c>
      <c r="AF626" s="30"/>
      <c r="AG626" s="357">
        <f>AD626/AD$640</f>
        <v>-2.0638705103101685E-3</v>
      </c>
      <c r="AH626" s="88">
        <f>SUM(AH627:AH629)</f>
        <v>0</v>
      </c>
      <c r="AI626" s="348">
        <f>SUM(AI627:AI629)</f>
        <v>-1662.67</v>
      </c>
      <c r="AJ626" s="6" t="str">
        <f t="shared" ref="AJ626" si="387">ROUND(AI626-AD626,2) &amp; "   (" &amp; ROUND(100*(AI626-AD626)/AD626,1) &amp;"%)"</f>
        <v>-623,34   (60%)</v>
      </c>
      <c r="AK626" s="30"/>
      <c r="AL626" s="357">
        <f>AI626/AI$640</f>
        <v>-3.4504959043740284E-3</v>
      </c>
      <c r="AM626" s="88"/>
      <c r="AN626" s="348">
        <f>SUM(AN627:AN629)</f>
        <v>-1159.1400000000001</v>
      </c>
      <c r="AO626" s="35" t="str">
        <f t="shared" ref="AO626" si="388">ROUND(AN626-AI626,2) &amp; "   (" &amp; ROUND(100*(AN626-AI626)/AI626,1) &amp;"%)"</f>
        <v>503,53   (-30,3%)</v>
      </c>
      <c r="AP626" s="30"/>
      <c r="AQ626" s="357">
        <f>AN626/AN$640</f>
        <v>-3.1248820560157097E-3</v>
      </c>
      <c r="AR626" s="88"/>
      <c r="AS626" s="338"/>
      <c r="AT626" s="35" t="str">
        <f t="shared" ref="AT626" si="389">ROUND(AS626-AN626,2) &amp; "   (" &amp; ROUND(100*(AS626-AN626)/AN626,1) &amp;"%)"</f>
        <v>1159,14   (-100%)</v>
      </c>
      <c r="AU626" s="30"/>
      <c r="AV626" s="357" t="e">
        <f>AS626/AS$640</f>
        <v>#DIV/0!</v>
      </c>
    </row>
    <row r="627" spans="1:48" s="62" customFormat="1" hidden="1" outlineLevel="2" x14ac:dyDescent="0.3">
      <c r="A627" s="188" t="s">
        <v>574</v>
      </c>
      <c r="B627" s="336"/>
      <c r="C627" s="337"/>
      <c r="D627" s="337"/>
      <c r="E627" s="373" t="str">
        <f>B215</f>
        <v>7140/01960 RecettesDiv.NonDeclarées  (1235)</v>
      </c>
      <c r="F627" s="368">
        <f>F215</f>
        <v>-2376.77</v>
      </c>
      <c r="G627" s="368">
        <f>G215</f>
        <v>-1936.97</v>
      </c>
      <c r="H627" s="368">
        <f>H215</f>
        <v>-1373.04</v>
      </c>
      <c r="I627" s="368">
        <f>I215</f>
        <v>-1216.44</v>
      </c>
      <c r="J627" s="368">
        <f>J215</f>
        <v>-1550.84</v>
      </c>
      <c r="K627" s="375"/>
      <c r="L627" s="368">
        <f>L215</f>
        <v>0</v>
      </c>
      <c r="M627" s="375"/>
      <c r="N627" s="88"/>
      <c r="O627" s="368">
        <f>O215</f>
        <v>0</v>
      </c>
      <c r="P627" s="375"/>
      <c r="Q627" s="123"/>
      <c r="R627" s="357"/>
      <c r="S627" s="88"/>
      <c r="T627" s="368">
        <f>T215</f>
        <v>0</v>
      </c>
      <c r="U627" s="375"/>
      <c r="V627" s="123"/>
      <c r="W627" s="357"/>
      <c r="X627" s="340"/>
      <c r="Y627" s="368">
        <f>Y215</f>
        <v>0</v>
      </c>
      <c r="Z627" s="375"/>
      <c r="AA627" s="30"/>
      <c r="AB627" s="357"/>
      <c r="AC627" s="88">
        <f>AC215</f>
        <v>0</v>
      </c>
      <c r="AD627" s="368">
        <f>AD215</f>
        <v>0</v>
      </c>
      <c r="AE627" s="90"/>
      <c r="AF627" s="30"/>
      <c r="AG627" s="357"/>
      <c r="AH627" s="88">
        <f>AH215</f>
        <v>0</v>
      </c>
      <c r="AI627" s="368">
        <f>AI215</f>
        <v>0</v>
      </c>
      <c r="AJ627" s="90"/>
      <c r="AK627" s="30"/>
      <c r="AL627" s="357"/>
      <c r="AM627" s="88"/>
      <c r="AN627" s="368">
        <f>AN215</f>
        <v>0</v>
      </c>
      <c r="AO627" s="29"/>
      <c r="AP627" s="30"/>
      <c r="AQ627" s="357"/>
      <c r="AR627" s="88"/>
      <c r="AS627" s="338"/>
      <c r="AT627" s="29"/>
      <c r="AU627" s="30"/>
      <c r="AV627" s="357"/>
    </row>
    <row r="628" spans="1:48" s="62" customFormat="1" hidden="1" outlineLevel="2" x14ac:dyDescent="0.3">
      <c r="A628" s="188" t="s">
        <v>575</v>
      </c>
      <c r="B628" s="336"/>
      <c r="C628" s="337"/>
      <c r="D628" s="337"/>
      <c r="E628" s="373" t="str">
        <f>B212</f>
        <v>7140/01953 Indemnités Art.700         (1200)</v>
      </c>
      <c r="F628" s="368">
        <f>F212</f>
        <v>0</v>
      </c>
      <c r="G628" s="368">
        <f>G212</f>
        <v>0</v>
      </c>
      <c r="H628" s="368">
        <f>H212</f>
        <v>0</v>
      </c>
      <c r="I628" s="368">
        <f>I212</f>
        <v>0</v>
      </c>
      <c r="J628" s="368">
        <f>J212</f>
        <v>0</v>
      </c>
      <c r="K628" s="375">
        <f>H212</f>
        <v>0</v>
      </c>
      <c r="L628" s="368">
        <f>L212</f>
        <v>0</v>
      </c>
      <c r="M628" s="375">
        <f>J212</f>
        <v>0</v>
      </c>
      <c r="N628" s="88"/>
      <c r="O628" s="368">
        <f>O212</f>
        <v>-2200</v>
      </c>
      <c r="P628" s="375">
        <f>M212</f>
        <v>0</v>
      </c>
      <c r="Q628" s="123"/>
      <c r="R628" s="357"/>
      <c r="S628" s="88"/>
      <c r="T628" s="368">
        <f>T212</f>
        <v>0</v>
      </c>
      <c r="U628" s="375">
        <f>P212</f>
        <v>0</v>
      </c>
      <c r="V628" s="123"/>
      <c r="W628" s="357"/>
      <c r="X628" s="340"/>
      <c r="Y628" s="368">
        <f>Y212</f>
        <v>-1000</v>
      </c>
      <c r="Z628" s="375" t="str">
        <f>W212</f>
        <v/>
      </c>
      <c r="AA628" s="30"/>
      <c r="AB628" s="357"/>
      <c r="AC628" s="88">
        <f>AC212</f>
        <v>0</v>
      </c>
      <c r="AD628" s="368">
        <f>AD212</f>
        <v>0</v>
      </c>
      <c r="AE628" s="90" t="str">
        <f>AB212</f>
        <v/>
      </c>
      <c r="AF628" s="30"/>
      <c r="AG628" s="357"/>
      <c r="AH628" s="88">
        <f>AH212</f>
        <v>0</v>
      </c>
      <c r="AI628" s="368">
        <f>AI212</f>
        <v>0</v>
      </c>
      <c r="AJ628" s="90"/>
      <c r="AK628" s="30"/>
      <c r="AL628" s="357"/>
      <c r="AM628" s="88"/>
      <c r="AN628" s="368">
        <f>AN212</f>
        <v>0</v>
      </c>
      <c r="AO628" s="29"/>
      <c r="AP628" s="30"/>
      <c r="AQ628" s="357"/>
      <c r="AR628" s="88"/>
      <c r="AS628" s="338"/>
      <c r="AT628" s="29"/>
      <c r="AU628" s="30"/>
      <c r="AV628" s="357"/>
    </row>
    <row r="629" spans="1:48" s="62" customFormat="1" hidden="1" outlineLevel="2" collapsed="1" x14ac:dyDescent="0.3">
      <c r="A629" s="188" t="s">
        <v>576</v>
      </c>
      <c r="B629" s="336"/>
      <c r="C629" s="337"/>
      <c r="D629" s="337"/>
      <c r="E629" s="373"/>
      <c r="F629" s="362">
        <f>SUM(F630,F633)</f>
        <v>-21.34</v>
      </c>
      <c r="G629" s="362">
        <f>SUM(G630,G633)</f>
        <v>0</v>
      </c>
      <c r="H629" s="362">
        <f>SUM(H630,H633)</f>
        <v>0</v>
      </c>
      <c r="I629" s="362">
        <f>SUM(I630,I633)</f>
        <v>-228.34</v>
      </c>
      <c r="J629" s="362">
        <f>SUM(J630,J633)</f>
        <v>0</v>
      </c>
      <c r="K629" s="375"/>
      <c r="L629" s="362">
        <f>SUM(L630,L633)</f>
        <v>-1664.94</v>
      </c>
      <c r="M629" s="375"/>
      <c r="N629" s="88"/>
      <c r="O629" s="362">
        <f>SUM(O630,O633)</f>
        <v>-1751.48</v>
      </c>
      <c r="P629" s="375"/>
      <c r="Q629" s="123"/>
      <c r="R629" s="357">
        <f>O629/O$640</f>
        <v>-3.4956579899379785E-3</v>
      </c>
      <c r="S629" s="88"/>
      <c r="T629" s="362">
        <f>SUM(T630,T633)</f>
        <v>-1684.37</v>
      </c>
      <c r="U629" s="375"/>
      <c r="V629" s="123"/>
      <c r="W629" s="357">
        <f>T629/T$640</f>
        <v>-3.4440158545325176E-3</v>
      </c>
      <c r="X629" s="340"/>
      <c r="Y629" s="362">
        <f>SUM(Y630,Y633)</f>
        <v>-1444.05</v>
      </c>
      <c r="Z629" s="375"/>
      <c r="AA629" s="30"/>
      <c r="AB629" s="357">
        <f>Y629/Y$640</f>
        <v>-2.8348895205831865E-3</v>
      </c>
      <c r="AC629" s="88">
        <f>SUM(AC630,AC633)</f>
        <v>0</v>
      </c>
      <c r="AD629" s="362">
        <f>SUM(AD630,AD633)</f>
        <v>-1039.33</v>
      </c>
      <c r="AE629" s="90"/>
      <c r="AF629" s="30"/>
      <c r="AG629" s="357">
        <f>AD629/AD$640</f>
        <v>-2.0638705103101685E-3</v>
      </c>
      <c r="AH629" s="88">
        <f>SUM(AH630,AH633)</f>
        <v>0</v>
      </c>
      <c r="AI629" s="362">
        <f>SUM(AI630,AI633)</f>
        <v>-1662.67</v>
      </c>
      <c r="AJ629" s="90"/>
      <c r="AK629" s="30"/>
      <c r="AL629" s="357">
        <f>AI629/AI$640</f>
        <v>-3.4504959043740284E-3</v>
      </c>
      <c r="AM629" s="88"/>
      <c r="AN629" s="362">
        <f>SUM(AN630,AN633)</f>
        <v>-1159.1400000000001</v>
      </c>
      <c r="AO629" s="29"/>
      <c r="AP629" s="30"/>
      <c r="AQ629" s="357">
        <f>AN629/AN$640</f>
        <v>-3.1248820560157097E-3</v>
      </c>
      <c r="AR629" s="88"/>
      <c r="AS629" s="338"/>
      <c r="AT629" s="29"/>
      <c r="AU629" s="30"/>
      <c r="AV629" s="357" t="e">
        <f>AS629/AS$640</f>
        <v>#DIV/0!</v>
      </c>
    </row>
    <row r="630" spans="1:48" s="62" customFormat="1" hidden="1" outlineLevel="3" collapsed="1" x14ac:dyDescent="0.3">
      <c r="A630" s="190" t="s">
        <v>577</v>
      </c>
      <c r="B630" s="336"/>
      <c r="C630" s="337"/>
      <c r="D630" s="337"/>
      <c r="E630" s="347" t="str">
        <f>B214</f>
        <v>7140/01959 Recettes Diverses           (1230)</v>
      </c>
      <c r="F630" s="383">
        <f>SUM(F631:F632)</f>
        <v>-21.34</v>
      </c>
      <c r="G630" s="383">
        <f>SUM(G631:G632)</f>
        <v>0</v>
      </c>
      <c r="H630" s="383">
        <f>SUM(H631:H632)</f>
        <v>0</v>
      </c>
      <c r="I630" s="383">
        <f>SUM(I631:I632)</f>
        <v>0</v>
      </c>
      <c r="J630" s="383">
        <f>SUM(J631:J632)</f>
        <v>0</v>
      </c>
      <c r="K630" s="354">
        <f>H214</f>
        <v>0</v>
      </c>
      <c r="L630" s="383">
        <f>SUM(L631:L632)</f>
        <v>-1664.94</v>
      </c>
      <c r="M630" s="354">
        <f>J214</f>
        <v>0</v>
      </c>
      <c r="N630" s="88"/>
      <c r="O630" s="383">
        <f>SUM(O631:O632)</f>
        <v>-1751.48</v>
      </c>
      <c r="P630" s="354">
        <f>M214</f>
        <v>0</v>
      </c>
      <c r="Q630" s="123"/>
      <c r="R630" s="357"/>
      <c r="S630" s="88"/>
      <c r="T630" s="383">
        <f>SUM(T631:T632)</f>
        <v>-1684.37</v>
      </c>
      <c r="U630" s="354">
        <f>P214</f>
        <v>5.1977849051617453E-2</v>
      </c>
      <c r="V630" s="123"/>
      <c r="W630" s="357"/>
      <c r="X630" s="340"/>
      <c r="Y630" s="383">
        <f>SUM(Y631:Y632)</f>
        <v>-1444.05</v>
      </c>
      <c r="Z630" s="354" t="str">
        <f>W214</f>
        <v/>
      </c>
      <c r="AA630" s="30"/>
      <c r="AB630" s="357"/>
      <c r="AC630" s="88">
        <f>SUM(AC631:AC632)</f>
        <v>0</v>
      </c>
      <c r="AD630" s="383">
        <f>SUM(AD631:AD632)</f>
        <v>-1039.33</v>
      </c>
      <c r="AE630" s="90" t="str">
        <f>AB214</f>
        <v/>
      </c>
      <c r="AF630" s="30"/>
      <c r="AG630" s="357"/>
      <c r="AH630" s="88">
        <f>SUM(AH631:AH632)</f>
        <v>0</v>
      </c>
      <c r="AI630" s="383">
        <f>SUM(AI631:AI632)</f>
        <v>-1662.67</v>
      </c>
      <c r="AJ630" s="90"/>
      <c r="AK630" s="30"/>
      <c r="AL630" s="357"/>
      <c r="AM630" s="88"/>
      <c r="AN630" s="383">
        <f>SUM(AN631:AN632)</f>
        <v>-1159.1400000000001</v>
      </c>
      <c r="AO630" s="29"/>
      <c r="AP630" s="30"/>
      <c r="AQ630" s="357"/>
      <c r="AR630" s="88"/>
      <c r="AS630" s="338"/>
      <c r="AT630" s="29"/>
      <c r="AU630" s="30"/>
      <c r="AV630" s="357"/>
    </row>
    <row r="631" spans="1:48" s="62" customFormat="1" hidden="1" outlineLevel="4" x14ac:dyDescent="0.3">
      <c r="A631" s="196" t="s">
        <v>578</v>
      </c>
      <c r="B631" s="336"/>
      <c r="C631" s="337"/>
      <c r="D631" s="337"/>
      <c r="E631" s="347"/>
      <c r="F631" s="367"/>
      <c r="G631" s="367"/>
      <c r="H631" s="367"/>
      <c r="I631" s="367"/>
      <c r="J631" s="367"/>
      <c r="K631" s="354"/>
      <c r="L631" s="367"/>
      <c r="M631" s="354"/>
      <c r="N631" s="88"/>
      <c r="O631" s="367"/>
      <c r="P631" s="354"/>
      <c r="Q631" s="123"/>
      <c r="R631" s="357"/>
      <c r="S631" s="88"/>
      <c r="T631" s="367"/>
      <c r="U631" s="354"/>
      <c r="V631" s="123"/>
      <c r="W631" s="357"/>
      <c r="X631" s="340"/>
      <c r="Y631" s="367"/>
      <c r="Z631" s="354"/>
      <c r="AA631" s="30"/>
      <c r="AB631" s="357"/>
      <c r="AC631" s="88"/>
      <c r="AD631" s="367"/>
      <c r="AE631" s="90"/>
      <c r="AF631" s="30"/>
      <c r="AG631" s="357"/>
      <c r="AH631" s="88"/>
      <c r="AI631" s="367"/>
      <c r="AJ631" s="90"/>
      <c r="AK631" s="30"/>
      <c r="AL631" s="357"/>
      <c r="AM631" s="88"/>
      <c r="AN631" s="367"/>
      <c r="AO631" s="29"/>
      <c r="AP631" s="30"/>
      <c r="AQ631" s="357"/>
      <c r="AR631" s="88"/>
      <c r="AS631" s="338"/>
      <c r="AT631" s="29"/>
      <c r="AU631" s="30"/>
      <c r="AV631" s="357"/>
    </row>
    <row r="632" spans="1:48" s="62" customFormat="1" hidden="1" outlineLevel="4" x14ac:dyDescent="0.3">
      <c r="A632" s="196" t="s">
        <v>579</v>
      </c>
      <c r="B632" s="336"/>
      <c r="C632" s="337"/>
      <c r="D632" s="337"/>
      <c r="E632" s="347"/>
      <c r="F632" s="367">
        <f>F214</f>
        <v>-21.34</v>
      </c>
      <c r="G632" s="367">
        <f>G214</f>
        <v>0</v>
      </c>
      <c r="H632" s="367">
        <f>H214</f>
        <v>0</v>
      </c>
      <c r="I632" s="367">
        <f>I214</f>
        <v>0</v>
      </c>
      <c r="J632" s="367">
        <f>J214</f>
        <v>0</v>
      </c>
      <c r="K632" s="354"/>
      <c r="L632" s="367">
        <f>L214</f>
        <v>-1664.94</v>
      </c>
      <c r="M632" s="354"/>
      <c r="N632" s="88"/>
      <c r="O632" s="367">
        <f>O214</f>
        <v>-1751.48</v>
      </c>
      <c r="P632" s="354"/>
      <c r="Q632" s="123"/>
      <c r="R632" s="357"/>
      <c r="S632" s="88"/>
      <c r="T632" s="367">
        <f>T214</f>
        <v>-1684.37</v>
      </c>
      <c r="U632" s="354"/>
      <c r="V632" s="123"/>
      <c r="W632" s="357"/>
      <c r="X632" s="340"/>
      <c r="Y632" s="367">
        <f>Y214</f>
        <v>-1444.05</v>
      </c>
      <c r="Z632" s="354"/>
      <c r="AA632" s="30"/>
      <c r="AB632" s="357"/>
      <c r="AC632" s="88">
        <f>AC214</f>
        <v>0</v>
      </c>
      <c r="AD632" s="367">
        <f>AD214</f>
        <v>-1039.33</v>
      </c>
      <c r="AE632" s="90"/>
      <c r="AF632" s="30"/>
      <c r="AG632" s="357"/>
      <c r="AH632" s="88">
        <f>AH214</f>
        <v>0</v>
      </c>
      <c r="AI632" s="367">
        <f>AI214</f>
        <v>-1662.67</v>
      </c>
      <c r="AJ632" s="90"/>
      <c r="AK632" s="30"/>
      <c r="AL632" s="357"/>
      <c r="AM632" s="88"/>
      <c r="AN632" s="367">
        <f>AN214</f>
        <v>-1159.1400000000001</v>
      </c>
      <c r="AO632" s="29"/>
      <c r="AP632" s="30"/>
      <c r="AQ632" s="357"/>
      <c r="AR632" s="88"/>
      <c r="AS632" s="338"/>
      <c r="AT632" s="29"/>
      <c r="AU632" s="30"/>
      <c r="AV632" s="357"/>
    </row>
    <row r="633" spans="1:48" s="62" customFormat="1" hidden="1" outlineLevel="3" x14ac:dyDescent="0.3">
      <c r="A633" s="190" t="s">
        <v>580</v>
      </c>
      <c r="B633" s="336"/>
      <c r="C633" s="337"/>
      <c r="D633" s="337"/>
      <c r="E633" s="347" t="str">
        <f>B309</f>
        <v>7140/65959 Recettes Diverses Chauff.</v>
      </c>
      <c r="F633" s="250">
        <f>F309</f>
        <v>0</v>
      </c>
      <c r="G633" s="250">
        <f>G309</f>
        <v>0</v>
      </c>
      <c r="H633" s="250">
        <f>H309</f>
        <v>0</v>
      </c>
      <c r="I633" s="250">
        <f>I309</f>
        <v>-228.34</v>
      </c>
      <c r="J633" s="250">
        <f>J309</f>
        <v>0</v>
      </c>
      <c r="K633" s="354"/>
      <c r="L633" s="250">
        <f>L309</f>
        <v>0</v>
      </c>
      <c r="M633" s="354"/>
      <c r="N633" s="88"/>
      <c r="O633" s="250">
        <f>O309</f>
        <v>0</v>
      </c>
      <c r="P633" s="354"/>
      <c r="Q633" s="123"/>
      <c r="R633" s="357"/>
      <c r="S633" s="88"/>
      <c r="T633" s="250">
        <f>T309</f>
        <v>0</v>
      </c>
      <c r="U633" s="354"/>
      <c r="V633" s="123"/>
      <c r="W633" s="357"/>
      <c r="X633" s="340"/>
      <c r="Y633" s="250">
        <f>Y309</f>
        <v>0</v>
      </c>
      <c r="Z633" s="354"/>
      <c r="AA633" s="30"/>
      <c r="AB633" s="357"/>
      <c r="AC633" s="88">
        <f>AC309</f>
        <v>0</v>
      </c>
      <c r="AD633" s="250">
        <f>AD309</f>
        <v>0</v>
      </c>
      <c r="AE633" s="90"/>
      <c r="AF633" s="30"/>
      <c r="AG633" s="357"/>
      <c r="AH633" s="88">
        <f>AH309</f>
        <v>0</v>
      </c>
      <c r="AI633" s="250">
        <f>AI309</f>
        <v>0</v>
      </c>
      <c r="AJ633" s="90"/>
      <c r="AK633" s="30"/>
      <c r="AL633" s="357"/>
      <c r="AM633" s="88"/>
      <c r="AN633" s="250">
        <f>AN309</f>
        <v>0</v>
      </c>
      <c r="AO633" s="29"/>
      <c r="AP633" s="30"/>
      <c r="AQ633" s="357"/>
      <c r="AR633" s="88"/>
      <c r="AS633" s="338"/>
      <c r="AT633" s="29"/>
      <c r="AU633" s="30"/>
      <c r="AV633" s="357"/>
    </row>
    <row r="634" spans="1:48" s="62" customFormat="1" hidden="1" outlineLevel="1" collapsed="1" x14ac:dyDescent="0.3">
      <c r="A634" s="199" t="s">
        <v>581</v>
      </c>
      <c r="B634" s="336"/>
      <c r="C634" s="337"/>
      <c r="D634" s="337"/>
      <c r="E634" s="373"/>
      <c r="F634" s="348">
        <f>SUM(F635:F636)</f>
        <v>0</v>
      </c>
      <c r="G634" s="348">
        <f>SUM(G635:G636)</f>
        <v>0</v>
      </c>
      <c r="H634" s="348">
        <f>SUM(H635:H636)</f>
        <v>0</v>
      </c>
      <c r="I634" s="348">
        <f>SUM(I635:I636)</f>
        <v>0</v>
      </c>
      <c r="J634" s="348">
        <f>SUM(J635:J636)</f>
        <v>0</v>
      </c>
      <c r="K634" s="349" t="str">
        <f>ROUND((J634-I634),2)&amp;"  ( "&amp;(ROUND((J634-I634)/(IF(I634=0,0.0001,I634)),3)*100)&amp;"% )"</f>
        <v>0  ( 0% )</v>
      </c>
      <c r="L634" s="348">
        <f>SUM(L635:L636)</f>
        <v>0</v>
      </c>
      <c r="M634" s="349" t="str">
        <f>ROUND((L634-G634),2)&amp;"   ( "&amp;(ROUND((L634-G634)/(IF(G634=0,0.0001,G634)),3)*100)&amp;"% )"</f>
        <v>0   ( 0% )</v>
      </c>
      <c r="N634" s="88"/>
      <c r="O634" s="348">
        <f>SUM(O635:O636)</f>
        <v>0</v>
      </c>
      <c r="P634" s="349" t="str">
        <f>ROUND((O634-J634),2)&amp;"   ( "&amp;(ROUND((O634-J634)/(IF(J634=0,0.0001,J634)),3)*100)&amp;"% )"</f>
        <v>0   ( 0% )</v>
      </c>
      <c r="Q634" s="123"/>
      <c r="R634" s="357"/>
      <c r="S634" s="88"/>
      <c r="T634" s="348">
        <f>SUM(T635:T636)</f>
        <v>0</v>
      </c>
      <c r="U634" s="349" t="str">
        <f>ROUND((T634-O634),2)&amp;"   ( "&amp;(ROUND((T634-O634)/(IF(O634=0,0.0001,O634)),3)*100)&amp;"% )"</f>
        <v>0   ( 0% )</v>
      </c>
      <c r="V634" s="123"/>
      <c r="W634" s="357"/>
      <c r="X634" s="340"/>
      <c r="Y634" s="348">
        <f>SUM(Y635:Y636)</f>
        <v>0</v>
      </c>
      <c r="Z634" s="349" t="str">
        <f>ROUND((Y634-T634),2)&amp;"   ( "&amp;(ROUND((Y634-T634)/(IF(T634=0,0.0001,T634)),3)*100)&amp;"% )"</f>
        <v>0   ( 0% )</v>
      </c>
      <c r="AA634" s="30"/>
      <c r="AB634" s="357"/>
      <c r="AC634" s="88">
        <f>SUM(AC635:AC636)</f>
        <v>0</v>
      </c>
      <c r="AD634" s="348">
        <f>SUM(AD635:AD636)</f>
        <v>0</v>
      </c>
      <c r="AE634" s="6" t="str">
        <f>ROUND((AD634-Y634),2)&amp;"   ( "&amp;(ROUND((AD634-Y634)/(IF(Y634=0,0.0001,Y634)),3)*100)&amp;"% )"</f>
        <v>0   ( 0% )</v>
      </c>
      <c r="AF634" s="30"/>
      <c r="AG634" s="357"/>
      <c r="AH634" s="88">
        <f>SUM(AH635:AH636)</f>
        <v>0</v>
      </c>
      <c r="AI634" s="348">
        <f>SUM(AI635:AI636)</f>
        <v>0</v>
      </c>
      <c r="AJ634" s="6" t="e">
        <f t="shared" ref="AJ634" si="390">ROUND(AI634-AD634,2) &amp; "   (" &amp; ROUND(100*(AI634-AD634)/AD634,1) &amp;"%)"</f>
        <v>#DIV/0!</v>
      </c>
      <c r="AK634" s="30"/>
      <c r="AL634" s="357"/>
      <c r="AM634" s="88"/>
      <c r="AN634" s="348">
        <f>SUM(AN635:AN636)</f>
        <v>0</v>
      </c>
      <c r="AO634" s="35" t="e">
        <f t="shared" ref="AO634" si="391">ROUND(AN634-AI634,2) &amp; "   (" &amp; ROUND(100*(AN634-AI634)/AI634,1) &amp;"%)"</f>
        <v>#DIV/0!</v>
      </c>
      <c r="AP634" s="30"/>
      <c r="AQ634" s="357"/>
      <c r="AR634" s="88"/>
      <c r="AS634" s="338"/>
      <c r="AT634" s="35" t="e">
        <f t="shared" ref="AT634" si="392">ROUND(AS634-AN634,2) &amp; "   (" &amp; ROUND(100*(AS634-AN634)/AN634,1) &amp;"%)"</f>
        <v>#DIV/0!</v>
      </c>
      <c r="AU634" s="30"/>
      <c r="AV634" s="357"/>
    </row>
    <row r="635" spans="1:48" s="62" customFormat="1" hidden="1" outlineLevel="2" x14ac:dyDescent="0.3">
      <c r="A635" s="188" t="s">
        <v>582</v>
      </c>
      <c r="B635" s="336"/>
      <c r="C635" s="337"/>
      <c r="D635" s="337"/>
      <c r="E635" s="373"/>
      <c r="F635" s="368"/>
      <c r="G635" s="368"/>
      <c r="H635" s="368"/>
      <c r="I635" s="368"/>
      <c r="J635" s="368"/>
      <c r="K635" s="375"/>
      <c r="L635" s="368"/>
      <c r="M635" s="375"/>
      <c r="N635" s="88"/>
      <c r="O635" s="368"/>
      <c r="P635" s="375"/>
      <c r="Q635" s="123"/>
      <c r="R635" s="357"/>
      <c r="S635" s="88"/>
      <c r="T635" s="368"/>
      <c r="U635" s="375"/>
      <c r="V635" s="123"/>
      <c r="W635" s="357"/>
      <c r="X635" s="340"/>
      <c r="Y635" s="368"/>
      <c r="Z635" s="375"/>
      <c r="AA635" s="30"/>
      <c r="AB635" s="357"/>
      <c r="AC635" s="88"/>
      <c r="AD635" s="368"/>
      <c r="AE635" s="90"/>
      <c r="AF635" s="30"/>
      <c r="AG635" s="357"/>
      <c r="AH635" s="88"/>
      <c r="AI635" s="368"/>
      <c r="AJ635" s="90"/>
      <c r="AK635" s="30"/>
      <c r="AL635" s="357"/>
      <c r="AM635" s="88"/>
      <c r="AN635" s="368"/>
      <c r="AO635" s="29"/>
      <c r="AP635" s="30"/>
      <c r="AQ635" s="357"/>
      <c r="AR635" s="88"/>
      <c r="AS635" s="338"/>
      <c r="AT635" s="29"/>
      <c r="AU635" s="30"/>
      <c r="AV635" s="357"/>
    </row>
    <row r="636" spans="1:48" s="62" customFormat="1" hidden="1" outlineLevel="2" x14ac:dyDescent="0.3">
      <c r="A636" s="188" t="s">
        <v>583</v>
      </c>
      <c r="B636" s="336"/>
      <c r="C636" s="337"/>
      <c r="D636" s="337"/>
      <c r="E636" s="373" t="str">
        <f>B216</f>
        <v>7160/02000 Recettes Diverses       (1237)</v>
      </c>
      <c r="F636" s="250">
        <f>F216</f>
        <v>0</v>
      </c>
      <c r="G636" s="250">
        <f>G216</f>
        <v>0</v>
      </c>
      <c r="H636" s="250">
        <f>H216</f>
        <v>0</v>
      </c>
      <c r="I636" s="250">
        <f>I216</f>
        <v>0</v>
      </c>
      <c r="J636" s="250">
        <f>J216</f>
        <v>0</v>
      </c>
      <c r="K636" s="375"/>
      <c r="L636" s="250">
        <f>L216</f>
        <v>0</v>
      </c>
      <c r="M636" s="375"/>
      <c r="N636" s="88"/>
      <c r="O636" s="250">
        <f>O216</f>
        <v>0</v>
      </c>
      <c r="P636" s="375"/>
      <c r="Q636" s="123"/>
      <c r="R636" s="357"/>
      <c r="S636" s="88"/>
      <c r="T636" s="250">
        <f>T216</f>
        <v>0</v>
      </c>
      <c r="U636" s="375"/>
      <c r="V636" s="123"/>
      <c r="W636" s="357"/>
      <c r="X636" s="340"/>
      <c r="Y636" s="250">
        <f>Y216</f>
        <v>0</v>
      </c>
      <c r="Z636" s="375"/>
      <c r="AA636" s="30"/>
      <c r="AB636" s="357"/>
      <c r="AC636" s="88">
        <f>AC216</f>
        <v>0</v>
      </c>
      <c r="AD636" s="250">
        <f>AD216</f>
        <v>0</v>
      </c>
      <c r="AE636" s="90"/>
      <c r="AF636" s="30"/>
      <c r="AG636" s="357"/>
      <c r="AH636" s="88">
        <f>AH216</f>
        <v>0</v>
      </c>
      <c r="AI636" s="250">
        <f>AI216</f>
        <v>0</v>
      </c>
      <c r="AJ636" s="90"/>
      <c r="AK636" s="30"/>
      <c r="AL636" s="357"/>
      <c r="AM636" s="88"/>
      <c r="AN636" s="250">
        <f>AN216</f>
        <v>0</v>
      </c>
      <c r="AO636" s="29"/>
      <c r="AP636" s="30"/>
      <c r="AQ636" s="357"/>
      <c r="AR636" s="88"/>
      <c r="AS636" s="338"/>
      <c r="AT636" s="29"/>
      <c r="AU636" s="30"/>
      <c r="AV636" s="357"/>
    </row>
    <row r="637" spans="1:48" s="62" customFormat="1" hidden="1" outlineLevel="1" collapsed="1" x14ac:dyDescent="0.3">
      <c r="A637" s="199" t="s">
        <v>584</v>
      </c>
      <c r="B637" s="336"/>
      <c r="C637" s="337"/>
      <c r="D637" s="337"/>
      <c r="E637" s="373"/>
      <c r="F637" s="348">
        <f>SUM(F638:F638)</f>
        <v>0</v>
      </c>
      <c r="G637" s="348">
        <f>SUM(G638:G638)</f>
        <v>0</v>
      </c>
      <c r="H637" s="348">
        <f>SUM(H638:H638)</f>
        <v>0</v>
      </c>
      <c r="I637" s="348">
        <f>SUM(I638:I638)</f>
        <v>0</v>
      </c>
      <c r="J637" s="348">
        <f>SUM(J638:J638)</f>
        <v>0</v>
      </c>
      <c r="K637" s="349" t="str">
        <f>ROUND((J637-I637),2)&amp;"  ( "&amp;(ROUND((J637-I637)/(IF(I637=0,0.0001,I637)),3)*100)&amp;"% )"</f>
        <v>0  ( 0% )</v>
      </c>
      <c r="L637" s="348">
        <f>SUM(L638:L638)</f>
        <v>0</v>
      </c>
      <c r="M637" s="349" t="str">
        <f>ROUND((L637-G637),2)&amp;"   ( "&amp;(ROUND((L637-G637)/(IF(G637=0,0.0001,G637)),3)*100)&amp;"% )"</f>
        <v>0   ( 0% )</v>
      </c>
      <c r="N637" s="88"/>
      <c r="O637" s="348">
        <f>SUM(O638:O638)</f>
        <v>-1300</v>
      </c>
      <c r="P637" s="384"/>
      <c r="Q637" s="123"/>
      <c r="R637" s="357"/>
      <c r="S637" s="88"/>
      <c r="T637" s="348">
        <f>SUM(T638:T638)</f>
        <v>0</v>
      </c>
      <c r="U637" s="349" t="str">
        <f>ROUND((T637-O637),2)&amp;"   ( "&amp;(ROUND((T637-O637)/(IF(O637=0,0.0001,O637)),3)*100)&amp;"% )"</f>
        <v>1300   ( -100% )</v>
      </c>
      <c r="V637" s="123"/>
      <c r="W637" s="357"/>
      <c r="X637" s="340"/>
      <c r="Y637" s="348">
        <f>SUM(Y638:Y638)</f>
        <v>-500</v>
      </c>
      <c r="Z637" s="349" t="str">
        <f>ROUND((Y637-T637),2)&amp;"   ( "&amp;(ROUND((Y637-T637)/(IF(T637=0,0.0001,T637)),3)*100)&amp;"% )"</f>
        <v>-500   ( -500000000% )</v>
      </c>
      <c r="AA637" s="30"/>
      <c r="AB637" s="357"/>
      <c r="AC637" s="88">
        <f>SUM(AC638:AC638)</f>
        <v>0</v>
      </c>
      <c r="AD637" s="348">
        <f>SUM(AD638:AD638)</f>
        <v>0</v>
      </c>
      <c r="AE637" s="6" t="str">
        <f>ROUND((AD637-Y637),2)&amp;"   ( "&amp;(ROUND((AD637-Y637)/(IF(Y637=0,0.0001,Y637)),3)*100)&amp;"% )"</f>
        <v>500   ( -100% )</v>
      </c>
      <c r="AF637" s="30"/>
      <c r="AG637" s="357"/>
      <c r="AH637" s="88">
        <f>SUM(AH638:AH638)</f>
        <v>0</v>
      </c>
      <c r="AI637" s="348">
        <f>SUM(AI638:AI638)</f>
        <v>0</v>
      </c>
      <c r="AJ637" s="6" t="e">
        <f t="shared" ref="AJ637" si="393">ROUND(AI637-AD637,2) &amp; "   (" &amp; ROUND(100*(AI637-AD637)/AD637,1) &amp;"%)"</f>
        <v>#DIV/0!</v>
      </c>
      <c r="AK637" s="30"/>
      <c r="AL637" s="357"/>
      <c r="AM637" s="88"/>
      <c r="AN637" s="348">
        <f>SUM(AN638:AN638)</f>
        <v>0</v>
      </c>
      <c r="AO637" s="35" t="e">
        <f t="shared" ref="AO637" si="394">ROUND(AN637-AI637,2) &amp; "   (" &amp; ROUND(100*(AN637-AI637)/AI637,1) &amp;"%)"</f>
        <v>#DIV/0!</v>
      </c>
      <c r="AP637" s="30"/>
      <c r="AQ637" s="357"/>
      <c r="AR637" s="88"/>
      <c r="AS637" s="338"/>
      <c r="AT637" s="35" t="e">
        <f t="shared" ref="AT637" si="395">ROUND(AS637-AN637,2) &amp; "   (" &amp; ROUND(100*(AS637-AN637)/AN637,1) &amp;"%)"</f>
        <v>#DIV/0!</v>
      </c>
      <c r="AU637" s="30"/>
      <c r="AV637" s="357"/>
    </row>
    <row r="638" spans="1:48" s="62" customFormat="1" hidden="1" outlineLevel="2" x14ac:dyDescent="0.3">
      <c r="A638" s="385" t="s">
        <v>585</v>
      </c>
      <c r="B638" s="336"/>
      <c r="C638" s="337"/>
      <c r="D638" s="337"/>
      <c r="E638" s="386" t="str">
        <f>B213</f>
        <v>7180/01954 RecettesDommagesIntérets (1220)</v>
      </c>
      <c r="F638" s="368">
        <f>F213</f>
        <v>0</v>
      </c>
      <c r="G638" s="368">
        <f>G213</f>
        <v>0</v>
      </c>
      <c r="H638" s="368">
        <f>H213</f>
        <v>0</v>
      </c>
      <c r="I638" s="368">
        <f>I213</f>
        <v>0</v>
      </c>
      <c r="J638" s="368">
        <f>J213</f>
        <v>0</v>
      </c>
      <c r="K638" s="387">
        <f>H213</f>
        <v>0</v>
      </c>
      <c r="L638" s="368">
        <f>L213</f>
        <v>0</v>
      </c>
      <c r="M638" s="387">
        <f>J213</f>
        <v>0</v>
      </c>
      <c r="N638" s="88"/>
      <c r="O638" s="368">
        <f>O213</f>
        <v>-1300</v>
      </c>
      <c r="P638" s="387">
        <f>M213</f>
        <v>0</v>
      </c>
      <c r="Q638" s="123"/>
      <c r="R638" s="357"/>
      <c r="S638" s="88"/>
      <c r="T638" s="368">
        <f>T213</f>
        <v>0</v>
      </c>
      <c r="U638" s="387">
        <f>P213</f>
        <v>0</v>
      </c>
      <c r="V638" s="123"/>
      <c r="W638" s="357"/>
      <c r="X638" s="340"/>
      <c r="Y638" s="368">
        <f>Y213</f>
        <v>-500</v>
      </c>
      <c r="Z638" s="387" t="str">
        <f>W213</f>
        <v/>
      </c>
      <c r="AA638" s="30"/>
      <c r="AB638" s="357"/>
      <c r="AC638" s="88">
        <f>AC213</f>
        <v>0</v>
      </c>
      <c r="AD638" s="368">
        <f>AD213</f>
        <v>0</v>
      </c>
      <c r="AE638" s="90" t="str">
        <f>AB213</f>
        <v/>
      </c>
      <c r="AF638" s="30"/>
      <c r="AG638" s="357"/>
      <c r="AH638" s="88">
        <f>AH213</f>
        <v>0</v>
      </c>
      <c r="AI638" s="368">
        <f>AI213</f>
        <v>0</v>
      </c>
      <c r="AJ638" s="90"/>
      <c r="AK638" s="30"/>
      <c r="AL638" s="357"/>
      <c r="AM638" s="88"/>
      <c r="AN638" s="368">
        <f>AN213</f>
        <v>0</v>
      </c>
      <c r="AO638" s="29"/>
      <c r="AP638" s="30"/>
      <c r="AQ638" s="357"/>
      <c r="AR638" s="88"/>
      <c r="AS638" s="338"/>
      <c r="AT638" s="29"/>
      <c r="AU638" s="30"/>
      <c r="AV638" s="357"/>
    </row>
    <row r="639" spans="1:48" s="62" customFormat="1" ht="18" hidden="1" outlineLevel="2" thickBot="1" x14ac:dyDescent="0.35">
      <c r="A639" s="188"/>
      <c r="B639" s="336"/>
      <c r="C639" s="337"/>
      <c r="D639" s="337"/>
      <c r="E639" s="373"/>
      <c r="F639" s="388"/>
      <c r="G639" s="388"/>
      <c r="H639" s="388"/>
      <c r="I639" s="388"/>
      <c r="J639" s="388"/>
      <c r="K639" s="389"/>
      <c r="L639" s="388"/>
      <c r="M639" s="387"/>
      <c r="N639" s="88"/>
      <c r="O639" s="388"/>
      <c r="P639" s="389"/>
      <c r="Q639" s="123"/>
      <c r="R639" s="357"/>
      <c r="S639" s="88"/>
      <c r="T639" s="388"/>
      <c r="U639" s="389"/>
      <c r="V639" s="123"/>
      <c r="W639" s="357"/>
      <c r="X639" s="340"/>
      <c r="Y639" s="388"/>
      <c r="Z639" s="389"/>
      <c r="AA639" s="30"/>
      <c r="AB639" s="357"/>
      <c r="AC639" s="88"/>
      <c r="AD639" s="388"/>
      <c r="AE639" s="90"/>
      <c r="AF639" s="30"/>
      <c r="AG639" s="357"/>
      <c r="AH639" s="88"/>
      <c r="AI639" s="388"/>
      <c r="AJ639" s="90"/>
      <c r="AK639" s="30"/>
      <c r="AL639" s="357"/>
      <c r="AM639" s="88"/>
      <c r="AN639" s="388"/>
      <c r="AO639" s="29"/>
      <c r="AP639" s="30"/>
      <c r="AQ639" s="357"/>
      <c r="AR639" s="88"/>
      <c r="AS639" s="338"/>
      <c r="AT639" s="29"/>
      <c r="AU639" s="30"/>
      <c r="AV639" s="357"/>
    </row>
    <row r="640" spans="1:48" s="62" customFormat="1" x14ac:dyDescent="0.3">
      <c r="A640" s="52"/>
      <c r="B640" s="336"/>
      <c r="C640" s="337"/>
      <c r="D640" s="337"/>
      <c r="E640" s="337"/>
      <c r="F640" s="338">
        <f>SUM(F362,F394,F501,F531,F537,F602,F607,F622)</f>
        <v>474030.5199999999</v>
      </c>
      <c r="G640" s="338">
        <f>SUM(G362,G394,G501,G531,G537,G602,G607,G622)</f>
        <v>483537.50999999995</v>
      </c>
      <c r="H640" s="338">
        <f>SUM(H362,H394,H501,H531,H537,H602,H607,H622)</f>
        <v>495645.57999999996</v>
      </c>
      <c r="I640" s="338">
        <f>SUM(I362,I394,I501,I531,I537,I602,I607,I622)</f>
        <v>495744.05</v>
      </c>
      <c r="J640" s="338">
        <f>SUM(J362,J394,J501,J531,J537,J602,J607,J622)</f>
        <v>448889.31000000006</v>
      </c>
      <c r="K640" s="345" t="str">
        <f>ROUND((J640-I640),2)&amp;"  ( "&amp;(ROUND((J640-I640)/(IF(I640=0,0.0001,I640)),3)*100)&amp;"% )"</f>
        <v>-46854,74  ( -9,5% )</v>
      </c>
      <c r="L640" s="338">
        <f>SUM(L362,L394,L501,L531,L537,L602,L607,L622)</f>
        <v>480474.63999999996</v>
      </c>
      <c r="M640" s="345" t="str">
        <f>ROUND((L640-G640),2)&amp;"   ( "&amp;(ROUND((L640-G640)/(IF(G640=0,0.0001,G640)),3)*100)&amp;"% )"</f>
        <v>-3062,87   ( -0,6% )</v>
      </c>
      <c r="N640" s="88"/>
      <c r="O640" s="338">
        <f>SUM(O362,O394,O501,O531,O537,O602,O607,O622)</f>
        <v>501044.44</v>
      </c>
      <c r="P640" s="345" t="str">
        <f>ROUND((O640-J640),2)&amp;"   ( "&amp;(ROUND((O640-J640)/(IF(J640=0,0.0001,J640)),3)*100)&amp;"% )"</f>
        <v>52155,13   ( 11,6% )</v>
      </c>
      <c r="Q640" s="123"/>
      <c r="R640" s="390">
        <f>O640/O$640</f>
        <v>1</v>
      </c>
      <c r="S640" s="88"/>
      <c r="T640" s="338">
        <f>SUM(T362,T394,T501,T531,T537,T602,T607,T622)</f>
        <v>489071.49999999994</v>
      </c>
      <c r="U640" s="345" t="str">
        <f>ROUND((T640-O640),2)&amp;"   ( "&amp;(ROUND((T640-O640)/(IF(O640=0,0.0001,O640)),3)*100)&amp;"% )"</f>
        <v>-11972,94   ( -2,4% )</v>
      </c>
      <c r="V640" s="123"/>
      <c r="W640" s="390">
        <f>T640/T$640</f>
        <v>1</v>
      </c>
      <c r="X640" s="340"/>
      <c r="Y640" s="338">
        <f>SUM(Y362,Y394,Y501,Y531,Y537,Y602,Y607,Y622)</f>
        <v>509384.93</v>
      </c>
      <c r="Z640" s="345" t="str">
        <f>ROUND((Y640-T640),2)&amp;"   ( "&amp;(ROUND((Y640-T640)/(IF(T640=0,0.0001,T640)),3)*100)&amp;"% )"</f>
        <v>20313,43   ( 4,2% )</v>
      </c>
      <c r="AA640" s="30"/>
      <c r="AB640" s="390">
        <f>Y640/Y$640</f>
        <v>1</v>
      </c>
      <c r="AC640" s="88">
        <f>SUM(AC362,AC394,AC501,AC531,AC537,AC602,AC607,AC622)</f>
        <v>509100.00099999999</v>
      </c>
      <c r="AD640" s="338">
        <f>SUM(AD362,AD394,AD501,AD531,AD537,AD602,AD607,AD622)</f>
        <v>503582.94999999995</v>
      </c>
      <c r="AE640" s="6" t="str">
        <f>ROUND((AD640-Y640),2)&amp;"   ( "&amp;(ROUND((AD640-Y640)/(IF(Y640=0,0.0001,Y640)),3)*100)&amp;"% )"</f>
        <v>-5801,98   ( -1,1% )</v>
      </c>
      <c r="AF640" s="30"/>
      <c r="AG640" s="390">
        <f>AD640/AD$640</f>
        <v>1</v>
      </c>
      <c r="AH640" s="88">
        <f>SUM(AH362,AH394,AH501,AH531,AH537,AH602,AH607,AH622)</f>
        <v>516520</v>
      </c>
      <c r="AI640" s="338">
        <f>SUM(AI362,AI394,AI501,AI531,AI537,AI602,AI607,AI622)</f>
        <v>481864.07</v>
      </c>
      <c r="AJ640" s="6" t="str">
        <f t="shared" ref="AJ640" si="396">ROUND(AI640-AD640,2) &amp; "   (" &amp; ROUND(100*(AI640-AD640)/AD640,1) &amp;"%)"</f>
        <v>-21718,88   (-4,3%)</v>
      </c>
      <c r="AK640" s="30"/>
      <c r="AL640" s="390">
        <f>AI640/AI$640</f>
        <v>1</v>
      </c>
      <c r="AM640" s="88"/>
      <c r="AN640" s="338">
        <f>SUM(AN362,AN394,AN501,AN531,AN537,AN602,AN607,AN622)</f>
        <v>370938.8</v>
      </c>
      <c r="AO640" s="35" t="str">
        <f t="shared" ref="AO640" si="397">ROUND(AN640-AI640,2) &amp; "   (" &amp; ROUND(100*(AN640-AI640)/AI640,1) &amp;"%)"</f>
        <v>-110925,27   (-23%)</v>
      </c>
      <c r="AP640" s="30"/>
      <c r="AQ640" s="390">
        <f>AN640/AN$640</f>
        <v>1</v>
      </c>
      <c r="AR640" s="88"/>
      <c r="AS640" s="338"/>
      <c r="AT640" s="35" t="str">
        <f t="shared" ref="AT640" si="398">ROUND(AS640-AN640,2) &amp; "   (" &amp; ROUND(100*(AS640-AN640)/AN640,1) &amp;"%)"</f>
        <v>-370938,8   (-100%)</v>
      </c>
      <c r="AU640" s="30"/>
      <c r="AV640" s="390" t="e">
        <f>AS640/AS$640</f>
        <v>#DIV/0!</v>
      </c>
    </row>
    <row r="641" spans="1:48" s="228" customFormat="1" x14ac:dyDescent="0.3">
      <c r="A641" s="223"/>
      <c r="B641" s="391"/>
      <c r="C641" s="392"/>
      <c r="D641" s="392"/>
      <c r="E641" s="392"/>
      <c r="F641" s="393">
        <f>F640-F317</f>
        <v>0</v>
      </c>
      <c r="G641" s="393">
        <f>G640-G317</f>
        <v>0</v>
      </c>
      <c r="H641" s="393">
        <f>H640-H317</f>
        <v>0</v>
      </c>
      <c r="I641" s="393">
        <f>I640-I317</f>
        <v>0</v>
      </c>
      <c r="J641" s="393">
        <f>J640-J317</f>
        <v>0</v>
      </c>
      <c r="K641" s="394"/>
      <c r="L641" s="393">
        <f>L640-L317</f>
        <v>0</v>
      </c>
      <c r="M641" s="394"/>
      <c r="N641" s="289"/>
      <c r="O641" s="393">
        <f>O640-O317</f>
        <v>778.76000000000931</v>
      </c>
      <c r="P641" s="394"/>
      <c r="Q641" s="395"/>
      <c r="R641" s="124"/>
      <c r="S641" s="289"/>
      <c r="T641" s="393">
        <f>T640-T317</f>
        <v>0</v>
      </c>
      <c r="U641" s="394"/>
      <c r="V641" s="395"/>
      <c r="W641" s="124"/>
      <c r="X641" s="396"/>
      <c r="Y641" s="393">
        <f>Y640-Y317</f>
        <v>0</v>
      </c>
      <c r="Z641" s="394"/>
      <c r="AA641" s="356"/>
      <c r="AB641" s="124"/>
      <c r="AC641" s="289">
        <f>AC640-AC317</f>
        <v>9.9999998928979039E-4</v>
      </c>
      <c r="AD641" s="393">
        <f>AD640-AD317</f>
        <v>0</v>
      </c>
      <c r="AE641" s="397"/>
      <c r="AF641" s="356"/>
      <c r="AG641" s="124"/>
      <c r="AH641" s="289">
        <f>AH640-AH317</f>
        <v>0</v>
      </c>
      <c r="AI641" s="393">
        <f>AI640-AI317</f>
        <v>0</v>
      </c>
      <c r="AJ641" s="90"/>
      <c r="AK641" s="356"/>
      <c r="AL641" s="124"/>
      <c r="AM641" s="289"/>
      <c r="AN641" s="393">
        <f>AN640-AN317</f>
        <v>0</v>
      </c>
      <c r="AO641" s="29"/>
      <c r="AP641" s="356"/>
      <c r="AQ641" s="124"/>
      <c r="AR641" s="289"/>
      <c r="AS641" s="393"/>
      <c r="AT641" s="29"/>
      <c r="AU641" s="356"/>
      <c r="AV641" s="124"/>
    </row>
    <row r="642" spans="1:48" s="62" customFormat="1" x14ac:dyDescent="0.3">
      <c r="A642" s="52"/>
      <c r="B642" s="336"/>
      <c r="C642" s="337"/>
      <c r="D642" s="337"/>
      <c r="E642" s="337"/>
      <c r="F642" s="338"/>
      <c r="G642" s="338"/>
      <c r="H642" s="338"/>
      <c r="I642" s="338"/>
      <c r="J642" s="338"/>
      <c r="K642" s="339"/>
      <c r="L642" s="338"/>
      <c r="M642" s="339"/>
      <c r="N642" s="88"/>
      <c r="O642" s="338"/>
      <c r="P642" s="339"/>
      <c r="Q642" s="123"/>
      <c r="R642" s="124"/>
      <c r="S642" s="88"/>
      <c r="T642" s="338"/>
      <c r="U642" s="339"/>
      <c r="V642" s="123"/>
      <c r="W642" s="124"/>
      <c r="X642" s="340"/>
      <c r="Y642" s="338"/>
      <c r="Z642" s="339"/>
      <c r="AA642" s="30"/>
      <c r="AB642" s="124"/>
      <c r="AC642" s="88"/>
      <c r="AD642" s="338"/>
      <c r="AE642" s="341"/>
      <c r="AF642" s="30"/>
      <c r="AG642" s="124"/>
      <c r="AH642" s="88"/>
      <c r="AI642" s="338"/>
      <c r="AJ642" s="29"/>
      <c r="AK642" s="30"/>
      <c r="AL642" s="124"/>
      <c r="AM642" s="88"/>
      <c r="AN642" s="338"/>
      <c r="AO642" s="29"/>
      <c r="AP642" s="30"/>
      <c r="AQ642" s="124"/>
      <c r="AR642" s="88"/>
      <c r="AS642" s="338"/>
      <c r="AT642" s="29"/>
      <c r="AU642" s="30"/>
      <c r="AV642" s="124"/>
    </row>
    <row r="643" spans="1:48" s="62" customFormat="1" x14ac:dyDescent="0.3">
      <c r="A643" s="52"/>
      <c r="B643" s="336"/>
      <c r="C643" s="337"/>
      <c r="D643" s="337"/>
      <c r="E643" s="337"/>
      <c r="F643" s="338"/>
      <c r="G643" s="338"/>
      <c r="H643" s="338"/>
      <c r="I643" s="338"/>
      <c r="J643" s="338"/>
      <c r="K643" s="339"/>
      <c r="L643" s="338"/>
      <c r="M643" s="339"/>
      <c r="N643" s="88"/>
      <c r="O643" s="338"/>
      <c r="P643" s="339"/>
      <c r="Q643" s="123"/>
      <c r="R643" s="124"/>
      <c r="S643" s="88"/>
      <c r="T643" s="338"/>
      <c r="U643" s="339"/>
      <c r="V643" s="123"/>
      <c r="W643" s="124"/>
      <c r="X643" s="340"/>
      <c r="Y643" s="338"/>
      <c r="Z643" s="339"/>
      <c r="AA643" s="30"/>
      <c r="AB643" s="124"/>
      <c r="AC643" s="88"/>
      <c r="AD643" s="338"/>
      <c r="AE643" s="341"/>
      <c r="AF643" s="30"/>
      <c r="AG643" s="124"/>
      <c r="AH643" s="88"/>
      <c r="AI643" s="338"/>
      <c r="AJ643" s="29"/>
      <c r="AK643" s="30"/>
      <c r="AL643" s="124"/>
      <c r="AM643" s="88"/>
      <c r="AN643" s="338"/>
      <c r="AO643" s="29"/>
      <c r="AP643" s="30"/>
      <c r="AQ643" s="124"/>
      <c r="AR643" s="88"/>
      <c r="AS643" s="338"/>
      <c r="AT643" s="29"/>
      <c r="AU643" s="30"/>
      <c r="AV643" s="124"/>
    </row>
    <row r="644" spans="1:48" s="62" customFormat="1" x14ac:dyDescent="0.3">
      <c r="A644" s="342" t="s">
        <v>586</v>
      </c>
      <c r="B644" s="342"/>
      <c r="C644" s="337"/>
      <c r="D644" s="337"/>
      <c r="E644" s="337"/>
      <c r="F644" s="338"/>
      <c r="G644" s="338"/>
      <c r="H644" s="338"/>
      <c r="I644" s="338"/>
      <c r="J644" s="338"/>
      <c r="K644" s="339"/>
      <c r="L644" s="338"/>
      <c r="M644" s="339"/>
      <c r="N644" s="88"/>
      <c r="O644" s="338"/>
      <c r="P644" s="339"/>
      <c r="Q644" s="123"/>
      <c r="R644" s="124"/>
      <c r="S644" s="88"/>
      <c r="T644" s="338"/>
      <c r="U644" s="339"/>
      <c r="V644" s="123"/>
      <c r="W644" s="124"/>
      <c r="X644" s="340"/>
      <c r="Y644" s="338"/>
      <c r="Z644" s="339"/>
      <c r="AA644" s="30"/>
      <c r="AB644" s="124"/>
      <c r="AC644" s="88"/>
      <c r="AD644" s="338"/>
      <c r="AE644" s="341"/>
      <c r="AF644" s="30"/>
      <c r="AG644" s="124"/>
      <c r="AH644" s="88"/>
      <c r="AI644" s="338"/>
      <c r="AJ644" s="29"/>
      <c r="AK644" s="30"/>
      <c r="AL644" s="124"/>
      <c r="AM644" s="88"/>
      <c r="AN644" s="338"/>
      <c r="AO644" s="29"/>
      <c r="AP644" s="30"/>
      <c r="AQ644" s="124"/>
      <c r="AR644" s="88"/>
      <c r="AS644" s="338"/>
      <c r="AT644" s="29"/>
      <c r="AU644" s="30"/>
      <c r="AV644" s="124"/>
    </row>
    <row r="645" spans="1:48" s="62" customFormat="1" ht="18" x14ac:dyDescent="0.3">
      <c r="A645" s="398" t="s">
        <v>587</v>
      </c>
      <c r="C645" s="337"/>
      <c r="D645" s="337"/>
      <c r="E645" s="337"/>
      <c r="F645" s="338"/>
      <c r="G645" s="338"/>
      <c r="H645" s="338"/>
      <c r="I645" s="338"/>
      <c r="J645" s="338"/>
      <c r="K645" s="339"/>
      <c r="L645" s="338"/>
      <c r="M645" s="339"/>
      <c r="N645" s="88"/>
      <c r="O645" s="338"/>
      <c r="P645" s="339"/>
      <c r="Q645" s="123"/>
      <c r="R645" s="124"/>
      <c r="S645" s="88"/>
      <c r="T645" s="338"/>
      <c r="U645" s="339"/>
      <c r="V645" s="123"/>
      <c r="W645" s="124"/>
      <c r="X645" s="340"/>
      <c r="Y645" s="338"/>
      <c r="Z645" s="339"/>
      <c r="AA645" s="30"/>
      <c r="AB645" s="124"/>
      <c r="AC645" s="88"/>
      <c r="AD645" s="338"/>
      <c r="AE645" s="341"/>
      <c r="AF645" s="30"/>
      <c r="AG645" s="124"/>
      <c r="AH645" s="88"/>
      <c r="AI645" s="338"/>
      <c r="AJ645" s="29"/>
      <c r="AK645" s="30"/>
      <c r="AL645" s="124"/>
      <c r="AM645" s="88"/>
      <c r="AN645" s="338"/>
      <c r="AO645" s="29"/>
      <c r="AP645" s="30"/>
      <c r="AQ645" s="124"/>
      <c r="AR645" s="88"/>
      <c r="AS645" s="338"/>
      <c r="AT645" s="29"/>
      <c r="AU645" s="30"/>
      <c r="AV645" s="124"/>
    </row>
    <row r="646" spans="1:48" s="62" customFormat="1" x14ac:dyDescent="0.3">
      <c r="A646" s="188" t="s">
        <v>360</v>
      </c>
      <c r="C646" s="337"/>
      <c r="D646" s="337"/>
      <c r="E646" s="337"/>
      <c r="F646" s="338"/>
      <c r="G646" s="338"/>
      <c r="H646" s="338"/>
      <c r="I646" s="338"/>
      <c r="J646" s="338"/>
      <c r="K646" s="339"/>
      <c r="L646" s="338"/>
      <c r="M646" s="339"/>
      <c r="N646" s="88"/>
      <c r="O646" s="338"/>
      <c r="P646" s="339"/>
      <c r="Q646" s="123"/>
      <c r="R646" s="124"/>
      <c r="S646" s="88"/>
      <c r="T646" s="338"/>
      <c r="U646" s="339"/>
      <c r="V646" s="123"/>
      <c r="W646" s="124"/>
      <c r="X646" s="340"/>
      <c r="Y646" s="338"/>
      <c r="Z646" s="339"/>
      <c r="AA646" s="30"/>
      <c r="AB646" s="124"/>
      <c r="AC646" s="88"/>
      <c r="AD646" s="338"/>
      <c r="AE646" s="341"/>
      <c r="AF646" s="30"/>
      <c r="AG646" s="124"/>
      <c r="AH646" s="88"/>
      <c r="AI646" s="338"/>
      <c r="AJ646" s="29"/>
      <c r="AK646" s="30"/>
      <c r="AL646" s="124"/>
      <c r="AM646" s="88"/>
      <c r="AN646" s="338"/>
      <c r="AO646" s="29"/>
      <c r="AP646" s="30"/>
      <c r="AQ646" s="124"/>
      <c r="AR646" s="88"/>
      <c r="AS646" s="338"/>
      <c r="AT646" s="29"/>
      <c r="AU646" s="30"/>
      <c r="AV646" s="124"/>
    </row>
    <row r="647" spans="1:48" s="62" customFormat="1" x14ac:dyDescent="0.3">
      <c r="A647" s="190" t="s">
        <v>361</v>
      </c>
      <c r="C647" s="337"/>
      <c r="D647" s="337"/>
      <c r="E647" s="337"/>
      <c r="F647" s="338"/>
      <c r="G647" s="338"/>
      <c r="H647" s="338"/>
      <c r="I647" s="338"/>
      <c r="J647" s="338"/>
      <c r="K647" s="339"/>
      <c r="L647" s="338"/>
      <c r="M647" s="339"/>
      <c r="N647" s="88"/>
      <c r="O647" s="338"/>
      <c r="P647" s="339"/>
      <c r="Q647" s="123"/>
      <c r="R647" s="124"/>
      <c r="S647" s="88"/>
      <c r="T647" s="338"/>
      <c r="U647" s="339"/>
      <c r="V647" s="123"/>
      <c r="W647" s="124"/>
      <c r="X647" s="340"/>
      <c r="Y647" s="338"/>
      <c r="Z647" s="339"/>
      <c r="AA647" s="30"/>
      <c r="AB647" s="124"/>
      <c r="AC647" s="88"/>
      <c r="AD647" s="338"/>
      <c r="AE647" s="341"/>
      <c r="AF647" s="30"/>
      <c r="AG647" s="124"/>
      <c r="AH647" s="88"/>
      <c r="AI647" s="338"/>
      <c r="AJ647" s="29"/>
      <c r="AK647" s="30"/>
      <c r="AL647" s="124"/>
      <c r="AM647" s="88"/>
      <c r="AN647" s="338"/>
      <c r="AO647" s="29"/>
      <c r="AP647" s="30"/>
      <c r="AQ647" s="124"/>
      <c r="AR647" s="88"/>
      <c r="AS647" s="338"/>
      <c r="AT647" s="29"/>
      <c r="AU647" s="30"/>
      <c r="AV647" s="124"/>
    </row>
    <row r="648" spans="1:48" s="62" customFormat="1" x14ac:dyDescent="0.3">
      <c r="A648" s="190" t="s">
        <v>362</v>
      </c>
      <c r="C648" s="337"/>
      <c r="D648" s="337"/>
      <c r="E648" s="337"/>
      <c r="F648" s="338"/>
      <c r="G648" s="338"/>
      <c r="H648" s="338"/>
      <c r="I648" s="338"/>
      <c r="J648" s="338"/>
      <c r="K648" s="339"/>
      <c r="L648" s="338"/>
      <c r="M648" s="339"/>
      <c r="N648" s="88"/>
      <c r="O648" s="338"/>
      <c r="P648" s="339"/>
      <c r="Q648" s="123"/>
      <c r="R648" s="124"/>
      <c r="S648" s="88"/>
      <c r="T648" s="338"/>
      <c r="U648" s="339"/>
      <c r="V648" s="123"/>
      <c r="W648" s="124"/>
      <c r="X648" s="340"/>
      <c r="Y648" s="338"/>
      <c r="Z648" s="339"/>
      <c r="AA648" s="30"/>
      <c r="AB648" s="124"/>
      <c r="AC648" s="88"/>
      <c r="AD648" s="338"/>
      <c r="AE648" s="341"/>
      <c r="AF648" s="30"/>
      <c r="AG648" s="124"/>
      <c r="AH648" s="88"/>
      <c r="AI648" s="338"/>
      <c r="AJ648" s="29"/>
      <c r="AK648" s="30"/>
      <c r="AL648" s="124"/>
      <c r="AM648" s="88"/>
      <c r="AN648" s="338"/>
      <c r="AO648" s="29"/>
      <c r="AP648" s="30"/>
      <c r="AQ648" s="124"/>
      <c r="AR648" s="88"/>
      <c r="AS648" s="338"/>
      <c r="AT648" s="29"/>
      <c r="AU648" s="30"/>
      <c r="AV648" s="124"/>
    </row>
    <row r="649" spans="1:48" s="62" customFormat="1" x14ac:dyDescent="0.3">
      <c r="A649" s="188" t="s">
        <v>396</v>
      </c>
      <c r="C649" s="337"/>
      <c r="D649" s="337"/>
      <c r="E649" s="337"/>
      <c r="F649" s="338"/>
      <c r="G649" s="338"/>
      <c r="H649" s="338"/>
      <c r="I649" s="338"/>
      <c r="J649" s="338"/>
      <c r="K649" s="339"/>
      <c r="L649" s="338"/>
      <c r="M649" s="339"/>
      <c r="N649" s="88"/>
      <c r="O649" s="338"/>
      <c r="P649" s="339"/>
      <c r="Q649" s="123"/>
      <c r="R649" s="124"/>
      <c r="S649" s="88"/>
      <c r="T649" s="338"/>
      <c r="U649" s="339"/>
      <c r="V649" s="123"/>
      <c r="W649" s="124"/>
      <c r="X649" s="340"/>
      <c r="Y649" s="338"/>
      <c r="Z649" s="339"/>
      <c r="AA649" s="30"/>
      <c r="AB649" s="124"/>
      <c r="AC649" s="88"/>
      <c r="AD649" s="338"/>
      <c r="AE649" s="341"/>
      <c r="AF649" s="30"/>
      <c r="AG649" s="124"/>
      <c r="AH649" s="88"/>
      <c r="AI649" s="338"/>
      <c r="AJ649" s="29"/>
      <c r="AK649" s="30"/>
      <c r="AL649" s="124"/>
      <c r="AM649" s="88"/>
      <c r="AN649" s="338"/>
      <c r="AO649" s="29"/>
      <c r="AP649" s="30"/>
      <c r="AQ649" s="124"/>
      <c r="AR649" s="88"/>
      <c r="AS649" s="338"/>
      <c r="AT649" s="29"/>
      <c r="AU649" s="30"/>
      <c r="AV649" s="124"/>
    </row>
    <row r="650" spans="1:48" s="62" customFormat="1" x14ac:dyDescent="0.3">
      <c r="A650" s="190" t="s">
        <v>397</v>
      </c>
      <c r="C650" s="337"/>
      <c r="D650" s="337"/>
      <c r="E650" s="337"/>
      <c r="F650" s="338"/>
      <c r="G650" s="338"/>
      <c r="H650" s="338"/>
      <c r="I650" s="338"/>
      <c r="J650" s="338"/>
      <c r="K650" s="339"/>
      <c r="L650" s="338"/>
      <c r="M650" s="339"/>
      <c r="N650" s="88"/>
      <c r="O650" s="338"/>
      <c r="P650" s="339"/>
      <c r="Q650" s="123"/>
      <c r="R650" s="124"/>
      <c r="S650" s="88"/>
      <c r="T650" s="338"/>
      <c r="U650" s="339"/>
      <c r="V650" s="123"/>
      <c r="W650" s="124"/>
      <c r="X650" s="340"/>
      <c r="Y650" s="338"/>
      <c r="Z650" s="339"/>
      <c r="AA650" s="30"/>
      <c r="AB650" s="124"/>
      <c r="AC650" s="88"/>
      <c r="AD650" s="338"/>
      <c r="AE650" s="341"/>
      <c r="AF650" s="30"/>
      <c r="AG650" s="124"/>
      <c r="AH650" s="88"/>
      <c r="AI650" s="338"/>
      <c r="AJ650" s="29"/>
      <c r="AK650" s="30"/>
      <c r="AL650" s="124"/>
      <c r="AM650" s="88"/>
      <c r="AN650" s="338"/>
      <c r="AO650" s="29"/>
      <c r="AP650" s="30"/>
      <c r="AQ650" s="124"/>
      <c r="AR650" s="88"/>
      <c r="AS650" s="338"/>
      <c r="AT650" s="29"/>
      <c r="AU650" s="30"/>
      <c r="AV650" s="124"/>
    </row>
    <row r="651" spans="1:48" s="62" customFormat="1" x14ac:dyDescent="0.3">
      <c r="A651" s="190" t="s">
        <v>398</v>
      </c>
      <c r="C651" s="337"/>
      <c r="D651" s="337"/>
      <c r="E651" s="337"/>
      <c r="F651" s="338"/>
      <c r="G651" s="338"/>
      <c r="H651" s="338"/>
      <c r="I651" s="338"/>
      <c r="J651" s="338"/>
      <c r="K651" s="339"/>
      <c r="L651" s="338"/>
      <c r="M651" s="339"/>
      <c r="N651" s="88"/>
      <c r="O651" s="338"/>
      <c r="P651" s="339"/>
      <c r="Q651" s="123"/>
      <c r="R651" s="124"/>
      <c r="S651" s="88"/>
      <c r="T651" s="338"/>
      <c r="U651" s="339"/>
      <c r="V651" s="123"/>
      <c r="W651" s="124"/>
      <c r="X651" s="340"/>
      <c r="Y651" s="338"/>
      <c r="Z651" s="339"/>
      <c r="AA651" s="30"/>
      <c r="AB651" s="124"/>
      <c r="AC651" s="88"/>
      <c r="AD651" s="338"/>
      <c r="AE651" s="341"/>
      <c r="AF651" s="30"/>
      <c r="AG651" s="124"/>
      <c r="AH651" s="88"/>
      <c r="AI651" s="338"/>
      <c r="AJ651" s="29"/>
      <c r="AK651" s="30"/>
      <c r="AL651" s="124"/>
      <c r="AM651" s="88"/>
      <c r="AN651" s="338"/>
      <c r="AO651" s="29"/>
      <c r="AP651" s="30"/>
      <c r="AQ651" s="124"/>
      <c r="AR651" s="88"/>
      <c r="AS651" s="338"/>
      <c r="AT651" s="29"/>
      <c r="AU651" s="30"/>
      <c r="AV651" s="124"/>
    </row>
    <row r="652" spans="1:48" s="62" customFormat="1" x14ac:dyDescent="0.3">
      <c r="A652" s="190"/>
      <c r="C652" s="337"/>
      <c r="D652" s="337"/>
      <c r="E652" s="337"/>
      <c r="F652" s="338"/>
      <c r="G652" s="338"/>
      <c r="H652" s="338"/>
      <c r="I652" s="338"/>
      <c r="J652" s="338"/>
      <c r="K652" s="339"/>
      <c r="L652" s="338"/>
      <c r="M652" s="339"/>
      <c r="N652" s="88"/>
      <c r="O652" s="338"/>
      <c r="P652" s="339"/>
      <c r="Q652" s="123"/>
      <c r="R652" s="124"/>
      <c r="S652" s="88"/>
      <c r="T652" s="338"/>
      <c r="U652" s="339"/>
      <c r="V652" s="123"/>
      <c r="W652" s="124"/>
      <c r="X652" s="340"/>
      <c r="Y652" s="338"/>
      <c r="Z652" s="339"/>
      <c r="AA652" s="30"/>
      <c r="AB652" s="124"/>
      <c r="AC652" s="88"/>
      <c r="AD652" s="338"/>
      <c r="AE652" s="341"/>
      <c r="AF652" s="30"/>
      <c r="AG652" s="124"/>
      <c r="AH652" s="88"/>
      <c r="AI652" s="338"/>
      <c r="AJ652" s="29"/>
      <c r="AK652" s="30"/>
      <c r="AL652" s="124"/>
      <c r="AM652" s="88"/>
      <c r="AN652" s="338"/>
      <c r="AO652" s="29"/>
      <c r="AP652" s="30"/>
      <c r="AQ652" s="124"/>
      <c r="AR652" s="88"/>
      <c r="AS652" s="338"/>
      <c r="AT652" s="29"/>
      <c r="AU652" s="30"/>
      <c r="AV652" s="124"/>
    </row>
    <row r="653" spans="1:48" s="62" customFormat="1" ht="18" x14ac:dyDescent="0.3">
      <c r="A653" s="398" t="s">
        <v>588</v>
      </c>
      <c r="C653" s="337"/>
      <c r="D653" s="337"/>
      <c r="E653" s="337"/>
      <c r="F653" s="338"/>
      <c r="G653" s="338"/>
      <c r="H653" s="338"/>
      <c r="I653" s="338"/>
      <c r="J653" s="338"/>
      <c r="K653" s="339"/>
      <c r="L653" s="338"/>
      <c r="M653" s="339"/>
      <c r="N653" s="88"/>
      <c r="O653" s="338"/>
      <c r="P653" s="339"/>
      <c r="Q653" s="123"/>
      <c r="R653" s="124"/>
      <c r="S653" s="88"/>
      <c r="T653" s="338"/>
      <c r="U653" s="339"/>
      <c r="V653" s="123"/>
      <c r="W653" s="124"/>
      <c r="X653" s="340"/>
      <c r="Y653" s="338"/>
      <c r="Z653" s="339"/>
      <c r="AA653" s="30"/>
      <c r="AB653" s="124"/>
      <c r="AC653" s="88"/>
      <c r="AD653" s="338">
        <f>SUM(AD656:AD659)</f>
        <v>2280.3000000000002</v>
      </c>
      <c r="AE653" s="341"/>
      <c r="AF653" s="30"/>
      <c r="AG653" s="124"/>
      <c r="AH653" s="88"/>
      <c r="AI653" s="338"/>
      <c r="AJ653" s="29"/>
      <c r="AK653" s="30"/>
      <c r="AL653" s="124"/>
      <c r="AM653" s="88"/>
      <c r="AN653" s="338"/>
      <c r="AO653" s="29"/>
      <c r="AP653" s="30"/>
      <c r="AQ653" s="124"/>
      <c r="AR653" s="88"/>
      <c r="AS653" s="338"/>
      <c r="AT653" s="29"/>
      <c r="AU653" s="30"/>
      <c r="AV653" s="124"/>
    </row>
    <row r="654" spans="1:48" s="62" customFormat="1" ht="18" x14ac:dyDescent="0.3">
      <c r="A654" s="398" t="s">
        <v>589</v>
      </c>
      <c r="C654" s="337"/>
      <c r="D654" s="337"/>
      <c r="E654" s="337"/>
      <c r="F654" s="338"/>
      <c r="G654" s="338"/>
      <c r="H654" s="338"/>
      <c r="I654" s="338"/>
      <c r="J654" s="338"/>
      <c r="K654" s="339"/>
      <c r="L654" s="338"/>
      <c r="M654" s="339"/>
      <c r="N654" s="88"/>
      <c r="O654" s="338"/>
      <c r="P654" s="339"/>
      <c r="Q654" s="123"/>
      <c r="R654" s="124"/>
      <c r="S654" s="88"/>
      <c r="T654" s="338"/>
      <c r="U654" s="339"/>
      <c r="V654" s="123"/>
      <c r="W654" s="124"/>
      <c r="X654" s="340"/>
      <c r="Y654" s="338"/>
      <c r="Z654" s="339"/>
      <c r="AA654" s="30"/>
      <c r="AB654" s="124"/>
      <c r="AC654" s="88"/>
      <c r="AD654" s="338"/>
      <c r="AE654" s="341"/>
      <c r="AF654" s="30"/>
      <c r="AG654" s="124"/>
      <c r="AH654" s="88"/>
      <c r="AI654" s="338"/>
      <c r="AJ654" s="29"/>
      <c r="AK654" s="30"/>
      <c r="AL654" s="124"/>
      <c r="AM654" s="88"/>
      <c r="AN654" s="338"/>
      <c r="AO654" s="29"/>
      <c r="AP654" s="30"/>
      <c r="AQ654" s="124"/>
      <c r="AR654" s="88"/>
      <c r="AS654" s="338"/>
      <c r="AT654" s="29"/>
      <c r="AU654" s="30"/>
      <c r="AV654" s="124"/>
    </row>
    <row r="655" spans="1:48" s="62" customFormat="1" x14ac:dyDescent="0.3">
      <c r="A655" s="188" t="s">
        <v>323</v>
      </c>
      <c r="C655" s="337"/>
      <c r="D655" s="337"/>
      <c r="E655" s="337"/>
      <c r="F655" s="338"/>
      <c r="G655" s="338"/>
      <c r="H655" s="338"/>
      <c r="I655" s="338"/>
      <c r="J655" s="338"/>
      <c r="K655" s="339"/>
      <c r="L655" s="338"/>
      <c r="M655" s="339"/>
      <c r="N655" s="88"/>
      <c r="O655" s="338"/>
      <c r="P655" s="339"/>
      <c r="Q655" s="123"/>
      <c r="R655" s="124"/>
      <c r="S655" s="88"/>
      <c r="T655" s="338"/>
      <c r="U655" s="339"/>
      <c r="V655" s="123"/>
      <c r="W655" s="124"/>
      <c r="X655" s="340"/>
      <c r="Y655" s="338"/>
      <c r="Z655" s="339"/>
      <c r="AA655" s="30"/>
      <c r="AB655" s="124"/>
      <c r="AC655" s="88"/>
      <c r="AD655" s="338"/>
      <c r="AE655" s="341"/>
      <c r="AF655" s="30"/>
      <c r="AG655" s="124"/>
      <c r="AH655" s="88"/>
      <c r="AI655" s="338"/>
      <c r="AJ655" s="29"/>
      <c r="AK655" s="30"/>
      <c r="AL655" s="124"/>
      <c r="AM655" s="88"/>
      <c r="AN655" s="338"/>
      <c r="AO655" s="29"/>
      <c r="AP655" s="30"/>
      <c r="AQ655" s="124"/>
      <c r="AR655" s="88"/>
      <c r="AS655" s="338"/>
      <c r="AT655" s="29"/>
      <c r="AU655" s="30"/>
      <c r="AV655" s="124"/>
    </row>
    <row r="656" spans="1:48" s="62" customFormat="1" x14ac:dyDescent="0.3">
      <c r="A656" s="188" t="s">
        <v>336</v>
      </c>
      <c r="C656" s="337"/>
      <c r="D656" s="337"/>
      <c r="E656" s="337"/>
      <c r="F656" s="338"/>
      <c r="G656" s="338"/>
      <c r="H656" s="338"/>
      <c r="I656" s="338"/>
      <c r="J656" s="338"/>
      <c r="K656" s="339"/>
      <c r="L656" s="338"/>
      <c r="M656" s="339"/>
      <c r="N656" s="88"/>
      <c r="O656" s="338"/>
      <c r="P656" s="339"/>
      <c r="Q656" s="123"/>
      <c r="R656" s="124"/>
      <c r="S656" s="88"/>
      <c r="T656" s="338"/>
      <c r="U656" s="339"/>
      <c r="V656" s="123"/>
      <c r="W656" s="124"/>
      <c r="X656" s="340"/>
      <c r="Y656" s="338"/>
      <c r="Z656" s="339"/>
      <c r="AA656" s="30"/>
      <c r="AB656" s="124"/>
      <c r="AC656" s="88"/>
      <c r="AD656" s="338">
        <f>AD378</f>
        <v>0</v>
      </c>
      <c r="AE656" s="341"/>
      <c r="AF656" s="30"/>
      <c r="AG656" s="124"/>
      <c r="AH656" s="88"/>
      <c r="AI656" s="338"/>
      <c r="AJ656" s="29"/>
      <c r="AK656" s="30"/>
      <c r="AL656" s="124"/>
      <c r="AM656" s="88"/>
      <c r="AN656" s="338"/>
      <c r="AO656" s="29"/>
      <c r="AP656" s="30"/>
      <c r="AQ656" s="124"/>
      <c r="AR656" s="88"/>
      <c r="AS656" s="338"/>
      <c r="AT656" s="29"/>
      <c r="AU656" s="30"/>
      <c r="AV656" s="124"/>
    </row>
    <row r="657" spans="1:48" s="62" customFormat="1" x14ac:dyDescent="0.3">
      <c r="A657" s="188" t="s">
        <v>345</v>
      </c>
      <c r="C657" s="337"/>
      <c r="D657" s="337"/>
      <c r="E657" s="337"/>
      <c r="F657" s="338"/>
      <c r="G657" s="338"/>
      <c r="H657" s="338"/>
      <c r="I657" s="338"/>
      <c r="J657" s="338"/>
      <c r="K657" s="339"/>
      <c r="L657" s="338"/>
      <c r="M657" s="339"/>
      <c r="N657" s="88"/>
      <c r="O657" s="338"/>
      <c r="P657" s="339"/>
      <c r="Q657" s="123"/>
      <c r="R657" s="124"/>
      <c r="S657" s="88"/>
      <c r="T657" s="338"/>
      <c r="U657" s="339"/>
      <c r="V657" s="123"/>
      <c r="W657" s="124"/>
      <c r="X657" s="340"/>
      <c r="Y657" s="338"/>
      <c r="Z657" s="339"/>
      <c r="AA657" s="30"/>
      <c r="AB657" s="124"/>
      <c r="AC657" s="88"/>
      <c r="AD657" s="338">
        <f>AD387</f>
        <v>2016.3</v>
      </c>
      <c r="AE657" s="341"/>
      <c r="AF657" s="30"/>
      <c r="AG657" s="124"/>
      <c r="AH657" s="88"/>
      <c r="AI657" s="338"/>
      <c r="AJ657" s="29"/>
      <c r="AK657" s="30"/>
      <c r="AL657" s="124"/>
      <c r="AM657" s="88"/>
      <c r="AN657" s="338"/>
      <c r="AO657" s="29"/>
      <c r="AP657" s="30"/>
      <c r="AQ657" s="124"/>
      <c r="AR657" s="88"/>
      <c r="AS657" s="338"/>
      <c r="AT657" s="29"/>
      <c r="AU657" s="30"/>
      <c r="AV657" s="124"/>
    </row>
    <row r="658" spans="1:48" s="62" customFormat="1" x14ac:dyDescent="0.3">
      <c r="A658" s="188" t="s">
        <v>590</v>
      </c>
      <c r="C658" s="337"/>
      <c r="D658" s="337"/>
      <c r="E658" s="337"/>
      <c r="F658" s="338"/>
      <c r="G658" s="338"/>
      <c r="H658" s="338"/>
      <c r="I658" s="338"/>
      <c r="J658" s="338"/>
      <c r="K658" s="339"/>
      <c r="L658" s="338"/>
      <c r="M658" s="339"/>
      <c r="N658" s="88"/>
      <c r="O658" s="338"/>
      <c r="P658" s="339"/>
      <c r="Q658" s="123"/>
      <c r="R658" s="124"/>
      <c r="S658" s="88"/>
      <c r="T658" s="338"/>
      <c r="U658" s="339"/>
      <c r="V658" s="123"/>
      <c r="W658" s="124"/>
      <c r="X658" s="340"/>
      <c r="Y658" s="338"/>
      <c r="Z658" s="339"/>
      <c r="AA658" s="30"/>
      <c r="AB658" s="124"/>
      <c r="AC658" s="88"/>
      <c r="AD658" s="338">
        <f>AD406</f>
        <v>0</v>
      </c>
      <c r="AE658" s="341"/>
      <c r="AF658" s="30"/>
      <c r="AG658" s="124"/>
      <c r="AH658" s="88"/>
      <c r="AI658" s="338"/>
      <c r="AJ658" s="29"/>
      <c r="AK658" s="30"/>
      <c r="AL658" s="124"/>
      <c r="AM658" s="88"/>
      <c r="AN658" s="338"/>
      <c r="AO658" s="29"/>
      <c r="AP658" s="30"/>
      <c r="AQ658" s="124"/>
      <c r="AR658" s="88"/>
      <c r="AS658" s="338"/>
      <c r="AT658" s="29"/>
      <c r="AU658" s="30"/>
      <c r="AV658" s="124"/>
    </row>
    <row r="659" spans="1:48" s="62" customFormat="1" x14ac:dyDescent="0.3">
      <c r="A659" s="188" t="s">
        <v>591</v>
      </c>
      <c r="C659" s="337"/>
      <c r="D659" s="337"/>
      <c r="E659" s="337"/>
      <c r="F659" s="338"/>
      <c r="G659" s="338"/>
      <c r="H659" s="338"/>
      <c r="I659" s="338"/>
      <c r="J659" s="338"/>
      <c r="K659" s="339"/>
      <c r="L659" s="338"/>
      <c r="M659" s="339"/>
      <c r="N659" s="88"/>
      <c r="O659" s="338"/>
      <c r="P659" s="339"/>
      <c r="Q659" s="123"/>
      <c r="R659" s="124"/>
      <c r="S659" s="88"/>
      <c r="T659" s="338"/>
      <c r="U659" s="339"/>
      <c r="V659" s="123"/>
      <c r="W659" s="124"/>
      <c r="X659" s="340"/>
      <c r="Y659" s="338"/>
      <c r="Z659" s="339"/>
      <c r="AA659" s="30"/>
      <c r="AB659" s="124"/>
      <c r="AC659" s="88"/>
      <c r="AD659" s="338">
        <f>AD442</f>
        <v>264</v>
      </c>
      <c r="AE659" s="341"/>
      <c r="AF659" s="30"/>
      <c r="AG659" s="124"/>
      <c r="AH659" s="88"/>
      <c r="AI659" s="338"/>
      <c r="AJ659" s="29"/>
      <c r="AK659" s="30"/>
      <c r="AL659" s="124"/>
      <c r="AM659" s="88"/>
      <c r="AN659" s="338"/>
      <c r="AO659" s="29"/>
      <c r="AP659" s="30"/>
      <c r="AQ659" s="124"/>
      <c r="AR659" s="88"/>
      <c r="AS659" s="338"/>
      <c r="AT659" s="29"/>
      <c r="AU659" s="30"/>
      <c r="AV659" s="124"/>
    </row>
    <row r="660" spans="1:48" s="62" customFormat="1" ht="18" x14ac:dyDescent="0.3">
      <c r="A660" s="398"/>
      <c r="C660" s="337"/>
      <c r="D660" s="337"/>
      <c r="E660" s="337"/>
      <c r="F660" s="338"/>
      <c r="G660" s="338"/>
      <c r="H660" s="338"/>
      <c r="I660" s="338"/>
      <c r="J660" s="338"/>
      <c r="K660" s="339"/>
      <c r="L660" s="338"/>
      <c r="M660" s="339"/>
      <c r="N660" s="88"/>
      <c r="O660" s="338"/>
      <c r="P660" s="339"/>
      <c r="Q660" s="123"/>
      <c r="R660" s="124"/>
      <c r="S660" s="88"/>
      <c r="T660" s="338"/>
      <c r="U660" s="339"/>
      <c r="V660" s="123"/>
      <c r="W660" s="124"/>
      <c r="X660" s="340"/>
      <c r="Y660" s="338"/>
      <c r="Z660" s="339"/>
      <c r="AA660" s="30"/>
      <c r="AB660" s="124"/>
      <c r="AC660" s="88"/>
      <c r="AD660" s="338"/>
      <c r="AE660" s="341"/>
      <c r="AF660" s="30"/>
      <c r="AG660" s="124"/>
      <c r="AH660" s="88"/>
      <c r="AI660" s="338"/>
      <c r="AJ660" s="29"/>
      <c r="AK660" s="30"/>
      <c r="AL660" s="124"/>
      <c r="AM660" s="88"/>
      <c r="AN660" s="338"/>
      <c r="AO660" s="29"/>
      <c r="AP660" s="30"/>
      <c r="AQ660" s="124"/>
      <c r="AR660" s="88"/>
      <c r="AS660" s="338"/>
      <c r="AT660" s="29"/>
      <c r="AU660" s="30"/>
      <c r="AV660" s="124"/>
    </row>
    <row r="661" spans="1:48" s="62" customFormat="1" ht="18" x14ac:dyDescent="0.3">
      <c r="A661" s="398" t="s">
        <v>267</v>
      </c>
      <c r="C661" s="337"/>
      <c r="D661" s="337"/>
      <c r="E661" s="337"/>
      <c r="F661" s="338"/>
      <c r="G661" s="338"/>
      <c r="H661" s="338"/>
      <c r="I661" s="338"/>
      <c r="J661" s="338"/>
      <c r="K661" s="339"/>
      <c r="L661" s="338"/>
      <c r="M661" s="339"/>
      <c r="N661" s="88"/>
      <c r="O661" s="338"/>
      <c r="P661" s="339"/>
      <c r="Q661" s="123"/>
      <c r="R661" s="124"/>
      <c r="S661" s="88"/>
      <c r="T661" s="338"/>
      <c r="U661" s="339"/>
      <c r="V661" s="123"/>
      <c r="W661" s="124"/>
      <c r="X661" s="340"/>
      <c r="Y661" s="338"/>
      <c r="Z661" s="339"/>
      <c r="AA661" s="30"/>
      <c r="AB661" s="124"/>
      <c r="AC661" s="88"/>
      <c r="AD661" s="338">
        <f>AD310</f>
        <v>185530.90000000002</v>
      </c>
      <c r="AE661" s="341"/>
      <c r="AF661" s="30"/>
      <c r="AG661" s="124"/>
      <c r="AH661" s="88"/>
      <c r="AI661" s="338"/>
      <c r="AJ661" s="29"/>
      <c r="AK661" s="30"/>
      <c r="AL661" s="124"/>
      <c r="AM661" s="88"/>
      <c r="AN661" s="338"/>
      <c r="AO661" s="29"/>
      <c r="AP661" s="30"/>
      <c r="AQ661" s="124"/>
      <c r="AR661" s="88"/>
      <c r="AS661" s="338"/>
      <c r="AT661" s="29"/>
      <c r="AU661" s="30"/>
      <c r="AV661" s="124"/>
    </row>
    <row r="662" spans="1:48" s="62" customFormat="1" x14ac:dyDescent="0.3">
      <c r="A662" s="188" t="s">
        <v>325</v>
      </c>
      <c r="C662" s="337"/>
      <c r="D662" s="337"/>
      <c r="E662" s="337"/>
      <c r="F662" s="338"/>
      <c r="G662" s="338"/>
      <c r="H662" s="338"/>
      <c r="I662" s="338"/>
      <c r="J662" s="338"/>
      <c r="K662" s="339"/>
      <c r="L662" s="338"/>
      <c r="M662" s="339"/>
      <c r="N662" s="88"/>
      <c r="O662" s="338"/>
      <c r="P662" s="339"/>
      <c r="Q662" s="123"/>
      <c r="R662" s="124"/>
      <c r="S662" s="88"/>
      <c r="T662" s="338"/>
      <c r="U662" s="339"/>
      <c r="V662" s="123"/>
      <c r="W662" s="124"/>
      <c r="X662" s="340"/>
      <c r="Y662" s="338"/>
      <c r="Z662" s="339"/>
      <c r="AA662" s="30"/>
      <c r="AB662" s="124"/>
      <c r="AC662" s="88"/>
      <c r="AD662" s="338"/>
      <c r="AE662" s="341"/>
      <c r="AF662" s="30"/>
      <c r="AG662" s="124"/>
      <c r="AH662" s="88"/>
      <c r="AI662" s="338"/>
      <c r="AJ662" s="29"/>
      <c r="AK662" s="30"/>
      <c r="AL662" s="124"/>
      <c r="AM662" s="88"/>
      <c r="AN662" s="338"/>
      <c r="AO662" s="29"/>
      <c r="AP662" s="30"/>
      <c r="AQ662" s="124"/>
      <c r="AR662" s="88"/>
      <c r="AS662" s="338"/>
      <c r="AT662" s="29"/>
      <c r="AU662" s="30"/>
      <c r="AV662" s="124"/>
    </row>
    <row r="663" spans="1:48" s="62" customFormat="1" x14ac:dyDescent="0.3">
      <c r="A663" s="188" t="s">
        <v>331</v>
      </c>
      <c r="C663" s="337"/>
      <c r="D663" s="337"/>
      <c r="E663" s="337"/>
      <c r="F663" s="338"/>
      <c r="G663" s="338"/>
      <c r="H663" s="338"/>
      <c r="I663" s="338"/>
      <c r="J663" s="338"/>
      <c r="K663" s="339"/>
      <c r="L663" s="338"/>
      <c r="M663" s="339"/>
      <c r="N663" s="88"/>
      <c r="O663" s="338"/>
      <c r="P663" s="339"/>
      <c r="Q663" s="123"/>
      <c r="R663" s="124"/>
      <c r="S663" s="88"/>
      <c r="T663" s="338"/>
      <c r="U663" s="339"/>
      <c r="V663" s="123"/>
      <c r="W663" s="124"/>
      <c r="X663" s="340"/>
      <c r="Y663" s="338"/>
      <c r="Z663" s="339"/>
      <c r="AA663" s="30"/>
      <c r="AB663" s="124"/>
      <c r="AC663" s="88"/>
      <c r="AD663" s="338"/>
      <c r="AE663" s="341"/>
      <c r="AF663" s="30"/>
      <c r="AG663" s="124"/>
      <c r="AH663" s="88"/>
      <c r="AI663" s="338"/>
      <c r="AJ663" s="29"/>
      <c r="AK663" s="30"/>
      <c r="AL663" s="124"/>
      <c r="AM663" s="88"/>
      <c r="AN663" s="338"/>
      <c r="AO663" s="29"/>
      <c r="AP663" s="30"/>
      <c r="AQ663" s="124"/>
      <c r="AR663" s="88"/>
      <c r="AS663" s="338"/>
      <c r="AT663" s="29"/>
      <c r="AU663" s="30"/>
      <c r="AV663" s="124"/>
    </row>
    <row r="664" spans="1:48" s="62" customFormat="1" x14ac:dyDescent="0.3">
      <c r="A664" s="188" t="s">
        <v>364</v>
      </c>
      <c r="C664" s="337"/>
      <c r="D664" s="337"/>
      <c r="E664" s="337"/>
      <c r="F664" s="338"/>
      <c r="G664" s="338"/>
      <c r="H664" s="338"/>
      <c r="I664" s="338"/>
      <c r="J664" s="338"/>
      <c r="K664" s="339"/>
      <c r="L664" s="338"/>
      <c r="M664" s="339"/>
      <c r="N664" s="88"/>
      <c r="O664" s="338"/>
      <c r="P664" s="339"/>
      <c r="Q664" s="123"/>
      <c r="R664" s="124"/>
      <c r="S664" s="88"/>
      <c r="T664" s="338"/>
      <c r="U664" s="339"/>
      <c r="V664" s="123"/>
      <c r="W664" s="124"/>
      <c r="X664" s="340"/>
      <c r="Y664" s="338"/>
      <c r="Z664" s="339"/>
      <c r="AA664" s="30"/>
      <c r="AB664" s="124"/>
      <c r="AC664" s="88"/>
      <c r="AD664" s="338"/>
      <c r="AE664" s="341"/>
      <c r="AF664" s="30"/>
      <c r="AG664" s="124"/>
      <c r="AH664" s="88"/>
      <c r="AI664" s="338"/>
      <c r="AJ664" s="29"/>
      <c r="AK664" s="30"/>
      <c r="AL664" s="124"/>
      <c r="AM664" s="88"/>
      <c r="AN664" s="338"/>
      <c r="AO664" s="29"/>
      <c r="AP664" s="30"/>
      <c r="AQ664" s="124"/>
      <c r="AR664" s="88"/>
      <c r="AS664" s="338"/>
      <c r="AT664" s="29"/>
      <c r="AU664" s="30"/>
      <c r="AV664" s="124"/>
    </row>
    <row r="665" spans="1:48" s="62" customFormat="1" x14ac:dyDescent="0.3">
      <c r="A665" s="190" t="s">
        <v>365</v>
      </c>
      <c r="C665" s="337"/>
      <c r="D665" s="337"/>
      <c r="E665" s="337"/>
      <c r="F665" s="338"/>
      <c r="G665" s="338"/>
      <c r="H665" s="338"/>
      <c r="I665" s="338"/>
      <c r="J665" s="338"/>
      <c r="K665" s="339"/>
      <c r="L665" s="338"/>
      <c r="M665" s="339"/>
      <c r="N665" s="88"/>
      <c r="O665" s="338"/>
      <c r="P665" s="339"/>
      <c r="Q665" s="123"/>
      <c r="R665" s="124"/>
      <c r="S665" s="88"/>
      <c r="T665" s="338"/>
      <c r="U665" s="339"/>
      <c r="V665" s="123"/>
      <c r="W665" s="124"/>
      <c r="X665" s="340"/>
      <c r="Y665" s="338"/>
      <c r="Z665" s="339"/>
      <c r="AA665" s="30"/>
      <c r="AB665" s="124"/>
      <c r="AC665" s="88"/>
      <c r="AD665" s="338"/>
      <c r="AE665" s="341"/>
      <c r="AF665" s="30"/>
      <c r="AG665" s="124"/>
      <c r="AH665" s="88"/>
      <c r="AI665" s="338"/>
      <c r="AJ665" s="29"/>
      <c r="AK665" s="30"/>
      <c r="AL665" s="124"/>
      <c r="AM665" s="88"/>
      <c r="AN665" s="338"/>
      <c r="AO665" s="29"/>
      <c r="AP665" s="30"/>
      <c r="AQ665" s="124"/>
      <c r="AR665" s="88"/>
      <c r="AS665" s="338"/>
      <c r="AT665" s="29"/>
      <c r="AU665" s="30"/>
      <c r="AV665" s="124"/>
    </row>
    <row r="666" spans="1:48" s="62" customFormat="1" x14ac:dyDescent="0.3">
      <c r="A666" s="190" t="s">
        <v>366</v>
      </c>
      <c r="C666" s="337"/>
      <c r="D666" s="337"/>
      <c r="E666" s="337"/>
      <c r="F666" s="338"/>
      <c r="G666" s="338"/>
      <c r="H666" s="338"/>
      <c r="I666" s="338"/>
      <c r="J666" s="338"/>
      <c r="K666" s="339"/>
      <c r="L666" s="338"/>
      <c r="M666" s="339"/>
      <c r="N666" s="88"/>
      <c r="O666" s="338"/>
      <c r="P666" s="339"/>
      <c r="Q666" s="123"/>
      <c r="R666" s="124"/>
      <c r="S666" s="88"/>
      <c r="T666" s="338"/>
      <c r="U666" s="339"/>
      <c r="V666" s="123"/>
      <c r="W666" s="124"/>
      <c r="X666" s="340"/>
      <c r="Y666" s="338"/>
      <c r="Z666" s="339"/>
      <c r="AA666" s="30"/>
      <c r="AB666" s="124"/>
      <c r="AC666" s="88"/>
      <c r="AD666" s="338"/>
      <c r="AE666" s="341"/>
      <c r="AF666" s="30"/>
      <c r="AG666" s="124"/>
      <c r="AH666" s="88"/>
      <c r="AI666" s="338"/>
      <c r="AJ666" s="29"/>
      <c r="AK666" s="30"/>
      <c r="AL666" s="124"/>
      <c r="AM666" s="88"/>
      <c r="AN666" s="338"/>
      <c r="AO666" s="29"/>
      <c r="AP666" s="30"/>
      <c r="AQ666" s="124"/>
      <c r="AR666" s="88"/>
      <c r="AS666" s="338"/>
      <c r="AT666" s="29"/>
      <c r="AU666" s="30"/>
      <c r="AV666" s="124"/>
    </row>
    <row r="667" spans="1:48" s="62" customFormat="1" x14ac:dyDescent="0.3">
      <c r="A667" s="188" t="s">
        <v>400</v>
      </c>
      <c r="C667" s="337"/>
      <c r="D667" s="337"/>
      <c r="E667" s="337"/>
      <c r="F667" s="338"/>
      <c r="G667" s="338"/>
      <c r="H667" s="338"/>
      <c r="I667" s="338"/>
      <c r="J667" s="338"/>
      <c r="K667" s="339"/>
      <c r="L667" s="338"/>
      <c r="M667" s="339"/>
      <c r="N667" s="88"/>
      <c r="O667" s="338"/>
      <c r="P667" s="339"/>
      <c r="Q667" s="123"/>
      <c r="R667" s="124"/>
      <c r="S667" s="88"/>
      <c r="T667" s="338"/>
      <c r="U667" s="339"/>
      <c r="V667" s="123"/>
      <c r="W667" s="124"/>
      <c r="X667" s="340"/>
      <c r="Y667" s="338"/>
      <c r="Z667" s="339"/>
      <c r="AA667" s="30"/>
      <c r="AB667" s="124"/>
      <c r="AC667" s="88"/>
      <c r="AD667" s="338"/>
      <c r="AE667" s="341"/>
      <c r="AF667" s="30"/>
      <c r="AG667" s="124"/>
      <c r="AH667" s="88"/>
      <c r="AI667" s="338"/>
      <c r="AJ667" s="29"/>
      <c r="AK667" s="30"/>
      <c r="AL667" s="124"/>
      <c r="AM667" s="88"/>
      <c r="AN667" s="338"/>
      <c r="AO667" s="29"/>
      <c r="AP667" s="30"/>
      <c r="AQ667" s="124"/>
      <c r="AR667" s="88"/>
      <c r="AS667" s="338"/>
      <c r="AT667" s="29"/>
      <c r="AU667" s="30"/>
      <c r="AV667" s="124"/>
    </row>
    <row r="668" spans="1:48" s="62" customFormat="1" x14ac:dyDescent="0.3">
      <c r="A668" s="190" t="s">
        <v>401</v>
      </c>
      <c r="C668" s="337"/>
      <c r="D668" s="337"/>
      <c r="E668" s="337"/>
      <c r="F668" s="338"/>
      <c r="G668" s="338"/>
      <c r="H668" s="338"/>
      <c r="I668" s="338"/>
      <c r="J668" s="338"/>
      <c r="K668" s="339"/>
      <c r="L668" s="338"/>
      <c r="M668" s="339"/>
      <c r="N668" s="88"/>
      <c r="O668" s="338"/>
      <c r="P668" s="339"/>
      <c r="Q668" s="123"/>
      <c r="R668" s="124"/>
      <c r="S668" s="88"/>
      <c r="T668" s="338"/>
      <c r="U668" s="339"/>
      <c r="V668" s="123"/>
      <c r="W668" s="124"/>
      <c r="X668" s="340"/>
      <c r="Y668" s="338"/>
      <c r="Z668" s="339"/>
      <c r="AA668" s="30"/>
      <c r="AB668" s="124"/>
      <c r="AC668" s="88"/>
      <c r="AD668" s="338"/>
      <c r="AE668" s="341"/>
      <c r="AF668" s="30"/>
      <c r="AG668" s="124"/>
      <c r="AH668" s="88"/>
      <c r="AI668" s="338"/>
      <c r="AJ668" s="29"/>
      <c r="AK668" s="30"/>
      <c r="AL668" s="124"/>
      <c r="AM668" s="88"/>
      <c r="AN668" s="338"/>
      <c r="AO668" s="29"/>
      <c r="AP668" s="30"/>
      <c r="AQ668" s="124"/>
      <c r="AR668" s="88"/>
      <c r="AS668" s="338"/>
      <c r="AT668" s="29"/>
      <c r="AU668" s="30"/>
      <c r="AV668" s="124"/>
    </row>
    <row r="669" spans="1:48" s="62" customFormat="1" x14ac:dyDescent="0.3">
      <c r="A669" s="190" t="s">
        <v>402</v>
      </c>
      <c r="C669" s="337"/>
      <c r="D669" s="337"/>
      <c r="E669" s="337"/>
      <c r="F669" s="338"/>
      <c r="G669" s="338"/>
      <c r="H669" s="338"/>
      <c r="I669" s="338"/>
      <c r="J669" s="338"/>
      <c r="K669" s="339"/>
      <c r="L669" s="338"/>
      <c r="M669" s="339"/>
      <c r="N669" s="88"/>
      <c r="O669" s="338"/>
      <c r="P669" s="339"/>
      <c r="Q669" s="123"/>
      <c r="R669" s="124"/>
      <c r="S669" s="88"/>
      <c r="T669" s="338"/>
      <c r="U669" s="339"/>
      <c r="V669" s="123"/>
      <c r="W669" s="124"/>
      <c r="X669" s="340"/>
      <c r="Y669" s="338"/>
      <c r="Z669" s="339"/>
      <c r="AA669" s="30"/>
      <c r="AB669" s="124"/>
      <c r="AC669" s="88"/>
      <c r="AD669" s="338"/>
      <c r="AE669" s="341"/>
      <c r="AF669" s="30"/>
      <c r="AG669" s="124"/>
      <c r="AH669" s="88"/>
      <c r="AI669" s="338"/>
      <c r="AJ669" s="29"/>
      <c r="AK669" s="30"/>
      <c r="AL669" s="124"/>
      <c r="AM669" s="88"/>
      <c r="AN669" s="338"/>
      <c r="AO669" s="29"/>
      <c r="AP669" s="30"/>
      <c r="AQ669" s="124"/>
      <c r="AR669" s="88"/>
      <c r="AS669" s="338"/>
      <c r="AT669" s="29"/>
      <c r="AU669" s="30"/>
      <c r="AV669" s="124"/>
    </row>
    <row r="670" spans="1:48" s="62" customFormat="1" x14ac:dyDescent="0.3">
      <c r="A670" s="190" t="s">
        <v>403</v>
      </c>
      <c r="C670" s="337"/>
      <c r="D670" s="337"/>
      <c r="E670" s="337"/>
      <c r="F670" s="338"/>
      <c r="G670" s="338"/>
      <c r="H670" s="338"/>
      <c r="I670" s="338"/>
      <c r="J670" s="338"/>
      <c r="K670" s="339"/>
      <c r="L670" s="338"/>
      <c r="M670" s="339"/>
      <c r="N670" s="88"/>
      <c r="O670" s="338"/>
      <c r="P670" s="339"/>
      <c r="Q670" s="123"/>
      <c r="R670" s="124"/>
      <c r="S670" s="88"/>
      <c r="T670" s="338"/>
      <c r="U670" s="339"/>
      <c r="V670" s="123"/>
      <c r="W670" s="124"/>
      <c r="X670" s="340"/>
      <c r="Y670" s="338"/>
      <c r="Z670" s="339"/>
      <c r="AA670" s="30"/>
      <c r="AB670" s="124"/>
      <c r="AC670" s="88"/>
      <c r="AD670" s="338"/>
      <c r="AE670" s="341"/>
      <c r="AF670" s="30"/>
      <c r="AG670" s="124"/>
      <c r="AH670" s="88"/>
      <c r="AI670" s="338"/>
      <c r="AJ670" s="29"/>
      <c r="AK670" s="30"/>
      <c r="AL670" s="124"/>
      <c r="AM670" s="88"/>
      <c r="AN670" s="338"/>
      <c r="AO670" s="29"/>
      <c r="AP670" s="30"/>
      <c r="AQ670" s="124"/>
      <c r="AR670" s="88"/>
      <c r="AS670" s="338"/>
      <c r="AT670" s="29"/>
      <c r="AU670" s="30"/>
      <c r="AV670" s="124"/>
    </row>
    <row r="671" spans="1:48" s="62" customFormat="1" x14ac:dyDescent="0.3">
      <c r="A671" s="190" t="s">
        <v>404</v>
      </c>
      <c r="C671" s="337"/>
      <c r="D671" s="337"/>
      <c r="E671" s="337"/>
      <c r="F671" s="338"/>
      <c r="G671" s="338"/>
      <c r="H671" s="338"/>
      <c r="I671" s="338"/>
      <c r="J671" s="338"/>
      <c r="K671" s="339"/>
      <c r="L671" s="338"/>
      <c r="M671" s="339"/>
      <c r="N671" s="88"/>
      <c r="O671" s="338"/>
      <c r="P671" s="339"/>
      <c r="Q671" s="123"/>
      <c r="R671" s="124"/>
      <c r="S671" s="88"/>
      <c r="T671" s="338"/>
      <c r="U671" s="339"/>
      <c r="V671" s="123"/>
      <c r="W671" s="124"/>
      <c r="X671" s="340"/>
      <c r="Y671" s="338"/>
      <c r="Z671" s="339"/>
      <c r="AA671" s="30"/>
      <c r="AB671" s="124"/>
      <c r="AC671" s="88"/>
      <c r="AD671" s="338"/>
      <c r="AE671" s="341"/>
      <c r="AF671" s="30"/>
      <c r="AG671" s="124"/>
      <c r="AH671" s="88"/>
      <c r="AI671" s="338"/>
      <c r="AJ671" s="29"/>
      <c r="AK671" s="30"/>
      <c r="AL671" s="124"/>
      <c r="AM671" s="88"/>
      <c r="AN671" s="338"/>
      <c r="AO671" s="29"/>
      <c r="AP671" s="30"/>
      <c r="AQ671" s="124"/>
      <c r="AR671" s="88"/>
      <c r="AS671" s="338"/>
      <c r="AT671" s="29"/>
      <c r="AU671" s="30"/>
      <c r="AV671" s="124"/>
    </row>
    <row r="672" spans="1:48" s="62" customFormat="1" x14ac:dyDescent="0.3">
      <c r="A672" s="190"/>
      <c r="C672" s="337"/>
      <c r="D672" s="337"/>
      <c r="E672" s="337"/>
      <c r="F672" s="338"/>
      <c r="G672" s="338"/>
      <c r="H672" s="338"/>
      <c r="I672" s="338"/>
      <c r="J672" s="338"/>
      <c r="K672" s="339"/>
      <c r="L672" s="338"/>
      <c r="M672" s="339"/>
      <c r="N672" s="88"/>
      <c r="O672" s="338"/>
      <c r="P672" s="339"/>
      <c r="Q672" s="123"/>
      <c r="R672" s="124"/>
      <c r="S672" s="88"/>
      <c r="T672" s="338"/>
      <c r="U672" s="339"/>
      <c r="V672" s="123"/>
      <c r="W672" s="124"/>
      <c r="X672" s="340"/>
      <c r="Y672" s="338"/>
      <c r="Z672" s="339"/>
      <c r="AA672" s="30"/>
      <c r="AB672" s="124"/>
      <c r="AC672" s="88"/>
      <c r="AD672" s="338"/>
      <c r="AE672" s="341"/>
      <c r="AF672" s="30"/>
      <c r="AG672" s="124"/>
      <c r="AH672" s="88"/>
      <c r="AI672" s="338"/>
      <c r="AJ672" s="29"/>
      <c r="AK672" s="30"/>
      <c r="AL672" s="124"/>
      <c r="AM672" s="88"/>
      <c r="AN672" s="338"/>
      <c r="AO672" s="29"/>
      <c r="AP672" s="30"/>
      <c r="AQ672" s="124"/>
      <c r="AR672" s="88"/>
      <c r="AS672" s="338"/>
      <c r="AT672" s="29"/>
      <c r="AU672" s="30"/>
      <c r="AV672" s="124"/>
    </row>
    <row r="673" spans="1:48" s="62" customFormat="1" ht="18" x14ac:dyDescent="0.3">
      <c r="A673" s="399" t="s">
        <v>592</v>
      </c>
      <c r="C673" s="337"/>
      <c r="D673" s="337"/>
      <c r="E673" s="337"/>
      <c r="F673" s="338"/>
      <c r="G673" s="338"/>
      <c r="H673" s="338"/>
      <c r="I673" s="338"/>
      <c r="J673" s="338"/>
      <c r="K673" s="339"/>
      <c r="L673" s="338"/>
      <c r="M673" s="339"/>
      <c r="N673" s="88"/>
      <c r="O673" s="338"/>
      <c r="P673" s="339"/>
      <c r="Q673" s="123"/>
      <c r="R673" s="124"/>
      <c r="S673" s="88"/>
      <c r="T673" s="338"/>
      <c r="U673" s="339"/>
      <c r="V673" s="123"/>
      <c r="W673" s="124"/>
      <c r="X673" s="340"/>
      <c r="Y673" s="338"/>
      <c r="Z673" s="339"/>
      <c r="AA673" s="30"/>
      <c r="AB673" s="124"/>
      <c r="AC673" s="88"/>
      <c r="AD673" s="338">
        <f>AD294</f>
        <v>19540.830000000002</v>
      </c>
      <c r="AE673" s="341"/>
      <c r="AF673" s="30"/>
      <c r="AG673" s="124"/>
      <c r="AH673" s="88"/>
      <c r="AI673" s="338"/>
      <c r="AJ673" s="29"/>
      <c r="AK673" s="30"/>
      <c r="AL673" s="124"/>
      <c r="AM673" s="88"/>
      <c r="AN673" s="338"/>
      <c r="AO673" s="29"/>
      <c r="AP673" s="30"/>
      <c r="AQ673" s="124"/>
      <c r="AR673" s="88"/>
      <c r="AS673" s="338"/>
      <c r="AT673" s="29"/>
      <c r="AU673" s="30"/>
      <c r="AV673" s="124"/>
    </row>
    <row r="674" spans="1:48" s="62" customFormat="1" x14ac:dyDescent="0.3">
      <c r="A674" s="188" t="s">
        <v>324</v>
      </c>
      <c r="C674" s="337"/>
      <c r="D674" s="337"/>
      <c r="E674" s="337"/>
      <c r="F674" s="338"/>
      <c r="G674" s="338"/>
      <c r="H674" s="338"/>
      <c r="I674" s="338"/>
      <c r="J674" s="338"/>
      <c r="K674" s="339"/>
      <c r="L674" s="338"/>
      <c r="M674" s="339"/>
      <c r="N674" s="88"/>
      <c r="O674" s="338"/>
      <c r="P674" s="339"/>
      <c r="Q674" s="123"/>
      <c r="R674" s="124"/>
      <c r="S674" s="88"/>
      <c r="T674" s="338"/>
      <c r="U674" s="339"/>
      <c r="V674" s="123"/>
      <c r="W674" s="124"/>
      <c r="X674" s="340"/>
      <c r="Y674" s="338"/>
      <c r="Z674" s="339"/>
      <c r="AA674" s="30"/>
      <c r="AB674" s="124"/>
      <c r="AC674" s="88"/>
      <c r="AD674" s="338"/>
      <c r="AE674" s="341"/>
      <c r="AF674" s="30"/>
      <c r="AG674" s="124"/>
      <c r="AH674" s="88"/>
      <c r="AI674" s="338"/>
      <c r="AJ674" s="29"/>
      <c r="AK674" s="30"/>
      <c r="AL674" s="124"/>
      <c r="AM674" s="88"/>
      <c r="AN674" s="338"/>
      <c r="AO674" s="29"/>
      <c r="AP674" s="30"/>
      <c r="AQ674" s="124"/>
      <c r="AR674" s="88"/>
      <c r="AS674" s="338"/>
      <c r="AT674" s="29"/>
      <c r="AU674" s="30"/>
      <c r="AV674" s="124"/>
    </row>
    <row r="675" spans="1:48" s="62" customFormat="1" x14ac:dyDescent="0.3">
      <c r="A675" s="188" t="s">
        <v>367</v>
      </c>
      <c r="C675" s="337"/>
      <c r="D675" s="337"/>
      <c r="E675" s="337"/>
      <c r="F675" s="338"/>
      <c r="G675" s="338"/>
      <c r="H675" s="338"/>
      <c r="I675" s="338"/>
      <c r="J675" s="338"/>
      <c r="K675" s="339"/>
      <c r="L675" s="338"/>
      <c r="M675" s="339"/>
      <c r="N675" s="88"/>
      <c r="O675" s="338"/>
      <c r="P675" s="339"/>
      <c r="Q675" s="123"/>
      <c r="R675" s="124"/>
      <c r="S675" s="88"/>
      <c r="T675" s="338"/>
      <c r="U675" s="339"/>
      <c r="V675" s="123"/>
      <c r="W675" s="124"/>
      <c r="X675" s="340"/>
      <c r="Y675" s="338"/>
      <c r="Z675" s="339"/>
      <c r="AA675" s="30"/>
      <c r="AB675" s="124"/>
      <c r="AC675" s="88"/>
      <c r="AD675" s="338"/>
      <c r="AE675" s="341"/>
      <c r="AF675" s="30"/>
      <c r="AG675" s="124"/>
      <c r="AH675" s="88"/>
      <c r="AI675" s="338"/>
      <c r="AJ675" s="29"/>
      <c r="AK675" s="30"/>
      <c r="AL675" s="124"/>
      <c r="AM675" s="88"/>
      <c r="AN675" s="338"/>
      <c r="AO675" s="29"/>
      <c r="AP675" s="30"/>
      <c r="AQ675" s="124"/>
      <c r="AR675" s="88"/>
      <c r="AS675" s="338"/>
      <c r="AT675" s="29"/>
      <c r="AU675" s="30"/>
      <c r="AV675" s="124"/>
    </row>
    <row r="676" spans="1:48" s="62" customFormat="1" x14ac:dyDescent="0.3">
      <c r="A676" s="188" t="s">
        <v>405</v>
      </c>
      <c r="C676" s="337"/>
      <c r="D676" s="337"/>
      <c r="E676" s="337"/>
      <c r="F676" s="338"/>
      <c r="G676" s="338"/>
      <c r="H676" s="338"/>
      <c r="I676" s="338"/>
      <c r="J676" s="338"/>
      <c r="K676" s="339"/>
      <c r="L676" s="338"/>
      <c r="M676" s="339"/>
      <c r="N676" s="88"/>
      <c r="O676" s="338"/>
      <c r="P676" s="339"/>
      <c r="Q676" s="123"/>
      <c r="R676" s="124"/>
      <c r="S676" s="88"/>
      <c r="T676" s="338"/>
      <c r="U676" s="339"/>
      <c r="V676" s="123"/>
      <c r="W676" s="124"/>
      <c r="X676" s="340"/>
      <c r="Y676" s="338"/>
      <c r="Z676" s="339"/>
      <c r="AA676" s="30"/>
      <c r="AB676" s="124"/>
      <c r="AC676" s="88"/>
      <c r="AD676" s="338"/>
      <c r="AE676" s="341"/>
      <c r="AF676" s="30"/>
      <c r="AG676" s="124"/>
      <c r="AH676" s="88"/>
      <c r="AI676" s="338"/>
      <c r="AJ676" s="29"/>
      <c r="AK676" s="30"/>
      <c r="AL676" s="124"/>
      <c r="AM676" s="88"/>
      <c r="AN676" s="338"/>
      <c r="AO676" s="29"/>
      <c r="AP676" s="30"/>
      <c r="AQ676" s="124"/>
      <c r="AR676" s="88"/>
      <c r="AS676" s="338"/>
      <c r="AT676" s="29"/>
      <c r="AU676" s="30"/>
      <c r="AV676" s="124"/>
    </row>
    <row r="677" spans="1:48" s="62" customFormat="1" x14ac:dyDescent="0.3">
      <c r="A677" s="190" t="s">
        <v>406</v>
      </c>
      <c r="C677" s="337"/>
      <c r="D677" s="337"/>
      <c r="E677" s="337"/>
      <c r="F677" s="338"/>
      <c r="G677" s="338"/>
      <c r="H677" s="338"/>
      <c r="I677" s="338"/>
      <c r="J677" s="338"/>
      <c r="K677" s="339"/>
      <c r="L677" s="338"/>
      <c r="M677" s="339"/>
      <c r="N677" s="88"/>
      <c r="O677" s="338"/>
      <c r="P677" s="339"/>
      <c r="Q677" s="123"/>
      <c r="R677" s="124"/>
      <c r="S677" s="88"/>
      <c r="T677" s="338"/>
      <c r="U677" s="339"/>
      <c r="V677" s="123"/>
      <c r="W677" s="124"/>
      <c r="X677" s="340"/>
      <c r="Y677" s="338"/>
      <c r="Z677" s="339"/>
      <c r="AA677" s="30"/>
      <c r="AB677" s="124"/>
      <c r="AC677" s="88"/>
      <c r="AD677" s="338"/>
      <c r="AE677" s="341"/>
      <c r="AF677" s="30"/>
      <c r="AG677" s="124"/>
      <c r="AH677" s="88"/>
      <c r="AI677" s="338"/>
      <c r="AJ677" s="29"/>
      <c r="AK677" s="30"/>
      <c r="AL677" s="124"/>
      <c r="AM677" s="88"/>
      <c r="AN677" s="338"/>
      <c r="AO677" s="29"/>
      <c r="AP677" s="30"/>
      <c r="AQ677" s="124"/>
      <c r="AR677" s="88"/>
      <c r="AS677" s="338"/>
      <c r="AT677" s="29"/>
      <c r="AU677" s="30"/>
      <c r="AV677" s="124"/>
    </row>
    <row r="678" spans="1:48" s="62" customFormat="1" x14ac:dyDescent="0.3">
      <c r="A678" s="190" t="s">
        <v>407</v>
      </c>
      <c r="C678" s="337"/>
      <c r="D678" s="337"/>
      <c r="E678" s="337"/>
      <c r="F678" s="338"/>
      <c r="G678" s="338"/>
      <c r="H678" s="338"/>
      <c r="I678" s="338"/>
      <c r="J678" s="338"/>
      <c r="K678" s="339"/>
      <c r="L678" s="338"/>
      <c r="M678" s="339"/>
      <c r="N678" s="88"/>
      <c r="O678" s="338"/>
      <c r="P678" s="339"/>
      <c r="Q678" s="123"/>
      <c r="R678" s="124"/>
      <c r="S678" s="88"/>
      <c r="T678" s="338"/>
      <c r="U678" s="339"/>
      <c r="V678" s="123"/>
      <c r="W678" s="124"/>
      <c r="X678" s="340"/>
      <c r="Y678" s="338"/>
      <c r="Z678" s="339"/>
      <c r="AA678" s="30"/>
      <c r="AB678" s="124"/>
      <c r="AC678" s="88"/>
      <c r="AD678" s="338"/>
      <c r="AE678" s="341"/>
      <c r="AF678" s="30"/>
      <c r="AG678" s="124"/>
      <c r="AH678" s="88"/>
      <c r="AI678" s="338"/>
      <c r="AJ678" s="29"/>
      <c r="AK678" s="30"/>
      <c r="AL678" s="124"/>
      <c r="AM678" s="88"/>
      <c r="AN678" s="338"/>
      <c r="AO678" s="29"/>
      <c r="AP678" s="30"/>
      <c r="AQ678" s="124"/>
      <c r="AR678" s="88"/>
      <c r="AS678" s="338"/>
      <c r="AT678" s="29"/>
      <c r="AU678" s="30"/>
      <c r="AV678" s="124"/>
    </row>
    <row r="679" spans="1:48" s="62" customFormat="1" ht="18" x14ac:dyDescent="0.3">
      <c r="A679" s="400"/>
      <c r="C679" s="337"/>
      <c r="D679" s="337"/>
      <c r="E679" s="337"/>
      <c r="F679" s="338"/>
      <c r="G679" s="338"/>
      <c r="H679" s="338"/>
      <c r="I679" s="338"/>
      <c r="J679" s="338"/>
      <c r="K679" s="339"/>
      <c r="L679" s="338"/>
      <c r="M679" s="339"/>
      <c r="N679" s="88"/>
      <c r="O679" s="338"/>
      <c r="P679" s="339"/>
      <c r="Q679" s="123"/>
      <c r="R679" s="124"/>
      <c r="S679" s="88"/>
      <c r="T679" s="338"/>
      <c r="U679" s="339"/>
      <c r="V679" s="123"/>
      <c r="W679" s="124"/>
      <c r="X679" s="340"/>
      <c r="Y679" s="338"/>
      <c r="Z679" s="339"/>
      <c r="AA679" s="30"/>
      <c r="AB679" s="124"/>
      <c r="AC679" s="88"/>
      <c r="AD679" s="338"/>
      <c r="AE679" s="341"/>
      <c r="AF679" s="30"/>
      <c r="AG679" s="124"/>
      <c r="AH679" s="88"/>
      <c r="AI679" s="338"/>
      <c r="AJ679" s="29"/>
      <c r="AK679" s="30"/>
      <c r="AL679" s="124"/>
      <c r="AM679" s="88"/>
      <c r="AN679" s="338"/>
      <c r="AO679" s="29"/>
      <c r="AP679" s="30"/>
      <c r="AQ679" s="124"/>
      <c r="AR679" s="88"/>
      <c r="AS679" s="338"/>
      <c r="AT679" s="29"/>
      <c r="AU679" s="30"/>
      <c r="AV679" s="124"/>
    </row>
    <row r="680" spans="1:48" s="62" customFormat="1" ht="18" x14ac:dyDescent="0.3">
      <c r="A680" s="400"/>
      <c r="C680" s="337"/>
      <c r="D680" s="337"/>
      <c r="E680" s="337"/>
      <c r="F680" s="338"/>
      <c r="G680" s="338"/>
      <c r="H680" s="338"/>
      <c r="I680" s="338"/>
      <c r="J680" s="338"/>
      <c r="K680" s="339"/>
      <c r="L680" s="338"/>
      <c r="M680" s="339"/>
      <c r="N680" s="88"/>
      <c r="O680" s="338"/>
      <c r="P680" s="339"/>
      <c r="Q680" s="123"/>
      <c r="R680" s="124"/>
      <c r="S680" s="88"/>
      <c r="T680" s="338"/>
      <c r="U680" s="339"/>
      <c r="V680" s="123"/>
      <c r="W680" s="124"/>
      <c r="X680" s="340"/>
      <c r="Y680" s="338"/>
      <c r="Z680" s="339"/>
      <c r="AA680" s="30"/>
      <c r="AB680" s="124"/>
      <c r="AC680" s="88"/>
      <c r="AD680" s="338"/>
      <c r="AE680" s="341"/>
      <c r="AF680" s="30"/>
      <c r="AG680" s="124"/>
      <c r="AH680" s="88"/>
      <c r="AI680" s="338"/>
      <c r="AJ680" s="29"/>
      <c r="AK680" s="30"/>
      <c r="AL680" s="124"/>
      <c r="AM680" s="88"/>
      <c r="AN680" s="338"/>
      <c r="AO680" s="29"/>
      <c r="AP680" s="30"/>
      <c r="AQ680" s="124"/>
      <c r="AR680" s="88"/>
      <c r="AS680" s="338"/>
      <c r="AT680" s="29"/>
      <c r="AU680" s="30"/>
      <c r="AV680" s="124"/>
    </row>
    <row r="681" spans="1:48" s="62" customFormat="1" ht="18" x14ac:dyDescent="0.3">
      <c r="A681" s="400"/>
      <c r="C681" s="337"/>
      <c r="D681" s="337"/>
      <c r="E681" s="337"/>
      <c r="F681" s="338"/>
      <c r="G681" s="338"/>
      <c r="H681" s="338"/>
      <c r="I681" s="338"/>
      <c r="J681" s="338"/>
      <c r="K681" s="339"/>
      <c r="L681" s="338"/>
      <c r="M681" s="339"/>
      <c r="N681" s="88"/>
      <c r="O681" s="338"/>
      <c r="P681" s="339"/>
      <c r="Q681" s="123"/>
      <c r="R681" s="124"/>
      <c r="S681" s="88"/>
      <c r="T681" s="338"/>
      <c r="U681" s="339"/>
      <c r="V681" s="123"/>
      <c r="W681" s="124"/>
      <c r="X681" s="340"/>
      <c r="Y681" s="338"/>
      <c r="Z681" s="339"/>
      <c r="AA681" s="30"/>
      <c r="AB681" s="124"/>
      <c r="AC681" s="88"/>
      <c r="AD681" s="338"/>
      <c r="AE681" s="341"/>
      <c r="AF681" s="30"/>
      <c r="AG681" s="124"/>
      <c r="AH681" s="88"/>
      <c r="AI681" s="338"/>
      <c r="AJ681" s="29"/>
      <c r="AK681" s="30"/>
      <c r="AL681" s="124"/>
      <c r="AM681" s="88"/>
      <c r="AN681" s="338"/>
      <c r="AO681" s="29"/>
      <c r="AP681" s="30"/>
      <c r="AQ681" s="124"/>
      <c r="AR681" s="88"/>
      <c r="AS681" s="338"/>
      <c r="AT681" s="29"/>
      <c r="AU681" s="30"/>
      <c r="AV681" s="124"/>
    </row>
    <row r="682" spans="1:48" s="62" customFormat="1" ht="18" x14ac:dyDescent="0.3">
      <c r="A682" s="400"/>
      <c r="C682" s="337"/>
      <c r="D682" s="337"/>
      <c r="E682" s="337"/>
      <c r="F682" s="338"/>
      <c r="G682" s="338"/>
      <c r="H682" s="338"/>
      <c r="I682" s="338"/>
      <c r="J682" s="338"/>
      <c r="K682" s="339"/>
      <c r="L682" s="338"/>
      <c r="M682" s="339"/>
      <c r="N682" s="88"/>
      <c r="O682" s="338"/>
      <c r="P682" s="339"/>
      <c r="Q682" s="123"/>
      <c r="R682" s="124"/>
      <c r="S682" s="88"/>
      <c r="T682" s="338"/>
      <c r="U682" s="339"/>
      <c r="V682" s="123"/>
      <c r="W682" s="124"/>
      <c r="X682" s="340"/>
      <c r="Y682" s="338"/>
      <c r="Z682" s="339"/>
      <c r="AA682" s="30"/>
      <c r="AB682" s="124"/>
      <c r="AC682" s="88"/>
      <c r="AD682" s="338"/>
      <c r="AE682" s="341"/>
      <c r="AF682" s="30"/>
      <c r="AG682" s="124"/>
      <c r="AH682" s="88"/>
      <c r="AI682" s="338"/>
      <c r="AJ682" s="29"/>
      <c r="AK682" s="30"/>
      <c r="AL682" s="124"/>
      <c r="AM682" s="88"/>
      <c r="AN682" s="338"/>
      <c r="AO682" s="29"/>
      <c r="AP682" s="30"/>
      <c r="AQ682" s="124"/>
      <c r="AR682" s="88"/>
      <c r="AS682" s="338"/>
      <c r="AT682" s="29"/>
      <c r="AU682" s="30"/>
      <c r="AV682" s="124"/>
    </row>
    <row r="683" spans="1:48" s="62" customFormat="1" x14ac:dyDescent="0.3">
      <c r="A683" s="190"/>
      <c r="C683" s="337"/>
      <c r="D683" s="337"/>
      <c r="E683" s="337"/>
      <c r="F683" s="338"/>
      <c r="G683" s="338"/>
      <c r="H683" s="338"/>
      <c r="I683" s="338"/>
      <c r="J683" s="338"/>
      <c r="K683" s="339"/>
      <c r="L683" s="338"/>
      <c r="M683" s="339"/>
      <c r="N683" s="88"/>
      <c r="O683" s="338"/>
      <c r="P683" s="339"/>
      <c r="Q683" s="123"/>
      <c r="R683" s="124"/>
      <c r="S683" s="88"/>
      <c r="T683" s="338"/>
      <c r="U683" s="339"/>
      <c r="V683" s="123"/>
      <c r="W683" s="124"/>
      <c r="X683" s="340"/>
      <c r="Y683" s="338"/>
      <c r="Z683" s="339"/>
      <c r="AA683" s="30"/>
      <c r="AB683" s="124"/>
      <c r="AC683" s="88"/>
      <c r="AD683" s="338"/>
      <c r="AE683" s="341"/>
      <c r="AF683" s="30"/>
      <c r="AG683" s="124"/>
      <c r="AH683" s="88"/>
      <c r="AI683" s="338"/>
      <c r="AJ683" s="29"/>
      <c r="AK683" s="30"/>
      <c r="AL683" s="124"/>
      <c r="AM683" s="88"/>
      <c r="AN683" s="338"/>
      <c r="AO683" s="29"/>
      <c r="AP683" s="30"/>
      <c r="AQ683" s="124"/>
      <c r="AR683" s="88"/>
      <c r="AS683" s="338"/>
      <c r="AT683" s="29"/>
      <c r="AU683" s="30"/>
      <c r="AV683" s="124"/>
    </row>
    <row r="684" spans="1:48" s="62" customFormat="1" ht="18" x14ac:dyDescent="0.3">
      <c r="A684" s="400" t="s">
        <v>593</v>
      </c>
      <c r="C684" s="337"/>
      <c r="D684" s="337"/>
      <c r="E684" s="337"/>
      <c r="F684" s="338"/>
      <c r="G684" s="338"/>
      <c r="H684" s="338"/>
      <c r="I684" s="338"/>
      <c r="J684" s="338"/>
      <c r="K684" s="339"/>
      <c r="L684" s="338"/>
      <c r="M684" s="339"/>
      <c r="N684" s="88"/>
      <c r="O684" s="338"/>
      <c r="P684" s="339"/>
      <c r="Q684" s="123"/>
      <c r="R684" s="124"/>
      <c r="S684" s="88"/>
      <c r="T684" s="338"/>
      <c r="U684" s="339"/>
      <c r="V684" s="123"/>
      <c r="W684" s="124"/>
      <c r="X684" s="340"/>
      <c r="Y684" s="338"/>
      <c r="Z684" s="339"/>
      <c r="AA684" s="30"/>
      <c r="AB684" s="124"/>
      <c r="AC684" s="88"/>
      <c r="AD684" s="338">
        <f>SUM(AD685:AD688)</f>
        <v>44901.04</v>
      </c>
      <c r="AE684" s="341"/>
      <c r="AF684" s="30"/>
      <c r="AG684" s="124"/>
      <c r="AH684" s="88"/>
      <c r="AI684" s="338"/>
      <c r="AJ684" s="29"/>
      <c r="AK684" s="30"/>
      <c r="AL684" s="124"/>
      <c r="AM684" s="88"/>
      <c r="AN684" s="338"/>
      <c r="AO684" s="29"/>
      <c r="AP684" s="30"/>
      <c r="AQ684" s="124"/>
      <c r="AR684" s="88"/>
      <c r="AS684" s="338"/>
      <c r="AT684" s="29"/>
      <c r="AU684" s="30"/>
      <c r="AV684" s="124"/>
    </row>
    <row r="685" spans="1:48" s="62" customFormat="1" outlineLevel="1" x14ac:dyDescent="0.3">
      <c r="A685" s="188" t="s">
        <v>332</v>
      </c>
      <c r="C685" s="337"/>
      <c r="D685" s="337"/>
      <c r="E685" s="337"/>
      <c r="F685" s="338"/>
      <c r="G685" s="338"/>
      <c r="H685" s="338"/>
      <c r="I685" s="338"/>
      <c r="J685" s="338"/>
      <c r="K685" s="339"/>
      <c r="L685" s="338"/>
      <c r="M685" s="339"/>
      <c r="N685" s="88"/>
      <c r="O685" s="338"/>
      <c r="P685" s="339"/>
      <c r="Q685" s="123"/>
      <c r="R685" s="124"/>
      <c r="S685" s="88"/>
      <c r="T685" s="338"/>
      <c r="U685" s="339"/>
      <c r="V685" s="123"/>
      <c r="W685" s="124"/>
      <c r="X685" s="340"/>
      <c r="Y685" s="338"/>
      <c r="Z685" s="339"/>
      <c r="AA685" s="30"/>
      <c r="AB685" s="124"/>
      <c r="AC685" s="88"/>
      <c r="AD685" s="338">
        <f>AD374</f>
        <v>4478.3599999999997</v>
      </c>
      <c r="AE685" s="341"/>
      <c r="AF685" s="30"/>
      <c r="AG685" s="124"/>
      <c r="AH685" s="88"/>
      <c r="AI685" s="338"/>
      <c r="AJ685" s="29"/>
      <c r="AK685" s="30"/>
      <c r="AL685" s="124"/>
      <c r="AM685" s="88"/>
      <c r="AN685" s="338"/>
      <c r="AO685" s="29"/>
      <c r="AP685" s="30"/>
      <c r="AQ685" s="124"/>
      <c r="AR685" s="88"/>
      <c r="AS685" s="338"/>
      <c r="AT685" s="29"/>
      <c r="AU685" s="30"/>
      <c r="AV685" s="124"/>
    </row>
    <row r="686" spans="1:48" s="62" customFormat="1" outlineLevel="1" x14ac:dyDescent="0.3">
      <c r="A686" s="188" t="s">
        <v>337</v>
      </c>
      <c r="C686" s="337"/>
      <c r="D686" s="337"/>
      <c r="E686" s="337"/>
      <c r="F686" s="338"/>
      <c r="G686" s="338"/>
      <c r="H686" s="338"/>
      <c r="I686" s="338"/>
      <c r="J686" s="338"/>
      <c r="K686" s="339"/>
      <c r="L686" s="338"/>
      <c r="M686" s="339"/>
      <c r="N686" s="88"/>
      <c r="O686" s="338"/>
      <c r="P686" s="339"/>
      <c r="Q686" s="123"/>
      <c r="R686" s="124"/>
      <c r="S686" s="88"/>
      <c r="T686" s="338"/>
      <c r="U686" s="339"/>
      <c r="V686" s="123"/>
      <c r="W686" s="124"/>
      <c r="X686" s="340"/>
      <c r="Y686" s="338"/>
      <c r="Z686" s="339"/>
      <c r="AA686" s="30"/>
      <c r="AB686" s="124"/>
      <c r="AC686" s="88"/>
      <c r="AD686" s="338">
        <f>AD379</f>
        <v>0</v>
      </c>
      <c r="AE686" s="341"/>
      <c r="AF686" s="30"/>
      <c r="AG686" s="124"/>
      <c r="AH686" s="88"/>
      <c r="AI686" s="338"/>
      <c r="AJ686" s="29"/>
      <c r="AK686" s="30"/>
      <c r="AL686" s="124"/>
      <c r="AM686" s="88"/>
      <c r="AN686" s="338"/>
      <c r="AO686" s="29"/>
      <c r="AP686" s="30"/>
      <c r="AQ686" s="124"/>
      <c r="AR686" s="88"/>
      <c r="AS686" s="338"/>
      <c r="AT686" s="29"/>
      <c r="AU686" s="30"/>
      <c r="AV686" s="124"/>
    </row>
    <row r="687" spans="1:48" s="62" customFormat="1" outlineLevel="1" x14ac:dyDescent="0.3">
      <c r="A687" s="401" t="s">
        <v>594</v>
      </c>
      <c r="C687" s="337"/>
      <c r="D687" s="337"/>
      <c r="E687" s="337"/>
      <c r="F687" s="338"/>
      <c r="G687" s="338"/>
      <c r="H687" s="338"/>
      <c r="I687" s="338"/>
      <c r="J687" s="338"/>
      <c r="K687" s="339"/>
      <c r="L687" s="338"/>
      <c r="M687" s="339"/>
      <c r="N687" s="88"/>
      <c r="O687" s="338"/>
      <c r="P687" s="339"/>
      <c r="Q687" s="123"/>
      <c r="R687" s="124"/>
      <c r="S687" s="88"/>
      <c r="T687" s="338"/>
      <c r="U687" s="339"/>
      <c r="V687" s="123"/>
      <c r="W687" s="124"/>
      <c r="X687" s="340"/>
      <c r="Y687" s="338"/>
      <c r="Z687" s="339"/>
      <c r="AA687" s="30"/>
      <c r="AB687" s="124"/>
      <c r="AC687" s="88"/>
      <c r="AD687" s="338">
        <f>AD395</f>
        <v>0</v>
      </c>
      <c r="AE687" s="341"/>
      <c r="AF687" s="30"/>
      <c r="AG687" s="124"/>
      <c r="AH687" s="88"/>
      <c r="AI687" s="338"/>
      <c r="AJ687" s="29"/>
      <c r="AK687" s="30"/>
      <c r="AL687" s="124"/>
      <c r="AM687" s="88"/>
      <c r="AN687" s="338"/>
      <c r="AO687" s="29"/>
      <c r="AP687" s="30"/>
      <c r="AQ687" s="124"/>
      <c r="AR687" s="88"/>
      <c r="AS687" s="338"/>
      <c r="AT687" s="29"/>
      <c r="AU687" s="30"/>
      <c r="AV687" s="124"/>
    </row>
    <row r="688" spans="1:48" s="62" customFormat="1" outlineLevel="1" x14ac:dyDescent="0.3">
      <c r="A688" s="401" t="s">
        <v>595</v>
      </c>
      <c r="C688" s="337"/>
      <c r="D688" s="337"/>
      <c r="E688" s="337"/>
      <c r="F688" s="338"/>
      <c r="G688" s="338"/>
      <c r="H688" s="338"/>
      <c r="I688" s="338"/>
      <c r="J688" s="338"/>
      <c r="K688" s="339"/>
      <c r="L688" s="338"/>
      <c r="M688" s="339"/>
      <c r="N688" s="88"/>
      <c r="O688" s="338"/>
      <c r="P688" s="339"/>
      <c r="Q688" s="123"/>
      <c r="R688" s="124"/>
      <c r="S688" s="88"/>
      <c r="T688" s="338"/>
      <c r="U688" s="339"/>
      <c r="V688" s="123"/>
      <c r="W688" s="124"/>
      <c r="X688" s="340"/>
      <c r="Y688" s="338"/>
      <c r="Z688" s="339"/>
      <c r="AA688" s="30"/>
      <c r="AB688" s="124"/>
      <c r="AC688" s="88"/>
      <c r="AD688" s="338">
        <f>SUM(AD689:AD697)</f>
        <v>40422.68</v>
      </c>
      <c r="AE688" s="341"/>
      <c r="AF688" s="30"/>
      <c r="AG688" s="124"/>
      <c r="AH688" s="88"/>
      <c r="AI688" s="338"/>
      <c r="AJ688" s="29"/>
      <c r="AK688" s="30"/>
      <c r="AL688" s="124"/>
      <c r="AM688" s="88"/>
      <c r="AN688" s="338"/>
      <c r="AO688" s="29"/>
      <c r="AP688" s="30"/>
      <c r="AQ688" s="124"/>
      <c r="AR688" s="88"/>
      <c r="AS688" s="338"/>
      <c r="AT688" s="29"/>
      <c r="AU688" s="30"/>
      <c r="AV688" s="124"/>
    </row>
    <row r="689" spans="1:48" s="62" customFormat="1" outlineLevel="4" x14ac:dyDescent="0.3">
      <c r="A689" s="401" t="s">
        <v>492</v>
      </c>
      <c r="C689" s="337"/>
      <c r="D689" s="337"/>
      <c r="E689" s="337"/>
      <c r="F689" s="338"/>
      <c r="G689" s="338"/>
      <c r="H689" s="338"/>
      <c r="I689" s="338"/>
      <c r="J689" s="338"/>
      <c r="K689" s="339"/>
      <c r="L689" s="338"/>
      <c r="M689" s="339"/>
      <c r="N689" s="88"/>
      <c r="O689" s="338"/>
      <c r="P689" s="339"/>
      <c r="Q689" s="123"/>
      <c r="R689" s="124"/>
      <c r="S689" s="88"/>
      <c r="T689" s="338"/>
      <c r="U689" s="339"/>
      <c r="V689" s="123"/>
      <c r="W689" s="124"/>
      <c r="X689" s="340"/>
      <c r="Y689" s="338"/>
      <c r="Z689" s="339"/>
      <c r="AA689" s="30"/>
      <c r="AB689" s="124"/>
      <c r="AC689" s="88"/>
      <c r="AD689" s="338">
        <f>AD543</f>
        <v>27788.400000000001</v>
      </c>
      <c r="AE689" s="341"/>
      <c r="AF689" s="30"/>
      <c r="AG689" s="124"/>
      <c r="AH689" s="88"/>
      <c r="AI689" s="338"/>
      <c r="AJ689" s="29"/>
      <c r="AK689" s="30"/>
      <c r="AL689" s="124"/>
      <c r="AM689" s="88"/>
      <c r="AN689" s="338"/>
      <c r="AO689" s="29"/>
      <c r="AP689" s="30"/>
      <c r="AQ689" s="124"/>
      <c r="AR689" s="88"/>
      <c r="AS689" s="338"/>
      <c r="AT689" s="29"/>
      <c r="AU689" s="30"/>
      <c r="AV689" s="124"/>
    </row>
    <row r="690" spans="1:48" s="62" customFormat="1" outlineLevel="4" x14ac:dyDescent="0.3">
      <c r="A690" s="401" t="s">
        <v>499</v>
      </c>
      <c r="C690" s="337"/>
      <c r="D690" s="337"/>
      <c r="E690" s="337"/>
      <c r="F690" s="338"/>
      <c r="G690" s="338"/>
      <c r="H690" s="338"/>
      <c r="I690" s="338"/>
      <c r="J690" s="338"/>
      <c r="K690" s="339"/>
      <c r="L690" s="338"/>
      <c r="M690" s="339"/>
      <c r="N690" s="88"/>
      <c r="O690" s="338"/>
      <c r="P690" s="339"/>
      <c r="Q690" s="123"/>
      <c r="R690" s="124"/>
      <c r="S690" s="88"/>
      <c r="T690" s="338"/>
      <c r="U690" s="339"/>
      <c r="V690" s="123"/>
      <c r="W690" s="124"/>
      <c r="X690" s="340"/>
      <c r="Y690" s="338"/>
      <c r="Z690" s="339"/>
      <c r="AA690" s="30"/>
      <c r="AB690" s="124"/>
      <c r="AC690" s="88"/>
      <c r="AD690" s="338">
        <f>AD550</f>
        <v>0</v>
      </c>
      <c r="AE690" s="341"/>
      <c r="AF690" s="30"/>
      <c r="AG690" s="124"/>
      <c r="AH690" s="88"/>
      <c r="AI690" s="338"/>
      <c r="AJ690" s="29"/>
      <c r="AK690" s="30"/>
      <c r="AL690" s="124"/>
      <c r="AM690" s="88"/>
      <c r="AN690" s="338"/>
      <c r="AO690" s="29"/>
      <c r="AP690" s="30"/>
      <c r="AQ690" s="124"/>
      <c r="AR690" s="88"/>
      <c r="AS690" s="338"/>
      <c r="AT690" s="29"/>
      <c r="AU690" s="30"/>
      <c r="AV690" s="124"/>
    </row>
    <row r="691" spans="1:48" s="62" customFormat="1" outlineLevel="4" x14ac:dyDescent="0.3">
      <c r="A691" s="401" t="s">
        <v>505</v>
      </c>
      <c r="C691" s="337"/>
      <c r="D691" s="337"/>
      <c r="E691" s="337"/>
      <c r="F691" s="338"/>
      <c r="G691" s="338"/>
      <c r="H691" s="338"/>
      <c r="I691" s="338"/>
      <c r="J691" s="338"/>
      <c r="K691" s="339"/>
      <c r="L691" s="338"/>
      <c r="M691" s="339"/>
      <c r="N691" s="88"/>
      <c r="O691" s="338"/>
      <c r="P691" s="339"/>
      <c r="Q691" s="123"/>
      <c r="R691" s="124"/>
      <c r="S691" s="88"/>
      <c r="T691" s="338"/>
      <c r="U691" s="339"/>
      <c r="V691" s="123"/>
      <c r="W691" s="124"/>
      <c r="X691" s="340"/>
      <c r="Y691" s="338"/>
      <c r="Z691" s="339"/>
      <c r="AA691" s="30"/>
      <c r="AB691" s="124"/>
      <c r="AC691" s="88"/>
      <c r="AD691" s="338">
        <f>AD556</f>
        <v>7380.29</v>
      </c>
      <c r="AE691" s="341"/>
      <c r="AF691" s="30"/>
      <c r="AG691" s="124"/>
      <c r="AH691" s="88"/>
      <c r="AI691" s="338"/>
      <c r="AJ691" s="29"/>
      <c r="AK691" s="30"/>
      <c r="AL691" s="124"/>
      <c r="AM691" s="88"/>
      <c r="AN691" s="338"/>
      <c r="AO691" s="29"/>
      <c r="AP691" s="30"/>
      <c r="AQ691" s="124"/>
      <c r="AR691" s="88"/>
      <c r="AS691" s="338"/>
      <c r="AT691" s="29"/>
      <c r="AU691" s="30"/>
      <c r="AV691" s="124"/>
    </row>
    <row r="692" spans="1:48" s="62" customFormat="1" outlineLevel="4" x14ac:dyDescent="0.3">
      <c r="A692" s="401" t="s">
        <v>511</v>
      </c>
      <c r="C692" s="337"/>
      <c r="D692" s="337"/>
      <c r="E692" s="337"/>
      <c r="F692" s="338"/>
      <c r="G692" s="338"/>
      <c r="H692" s="338"/>
      <c r="I692" s="338"/>
      <c r="J692" s="338"/>
      <c r="K692" s="339"/>
      <c r="L692" s="338"/>
      <c r="M692" s="339"/>
      <c r="N692" s="88"/>
      <c r="O692" s="338"/>
      <c r="P692" s="339"/>
      <c r="Q692" s="123"/>
      <c r="R692" s="124"/>
      <c r="S692" s="88"/>
      <c r="T692" s="338"/>
      <c r="U692" s="339"/>
      <c r="V692" s="123"/>
      <c r="W692" s="124"/>
      <c r="X692" s="340"/>
      <c r="Y692" s="338"/>
      <c r="Z692" s="339"/>
      <c r="AA692" s="30"/>
      <c r="AB692" s="124"/>
      <c r="AC692" s="88"/>
      <c r="AD692" s="338">
        <f>AD562</f>
        <v>1745.6</v>
      </c>
      <c r="AE692" s="341"/>
      <c r="AF692" s="30"/>
      <c r="AG692" s="124"/>
      <c r="AH692" s="88"/>
      <c r="AI692" s="338"/>
      <c r="AJ692" s="29"/>
      <c r="AK692" s="30"/>
      <c r="AL692" s="124"/>
      <c r="AM692" s="88"/>
      <c r="AN692" s="338"/>
      <c r="AO692" s="29"/>
      <c r="AP692" s="30"/>
      <c r="AQ692" s="124"/>
      <c r="AR692" s="88"/>
      <c r="AS692" s="338"/>
      <c r="AT692" s="29"/>
      <c r="AU692" s="30"/>
      <c r="AV692" s="124"/>
    </row>
    <row r="693" spans="1:48" s="62" customFormat="1" outlineLevel="4" x14ac:dyDescent="0.3">
      <c r="A693" s="401" t="s">
        <v>517</v>
      </c>
      <c r="C693" s="337"/>
      <c r="D693" s="337"/>
      <c r="E693" s="337"/>
      <c r="F693" s="338"/>
      <c r="G693" s="338"/>
      <c r="H693" s="338"/>
      <c r="I693" s="338"/>
      <c r="J693" s="338"/>
      <c r="K693" s="339"/>
      <c r="L693" s="338"/>
      <c r="M693" s="339"/>
      <c r="N693" s="88"/>
      <c r="O693" s="338"/>
      <c r="P693" s="339"/>
      <c r="Q693" s="123"/>
      <c r="R693" s="124"/>
      <c r="S693" s="88"/>
      <c r="T693" s="338"/>
      <c r="U693" s="339"/>
      <c r="V693" s="123"/>
      <c r="W693" s="124"/>
      <c r="X693" s="340"/>
      <c r="Y693" s="338"/>
      <c r="Z693" s="339"/>
      <c r="AA693" s="30"/>
      <c r="AB693" s="124"/>
      <c r="AC693" s="88"/>
      <c r="AD693" s="338">
        <f>AD568</f>
        <v>0</v>
      </c>
      <c r="AE693" s="341"/>
      <c r="AF693" s="30"/>
      <c r="AG693" s="124"/>
      <c r="AH693" s="88"/>
      <c r="AI693" s="338"/>
      <c r="AJ693" s="29"/>
      <c r="AK693" s="30"/>
      <c r="AL693" s="124"/>
      <c r="AM693" s="88"/>
      <c r="AN693" s="338"/>
      <c r="AO693" s="29"/>
      <c r="AP693" s="30"/>
      <c r="AQ693" s="124"/>
      <c r="AR693" s="88"/>
      <c r="AS693" s="338"/>
      <c r="AT693" s="29"/>
      <c r="AU693" s="30"/>
      <c r="AV693" s="124"/>
    </row>
    <row r="694" spans="1:48" s="62" customFormat="1" outlineLevel="4" x14ac:dyDescent="0.3">
      <c r="A694" s="401" t="s">
        <v>596</v>
      </c>
      <c r="C694" s="337"/>
      <c r="D694" s="337"/>
      <c r="E694" s="337"/>
      <c r="F694" s="338"/>
      <c r="G694" s="338"/>
      <c r="H694" s="338"/>
      <c r="I694" s="338"/>
      <c r="J694" s="338"/>
      <c r="K694" s="339"/>
      <c r="L694" s="338"/>
      <c r="M694" s="339"/>
      <c r="N694" s="88"/>
      <c r="O694" s="338"/>
      <c r="P694" s="339"/>
      <c r="Q694" s="123"/>
      <c r="R694" s="124"/>
      <c r="S694" s="88"/>
      <c r="T694" s="338"/>
      <c r="U694" s="339"/>
      <c r="V694" s="123"/>
      <c r="W694" s="124"/>
      <c r="X694" s="340"/>
      <c r="Y694" s="338"/>
      <c r="Z694" s="339"/>
      <c r="AA694" s="30"/>
      <c r="AB694" s="124"/>
      <c r="AC694" s="88"/>
      <c r="AD694" s="338">
        <f>AD575</f>
        <v>0</v>
      </c>
      <c r="AE694" s="341"/>
      <c r="AF694" s="30"/>
      <c r="AG694" s="124"/>
      <c r="AH694" s="88"/>
      <c r="AI694" s="338"/>
      <c r="AJ694" s="29"/>
      <c r="AK694" s="30"/>
      <c r="AL694" s="124"/>
      <c r="AM694" s="88"/>
      <c r="AN694" s="338"/>
      <c r="AO694" s="29"/>
      <c r="AP694" s="30"/>
      <c r="AQ694" s="124"/>
      <c r="AR694" s="88"/>
      <c r="AS694" s="338"/>
      <c r="AT694" s="29"/>
      <c r="AU694" s="30"/>
      <c r="AV694" s="124"/>
    </row>
    <row r="695" spans="1:48" s="62" customFormat="1" outlineLevel="4" x14ac:dyDescent="0.3">
      <c r="A695" s="401" t="s">
        <v>531</v>
      </c>
      <c r="C695" s="337"/>
      <c r="D695" s="337"/>
      <c r="E695" s="337"/>
      <c r="F695" s="338"/>
      <c r="G695" s="338"/>
      <c r="H695" s="338"/>
      <c r="I695" s="338"/>
      <c r="J695" s="338"/>
      <c r="K695" s="339"/>
      <c r="L695" s="338"/>
      <c r="M695" s="339"/>
      <c r="N695" s="88"/>
      <c r="O695" s="338"/>
      <c r="P695" s="339"/>
      <c r="Q695" s="123"/>
      <c r="R695" s="124"/>
      <c r="S695" s="88"/>
      <c r="T695" s="338"/>
      <c r="U695" s="339"/>
      <c r="V695" s="123"/>
      <c r="W695" s="124"/>
      <c r="X695" s="340"/>
      <c r="Y695" s="338"/>
      <c r="Z695" s="339"/>
      <c r="AA695" s="30"/>
      <c r="AB695" s="124"/>
      <c r="AC695" s="88"/>
      <c r="AD695" s="338">
        <f>AD582</f>
        <v>2720.33</v>
      </c>
      <c r="AE695" s="341"/>
      <c r="AF695" s="30"/>
      <c r="AG695" s="124"/>
      <c r="AH695" s="88"/>
      <c r="AI695" s="338"/>
      <c r="AJ695" s="29"/>
      <c r="AK695" s="30"/>
      <c r="AL695" s="124"/>
      <c r="AM695" s="88"/>
      <c r="AN695" s="338"/>
      <c r="AO695" s="29"/>
      <c r="AP695" s="30"/>
      <c r="AQ695" s="124"/>
      <c r="AR695" s="88"/>
      <c r="AS695" s="338"/>
      <c r="AT695" s="29"/>
      <c r="AU695" s="30"/>
      <c r="AV695" s="124"/>
    </row>
    <row r="696" spans="1:48" s="62" customFormat="1" outlineLevel="4" x14ac:dyDescent="0.3">
      <c r="A696" s="401" t="s">
        <v>538</v>
      </c>
      <c r="C696" s="337"/>
      <c r="D696" s="337"/>
      <c r="E696" s="337"/>
      <c r="F696" s="338"/>
      <c r="G696" s="338"/>
      <c r="H696" s="338"/>
      <c r="I696" s="338"/>
      <c r="J696" s="338"/>
      <c r="K696" s="339"/>
      <c r="L696" s="338"/>
      <c r="M696" s="339"/>
      <c r="N696" s="88"/>
      <c r="O696" s="338"/>
      <c r="P696" s="339"/>
      <c r="Q696" s="123"/>
      <c r="R696" s="124"/>
      <c r="S696" s="88"/>
      <c r="T696" s="338"/>
      <c r="U696" s="339"/>
      <c r="V696" s="123"/>
      <c r="W696" s="124"/>
      <c r="X696" s="340"/>
      <c r="Y696" s="338"/>
      <c r="Z696" s="339"/>
      <c r="AA696" s="30"/>
      <c r="AB696" s="124"/>
      <c r="AC696" s="88"/>
      <c r="AD696" s="338">
        <f>AD589</f>
        <v>96</v>
      </c>
      <c r="AE696" s="341"/>
      <c r="AF696" s="30"/>
      <c r="AG696" s="124"/>
      <c r="AH696" s="88"/>
      <c r="AI696" s="338"/>
      <c r="AJ696" s="29"/>
      <c r="AK696" s="30"/>
      <c r="AL696" s="124"/>
      <c r="AM696" s="88"/>
      <c r="AN696" s="338"/>
      <c r="AO696" s="29"/>
      <c r="AP696" s="30"/>
      <c r="AQ696" s="124"/>
      <c r="AR696" s="88"/>
      <c r="AS696" s="338"/>
      <c r="AT696" s="29"/>
      <c r="AU696" s="30"/>
      <c r="AV696" s="124"/>
    </row>
    <row r="697" spans="1:48" s="62" customFormat="1" outlineLevel="4" x14ac:dyDescent="0.3">
      <c r="A697" s="401" t="s">
        <v>541</v>
      </c>
      <c r="C697" s="337"/>
      <c r="D697" s="337"/>
      <c r="E697" s="337"/>
      <c r="F697" s="338"/>
      <c r="G697" s="338"/>
      <c r="H697" s="338"/>
      <c r="I697" s="338"/>
      <c r="J697" s="338"/>
      <c r="K697" s="339"/>
      <c r="L697" s="338"/>
      <c r="M697" s="339"/>
      <c r="N697" s="88"/>
      <c r="O697" s="338"/>
      <c r="P697" s="339"/>
      <c r="Q697" s="123"/>
      <c r="R697" s="124"/>
      <c r="S697" s="88"/>
      <c r="T697" s="338"/>
      <c r="U697" s="339"/>
      <c r="V697" s="123"/>
      <c r="W697" s="124"/>
      <c r="X697" s="340"/>
      <c r="Y697" s="338"/>
      <c r="Z697" s="339"/>
      <c r="AA697" s="30"/>
      <c r="AB697" s="124"/>
      <c r="AC697" s="88"/>
      <c r="AD697" s="338">
        <f>AD592</f>
        <v>692.06000000000006</v>
      </c>
      <c r="AE697" s="341"/>
      <c r="AF697" s="30"/>
      <c r="AG697" s="124"/>
      <c r="AH697" s="88"/>
      <c r="AI697" s="338"/>
      <c r="AJ697" s="29"/>
      <c r="AK697" s="30"/>
      <c r="AL697" s="124"/>
      <c r="AM697" s="88"/>
      <c r="AN697" s="338"/>
      <c r="AO697" s="29"/>
      <c r="AP697" s="30"/>
      <c r="AQ697" s="124"/>
      <c r="AR697" s="88"/>
      <c r="AS697" s="338"/>
      <c r="AT697" s="29"/>
      <c r="AU697" s="30"/>
      <c r="AV697" s="124"/>
    </row>
    <row r="698" spans="1:48" s="62" customFormat="1" outlineLevel="2" x14ac:dyDescent="0.3">
      <c r="A698" s="401" t="s">
        <v>544</v>
      </c>
      <c r="C698" s="337"/>
      <c r="D698" s="337"/>
      <c r="E698" s="337"/>
      <c r="F698" s="338"/>
      <c r="G698" s="338"/>
      <c r="H698" s="338"/>
      <c r="I698" s="338"/>
      <c r="J698" s="338"/>
      <c r="K698" s="339"/>
      <c r="L698" s="338"/>
      <c r="M698" s="339"/>
      <c r="N698" s="88"/>
      <c r="O698" s="338"/>
      <c r="P698" s="339"/>
      <c r="Q698" s="123"/>
      <c r="R698" s="124"/>
      <c r="S698" s="88"/>
      <c r="T698" s="338"/>
      <c r="U698" s="339"/>
      <c r="V698" s="123"/>
      <c r="W698" s="124"/>
      <c r="X698" s="340"/>
      <c r="Y698" s="338"/>
      <c r="Z698" s="339"/>
      <c r="AA698" s="30"/>
      <c r="AB698" s="124"/>
      <c r="AC698" s="88"/>
      <c r="AD698" s="338">
        <f>AD595</f>
        <v>152.83000000000001</v>
      </c>
      <c r="AE698" s="341"/>
      <c r="AF698" s="30"/>
      <c r="AG698" s="124"/>
      <c r="AH698" s="88"/>
      <c r="AI698" s="338"/>
      <c r="AJ698" s="29"/>
      <c r="AK698" s="30"/>
      <c r="AL698" s="124"/>
      <c r="AM698" s="88"/>
      <c r="AN698" s="338"/>
      <c r="AO698" s="29"/>
      <c r="AP698" s="30"/>
      <c r="AQ698" s="124"/>
      <c r="AR698" s="88"/>
      <c r="AS698" s="338"/>
      <c r="AT698" s="29"/>
      <c r="AU698" s="30"/>
      <c r="AV698" s="124"/>
    </row>
    <row r="699" spans="1:48" s="62" customFormat="1" x14ac:dyDescent="0.3">
      <c r="A699" s="190"/>
      <c r="C699" s="337"/>
      <c r="D699" s="337"/>
      <c r="E699" s="337"/>
      <c r="F699" s="338"/>
      <c r="G699" s="338"/>
      <c r="H699" s="338"/>
      <c r="I699" s="338"/>
      <c r="J699" s="338"/>
      <c r="K699" s="339"/>
      <c r="L699" s="338"/>
      <c r="M699" s="339"/>
      <c r="N699" s="88"/>
      <c r="O699" s="338"/>
      <c r="P699" s="339"/>
      <c r="Q699" s="123"/>
      <c r="R699" s="124"/>
      <c r="S699" s="88"/>
      <c r="T699" s="338"/>
      <c r="U699" s="339"/>
      <c r="V699" s="123"/>
      <c r="W699" s="124"/>
      <c r="X699" s="340"/>
      <c r="Y699" s="338"/>
      <c r="Z699" s="339"/>
      <c r="AA699" s="30"/>
      <c r="AB699" s="124"/>
      <c r="AC699" s="88"/>
      <c r="AD699" s="338"/>
      <c r="AE699" s="341"/>
      <c r="AF699" s="30"/>
      <c r="AG699" s="124"/>
      <c r="AH699" s="88"/>
      <c r="AI699" s="338"/>
      <c r="AJ699" s="29"/>
      <c r="AK699" s="30"/>
      <c r="AL699" s="124"/>
      <c r="AM699" s="88"/>
      <c r="AN699" s="338"/>
      <c r="AO699" s="29"/>
      <c r="AP699" s="30"/>
      <c r="AQ699" s="124"/>
      <c r="AR699" s="88"/>
      <c r="AS699" s="338"/>
      <c r="AT699" s="29"/>
      <c r="AU699" s="30"/>
      <c r="AV699" s="124"/>
    </row>
    <row r="700" spans="1:48" s="62" customFormat="1" ht="18" x14ac:dyDescent="0.3">
      <c r="A700" s="398"/>
      <c r="C700" s="337"/>
      <c r="D700" s="337"/>
      <c r="E700" s="337"/>
      <c r="F700" s="338"/>
      <c r="G700" s="338"/>
      <c r="H700" s="338"/>
      <c r="I700" s="338"/>
      <c r="J700" s="338"/>
      <c r="K700" s="339"/>
      <c r="L700" s="338"/>
      <c r="M700" s="339"/>
      <c r="N700" s="88"/>
      <c r="O700" s="338"/>
      <c r="P700" s="339"/>
      <c r="Q700" s="123"/>
      <c r="R700" s="124"/>
      <c r="S700" s="88"/>
      <c r="T700" s="338"/>
      <c r="U700" s="339"/>
      <c r="V700" s="123"/>
      <c r="W700" s="124"/>
      <c r="X700" s="340"/>
      <c r="Y700" s="338"/>
      <c r="Z700" s="339"/>
      <c r="AA700" s="30"/>
      <c r="AB700" s="124"/>
      <c r="AC700" s="88"/>
      <c r="AD700" s="338"/>
      <c r="AE700" s="341"/>
      <c r="AF700" s="30"/>
      <c r="AG700" s="124"/>
      <c r="AH700" s="88"/>
      <c r="AI700" s="338"/>
      <c r="AJ700" s="29"/>
      <c r="AK700" s="30"/>
      <c r="AL700" s="124"/>
      <c r="AM700" s="88"/>
      <c r="AN700" s="338"/>
      <c r="AO700" s="29"/>
      <c r="AP700" s="30"/>
      <c r="AQ700" s="124"/>
      <c r="AR700" s="88"/>
      <c r="AS700" s="338"/>
      <c r="AT700" s="29"/>
      <c r="AU700" s="30"/>
      <c r="AV700" s="124"/>
    </row>
    <row r="701" spans="1:48" s="62" customFormat="1" ht="18" x14ac:dyDescent="0.3">
      <c r="A701" s="398"/>
      <c r="C701" s="337"/>
      <c r="D701" s="337"/>
      <c r="E701" s="337"/>
      <c r="F701" s="338"/>
      <c r="G701" s="338"/>
      <c r="H701" s="338"/>
      <c r="I701" s="338"/>
      <c r="J701" s="338"/>
      <c r="K701" s="339"/>
      <c r="L701" s="338"/>
      <c r="M701" s="339"/>
      <c r="N701" s="88"/>
      <c r="O701" s="338"/>
      <c r="P701" s="339"/>
      <c r="Q701" s="123"/>
      <c r="R701" s="124"/>
      <c r="S701" s="88"/>
      <c r="T701" s="338"/>
      <c r="U701" s="339"/>
      <c r="V701" s="123"/>
      <c r="W701" s="124"/>
      <c r="X701" s="340"/>
      <c r="Y701" s="338"/>
      <c r="Z701" s="339"/>
      <c r="AA701" s="30"/>
      <c r="AB701" s="124"/>
      <c r="AC701" s="88"/>
      <c r="AD701" s="338"/>
      <c r="AE701" s="341"/>
      <c r="AF701" s="30"/>
      <c r="AG701" s="124"/>
      <c r="AH701" s="88"/>
      <c r="AI701" s="338"/>
      <c r="AJ701" s="29"/>
      <c r="AK701" s="30"/>
      <c r="AL701" s="124"/>
      <c r="AM701" s="88"/>
      <c r="AN701" s="338"/>
      <c r="AO701" s="29"/>
      <c r="AP701" s="30"/>
      <c r="AQ701" s="124"/>
      <c r="AR701" s="88"/>
      <c r="AS701" s="338"/>
      <c r="AT701" s="29"/>
      <c r="AU701" s="30"/>
      <c r="AV701" s="124"/>
    </row>
    <row r="702" spans="1:48" s="62" customFormat="1" x14ac:dyDescent="0.3">
      <c r="A702" s="342"/>
      <c r="B702" s="342"/>
      <c r="C702" s="337"/>
      <c r="D702" s="337"/>
      <c r="E702" s="337"/>
      <c r="F702" s="338"/>
      <c r="G702" s="338"/>
      <c r="H702" s="338"/>
      <c r="I702" s="338"/>
      <c r="J702" s="338"/>
      <c r="K702" s="339"/>
      <c r="L702" s="338"/>
      <c r="M702" s="339"/>
      <c r="N702" s="88"/>
      <c r="O702" s="338"/>
      <c r="P702" s="339"/>
      <c r="Q702" s="123"/>
      <c r="R702" s="124"/>
      <c r="S702" s="88"/>
      <c r="T702" s="338"/>
      <c r="U702" s="339"/>
      <c r="V702" s="123"/>
      <c r="W702" s="124"/>
      <c r="X702" s="340"/>
      <c r="Y702" s="338"/>
      <c r="Z702" s="339"/>
      <c r="AA702" s="30"/>
      <c r="AB702" s="124"/>
      <c r="AC702" s="88"/>
      <c r="AD702" s="338"/>
      <c r="AE702" s="341"/>
      <c r="AF702" s="30"/>
      <c r="AG702" s="124"/>
      <c r="AH702" s="88"/>
      <c r="AI702" s="338"/>
      <c r="AJ702" s="29"/>
      <c r="AK702" s="30"/>
      <c r="AL702" s="124"/>
      <c r="AM702" s="88"/>
      <c r="AN702" s="338"/>
      <c r="AO702" s="29"/>
      <c r="AP702" s="30"/>
      <c r="AQ702" s="124"/>
      <c r="AR702" s="88"/>
      <c r="AS702" s="338"/>
      <c r="AT702" s="29"/>
      <c r="AU702" s="30"/>
      <c r="AV702" s="124"/>
    </row>
    <row r="705" spans="1:48" s="62" customFormat="1" x14ac:dyDescent="0.3">
      <c r="A705" s="188"/>
      <c r="C705" s="337"/>
      <c r="D705" s="337"/>
      <c r="E705" s="337"/>
      <c r="F705" s="338"/>
      <c r="G705" s="338"/>
      <c r="H705" s="338"/>
      <c r="I705" s="338"/>
      <c r="J705" s="338"/>
      <c r="K705" s="339"/>
      <c r="L705" s="338"/>
      <c r="M705" s="339"/>
      <c r="N705" s="88"/>
      <c r="O705" s="338"/>
      <c r="P705" s="339"/>
      <c r="Q705" s="123"/>
      <c r="R705" s="124"/>
      <c r="S705" s="88"/>
      <c r="T705" s="338"/>
      <c r="U705" s="339"/>
      <c r="V705" s="123"/>
      <c r="W705" s="124"/>
      <c r="X705" s="340"/>
      <c r="Y705" s="338"/>
      <c r="Z705" s="339"/>
      <c r="AA705" s="30"/>
      <c r="AB705" s="124"/>
      <c r="AC705" s="88"/>
      <c r="AD705" s="338"/>
      <c r="AE705" s="341"/>
      <c r="AF705" s="30"/>
      <c r="AG705" s="124"/>
      <c r="AH705" s="88"/>
      <c r="AI705" s="338"/>
      <c r="AJ705" s="29"/>
      <c r="AK705" s="30"/>
      <c r="AL705" s="124"/>
      <c r="AM705" s="88"/>
      <c r="AN705" s="338"/>
      <c r="AO705" s="29"/>
      <c r="AP705" s="30"/>
      <c r="AQ705" s="124"/>
      <c r="AR705" s="88"/>
      <c r="AS705" s="338"/>
      <c r="AT705" s="29"/>
      <c r="AU705" s="30"/>
      <c r="AV705" s="124"/>
    </row>
    <row r="706" spans="1:48" s="62" customFormat="1" x14ac:dyDescent="0.3">
      <c r="A706" s="188"/>
      <c r="C706" s="337"/>
      <c r="D706" s="337"/>
      <c r="E706" s="337"/>
      <c r="F706" s="338"/>
      <c r="G706" s="338"/>
      <c r="H706" s="338"/>
      <c r="I706" s="338"/>
      <c r="J706" s="338"/>
      <c r="K706" s="339"/>
      <c r="L706" s="338"/>
      <c r="M706" s="339"/>
      <c r="N706" s="88"/>
      <c r="O706" s="338"/>
      <c r="P706" s="339"/>
      <c r="Q706" s="123"/>
      <c r="R706" s="124"/>
      <c r="S706" s="88"/>
      <c r="T706" s="338"/>
      <c r="U706" s="339"/>
      <c r="V706" s="123"/>
      <c r="W706" s="124"/>
      <c r="X706" s="340"/>
      <c r="Y706" s="338"/>
      <c r="Z706" s="339"/>
      <c r="AA706" s="30"/>
      <c r="AB706" s="124"/>
      <c r="AC706" s="88"/>
      <c r="AD706" s="338"/>
      <c r="AE706" s="341"/>
      <c r="AF706" s="30"/>
      <c r="AG706" s="124"/>
      <c r="AH706" s="88"/>
      <c r="AI706" s="338"/>
      <c r="AJ706" s="29"/>
      <c r="AK706" s="30"/>
      <c r="AL706" s="124"/>
      <c r="AM706" s="88"/>
      <c r="AN706" s="338"/>
      <c r="AO706" s="29"/>
      <c r="AP706" s="30"/>
      <c r="AQ706" s="124"/>
      <c r="AR706" s="88"/>
      <c r="AS706" s="338"/>
      <c r="AT706" s="29"/>
      <c r="AU706" s="30"/>
      <c r="AV706" s="124"/>
    </row>
    <row r="707" spans="1:48" s="62" customFormat="1" x14ac:dyDescent="0.3">
      <c r="A707" s="188"/>
      <c r="C707" s="337"/>
      <c r="D707" s="337"/>
      <c r="E707" s="337"/>
      <c r="F707" s="338"/>
      <c r="G707" s="338"/>
      <c r="H707" s="338"/>
      <c r="I707" s="338"/>
      <c r="J707" s="338"/>
      <c r="K707" s="339"/>
      <c r="L707" s="338"/>
      <c r="M707" s="339"/>
      <c r="N707" s="88"/>
      <c r="O707" s="338"/>
      <c r="P707" s="339"/>
      <c r="Q707" s="123"/>
      <c r="R707" s="124"/>
      <c r="S707" s="88"/>
      <c r="T707" s="338"/>
      <c r="U707" s="339"/>
      <c r="V707" s="123"/>
      <c r="W707" s="124"/>
      <c r="X707" s="340"/>
      <c r="Y707" s="338"/>
      <c r="Z707" s="339"/>
      <c r="AA707" s="30"/>
      <c r="AB707" s="124"/>
      <c r="AC707" s="88"/>
      <c r="AD707" s="338"/>
      <c r="AE707" s="341"/>
      <c r="AF707" s="30"/>
      <c r="AG707" s="124"/>
      <c r="AH707" s="88"/>
      <c r="AI707" s="338"/>
      <c r="AJ707" s="29"/>
      <c r="AK707" s="30"/>
      <c r="AL707" s="124"/>
      <c r="AM707" s="88"/>
      <c r="AN707" s="338"/>
      <c r="AO707" s="29"/>
      <c r="AP707" s="30"/>
      <c r="AQ707" s="124"/>
      <c r="AR707" s="88"/>
      <c r="AS707" s="338"/>
      <c r="AT707" s="29"/>
      <c r="AU707" s="30"/>
      <c r="AV707" s="124"/>
    </row>
    <row r="708" spans="1:48" s="62" customFormat="1" x14ac:dyDescent="0.3">
      <c r="A708" s="188"/>
      <c r="C708" s="337"/>
      <c r="D708" s="337"/>
      <c r="E708" s="337"/>
      <c r="F708" s="338"/>
      <c r="G708" s="338"/>
      <c r="H708" s="338"/>
      <c r="I708" s="338"/>
      <c r="J708" s="338"/>
      <c r="K708" s="339"/>
      <c r="L708" s="338"/>
      <c r="M708" s="339"/>
      <c r="N708" s="88"/>
      <c r="O708" s="338"/>
      <c r="P708" s="339"/>
      <c r="Q708" s="123"/>
      <c r="R708" s="124"/>
      <c r="S708" s="88"/>
      <c r="T708" s="338"/>
      <c r="U708" s="339"/>
      <c r="V708" s="123"/>
      <c r="W708" s="124"/>
      <c r="X708" s="340"/>
      <c r="Y708" s="338"/>
      <c r="Z708" s="339"/>
      <c r="AA708" s="30"/>
      <c r="AB708" s="124"/>
      <c r="AC708" s="88"/>
      <c r="AD708" s="338"/>
      <c r="AE708" s="341"/>
      <c r="AF708" s="30"/>
      <c r="AG708" s="124"/>
      <c r="AH708" s="88"/>
      <c r="AI708" s="338"/>
      <c r="AJ708" s="29"/>
      <c r="AK708" s="30"/>
      <c r="AL708" s="124"/>
      <c r="AM708" s="88"/>
      <c r="AN708" s="338"/>
      <c r="AO708" s="29"/>
      <c r="AP708" s="30"/>
      <c r="AQ708" s="124"/>
      <c r="AR708" s="88"/>
      <c r="AS708" s="338"/>
      <c r="AT708" s="29"/>
      <c r="AU708" s="30"/>
      <c r="AV708" s="124"/>
    </row>
    <row r="709" spans="1:48" s="62" customFormat="1" x14ac:dyDescent="0.3">
      <c r="A709" s="188"/>
      <c r="C709" s="337"/>
      <c r="D709" s="337"/>
      <c r="E709" s="337"/>
      <c r="F709" s="338"/>
      <c r="G709" s="338"/>
      <c r="H709" s="338"/>
      <c r="I709" s="338"/>
      <c r="J709" s="338"/>
      <c r="K709" s="339"/>
      <c r="L709" s="338"/>
      <c r="M709" s="339"/>
      <c r="N709" s="88"/>
      <c r="O709" s="338"/>
      <c r="P709" s="339"/>
      <c r="Q709" s="123"/>
      <c r="R709" s="124"/>
      <c r="S709" s="88"/>
      <c r="T709" s="338"/>
      <c r="U709" s="339"/>
      <c r="V709" s="123"/>
      <c r="W709" s="124"/>
      <c r="X709" s="340"/>
      <c r="Y709" s="338"/>
      <c r="Z709" s="339"/>
      <c r="AA709" s="30"/>
      <c r="AB709" s="124"/>
      <c r="AC709" s="88"/>
      <c r="AD709" s="338"/>
      <c r="AE709" s="341"/>
      <c r="AF709" s="30"/>
      <c r="AG709" s="124"/>
      <c r="AH709" s="88"/>
      <c r="AI709" s="338"/>
      <c r="AJ709" s="29"/>
      <c r="AK709" s="30"/>
      <c r="AL709" s="124"/>
      <c r="AM709" s="88"/>
      <c r="AN709" s="338"/>
      <c r="AO709" s="29"/>
      <c r="AP709" s="30"/>
      <c r="AQ709" s="124"/>
      <c r="AR709" s="88"/>
      <c r="AS709" s="338"/>
      <c r="AT709" s="29"/>
      <c r="AU709" s="30"/>
      <c r="AV709" s="124"/>
    </row>
    <row r="710" spans="1:48" s="62" customFormat="1" x14ac:dyDescent="0.3">
      <c r="A710" s="188"/>
      <c r="C710" s="337"/>
      <c r="D710" s="337"/>
      <c r="E710" s="337"/>
      <c r="F710" s="338"/>
      <c r="G710" s="338"/>
      <c r="H710" s="338"/>
      <c r="I710" s="338"/>
      <c r="J710" s="338"/>
      <c r="K710" s="339"/>
      <c r="L710" s="338"/>
      <c r="M710" s="339"/>
      <c r="N710" s="88"/>
      <c r="O710" s="338"/>
      <c r="P710" s="339"/>
      <c r="Q710" s="123"/>
      <c r="R710" s="124"/>
      <c r="S710" s="88"/>
      <c r="T710" s="338"/>
      <c r="U710" s="339"/>
      <c r="V710" s="123"/>
      <c r="W710" s="124"/>
      <c r="X710" s="340"/>
      <c r="Y710" s="338"/>
      <c r="Z710" s="339"/>
      <c r="AA710" s="30"/>
      <c r="AB710" s="124"/>
      <c r="AC710" s="88"/>
      <c r="AD710" s="338"/>
      <c r="AE710" s="341"/>
      <c r="AF710" s="30"/>
      <c r="AG710" s="124"/>
      <c r="AH710" s="88"/>
      <c r="AI710" s="338"/>
      <c r="AJ710" s="29"/>
      <c r="AK710" s="30"/>
      <c r="AL710" s="124"/>
      <c r="AM710" s="88"/>
      <c r="AN710" s="338"/>
      <c r="AO710" s="29"/>
      <c r="AP710" s="30"/>
      <c r="AQ710" s="124"/>
      <c r="AR710" s="88"/>
      <c r="AS710" s="338"/>
      <c r="AT710" s="29"/>
      <c r="AU710" s="30"/>
      <c r="AV710" s="124"/>
    </row>
    <row r="711" spans="1:48" s="62" customFormat="1" x14ac:dyDescent="0.3">
      <c r="A711" s="188"/>
      <c r="C711" s="337"/>
      <c r="D711" s="337"/>
      <c r="E711" s="337"/>
      <c r="F711" s="338"/>
      <c r="G711" s="338"/>
      <c r="H711" s="338"/>
      <c r="I711" s="338"/>
      <c r="J711" s="338"/>
      <c r="K711" s="339"/>
      <c r="L711" s="338"/>
      <c r="M711" s="339"/>
      <c r="N711" s="88"/>
      <c r="O711" s="338"/>
      <c r="P711" s="339"/>
      <c r="Q711" s="123"/>
      <c r="R711" s="124"/>
      <c r="S711" s="88"/>
      <c r="T711" s="338"/>
      <c r="U711" s="339"/>
      <c r="V711" s="123"/>
      <c r="W711" s="124"/>
      <c r="X711" s="340"/>
      <c r="Y711" s="338"/>
      <c r="Z711" s="339"/>
      <c r="AA711" s="30"/>
      <c r="AB711" s="124"/>
      <c r="AC711" s="88"/>
      <c r="AD711" s="338"/>
      <c r="AE711" s="341"/>
      <c r="AF711" s="30"/>
      <c r="AG711" s="124"/>
      <c r="AH711" s="88"/>
      <c r="AI711" s="338"/>
      <c r="AJ711" s="29"/>
      <c r="AK711" s="30"/>
      <c r="AL711" s="124"/>
      <c r="AM711" s="88"/>
      <c r="AN711" s="338"/>
      <c r="AO711" s="29"/>
      <c r="AP711" s="30"/>
      <c r="AQ711" s="124"/>
      <c r="AR711" s="88"/>
      <c r="AS711" s="338"/>
      <c r="AT711" s="29"/>
      <c r="AU711" s="30"/>
      <c r="AV711" s="124"/>
    </row>
    <row r="712" spans="1:48" s="62" customFormat="1" x14ac:dyDescent="0.3">
      <c r="A712" s="188"/>
      <c r="C712" s="337"/>
      <c r="D712" s="337"/>
      <c r="E712" s="337"/>
      <c r="F712" s="338"/>
      <c r="G712" s="338"/>
      <c r="H712" s="338"/>
      <c r="I712" s="338"/>
      <c r="J712" s="338"/>
      <c r="K712" s="339"/>
      <c r="L712" s="338"/>
      <c r="M712" s="339"/>
      <c r="N712" s="88"/>
      <c r="O712" s="338"/>
      <c r="P712" s="339"/>
      <c r="Q712" s="123"/>
      <c r="R712" s="124"/>
      <c r="S712" s="88"/>
      <c r="T712" s="338"/>
      <c r="U712" s="339"/>
      <c r="V712" s="123"/>
      <c r="W712" s="124"/>
      <c r="X712" s="340"/>
      <c r="Y712" s="338"/>
      <c r="Z712" s="339"/>
      <c r="AA712" s="30"/>
      <c r="AB712" s="124"/>
      <c r="AC712" s="88"/>
      <c r="AD712" s="338"/>
      <c r="AE712" s="341"/>
      <c r="AF712" s="30"/>
      <c r="AG712" s="124"/>
      <c r="AH712" s="88"/>
      <c r="AI712" s="338"/>
      <c r="AJ712" s="29"/>
      <c r="AK712" s="30"/>
      <c r="AL712" s="124"/>
      <c r="AM712" s="88"/>
      <c r="AN712" s="338"/>
      <c r="AO712" s="29"/>
      <c r="AP712" s="30"/>
      <c r="AQ712" s="124"/>
      <c r="AR712" s="88"/>
      <c r="AS712" s="338"/>
      <c r="AT712" s="29"/>
      <c r="AU712" s="30"/>
      <c r="AV712" s="124"/>
    </row>
    <row r="713" spans="1:48" s="62" customFormat="1" x14ac:dyDescent="0.3">
      <c r="A713" s="188"/>
      <c r="C713" s="337"/>
      <c r="D713" s="337"/>
      <c r="E713" s="337"/>
      <c r="F713" s="338"/>
      <c r="G713" s="338"/>
      <c r="H713" s="338"/>
      <c r="I713" s="338"/>
      <c r="J713" s="338"/>
      <c r="K713" s="339"/>
      <c r="L713" s="338"/>
      <c r="M713" s="339"/>
      <c r="N713" s="88"/>
      <c r="O713" s="338"/>
      <c r="P713" s="339"/>
      <c r="Q713" s="123"/>
      <c r="R713" s="124"/>
      <c r="S713" s="88"/>
      <c r="T713" s="338"/>
      <c r="U713" s="339"/>
      <c r="V713" s="123"/>
      <c r="W713" s="124"/>
      <c r="X713" s="340"/>
      <c r="Y713" s="338"/>
      <c r="Z713" s="339"/>
      <c r="AA713" s="30"/>
      <c r="AB713" s="124"/>
      <c r="AC713" s="88"/>
      <c r="AD713" s="338"/>
      <c r="AE713" s="341"/>
      <c r="AF713" s="30"/>
      <c r="AG713" s="124"/>
      <c r="AH713" s="88"/>
      <c r="AI713" s="338"/>
      <c r="AJ713" s="29"/>
      <c r="AK713" s="30"/>
      <c r="AL713" s="124"/>
      <c r="AM713" s="88"/>
      <c r="AN713" s="338"/>
      <c r="AO713" s="29"/>
      <c r="AP713" s="30"/>
      <c r="AQ713" s="124"/>
      <c r="AR713" s="88"/>
      <c r="AS713" s="338"/>
      <c r="AT713" s="29"/>
      <c r="AU713" s="30"/>
      <c r="AV713" s="124"/>
    </row>
    <row r="714" spans="1:48" s="62" customFormat="1" x14ac:dyDescent="0.3">
      <c r="A714" s="401"/>
      <c r="C714" s="337"/>
      <c r="D714" s="337"/>
      <c r="E714" s="337"/>
      <c r="F714" s="338"/>
      <c r="G714" s="338"/>
      <c r="H714" s="338"/>
      <c r="I714" s="338"/>
      <c r="J714" s="338"/>
      <c r="K714" s="339"/>
      <c r="L714" s="338"/>
      <c r="M714" s="339"/>
      <c r="N714" s="88"/>
      <c r="O714" s="338"/>
      <c r="P714" s="339"/>
      <c r="Q714" s="123"/>
      <c r="R714" s="124"/>
      <c r="S714" s="88"/>
      <c r="T714" s="338"/>
      <c r="U714" s="339"/>
      <c r="V714" s="123"/>
      <c r="W714" s="124"/>
      <c r="X714" s="340"/>
      <c r="Y714" s="338"/>
      <c r="Z714" s="339"/>
      <c r="AA714" s="30"/>
      <c r="AB714" s="124"/>
      <c r="AC714" s="88"/>
      <c r="AD714" s="338"/>
      <c r="AE714" s="341"/>
      <c r="AF714" s="30"/>
      <c r="AG714" s="124"/>
      <c r="AH714" s="88"/>
      <c r="AI714" s="338"/>
      <c r="AJ714" s="29"/>
      <c r="AK714" s="30"/>
      <c r="AL714" s="124"/>
      <c r="AM714" s="88"/>
      <c r="AN714" s="338"/>
      <c r="AO714" s="29"/>
      <c r="AP714" s="30"/>
      <c r="AQ714" s="124"/>
      <c r="AR714" s="88"/>
      <c r="AS714" s="338"/>
      <c r="AT714" s="29"/>
      <c r="AU714" s="30"/>
      <c r="AV714" s="124"/>
    </row>
    <row r="715" spans="1:48" s="62" customFormat="1" x14ac:dyDescent="0.3">
      <c r="A715" s="401"/>
      <c r="C715" s="337"/>
      <c r="D715" s="337"/>
      <c r="E715" s="337"/>
      <c r="F715" s="338"/>
      <c r="G715" s="338"/>
      <c r="H715" s="338"/>
      <c r="I715" s="338"/>
      <c r="J715" s="338"/>
      <c r="K715" s="339"/>
      <c r="L715" s="338"/>
      <c r="M715" s="339"/>
      <c r="N715" s="88"/>
      <c r="O715" s="338"/>
      <c r="P715" s="339"/>
      <c r="Q715" s="123"/>
      <c r="R715" s="124"/>
      <c r="S715" s="88"/>
      <c r="T715" s="338"/>
      <c r="U715" s="339"/>
      <c r="V715" s="123"/>
      <c r="W715" s="124"/>
      <c r="X715" s="340"/>
      <c r="Y715" s="338"/>
      <c r="Z715" s="339"/>
      <c r="AA715" s="30"/>
      <c r="AB715" s="124"/>
      <c r="AC715" s="88"/>
      <c r="AD715" s="338"/>
      <c r="AE715" s="341"/>
      <c r="AF715" s="30"/>
      <c r="AG715" s="124"/>
      <c r="AH715" s="88"/>
      <c r="AI715" s="338"/>
      <c r="AJ715" s="29"/>
      <c r="AK715" s="30"/>
      <c r="AL715" s="124"/>
      <c r="AM715" s="88"/>
      <c r="AN715" s="338"/>
      <c r="AO715" s="29"/>
      <c r="AP715" s="30"/>
      <c r="AQ715" s="124"/>
      <c r="AR715" s="88"/>
      <c r="AS715" s="338"/>
      <c r="AT715" s="29"/>
      <c r="AU715" s="30"/>
      <c r="AV715" s="124"/>
    </row>
    <row r="716" spans="1:48" s="62" customFormat="1" x14ac:dyDescent="0.3">
      <c r="A716" s="401"/>
      <c r="C716" s="337"/>
      <c r="D716" s="337"/>
      <c r="E716" s="337"/>
      <c r="F716" s="338"/>
      <c r="G716" s="338"/>
      <c r="H716" s="338"/>
      <c r="I716" s="338"/>
      <c r="J716" s="338"/>
      <c r="K716" s="339"/>
      <c r="L716" s="338"/>
      <c r="M716" s="339"/>
      <c r="N716" s="88"/>
      <c r="O716" s="338"/>
      <c r="P716" s="339"/>
      <c r="Q716" s="123"/>
      <c r="R716" s="124"/>
      <c r="S716" s="88"/>
      <c r="T716" s="338"/>
      <c r="U716" s="339"/>
      <c r="V716" s="123"/>
      <c r="W716" s="124"/>
      <c r="X716" s="340"/>
      <c r="Y716" s="338"/>
      <c r="Z716" s="339"/>
      <c r="AA716" s="30"/>
      <c r="AB716" s="124"/>
      <c r="AC716" s="88"/>
      <c r="AD716" s="338"/>
      <c r="AE716" s="341"/>
      <c r="AF716" s="30"/>
      <c r="AG716" s="124"/>
      <c r="AH716" s="88"/>
      <c r="AI716" s="338"/>
      <c r="AJ716" s="29"/>
      <c r="AK716" s="30"/>
      <c r="AL716" s="124"/>
      <c r="AM716" s="88"/>
      <c r="AN716" s="338"/>
      <c r="AO716" s="29"/>
      <c r="AP716" s="30"/>
      <c r="AQ716" s="124"/>
      <c r="AR716" s="88"/>
      <c r="AS716" s="338"/>
      <c r="AT716" s="29"/>
      <c r="AU716" s="30"/>
      <c r="AV716" s="124"/>
    </row>
    <row r="717" spans="1:48" s="62" customFormat="1" ht="18" x14ac:dyDescent="0.3">
      <c r="A717" s="400" t="s">
        <v>597</v>
      </c>
      <c r="C717" s="337"/>
      <c r="D717" s="337"/>
      <c r="E717" s="337"/>
      <c r="F717" s="338"/>
      <c r="G717" s="338"/>
      <c r="H717" s="338"/>
      <c r="I717" s="338"/>
      <c r="J717" s="338"/>
      <c r="K717" s="339"/>
      <c r="L717" s="338"/>
      <c r="M717" s="339"/>
      <c r="N717" s="88"/>
      <c r="O717" s="338"/>
      <c r="P717" s="339"/>
      <c r="Q717" s="123"/>
      <c r="R717" s="124"/>
      <c r="S717" s="88"/>
      <c r="T717" s="338"/>
      <c r="U717" s="339"/>
      <c r="V717" s="123"/>
      <c r="W717" s="124"/>
      <c r="X717" s="340"/>
      <c r="Y717" s="338"/>
      <c r="Z717" s="339"/>
      <c r="AA717" s="30"/>
      <c r="AB717" s="124"/>
      <c r="AC717" s="88"/>
      <c r="AD717" s="338"/>
      <c r="AE717" s="341"/>
      <c r="AF717" s="30"/>
      <c r="AG717" s="124"/>
      <c r="AH717" s="88"/>
      <c r="AI717" s="338"/>
      <c r="AJ717" s="29"/>
      <c r="AK717" s="30"/>
      <c r="AL717" s="124"/>
      <c r="AM717" s="88"/>
      <c r="AN717" s="338"/>
      <c r="AO717" s="29"/>
      <c r="AP717" s="30"/>
      <c r="AQ717" s="124"/>
      <c r="AR717" s="88"/>
      <c r="AS717" s="338"/>
      <c r="AT717" s="29"/>
      <c r="AU717" s="30"/>
      <c r="AV717" s="124"/>
    </row>
    <row r="718" spans="1:48" s="62" customFormat="1" x14ac:dyDescent="0.3">
      <c r="A718" s="188" t="s">
        <v>598</v>
      </c>
      <c r="C718" s="337"/>
      <c r="D718" s="337"/>
      <c r="E718" s="337"/>
      <c r="F718" s="338"/>
      <c r="G718" s="338"/>
      <c r="H718" s="338"/>
      <c r="I718" s="338"/>
      <c r="J718" s="338"/>
      <c r="K718" s="339"/>
      <c r="L718" s="338"/>
      <c r="M718" s="339"/>
      <c r="N718" s="88"/>
      <c r="O718" s="338"/>
      <c r="P718" s="339"/>
      <c r="Q718" s="123"/>
      <c r="R718" s="124"/>
      <c r="S718" s="88"/>
      <c r="T718" s="338"/>
      <c r="U718" s="339"/>
      <c r="V718" s="123"/>
      <c r="W718" s="124"/>
      <c r="X718" s="340"/>
      <c r="Y718" s="338"/>
      <c r="Z718" s="339"/>
      <c r="AA718" s="30"/>
      <c r="AB718" s="124"/>
      <c r="AC718" s="88"/>
      <c r="AD718" s="338"/>
      <c r="AE718" s="341"/>
      <c r="AF718" s="30"/>
      <c r="AG718" s="124"/>
      <c r="AH718" s="88"/>
      <c r="AI718" s="338"/>
      <c r="AJ718" s="29"/>
      <c r="AK718" s="30"/>
      <c r="AL718" s="124"/>
      <c r="AM718" s="88"/>
      <c r="AN718" s="338"/>
      <c r="AO718" s="29"/>
      <c r="AP718" s="30"/>
      <c r="AQ718" s="124"/>
      <c r="AR718" s="88"/>
      <c r="AS718" s="338"/>
      <c r="AT718" s="29"/>
      <c r="AU718" s="30"/>
      <c r="AV718" s="124"/>
    </row>
    <row r="719" spans="1:48" s="62" customFormat="1" x14ac:dyDescent="0.3">
      <c r="A719" s="188" t="s">
        <v>346</v>
      </c>
      <c r="C719" s="337"/>
      <c r="D719" s="337"/>
      <c r="E719" s="337"/>
      <c r="F719" s="338"/>
      <c r="G719" s="338"/>
      <c r="H719" s="338"/>
      <c r="I719" s="338"/>
      <c r="J719" s="338"/>
      <c r="K719" s="339"/>
      <c r="L719" s="338"/>
      <c r="M719" s="339"/>
      <c r="N719" s="88"/>
      <c r="O719" s="338"/>
      <c r="P719" s="339"/>
      <c r="Q719" s="123"/>
      <c r="R719" s="124"/>
      <c r="S719" s="88"/>
      <c r="T719" s="338"/>
      <c r="U719" s="339"/>
      <c r="V719" s="123"/>
      <c r="W719" s="124"/>
      <c r="X719" s="340"/>
      <c r="Y719" s="338"/>
      <c r="Z719" s="339"/>
      <c r="AA719" s="30"/>
      <c r="AB719" s="124"/>
      <c r="AC719" s="88"/>
      <c r="AD719" s="338"/>
      <c r="AE719" s="341"/>
      <c r="AF719" s="30"/>
      <c r="AG719" s="124"/>
      <c r="AH719" s="88"/>
      <c r="AI719" s="338"/>
      <c r="AJ719" s="29"/>
      <c r="AK719" s="30"/>
      <c r="AL719" s="124"/>
      <c r="AM719" s="88"/>
      <c r="AN719" s="338"/>
      <c r="AO719" s="29"/>
      <c r="AP719" s="30"/>
      <c r="AQ719" s="124"/>
      <c r="AR719" s="88"/>
      <c r="AS719" s="338"/>
      <c r="AT719" s="29"/>
      <c r="AU719" s="30"/>
      <c r="AV719" s="124"/>
    </row>
    <row r="720" spans="1:48" s="62" customFormat="1" x14ac:dyDescent="0.3">
      <c r="A720" s="401"/>
      <c r="C720" s="337"/>
      <c r="D720" s="337"/>
      <c r="E720" s="337"/>
      <c r="F720" s="338"/>
      <c r="G720" s="338"/>
      <c r="H720" s="338"/>
      <c r="I720" s="338"/>
      <c r="J720" s="338"/>
      <c r="K720" s="339"/>
      <c r="L720" s="338"/>
      <c r="M720" s="339"/>
      <c r="N720" s="88"/>
      <c r="O720" s="338"/>
      <c r="P720" s="339"/>
      <c r="Q720" s="123"/>
      <c r="R720" s="124"/>
      <c r="S720" s="88"/>
      <c r="T720" s="338"/>
      <c r="U720" s="339"/>
      <c r="V720" s="123"/>
      <c r="W720" s="124"/>
      <c r="X720" s="340"/>
      <c r="Y720" s="338"/>
      <c r="Z720" s="339"/>
      <c r="AA720" s="30"/>
      <c r="AB720" s="124"/>
      <c r="AC720" s="88"/>
      <c r="AD720" s="338"/>
      <c r="AE720" s="341"/>
      <c r="AF720" s="30"/>
      <c r="AG720" s="124"/>
      <c r="AH720" s="88"/>
      <c r="AI720" s="338"/>
      <c r="AJ720" s="29"/>
      <c r="AK720" s="30"/>
      <c r="AL720" s="124"/>
      <c r="AM720" s="88"/>
      <c r="AN720" s="338"/>
      <c r="AO720" s="29"/>
      <c r="AP720" s="30"/>
      <c r="AQ720" s="124"/>
      <c r="AR720" s="88"/>
      <c r="AS720" s="338"/>
      <c r="AT720" s="29"/>
      <c r="AU720" s="30"/>
      <c r="AV720" s="124"/>
    </row>
    <row r="721" spans="1:48" s="62" customFormat="1" x14ac:dyDescent="0.3">
      <c r="A721" s="401"/>
      <c r="C721" s="337"/>
      <c r="D721" s="337"/>
      <c r="E721" s="337"/>
      <c r="F721" s="338"/>
      <c r="G721" s="338"/>
      <c r="H721" s="338"/>
      <c r="I721" s="338"/>
      <c r="J721" s="338"/>
      <c r="K721" s="339"/>
      <c r="L721" s="338"/>
      <c r="M721" s="339"/>
      <c r="N721" s="88"/>
      <c r="O721" s="338"/>
      <c r="P721" s="339"/>
      <c r="Q721" s="123"/>
      <c r="R721" s="124"/>
      <c r="S721" s="88"/>
      <c r="T721" s="338"/>
      <c r="U721" s="339"/>
      <c r="V721" s="123"/>
      <c r="W721" s="124"/>
      <c r="X721" s="340"/>
      <c r="Y721" s="338"/>
      <c r="Z721" s="339"/>
      <c r="AA721" s="30"/>
      <c r="AB721" s="124"/>
      <c r="AC721" s="88"/>
      <c r="AD721" s="338"/>
      <c r="AE721" s="341"/>
      <c r="AF721" s="30"/>
      <c r="AG721" s="124"/>
      <c r="AH721" s="88"/>
      <c r="AI721" s="338"/>
      <c r="AJ721" s="29"/>
      <c r="AK721" s="30"/>
      <c r="AL721" s="124"/>
      <c r="AM721" s="88"/>
      <c r="AN721" s="338"/>
      <c r="AO721" s="29"/>
      <c r="AP721" s="30"/>
      <c r="AQ721" s="124"/>
      <c r="AR721" s="88"/>
      <c r="AS721" s="338"/>
      <c r="AT721" s="29"/>
      <c r="AU721" s="30"/>
      <c r="AV721" s="124"/>
    </row>
    <row r="722" spans="1:48" s="62" customFormat="1" x14ac:dyDescent="0.3">
      <c r="A722" s="401"/>
      <c r="C722" s="337"/>
      <c r="D722" s="337"/>
      <c r="E722" s="337"/>
      <c r="F722" s="338"/>
      <c r="G722" s="338"/>
      <c r="H722" s="338"/>
      <c r="I722" s="338"/>
      <c r="J722" s="338"/>
      <c r="K722" s="339"/>
      <c r="L722" s="338"/>
      <c r="M722" s="339"/>
      <c r="N722" s="88"/>
      <c r="O722" s="338"/>
      <c r="P722" s="339"/>
      <c r="Q722" s="123"/>
      <c r="R722" s="124"/>
      <c r="S722" s="88"/>
      <c r="T722" s="338"/>
      <c r="U722" s="339"/>
      <c r="V722" s="123"/>
      <c r="W722" s="124"/>
      <c r="X722" s="340"/>
      <c r="Y722" s="338"/>
      <c r="Z722" s="339"/>
      <c r="AA722" s="30"/>
      <c r="AB722" s="124"/>
      <c r="AC722" s="88"/>
      <c r="AD722" s="338"/>
      <c r="AE722" s="341"/>
      <c r="AF722" s="30"/>
      <c r="AG722" s="124"/>
      <c r="AH722" s="88"/>
      <c r="AI722" s="338"/>
      <c r="AJ722" s="29"/>
      <c r="AK722" s="30"/>
      <c r="AL722" s="124"/>
      <c r="AM722" s="88"/>
      <c r="AN722" s="338"/>
      <c r="AO722" s="29"/>
      <c r="AP722" s="30"/>
      <c r="AQ722" s="124"/>
      <c r="AR722" s="88"/>
      <c r="AS722" s="338"/>
      <c r="AT722" s="29"/>
      <c r="AU722" s="30"/>
      <c r="AV722" s="124"/>
    </row>
    <row r="723" spans="1:48" s="62" customFormat="1" x14ac:dyDescent="0.3">
      <c r="A723" s="401"/>
      <c r="C723" s="337"/>
      <c r="D723" s="337"/>
      <c r="E723" s="337"/>
      <c r="F723" s="338"/>
      <c r="G723" s="338"/>
      <c r="H723" s="338"/>
      <c r="I723" s="338"/>
      <c r="J723" s="338"/>
      <c r="K723" s="339"/>
      <c r="L723" s="338"/>
      <c r="M723" s="339"/>
      <c r="N723" s="88"/>
      <c r="O723" s="338"/>
      <c r="P723" s="339"/>
      <c r="Q723" s="123"/>
      <c r="R723" s="124"/>
      <c r="S723" s="88"/>
      <c r="T723" s="338"/>
      <c r="U723" s="339"/>
      <c r="V723" s="123"/>
      <c r="W723" s="124"/>
      <c r="X723" s="340"/>
      <c r="Y723" s="338"/>
      <c r="Z723" s="339"/>
      <c r="AA723" s="30"/>
      <c r="AB723" s="124"/>
      <c r="AC723" s="88"/>
      <c r="AD723" s="338"/>
      <c r="AE723" s="341"/>
      <c r="AF723" s="30"/>
      <c r="AG723" s="124"/>
      <c r="AH723" s="88"/>
      <c r="AI723" s="338"/>
      <c r="AJ723" s="29"/>
      <c r="AK723" s="30"/>
      <c r="AL723" s="124"/>
      <c r="AM723" s="88"/>
      <c r="AN723" s="338"/>
      <c r="AO723" s="29"/>
      <c r="AP723" s="30"/>
      <c r="AQ723" s="124"/>
      <c r="AR723" s="88"/>
      <c r="AS723" s="338"/>
      <c r="AT723" s="29"/>
      <c r="AU723" s="30"/>
      <c r="AV723" s="124"/>
    </row>
    <row r="724" spans="1:48" s="62" customFormat="1" x14ac:dyDescent="0.3">
      <c r="A724" s="401"/>
      <c r="C724" s="337"/>
      <c r="D724" s="337"/>
      <c r="E724" s="337"/>
      <c r="F724" s="338"/>
      <c r="G724" s="338"/>
      <c r="H724" s="338"/>
      <c r="I724" s="338"/>
      <c r="J724" s="338"/>
      <c r="K724" s="339"/>
      <c r="L724" s="338"/>
      <c r="M724" s="339"/>
      <c r="N724" s="88"/>
      <c r="O724" s="338"/>
      <c r="P724" s="339"/>
      <c r="Q724" s="123"/>
      <c r="R724" s="124"/>
      <c r="S724" s="88"/>
      <c r="T724" s="338"/>
      <c r="U724" s="339"/>
      <c r="V724" s="123"/>
      <c r="W724" s="124"/>
      <c r="X724" s="340"/>
      <c r="Y724" s="338"/>
      <c r="Z724" s="339"/>
      <c r="AA724" s="30"/>
      <c r="AB724" s="124"/>
      <c r="AC724" s="88"/>
      <c r="AD724" s="338"/>
      <c r="AE724" s="341"/>
      <c r="AF724" s="30"/>
      <c r="AG724" s="124"/>
      <c r="AH724" s="88"/>
      <c r="AI724" s="338"/>
      <c r="AJ724" s="29"/>
      <c r="AK724" s="30"/>
      <c r="AL724" s="124"/>
      <c r="AM724" s="88"/>
      <c r="AN724" s="338"/>
      <c r="AO724" s="29"/>
      <c r="AP724" s="30"/>
      <c r="AQ724" s="124"/>
      <c r="AR724" s="88"/>
      <c r="AS724" s="338"/>
      <c r="AT724" s="29"/>
      <c r="AU724" s="30"/>
      <c r="AV724" s="124"/>
    </row>
    <row r="725" spans="1:48" s="62" customFormat="1" x14ac:dyDescent="0.3">
      <c r="A725" s="401"/>
      <c r="C725" s="337"/>
      <c r="D725" s="337"/>
      <c r="E725" s="337"/>
      <c r="F725" s="338"/>
      <c r="G725" s="338"/>
      <c r="H725" s="338"/>
      <c r="I725" s="338"/>
      <c r="J725" s="338"/>
      <c r="K725" s="339"/>
      <c r="L725" s="338"/>
      <c r="M725" s="339"/>
      <c r="N725" s="88"/>
      <c r="O725" s="338"/>
      <c r="P725" s="339"/>
      <c r="Q725" s="123"/>
      <c r="R725" s="124"/>
      <c r="S725" s="88"/>
      <c r="T725" s="338"/>
      <c r="U725" s="339"/>
      <c r="V725" s="123"/>
      <c r="W725" s="124"/>
      <c r="X725" s="340"/>
      <c r="Y725" s="338"/>
      <c r="Z725" s="339"/>
      <c r="AA725" s="30"/>
      <c r="AB725" s="124"/>
      <c r="AC725" s="88"/>
      <c r="AD725" s="338"/>
      <c r="AE725" s="341"/>
      <c r="AF725" s="30"/>
      <c r="AG725" s="124"/>
      <c r="AH725" s="88"/>
      <c r="AI725" s="338"/>
      <c r="AJ725" s="29"/>
      <c r="AK725" s="30"/>
      <c r="AL725" s="124"/>
      <c r="AM725" s="88"/>
      <c r="AN725" s="338"/>
      <c r="AO725" s="29"/>
      <c r="AP725" s="30"/>
      <c r="AQ725" s="124"/>
      <c r="AR725" s="88"/>
      <c r="AS725" s="338"/>
      <c r="AT725" s="29"/>
      <c r="AU725" s="30"/>
      <c r="AV725" s="124"/>
    </row>
    <row r="726" spans="1:48" s="62" customFormat="1" x14ac:dyDescent="0.3">
      <c r="A726" s="401"/>
      <c r="C726" s="337"/>
      <c r="D726" s="337"/>
      <c r="E726" s="337"/>
      <c r="F726" s="338"/>
      <c r="G726" s="338"/>
      <c r="H726" s="338"/>
      <c r="I726" s="338"/>
      <c r="J726" s="338"/>
      <c r="K726" s="339"/>
      <c r="L726" s="338"/>
      <c r="M726" s="339"/>
      <c r="N726" s="88"/>
      <c r="O726" s="338"/>
      <c r="P726" s="339"/>
      <c r="Q726" s="123"/>
      <c r="R726" s="124"/>
      <c r="S726" s="88"/>
      <c r="T726" s="338"/>
      <c r="U726" s="339"/>
      <c r="V726" s="123"/>
      <c r="W726" s="124"/>
      <c r="X726" s="340"/>
      <c r="Y726" s="338"/>
      <c r="Z726" s="339"/>
      <c r="AA726" s="30"/>
      <c r="AB726" s="124"/>
      <c r="AC726" s="88"/>
      <c r="AD726" s="338"/>
      <c r="AE726" s="341"/>
      <c r="AF726" s="30"/>
      <c r="AG726" s="124"/>
      <c r="AH726" s="88"/>
      <c r="AI726" s="338"/>
      <c r="AJ726" s="29"/>
      <c r="AK726" s="30"/>
      <c r="AL726" s="124"/>
      <c r="AM726" s="88"/>
      <c r="AN726" s="338"/>
      <c r="AO726" s="29"/>
      <c r="AP726" s="30"/>
      <c r="AQ726" s="124"/>
      <c r="AR726" s="88"/>
      <c r="AS726" s="338"/>
      <c r="AT726" s="29"/>
      <c r="AU726" s="30"/>
      <c r="AV726" s="124"/>
    </row>
    <row r="727" spans="1:48" s="62" customFormat="1" x14ac:dyDescent="0.3">
      <c r="A727" s="401"/>
      <c r="C727" s="337"/>
      <c r="D727" s="337"/>
      <c r="E727" s="337"/>
      <c r="F727" s="338"/>
      <c r="G727" s="338"/>
      <c r="H727" s="338"/>
      <c r="I727" s="338"/>
      <c r="J727" s="338"/>
      <c r="K727" s="339"/>
      <c r="L727" s="338"/>
      <c r="M727" s="339"/>
      <c r="N727" s="88"/>
      <c r="O727" s="338"/>
      <c r="P727" s="339"/>
      <c r="Q727" s="123"/>
      <c r="R727" s="124"/>
      <c r="S727" s="88"/>
      <c r="T727" s="338"/>
      <c r="U727" s="339"/>
      <c r="V727" s="123"/>
      <c r="W727" s="124"/>
      <c r="X727" s="340"/>
      <c r="Y727" s="338"/>
      <c r="Z727" s="339"/>
      <c r="AA727" s="30"/>
      <c r="AB727" s="124"/>
      <c r="AC727" s="88"/>
      <c r="AD727" s="338"/>
      <c r="AE727" s="341"/>
      <c r="AF727" s="30"/>
      <c r="AG727" s="124"/>
      <c r="AH727" s="88"/>
      <c r="AI727" s="338"/>
      <c r="AJ727" s="29"/>
      <c r="AK727" s="30"/>
      <c r="AL727" s="124"/>
      <c r="AM727" s="88"/>
      <c r="AN727" s="338"/>
      <c r="AO727" s="29"/>
      <c r="AP727" s="30"/>
      <c r="AQ727" s="124"/>
      <c r="AR727" s="88"/>
      <c r="AS727" s="338"/>
      <c r="AT727" s="29"/>
      <c r="AU727" s="30"/>
      <c r="AV727" s="124"/>
    </row>
    <row r="728" spans="1:48" s="62" customFormat="1" x14ac:dyDescent="0.3">
      <c r="A728" s="401"/>
      <c r="C728" s="337"/>
      <c r="D728" s="337"/>
      <c r="E728" s="337"/>
      <c r="F728" s="338"/>
      <c r="G728" s="338"/>
      <c r="H728" s="338"/>
      <c r="I728" s="338"/>
      <c r="J728" s="338"/>
      <c r="K728" s="339"/>
      <c r="L728" s="338"/>
      <c r="M728" s="339"/>
      <c r="N728" s="88"/>
      <c r="O728" s="338"/>
      <c r="P728" s="339"/>
      <c r="Q728" s="123"/>
      <c r="R728" s="124"/>
      <c r="S728" s="88"/>
      <c r="T728" s="338"/>
      <c r="U728" s="339"/>
      <c r="V728" s="123"/>
      <c r="W728" s="124"/>
      <c r="X728" s="340"/>
      <c r="Y728" s="338"/>
      <c r="Z728" s="339"/>
      <c r="AA728" s="30"/>
      <c r="AB728" s="124"/>
      <c r="AC728" s="88"/>
      <c r="AD728" s="338"/>
      <c r="AE728" s="341"/>
      <c r="AF728" s="30"/>
      <c r="AG728" s="124"/>
      <c r="AH728" s="88"/>
      <c r="AI728" s="338"/>
      <c r="AJ728" s="29"/>
      <c r="AK728" s="30"/>
      <c r="AL728" s="124"/>
      <c r="AM728" s="88"/>
      <c r="AN728" s="338"/>
      <c r="AO728" s="29"/>
      <c r="AP728" s="30"/>
      <c r="AQ728" s="124"/>
      <c r="AR728" s="88"/>
      <c r="AS728" s="338"/>
      <c r="AT728" s="29"/>
      <c r="AU728" s="30"/>
      <c r="AV728" s="124"/>
    </row>
    <row r="729" spans="1:48" s="62" customFormat="1" x14ac:dyDescent="0.3">
      <c r="A729" s="401"/>
      <c r="C729" s="337"/>
      <c r="D729" s="337"/>
      <c r="E729" s="337"/>
      <c r="F729" s="338"/>
      <c r="G729" s="338"/>
      <c r="H729" s="338"/>
      <c r="I729" s="338"/>
      <c r="J729" s="338"/>
      <c r="K729" s="339"/>
      <c r="L729" s="338"/>
      <c r="M729" s="339"/>
      <c r="N729" s="88"/>
      <c r="O729" s="338"/>
      <c r="P729" s="339"/>
      <c r="Q729" s="123"/>
      <c r="R729" s="124"/>
      <c r="S729" s="88"/>
      <c r="T729" s="338"/>
      <c r="U729" s="339"/>
      <c r="V729" s="123"/>
      <c r="W729" s="124"/>
      <c r="X729" s="340"/>
      <c r="Y729" s="338"/>
      <c r="Z729" s="339"/>
      <c r="AA729" s="30"/>
      <c r="AB729" s="124"/>
      <c r="AC729" s="88"/>
      <c r="AD729" s="338"/>
      <c r="AE729" s="341"/>
      <c r="AF729" s="30"/>
      <c r="AG729" s="124"/>
      <c r="AH729" s="88"/>
      <c r="AI729" s="338"/>
      <c r="AJ729" s="29"/>
      <c r="AK729" s="30"/>
      <c r="AL729" s="124"/>
      <c r="AM729" s="88"/>
      <c r="AN729" s="338"/>
      <c r="AO729" s="29"/>
      <c r="AP729" s="30"/>
      <c r="AQ729" s="124"/>
      <c r="AR729" s="88"/>
      <c r="AS729" s="338"/>
      <c r="AT729" s="29"/>
      <c r="AU729" s="30"/>
      <c r="AV729" s="124"/>
    </row>
    <row r="730" spans="1:48" s="62" customFormat="1" ht="18" x14ac:dyDescent="0.3">
      <c r="A730" s="400" t="s">
        <v>599</v>
      </c>
      <c r="C730" s="337"/>
      <c r="D730" s="337"/>
      <c r="E730" s="337"/>
      <c r="F730" s="338"/>
      <c r="G730" s="338"/>
      <c r="H730" s="338"/>
      <c r="I730" s="338"/>
      <c r="J730" s="338"/>
      <c r="K730" s="339"/>
      <c r="L730" s="338"/>
      <c r="M730" s="339"/>
      <c r="N730" s="88"/>
      <c r="O730" s="338"/>
      <c r="P730" s="339"/>
      <c r="Q730" s="123"/>
      <c r="R730" s="124"/>
      <c r="S730" s="88"/>
      <c r="T730" s="338"/>
      <c r="U730" s="339"/>
      <c r="V730" s="123"/>
      <c r="W730" s="124"/>
      <c r="X730" s="340"/>
      <c r="Y730" s="338"/>
      <c r="Z730" s="339"/>
      <c r="AA730" s="30"/>
      <c r="AB730" s="124"/>
      <c r="AC730" s="88"/>
      <c r="AD730" s="338"/>
      <c r="AE730" s="341"/>
      <c r="AF730" s="30"/>
      <c r="AG730" s="124"/>
      <c r="AH730" s="88"/>
      <c r="AI730" s="338"/>
      <c r="AJ730" s="29"/>
      <c r="AK730" s="30"/>
      <c r="AL730" s="124"/>
      <c r="AM730" s="88"/>
      <c r="AN730" s="338"/>
      <c r="AO730" s="29"/>
      <c r="AP730" s="30"/>
      <c r="AQ730" s="124"/>
      <c r="AR730" s="88"/>
      <c r="AS730" s="338"/>
      <c r="AT730" s="29"/>
      <c r="AU730" s="30"/>
      <c r="AV730" s="124"/>
    </row>
    <row r="731" spans="1:48" s="62" customFormat="1" x14ac:dyDescent="0.3">
      <c r="A731" s="188" t="s">
        <v>339</v>
      </c>
      <c r="C731" s="337"/>
      <c r="D731" s="337"/>
      <c r="E731" s="337"/>
      <c r="F731" s="338"/>
      <c r="G731" s="338"/>
      <c r="H731" s="338"/>
      <c r="I731" s="338"/>
      <c r="J731" s="338"/>
      <c r="K731" s="339"/>
      <c r="L731" s="338"/>
      <c r="M731" s="339"/>
      <c r="N731" s="88"/>
      <c r="O731" s="338"/>
      <c r="P731" s="339"/>
      <c r="Q731" s="123"/>
      <c r="R731" s="124"/>
      <c r="S731" s="88"/>
      <c r="T731" s="338"/>
      <c r="U731" s="339"/>
      <c r="V731" s="123"/>
      <c r="W731" s="124"/>
      <c r="X731" s="340"/>
      <c r="Y731" s="338"/>
      <c r="Z731" s="339"/>
      <c r="AA731" s="30"/>
      <c r="AB731" s="124"/>
      <c r="AC731" s="88"/>
      <c r="AD731" s="338"/>
      <c r="AE731" s="341"/>
      <c r="AF731" s="30"/>
      <c r="AG731" s="124"/>
      <c r="AH731" s="88"/>
      <c r="AI731" s="338"/>
      <c r="AJ731" s="29"/>
      <c r="AK731" s="30"/>
      <c r="AL731" s="124"/>
      <c r="AM731" s="88"/>
      <c r="AN731" s="338"/>
      <c r="AO731" s="29"/>
      <c r="AP731" s="30"/>
      <c r="AQ731" s="124"/>
      <c r="AR731" s="88"/>
      <c r="AS731" s="338"/>
      <c r="AT731" s="29"/>
      <c r="AU731" s="30"/>
      <c r="AV731" s="124"/>
    </row>
    <row r="732" spans="1:48" s="62" customFormat="1" x14ac:dyDescent="0.3">
      <c r="A732" s="188" t="s">
        <v>347</v>
      </c>
      <c r="C732" s="337"/>
      <c r="D732" s="337"/>
      <c r="E732" s="337"/>
      <c r="F732" s="338"/>
      <c r="G732" s="338"/>
      <c r="H732" s="338"/>
      <c r="I732" s="338"/>
      <c r="J732" s="338"/>
      <c r="K732" s="339"/>
      <c r="L732" s="338"/>
      <c r="M732" s="339"/>
      <c r="N732" s="88"/>
      <c r="O732" s="338"/>
      <c r="P732" s="339"/>
      <c r="Q732" s="123"/>
      <c r="R732" s="124"/>
      <c r="S732" s="88"/>
      <c r="T732" s="338"/>
      <c r="U732" s="339"/>
      <c r="V732" s="123"/>
      <c r="W732" s="124"/>
      <c r="X732" s="340"/>
      <c r="Y732" s="338"/>
      <c r="Z732" s="339"/>
      <c r="AA732" s="30"/>
      <c r="AB732" s="124"/>
      <c r="AC732" s="88"/>
      <c r="AD732" s="338">
        <f>AD389</f>
        <v>1638.36</v>
      </c>
      <c r="AE732" s="341"/>
      <c r="AF732" s="30"/>
      <c r="AG732" s="124"/>
      <c r="AH732" s="88"/>
      <c r="AI732" s="338"/>
      <c r="AJ732" s="29"/>
      <c r="AK732" s="30"/>
      <c r="AL732" s="124"/>
      <c r="AM732" s="88"/>
      <c r="AN732" s="338"/>
      <c r="AO732" s="29"/>
      <c r="AP732" s="30"/>
      <c r="AQ732" s="124"/>
      <c r="AR732" s="88"/>
      <c r="AS732" s="338"/>
      <c r="AT732" s="29"/>
      <c r="AU732" s="30"/>
      <c r="AV732" s="124"/>
    </row>
    <row r="733" spans="1:48" s="62" customFormat="1" x14ac:dyDescent="0.3">
      <c r="A733" s="401"/>
      <c r="C733" s="337"/>
      <c r="D733" s="337"/>
      <c r="E733" s="337"/>
      <c r="F733" s="338"/>
      <c r="G733" s="338"/>
      <c r="H733" s="338"/>
      <c r="I733" s="338"/>
      <c r="J733" s="338"/>
      <c r="K733" s="339"/>
      <c r="L733" s="338"/>
      <c r="M733" s="339"/>
      <c r="N733" s="88"/>
      <c r="O733" s="338"/>
      <c r="P733" s="339"/>
      <c r="Q733" s="123"/>
      <c r="R733" s="124"/>
      <c r="S733" s="88"/>
      <c r="T733" s="338"/>
      <c r="U733" s="339"/>
      <c r="V733" s="123"/>
      <c r="W733" s="124"/>
      <c r="X733" s="340"/>
      <c r="Y733" s="338"/>
      <c r="Z733" s="339"/>
      <c r="AA733" s="30"/>
      <c r="AB733" s="124"/>
      <c r="AC733" s="88"/>
      <c r="AD733" s="338"/>
      <c r="AE733" s="341"/>
      <c r="AF733" s="30"/>
      <c r="AG733" s="124"/>
      <c r="AH733" s="88"/>
      <c r="AI733" s="338"/>
      <c r="AJ733" s="29"/>
      <c r="AK733" s="30"/>
      <c r="AL733" s="124"/>
      <c r="AM733" s="88"/>
      <c r="AN733" s="338"/>
      <c r="AO733" s="29"/>
      <c r="AP733" s="30"/>
      <c r="AQ733" s="124"/>
      <c r="AR733" s="88"/>
      <c r="AS733" s="338"/>
      <c r="AT733" s="29"/>
      <c r="AU733" s="30"/>
      <c r="AV733" s="124"/>
    </row>
    <row r="734" spans="1:48" s="62" customFormat="1" x14ac:dyDescent="0.3">
      <c r="A734" s="401"/>
      <c r="C734" s="337"/>
      <c r="D734" s="337"/>
      <c r="E734" s="337"/>
      <c r="F734" s="338"/>
      <c r="G734" s="338"/>
      <c r="H734" s="338"/>
      <c r="I734" s="338"/>
      <c r="J734" s="338"/>
      <c r="K734" s="339"/>
      <c r="L734" s="338"/>
      <c r="M734" s="339"/>
      <c r="N734" s="88"/>
      <c r="O734" s="338"/>
      <c r="P734" s="339"/>
      <c r="Q734" s="123"/>
      <c r="R734" s="124"/>
      <c r="S734" s="88"/>
      <c r="T734" s="338"/>
      <c r="U734" s="339"/>
      <c r="V734" s="123"/>
      <c r="W734" s="124"/>
      <c r="X734" s="340"/>
      <c r="Y734" s="338"/>
      <c r="Z734" s="339"/>
      <c r="AA734" s="30"/>
      <c r="AB734" s="124"/>
      <c r="AC734" s="88"/>
      <c r="AD734" s="338"/>
      <c r="AE734" s="341"/>
      <c r="AF734" s="30"/>
      <c r="AG734" s="124"/>
      <c r="AH734" s="88"/>
      <c r="AI734" s="338"/>
      <c r="AJ734" s="29"/>
      <c r="AK734" s="30"/>
      <c r="AL734" s="124"/>
      <c r="AM734" s="88"/>
      <c r="AN734" s="338"/>
      <c r="AO734" s="29"/>
      <c r="AP734" s="30"/>
      <c r="AQ734" s="124"/>
      <c r="AR734" s="88"/>
      <c r="AS734" s="338"/>
      <c r="AT734" s="29"/>
      <c r="AU734" s="30"/>
      <c r="AV734" s="124"/>
    </row>
    <row r="735" spans="1:48" s="62" customFormat="1" x14ac:dyDescent="0.3">
      <c r="A735" s="401"/>
      <c r="C735" s="337"/>
      <c r="D735" s="337"/>
      <c r="E735" s="337"/>
      <c r="F735" s="338"/>
      <c r="G735" s="338"/>
      <c r="H735" s="338"/>
      <c r="I735" s="338"/>
      <c r="J735" s="338"/>
      <c r="K735" s="339"/>
      <c r="L735" s="338"/>
      <c r="M735" s="339"/>
      <c r="N735" s="88"/>
      <c r="O735" s="338"/>
      <c r="P735" s="339"/>
      <c r="Q735" s="123"/>
      <c r="R735" s="124"/>
      <c r="S735" s="88"/>
      <c r="T735" s="338"/>
      <c r="U735" s="339"/>
      <c r="V735" s="123"/>
      <c r="W735" s="124"/>
      <c r="X735" s="340"/>
      <c r="Y735" s="338"/>
      <c r="Z735" s="339"/>
      <c r="AA735" s="30"/>
      <c r="AB735" s="124"/>
      <c r="AC735" s="88"/>
      <c r="AD735" s="338"/>
      <c r="AE735" s="341"/>
      <c r="AF735" s="30"/>
      <c r="AG735" s="124"/>
      <c r="AH735" s="88"/>
      <c r="AI735" s="338"/>
      <c r="AJ735" s="29"/>
      <c r="AK735" s="30"/>
      <c r="AL735" s="124"/>
      <c r="AM735" s="88"/>
      <c r="AN735" s="338"/>
      <c r="AO735" s="29"/>
      <c r="AP735" s="30"/>
      <c r="AQ735" s="124"/>
      <c r="AR735" s="88"/>
      <c r="AS735" s="338"/>
      <c r="AT735" s="29"/>
      <c r="AU735" s="30"/>
      <c r="AV735" s="124"/>
    </row>
    <row r="736" spans="1:48" s="62" customFormat="1" x14ac:dyDescent="0.3">
      <c r="A736" s="401" t="s">
        <v>579</v>
      </c>
      <c r="C736" s="337"/>
      <c r="D736" s="337"/>
      <c r="E736" s="337"/>
      <c r="F736" s="338"/>
      <c r="G736" s="338"/>
      <c r="H736" s="338"/>
      <c r="I736" s="338"/>
      <c r="J736" s="338"/>
      <c r="K736" s="339"/>
      <c r="L736" s="338"/>
      <c r="M736" s="339"/>
      <c r="N736" s="88"/>
      <c r="O736" s="338"/>
      <c r="P736" s="339"/>
      <c r="Q736" s="123"/>
      <c r="R736" s="124"/>
      <c r="S736" s="88"/>
      <c r="T736" s="338"/>
      <c r="U736" s="339"/>
      <c r="V736" s="123"/>
      <c r="W736" s="124"/>
      <c r="X736" s="340"/>
      <c r="Y736" s="338"/>
      <c r="Z736" s="339"/>
      <c r="AA736" s="30"/>
      <c r="AB736" s="124"/>
      <c r="AC736" s="88"/>
      <c r="AD736" s="338">
        <f>AD632</f>
        <v>-1039.33</v>
      </c>
      <c r="AE736" s="341"/>
      <c r="AF736" s="30"/>
      <c r="AG736" s="124"/>
      <c r="AH736" s="88"/>
      <c r="AI736" s="338"/>
      <c r="AJ736" s="29"/>
      <c r="AK736" s="30"/>
      <c r="AL736" s="124"/>
      <c r="AM736" s="88"/>
      <c r="AN736" s="338"/>
      <c r="AO736" s="29"/>
      <c r="AP736" s="30"/>
      <c r="AQ736" s="124"/>
      <c r="AR736" s="88"/>
      <c r="AS736" s="338"/>
      <c r="AT736" s="29"/>
      <c r="AU736" s="30"/>
      <c r="AV736" s="124"/>
    </row>
    <row r="737" spans="1:48" s="62" customFormat="1" x14ac:dyDescent="0.3">
      <c r="A737" s="401"/>
      <c r="C737" s="337"/>
      <c r="D737" s="337"/>
      <c r="E737" s="337"/>
      <c r="F737" s="338"/>
      <c r="G737" s="338"/>
      <c r="H737" s="338"/>
      <c r="I737" s="338"/>
      <c r="J737" s="338"/>
      <c r="K737" s="339"/>
      <c r="L737" s="338"/>
      <c r="M737" s="339"/>
      <c r="N737" s="88"/>
      <c r="O737" s="338"/>
      <c r="P737" s="339"/>
      <c r="Q737" s="123"/>
      <c r="R737" s="124"/>
      <c r="S737" s="88"/>
      <c r="T737" s="338"/>
      <c r="U737" s="339"/>
      <c r="V737" s="123"/>
      <c r="W737" s="124"/>
      <c r="X737" s="340"/>
      <c r="Y737" s="338"/>
      <c r="Z737" s="339"/>
      <c r="AA737" s="30"/>
      <c r="AB737" s="124"/>
      <c r="AC737" s="88"/>
      <c r="AD737" s="338"/>
      <c r="AE737" s="341"/>
      <c r="AF737" s="30"/>
      <c r="AG737" s="124"/>
      <c r="AH737" s="88"/>
      <c r="AI737" s="338"/>
      <c r="AJ737" s="29"/>
      <c r="AK737" s="30"/>
      <c r="AL737" s="124"/>
      <c r="AM737" s="88"/>
      <c r="AN737" s="338"/>
      <c r="AO737" s="29"/>
      <c r="AP737" s="30"/>
      <c r="AQ737" s="124"/>
      <c r="AR737" s="88"/>
      <c r="AS737" s="338"/>
      <c r="AT737" s="29"/>
      <c r="AU737" s="30"/>
      <c r="AV737" s="124"/>
    </row>
    <row r="738" spans="1:48" s="62" customFormat="1" x14ac:dyDescent="0.3">
      <c r="A738" s="401"/>
      <c r="C738" s="337"/>
      <c r="D738" s="337"/>
      <c r="E738" s="337"/>
      <c r="F738" s="338"/>
      <c r="G738" s="338"/>
      <c r="H738" s="338"/>
      <c r="I738" s="338"/>
      <c r="J738" s="338"/>
      <c r="K738" s="339"/>
      <c r="L738" s="338"/>
      <c r="M738" s="339"/>
      <c r="N738" s="88"/>
      <c r="O738" s="338"/>
      <c r="P738" s="339"/>
      <c r="Q738" s="123"/>
      <c r="R738" s="124"/>
      <c r="S738" s="88"/>
      <c r="T738" s="338"/>
      <c r="U738" s="339"/>
      <c r="V738" s="123"/>
      <c r="W738" s="124"/>
      <c r="X738" s="340"/>
      <c r="Y738" s="338"/>
      <c r="Z738" s="339"/>
      <c r="AA738" s="30"/>
      <c r="AB738" s="124"/>
      <c r="AC738" s="88"/>
      <c r="AD738" s="338"/>
      <c r="AE738" s="341"/>
      <c r="AF738" s="30"/>
      <c r="AG738" s="124"/>
      <c r="AH738" s="88"/>
      <c r="AI738" s="338"/>
      <c r="AJ738" s="29"/>
      <c r="AK738" s="30"/>
      <c r="AL738" s="124"/>
      <c r="AM738" s="88"/>
      <c r="AN738" s="338"/>
      <c r="AO738" s="29"/>
      <c r="AP738" s="30"/>
      <c r="AQ738" s="124"/>
      <c r="AR738" s="88"/>
      <c r="AS738" s="338"/>
      <c r="AT738" s="29"/>
      <c r="AU738" s="30"/>
      <c r="AV738" s="124"/>
    </row>
    <row r="739" spans="1:48" s="62" customFormat="1" ht="18" x14ac:dyDescent="0.3">
      <c r="A739" s="400" t="s">
        <v>600</v>
      </c>
      <c r="C739" s="337"/>
      <c r="D739" s="337"/>
      <c r="E739" s="337"/>
      <c r="F739" s="338"/>
      <c r="G739" s="338"/>
      <c r="H739" s="338"/>
      <c r="I739" s="338"/>
      <c r="J739" s="338"/>
      <c r="K739" s="339"/>
      <c r="L739" s="338"/>
      <c r="M739" s="339"/>
      <c r="N739" s="88"/>
      <c r="O739" s="338"/>
      <c r="P739" s="339"/>
      <c r="Q739" s="123"/>
      <c r="R739" s="124"/>
      <c r="S739" s="88"/>
      <c r="T739" s="338"/>
      <c r="U739" s="339"/>
      <c r="V739" s="123"/>
      <c r="W739" s="124"/>
      <c r="X739" s="340"/>
      <c r="Y739" s="338"/>
      <c r="Z739" s="339"/>
      <c r="AA739" s="30"/>
      <c r="AB739" s="124"/>
      <c r="AC739" s="88"/>
      <c r="AD739" s="338">
        <f>SUM(AD740,AD741,AD743)</f>
        <v>3277.41</v>
      </c>
      <c r="AE739" s="341"/>
      <c r="AF739" s="30"/>
      <c r="AG739" s="124"/>
      <c r="AH739" s="88"/>
      <c r="AI739" s="338"/>
      <c r="AJ739" s="29"/>
      <c r="AK739" s="30"/>
      <c r="AL739" s="124"/>
      <c r="AM739" s="88"/>
      <c r="AN739" s="338"/>
      <c r="AO739" s="29"/>
      <c r="AP739" s="30"/>
      <c r="AQ739" s="124"/>
      <c r="AR739" s="88"/>
      <c r="AS739" s="338"/>
      <c r="AT739" s="29"/>
      <c r="AU739" s="30"/>
      <c r="AV739" s="124"/>
    </row>
    <row r="740" spans="1:48" s="62" customFormat="1" x14ac:dyDescent="0.3">
      <c r="A740" s="188" t="s">
        <v>340</v>
      </c>
      <c r="C740" s="337"/>
      <c r="D740" s="337"/>
      <c r="E740" s="337"/>
      <c r="F740" s="338"/>
      <c r="G740" s="338"/>
      <c r="H740" s="338"/>
      <c r="I740" s="338"/>
      <c r="J740" s="338"/>
      <c r="K740" s="339"/>
      <c r="L740" s="338"/>
      <c r="M740" s="339"/>
      <c r="N740" s="88"/>
      <c r="O740" s="338"/>
      <c r="P740" s="339"/>
      <c r="Q740" s="123"/>
      <c r="R740" s="124"/>
      <c r="S740" s="88"/>
      <c r="T740" s="338"/>
      <c r="U740" s="339"/>
      <c r="V740" s="123"/>
      <c r="W740" s="124"/>
      <c r="X740" s="340"/>
      <c r="Y740" s="338"/>
      <c r="Z740" s="339"/>
      <c r="AA740" s="30"/>
      <c r="AB740" s="124"/>
      <c r="AC740" s="88"/>
      <c r="AD740" s="338">
        <f>AD382</f>
        <v>0</v>
      </c>
      <c r="AE740" s="341"/>
      <c r="AF740" s="30"/>
      <c r="AG740" s="124"/>
      <c r="AH740" s="88"/>
      <c r="AI740" s="338"/>
      <c r="AJ740" s="29"/>
      <c r="AK740" s="30"/>
      <c r="AL740" s="124"/>
      <c r="AM740" s="88"/>
      <c r="AN740" s="338"/>
      <c r="AO740" s="29"/>
      <c r="AP740" s="30"/>
      <c r="AQ740" s="124"/>
      <c r="AR740" s="88"/>
      <c r="AS740" s="338"/>
      <c r="AT740" s="29"/>
      <c r="AU740" s="30"/>
      <c r="AV740" s="124"/>
    </row>
    <row r="741" spans="1:48" s="62" customFormat="1" x14ac:dyDescent="0.3">
      <c r="A741" s="196" t="s">
        <v>391</v>
      </c>
      <c r="C741" s="337"/>
      <c r="D741" s="337"/>
      <c r="E741" s="337"/>
      <c r="F741" s="338"/>
      <c r="G741" s="338"/>
      <c r="H741" s="338"/>
      <c r="I741" s="338"/>
      <c r="J741" s="338"/>
      <c r="K741" s="339"/>
      <c r="L741" s="338"/>
      <c r="M741" s="339"/>
      <c r="N741" s="88"/>
      <c r="O741" s="338"/>
      <c r="P741" s="339"/>
      <c r="Q741" s="123"/>
      <c r="R741" s="124"/>
      <c r="S741" s="88"/>
      <c r="T741" s="338"/>
      <c r="U741" s="339"/>
      <c r="V741" s="123"/>
      <c r="W741" s="124"/>
      <c r="X741" s="340"/>
      <c r="Y741" s="338"/>
      <c r="Z741" s="339"/>
      <c r="AA741" s="30"/>
      <c r="AB741" s="124"/>
      <c r="AC741" s="88"/>
      <c r="AD741" s="338">
        <f>AD434</f>
        <v>1139.6199999999999</v>
      </c>
      <c r="AE741" s="341"/>
      <c r="AF741" s="30"/>
      <c r="AG741" s="124"/>
      <c r="AH741" s="88"/>
      <c r="AI741" s="338"/>
      <c r="AJ741" s="29"/>
      <c r="AK741" s="30"/>
      <c r="AL741" s="124"/>
      <c r="AM741" s="88"/>
      <c r="AN741" s="338"/>
      <c r="AO741" s="29"/>
      <c r="AP741" s="30"/>
      <c r="AQ741" s="124"/>
      <c r="AR741" s="88"/>
      <c r="AS741" s="338"/>
      <c r="AT741" s="29"/>
      <c r="AU741" s="30"/>
      <c r="AV741" s="124"/>
    </row>
    <row r="742" spans="1:48" s="62" customFormat="1" x14ac:dyDescent="0.3">
      <c r="A742" s="188" t="s">
        <v>447</v>
      </c>
      <c r="C742" s="337"/>
      <c r="D742" s="337"/>
      <c r="E742" s="337"/>
      <c r="F742" s="338"/>
      <c r="G742" s="338"/>
      <c r="H742" s="338"/>
      <c r="I742" s="338"/>
      <c r="J742" s="338"/>
      <c r="K742" s="339"/>
      <c r="L742" s="338"/>
      <c r="M742" s="339"/>
      <c r="N742" s="88"/>
      <c r="O742" s="338"/>
      <c r="P742" s="339"/>
      <c r="Q742" s="123"/>
      <c r="R742" s="124"/>
      <c r="S742" s="88"/>
      <c r="T742" s="338"/>
      <c r="U742" s="339"/>
      <c r="V742" s="123"/>
      <c r="W742" s="124"/>
      <c r="X742" s="340"/>
      <c r="Y742" s="338"/>
      <c r="Z742" s="339"/>
      <c r="AA742" s="30"/>
      <c r="AB742" s="124"/>
      <c r="AC742" s="88"/>
      <c r="AD742" s="338"/>
      <c r="AE742" s="341"/>
      <c r="AF742" s="30"/>
      <c r="AG742" s="124"/>
      <c r="AH742" s="88"/>
      <c r="AI742" s="338"/>
      <c r="AJ742" s="29"/>
      <c r="AK742" s="30"/>
      <c r="AL742" s="124"/>
      <c r="AM742" s="88"/>
      <c r="AN742" s="338"/>
      <c r="AO742" s="29"/>
      <c r="AP742" s="30"/>
      <c r="AQ742" s="124"/>
      <c r="AR742" s="88"/>
      <c r="AS742" s="338"/>
      <c r="AT742" s="29"/>
      <c r="AU742" s="30"/>
      <c r="AV742" s="124"/>
    </row>
    <row r="743" spans="1:48" s="62" customFormat="1" x14ac:dyDescent="0.3">
      <c r="A743" s="190" t="s">
        <v>601</v>
      </c>
      <c r="C743" s="337"/>
      <c r="D743" s="337"/>
      <c r="E743" s="337"/>
      <c r="F743" s="338"/>
      <c r="G743" s="338"/>
      <c r="H743" s="338"/>
      <c r="I743" s="338"/>
      <c r="J743" s="338"/>
      <c r="K743" s="339"/>
      <c r="L743" s="338"/>
      <c r="M743" s="339"/>
      <c r="N743" s="88"/>
      <c r="O743" s="338"/>
      <c r="P743" s="339"/>
      <c r="Q743" s="123"/>
      <c r="R743" s="124"/>
      <c r="S743" s="88"/>
      <c r="T743" s="338"/>
      <c r="U743" s="339"/>
      <c r="V743" s="123"/>
      <c r="W743" s="124"/>
      <c r="X743" s="340"/>
      <c r="Y743" s="338"/>
      <c r="Z743" s="339"/>
      <c r="AA743" s="30"/>
      <c r="AB743" s="124"/>
      <c r="AC743" s="88"/>
      <c r="AD743" s="338">
        <f>SUM(AD744:AD746)</f>
        <v>2137.79</v>
      </c>
      <c r="AE743" s="341"/>
      <c r="AF743" s="30"/>
      <c r="AG743" s="124"/>
      <c r="AH743" s="88"/>
      <c r="AI743" s="338"/>
      <c r="AJ743" s="29"/>
      <c r="AK743" s="30"/>
      <c r="AL743" s="124"/>
      <c r="AM743" s="88"/>
      <c r="AN743" s="338"/>
      <c r="AO743" s="29"/>
      <c r="AP743" s="30"/>
      <c r="AQ743" s="124"/>
      <c r="AR743" s="88"/>
      <c r="AS743" s="338"/>
      <c r="AT743" s="29"/>
      <c r="AU743" s="30"/>
      <c r="AV743" s="124"/>
    </row>
    <row r="744" spans="1:48" s="62" customFormat="1" x14ac:dyDescent="0.3">
      <c r="A744" s="196" t="s">
        <v>602</v>
      </c>
      <c r="C744" s="337"/>
      <c r="D744" s="337"/>
      <c r="E744" s="337"/>
      <c r="F744" s="338"/>
      <c r="G744" s="338"/>
      <c r="H744" s="338"/>
      <c r="I744" s="338"/>
      <c r="J744" s="338"/>
      <c r="K744" s="339"/>
      <c r="L744" s="338"/>
      <c r="M744" s="339"/>
      <c r="N744" s="88"/>
      <c r="O744" s="338"/>
      <c r="P744" s="339"/>
      <c r="Q744" s="123"/>
      <c r="R744" s="124"/>
      <c r="S744" s="88"/>
      <c r="T744" s="338"/>
      <c r="U744" s="339"/>
      <c r="V744" s="123"/>
      <c r="W744" s="124"/>
      <c r="X744" s="340"/>
      <c r="Y744" s="338"/>
      <c r="Z744" s="339"/>
      <c r="AA744" s="30"/>
      <c r="AB744" s="124"/>
      <c r="AC744" s="88"/>
      <c r="AD744" s="402">
        <f>AD498</f>
        <v>402.86</v>
      </c>
      <c r="AE744" s="341"/>
      <c r="AF744" s="30"/>
      <c r="AG744" s="124"/>
      <c r="AH744" s="88"/>
      <c r="AI744" s="338"/>
      <c r="AJ744" s="29"/>
      <c r="AK744" s="30"/>
      <c r="AL744" s="124"/>
      <c r="AM744" s="88"/>
      <c r="AN744" s="338"/>
      <c r="AO744" s="29"/>
      <c r="AP744" s="30"/>
      <c r="AQ744" s="124"/>
      <c r="AR744" s="88"/>
      <c r="AS744" s="338"/>
      <c r="AT744" s="29"/>
      <c r="AU744" s="30"/>
      <c r="AV744" s="124"/>
    </row>
    <row r="745" spans="1:48" s="62" customFormat="1" x14ac:dyDescent="0.3">
      <c r="A745" s="196" t="s">
        <v>603</v>
      </c>
      <c r="C745" s="337"/>
      <c r="D745" s="337"/>
      <c r="E745" s="337"/>
      <c r="F745" s="338"/>
      <c r="G745" s="338"/>
      <c r="H745" s="338"/>
      <c r="I745" s="338"/>
      <c r="J745" s="338"/>
      <c r="K745" s="339"/>
      <c r="L745" s="338"/>
      <c r="M745" s="339"/>
      <c r="N745" s="88"/>
      <c r="O745" s="338"/>
      <c r="P745" s="339"/>
      <c r="Q745" s="123"/>
      <c r="R745" s="124"/>
      <c r="S745" s="88"/>
      <c r="T745" s="338"/>
      <c r="U745" s="339"/>
      <c r="V745" s="123"/>
      <c r="W745" s="124"/>
      <c r="X745" s="340"/>
      <c r="Y745" s="338"/>
      <c r="Z745" s="339"/>
      <c r="AA745" s="30"/>
      <c r="AB745" s="124"/>
      <c r="AC745" s="88"/>
      <c r="AD745" s="402">
        <f>AD499</f>
        <v>1311.84</v>
      </c>
      <c r="AE745" s="341"/>
      <c r="AF745" s="30"/>
      <c r="AG745" s="124"/>
      <c r="AH745" s="88"/>
      <c r="AI745" s="338"/>
      <c r="AJ745" s="29"/>
      <c r="AK745" s="30"/>
      <c r="AL745" s="124"/>
      <c r="AM745" s="88"/>
      <c r="AN745" s="338"/>
      <c r="AO745" s="29"/>
      <c r="AP745" s="30"/>
      <c r="AQ745" s="124"/>
      <c r="AR745" s="88"/>
      <c r="AS745" s="338"/>
      <c r="AT745" s="29"/>
      <c r="AU745" s="30"/>
      <c r="AV745" s="124"/>
    </row>
    <row r="746" spans="1:48" s="62" customFormat="1" x14ac:dyDescent="0.3">
      <c r="A746" s="196" t="s">
        <v>604</v>
      </c>
      <c r="C746" s="337"/>
      <c r="D746" s="337"/>
      <c r="E746" s="337"/>
      <c r="F746" s="338"/>
      <c r="G746" s="338"/>
      <c r="H746" s="338"/>
      <c r="I746" s="338"/>
      <c r="J746" s="338"/>
      <c r="K746" s="339"/>
      <c r="L746" s="338"/>
      <c r="M746" s="339"/>
      <c r="N746" s="88"/>
      <c r="O746" s="338"/>
      <c r="P746" s="339"/>
      <c r="Q746" s="123"/>
      <c r="R746" s="124"/>
      <c r="S746" s="88"/>
      <c r="T746" s="338"/>
      <c r="U746" s="339"/>
      <c r="V746" s="123"/>
      <c r="W746" s="124"/>
      <c r="X746" s="340"/>
      <c r="Y746" s="338"/>
      <c r="Z746" s="339"/>
      <c r="AA746" s="30"/>
      <c r="AB746" s="124"/>
      <c r="AC746" s="88"/>
      <c r="AD746" s="402">
        <f>AD500</f>
        <v>423.09</v>
      </c>
      <c r="AE746" s="341"/>
      <c r="AF746" s="30"/>
      <c r="AG746" s="124"/>
      <c r="AH746" s="88"/>
      <c r="AI746" s="338"/>
      <c r="AJ746" s="29"/>
      <c r="AK746" s="30"/>
      <c r="AL746" s="124"/>
      <c r="AM746" s="88"/>
      <c r="AN746" s="338"/>
      <c r="AO746" s="29"/>
      <c r="AP746" s="30"/>
      <c r="AQ746" s="124"/>
      <c r="AR746" s="88"/>
      <c r="AS746" s="338"/>
      <c r="AT746" s="29"/>
      <c r="AU746" s="30"/>
      <c r="AV746" s="124"/>
    </row>
    <row r="747" spans="1:48" s="62" customFormat="1" x14ac:dyDescent="0.3">
      <c r="A747" s="401"/>
      <c r="C747" s="337"/>
      <c r="D747" s="337"/>
      <c r="E747" s="337"/>
      <c r="F747" s="338"/>
      <c r="G747" s="338"/>
      <c r="H747" s="338"/>
      <c r="I747" s="338"/>
      <c r="J747" s="338"/>
      <c r="K747" s="339"/>
      <c r="L747" s="338"/>
      <c r="M747" s="339"/>
      <c r="N747" s="88"/>
      <c r="O747" s="338"/>
      <c r="P747" s="339"/>
      <c r="Q747" s="123"/>
      <c r="R747" s="124"/>
      <c r="S747" s="88"/>
      <c r="T747" s="338"/>
      <c r="U747" s="339"/>
      <c r="V747" s="123"/>
      <c r="W747" s="124"/>
      <c r="X747" s="340"/>
      <c r="Y747" s="338"/>
      <c r="Z747" s="339"/>
      <c r="AA747" s="30"/>
      <c r="AB747" s="124"/>
      <c r="AC747" s="88"/>
      <c r="AD747" s="338"/>
      <c r="AE747" s="341"/>
      <c r="AF747" s="30"/>
      <c r="AG747" s="124"/>
      <c r="AH747" s="88"/>
      <c r="AI747" s="338"/>
      <c r="AJ747" s="29"/>
      <c r="AK747" s="30"/>
      <c r="AL747" s="124"/>
      <c r="AM747" s="88"/>
      <c r="AN747" s="338"/>
      <c r="AO747" s="29"/>
      <c r="AP747" s="30"/>
      <c r="AQ747" s="124"/>
      <c r="AR747" s="88"/>
      <c r="AS747" s="338"/>
      <c r="AT747" s="29"/>
      <c r="AU747" s="30"/>
      <c r="AV747" s="124"/>
    </row>
    <row r="748" spans="1:48" s="62" customFormat="1" x14ac:dyDescent="0.3">
      <c r="A748" s="401"/>
      <c r="C748" s="337"/>
      <c r="D748" s="337"/>
      <c r="E748" s="337"/>
      <c r="F748" s="338"/>
      <c r="G748" s="338"/>
      <c r="H748" s="338"/>
      <c r="I748" s="338"/>
      <c r="J748" s="338"/>
      <c r="K748" s="339"/>
      <c r="L748" s="338"/>
      <c r="M748" s="339"/>
      <c r="N748" s="88"/>
      <c r="O748" s="338"/>
      <c r="P748" s="339"/>
      <c r="Q748" s="123"/>
      <c r="R748" s="124"/>
      <c r="S748" s="88"/>
      <c r="T748" s="338"/>
      <c r="U748" s="339"/>
      <c r="V748" s="123"/>
      <c r="W748" s="124"/>
      <c r="X748" s="340"/>
      <c r="Y748" s="338"/>
      <c r="Z748" s="339"/>
      <c r="AA748" s="30"/>
      <c r="AB748" s="124"/>
      <c r="AC748" s="88"/>
      <c r="AD748" s="338"/>
      <c r="AE748" s="341"/>
      <c r="AF748" s="30"/>
      <c r="AG748" s="124"/>
      <c r="AH748" s="88"/>
      <c r="AI748" s="338"/>
      <c r="AJ748" s="29"/>
      <c r="AK748" s="30"/>
      <c r="AL748" s="124"/>
      <c r="AM748" s="88"/>
      <c r="AN748" s="338"/>
      <c r="AO748" s="29"/>
      <c r="AP748" s="30"/>
      <c r="AQ748" s="124"/>
      <c r="AR748" s="88"/>
      <c r="AS748" s="338"/>
      <c r="AT748" s="29"/>
      <c r="AU748" s="30"/>
      <c r="AV748" s="124"/>
    </row>
    <row r="749" spans="1:48" s="62" customFormat="1" ht="18" x14ac:dyDescent="0.3">
      <c r="A749" s="400" t="s">
        <v>605</v>
      </c>
      <c r="C749" s="337"/>
      <c r="D749" s="337"/>
      <c r="E749" s="337"/>
      <c r="F749" s="338"/>
      <c r="G749" s="338"/>
      <c r="H749" s="338"/>
      <c r="I749" s="338"/>
      <c r="J749" s="338"/>
      <c r="K749" s="339"/>
      <c r="L749" s="338"/>
      <c r="M749" s="339"/>
      <c r="N749" s="88"/>
      <c r="O749" s="338"/>
      <c r="P749" s="339"/>
      <c r="Q749" s="123"/>
      <c r="R749" s="124"/>
      <c r="S749" s="88"/>
      <c r="T749" s="338"/>
      <c r="U749" s="339"/>
      <c r="V749" s="123"/>
      <c r="W749" s="124"/>
      <c r="X749" s="340"/>
      <c r="Y749" s="338"/>
      <c r="Z749" s="339"/>
      <c r="AA749" s="30"/>
      <c r="AB749" s="124"/>
      <c r="AC749" s="88"/>
      <c r="AD749" s="338">
        <f>SUM(AD750:AD752,AD755:AD756)</f>
        <v>6826.09</v>
      </c>
      <c r="AE749" s="341"/>
      <c r="AF749" s="30"/>
      <c r="AG749" s="124"/>
      <c r="AH749" s="88"/>
      <c r="AI749" s="338"/>
      <c r="AJ749" s="29"/>
      <c r="AK749" s="30"/>
      <c r="AL749" s="124"/>
      <c r="AM749" s="88"/>
      <c r="AN749" s="338"/>
      <c r="AO749" s="29"/>
      <c r="AP749" s="30"/>
      <c r="AQ749" s="124"/>
      <c r="AR749" s="88"/>
      <c r="AS749" s="338"/>
      <c r="AT749" s="29"/>
      <c r="AU749" s="30"/>
      <c r="AV749" s="124"/>
    </row>
    <row r="750" spans="1:48" s="62" customFormat="1" outlineLevel="1" x14ac:dyDescent="0.3">
      <c r="A750" s="188" t="s">
        <v>334</v>
      </c>
      <c r="C750" s="337"/>
      <c r="D750" s="337"/>
      <c r="E750" s="337"/>
      <c r="F750" s="338"/>
      <c r="G750" s="338"/>
      <c r="H750" s="338"/>
      <c r="I750" s="338"/>
      <c r="J750" s="338"/>
      <c r="K750" s="339"/>
      <c r="L750" s="338"/>
      <c r="M750" s="339"/>
      <c r="N750" s="88"/>
      <c r="O750" s="338"/>
      <c r="P750" s="339"/>
      <c r="Q750" s="123"/>
      <c r="R750" s="124"/>
      <c r="S750" s="88"/>
      <c r="T750" s="338"/>
      <c r="U750" s="339"/>
      <c r="V750" s="123"/>
      <c r="W750" s="124"/>
      <c r="X750" s="340"/>
      <c r="Y750" s="338"/>
      <c r="Z750" s="339"/>
      <c r="AA750" s="30"/>
      <c r="AB750" s="124"/>
      <c r="AC750" s="88"/>
      <c r="AD750" s="338">
        <f>AD376</f>
        <v>0</v>
      </c>
      <c r="AE750" s="341"/>
      <c r="AF750" s="30"/>
      <c r="AG750" s="124"/>
      <c r="AH750" s="88"/>
      <c r="AI750" s="338"/>
      <c r="AJ750" s="29"/>
      <c r="AK750" s="30"/>
      <c r="AL750" s="124"/>
      <c r="AM750" s="88"/>
      <c r="AN750" s="338"/>
      <c r="AO750" s="29"/>
      <c r="AP750" s="30"/>
      <c r="AQ750" s="124"/>
      <c r="AR750" s="88"/>
      <c r="AS750" s="338"/>
      <c r="AT750" s="29"/>
      <c r="AU750" s="30"/>
      <c r="AV750" s="124"/>
    </row>
    <row r="751" spans="1:48" s="62" customFormat="1" outlineLevel="1" x14ac:dyDescent="0.3">
      <c r="A751" s="188" t="s">
        <v>341</v>
      </c>
      <c r="C751" s="337"/>
      <c r="D751" s="337"/>
      <c r="E751" s="337"/>
      <c r="F751" s="338"/>
      <c r="G751" s="338"/>
      <c r="H751" s="338"/>
      <c r="I751" s="338"/>
      <c r="J751" s="338"/>
      <c r="K751" s="339"/>
      <c r="L751" s="338"/>
      <c r="M751" s="339"/>
      <c r="N751" s="88"/>
      <c r="O751" s="338"/>
      <c r="P751" s="339"/>
      <c r="Q751" s="123"/>
      <c r="R751" s="124"/>
      <c r="S751" s="88"/>
      <c r="T751" s="338"/>
      <c r="U751" s="339"/>
      <c r="V751" s="123"/>
      <c r="W751" s="124"/>
      <c r="X751" s="340"/>
      <c r="Y751" s="338"/>
      <c r="Z751" s="339"/>
      <c r="AA751" s="30"/>
      <c r="AB751" s="124"/>
      <c r="AC751" s="88"/>
      <c r="AD751" s="338">
        <f>AD383</f>
        <v>0</v>
      </c>
      <c r="AE751" s="341"/>
      <c r="AF751" s="30"/>
      <c r="AG751" s="124"/>
      <c r="AH751" s="88"/>
      <c r="AI751" s="338"/>
      <c r="AJ751" s="29"/>
      <c r="AK751" s="30"/>
      <c r="AL751" s="124"/>
      <c r="AM751" s="88"/>
      <c r="AN751" s="338"/>
      <c r="AO751" s="29"/>
      <c r="AP751" s="30"/>
      <c r="AQ751" s="124"/>
      <c r="AR751" s="88"/>
      <c r="AS751" s="338"/>
      <c r="AT751" s="29"/>
      <c r="AU751" s="30"/>
      <c r="AV751" s="124"/>
    </row>
    <row r="752" spans="1:48" s="62" customFormat="1" outlineLevel="1" x14ac:dyDescent="0.3">
      <c r="A752" s="188" t="s">
        <v>348</v>
      </c>
      <c r="C752" s="337"/>
      <c r="D752" s="337"/>
      <c r="E752" s="337"/>
      <c r="F752" s="338"/>
      <c r="G752" s="338"/>
      <c r="H752" s="338"/>
      <c r="I752" s="338"/>
      <c r="J752" s="338"/>
      <c r="K752" s="339"/>
      <c r="L752" s="338"/>
      <c r="M752" s="339"/>
      <c r="N752" s="88"/>
      <c r="O752" s="338"/>
      <c r="P752" s="339"/>
      <c r="Q752" s="123"/>
      <c r="R752" s="124"/>
      <c r="S752" s="88"/>
      <c r="T752" s="338"/>
      <c r="U752" s="339"/>
      <c r="V752" s="123"/>
      <c r="W752" s="124"/>
      <c r="X752" s="340"/>
      <c r="Y752" s="338"/>
      <c r="Z752" s="339"/>
      <c r="AA752" s="30"/>
      <c r="AB752" s="124"/>
      <c r="AC752" s="88"/>
      <c r="AD752" s="338">
        <f>SUM(AD753:AD754)</f>
        <v>0</v>
      </c>
      <c r="AE752" s="341"/>
      <c r="AF752" s="30"/>
      <c r="AG752" s="124"/>
      <c r="AH752" s="88"/>
      <c r="AI752" s="338"/>
      <c r="AJ752" s="29"/>
      <c r="AK752" s="30"/>
      <c r="AL752" s="124"/>
      <c r="AM752" s="88"/>
      <c r="AN752" s="338"/>
      <c r="AO752" s="29"/>
      <c r="AP752" s="30"/>
      <c r="AQ752" s="124"/>
      <c r="AR752" s="88"/>
      <c r="AS752" s="338"/>
      <c r="AT752" s="29"/>
      <c r="AU752" s="30"/>
      <c r="AV752" s="124"/>
    </row>
    <row r="753" spans="1:48" s="62" customFormat="1" outlineLevel="2" x14ac:dyDescent="0.3">
      <c r="A753" s="190" t="s">
        <v>349</v>
      </c>
      <c r="C753" s="337"/>
      <c r="D753" s="337"/>
      <c r="E753" s="337"/>
      <c r="F753" s="338"/>
      <c r="G753" s="338"/>
      <c r="H753" s="338"/>
      <c r="I753" s="338"/>
      <c r="J753" s="338"/>
      <c r="K753" s="339"/>
      <c r="L753" s="338"/>
      <c r="M753" s="339"/>
      <c r="N753" s="88"/>
      <c r="O753" s="338"/>
      <c r="P753" s="339"/>
      <c r="Q753" s="123"/>
      <c r="R753" s="124"/>
      <c r="S753" s="88"/>
      <c r="T753" s="338"/>
      <c r="U753" s="339"/>
      <c r="V753" s="123"/>
      <c r="W753" s="124"/>
      <c r="X753" s="340"/>
      <c r="Y753" s="338"/>
      <c r="Z753" s="339"/>
      <c r="AA753" s="30"/>
      <c r="AB753" s="124"/>
      <c r="AC753" s="88"/>
      <c r="AD753" s="393">
        <f>AD391</f>
        <v>0</v>
      </c>
      <c r="AE753" s="341"/>
      <c r="AF753" s="30"/>
      <c r="AG753" s="124"/>
      <c r="AH753" s="88"/>
      <c r="AI753" s="338"/>
      <c r="AJ753" s="29"/>
      <c r="AK753" s="30"/>
      <c r="AL753" s="124"/>
      <c r="AM753" s="88"/>
      <c r="AN753" s="338"/>
      <c r="AO753" s="29"/>
      <c r="AP753" s="30"/>
      <c r="AQ753" s="124"/>
      <c r="AR753" s="88"/>
      <c r="AS753" s="338"/>
      <c r="AT753" s="29"/>
      <c r="AU753" s="30"/>
      <c r="AV753" s="124"/>
    </row>
    <row r="754" spans="1:48" s="62" customFormat="1" outlineLevel="2" x14ac:dyDescent="0.3">
      <c r="A754" s="190" t="s">
        <v>350</v>
      </c>
      <c r="C754" s="337"/>
      <c r="D754" s="337"/>
      <c r="E754" s="337"/>
      <c r="F754" s="338"/>
      <c r="G754" s="338"/>
      <c r="H754" s="338"/>
      <c r="I754" s="338"/>
      <c r="J754" s="338"/>
      <c r="K754" s="339"/>
      <c r="L754" s="338"/>
      <c r="M754" s="339"/>
      <c r="N754" s="88"/>
      <c r="O754" s="338"/>
      <c r="P754" s="339"/>
      <c r="Q754" s="123"/>
      <c r="R754" s="124"/>
      <c r="S754" s="88"/>
      <c r="T754" s="338"/>
      <c r="U754" s="339"/>
      <c r="V754" s="123"/>
      <c r="W754" s="124"/>
      <c r="X754" s="340"/>
      <c r="Y754" s="338"/>
      <c r="Z754" s="339"/>
      <c r="AA754" s="30"/>
      <c r="AB754" s="124"/>
      <c r="AC754" s="88"/>
      <c r="AD754" s="393">
        <f>AD392</f>
        <v>0</v>
      </c>
      <c r="AE754" s="341"/>
      <c r="AF754" s="30"/>
      <c r="AG754" s="124"/>
      <c r="AH754" s="88"/>
      <c r="AI754" s="338"/>
      <c r="AJ754" s="29"/>
      <c r="AK754" s="30"/>
      <c r="AL754" s="124"/>
      <c r="AM754" s="88"/>
      <c r="AN754" s="338"/>
      <c r="AO754" s="29"/>
      <c r="AP754" s="30"/>
      <c r="AQ754" s="124"/>
      <c r="AR754" s="88"/>
      <c r="AS754" s="338"/>
      <c r="AT754" s="29"/>
      <c r="AU754" s="30"/>
      <c r="AV754" s="124"/>
    </row>
    <row r="755" spans="1:48" s="62" customFormat="1" outlineLevel="1" x14ac:dyDescent="0.3">
      <c r="A755" s="401" t="s">
        <v>394</v>
      </c>
      <c r="C755" s="337"/>
      <c r="D755" s="337"/>
      <c r="E755" s="337"/>
      <c r="F755" s="338"/>
      <c r="G755" s="338"/>
      <c r="H755" s="338"/>
      <c r="I755" s="338"/>
      <c r="J755" s="338"/>
      <c r="K755" s="339"/>
      <c r="L755" s="338"/>
      <c r="M755" s="339"/>
      <c r="N755" s="88"/>
      <c r="O755" s="338"/>
      <c r="P755" s="339"/>
      <c r="Q755" s="123"/>
      <c r="R755" s="124"/>
      <c r="S755" s="88"/>
      <c r="T755" s="338"/>
      <c r="U755" s="339"/>
      <c r="V755" s="123"/>
      <c r="W755" s="124"/>
      <c r="X755" s="340"/>
      <c r="Y755" s="338"/>
      <c r="Z755" s="339"/>
      <c r="AA755" s="30"/>
      <c r="AB755" s="124"/>
      <c r="AC755" s="88"/>
      <c r="AD755" s="338">
        <f>AD437</f>
        <v>2206.09</v>
      </c>
      <c r="AE755" s="341"/>
      <c r="AF755" s="30"/>
      <c r="AG755" s="124"/>
      <c r="AH755" s="88"/>
      <c r="AI755" s="338"/>
      <c r="AJ755" s="29"/>
      <c r="AK755" s="30"/>
      <c r="AL755" s="124"/>
      <c r="AM755" s="88"/>
      <c r="AN755" s="338"/>
      <c r="AO755" s="29"/>
      <c r="AP755" s="30"/>
      <c r="AQ755" s="124"/>
      <c r="AR755" s="88"/>
      <c r="AS755" s="338"/>
      <c r="AT755" s="29"/>
      <c r="AU755" s="30"/>
      <c r="AV755" s="124"/>
    </row>
    <row r="756" spans="1:48" s="62" customFormat="1" outlineLevel="1" x14ac:dyDescent="0.3">
      <c r="A756" s="401" t="s">
        <v>441</v>
      </c>
      <c r="C756" s="337"/>
      <c r="D756" s="337"/>
      <c r="E756" s="337"/>
      <c r="F756" s="338"/>
      <c r="G756" s="338"/>
      <c r="H756" s="338"/>
      <c r="I756" s="338"/>
      <c r="J756" s="338"/>
      <c r="K756" s="339"/>
      <c r="L756" s="338"/>
      <c r="M756" s="339"/>
      <c r="N756" s="88"/>
      <c r="O756" s="338"/>
      <c r="P756" s="339"/>
      <c r="Q756" s="123"/>
      <c r="R756" s="124"/>
      <c r="S756" s="88"/>
      <c r="T756" s="338"/>
      <c r="U756" s="339"/>
      <c r="V756" s="123"/>
      <c r="W756" s="124"/>
      <c r="X756" s="340"/>
      <c r="Y756" s="338"/>
      <c r="Z756" s="339"/>
      <c r="AA756" s="30"/>
      <c r="AB756" s="124"/>
      <c r="AC756" s="88"/>
      <c r="AD756" s="338">
        <f>AD489</f>
        <v>4620</v>
      </c>
      <c r="AE756" s="341"/>
      <c r="AF756" s="30"/>
      <c r="AG756" s="124"/>
      <c r="AH756" s="88"/>
      <c r="AI756" s="338"/>
      <c r="AJ756" s="29"/>
      <c r="AK756" s="30"/>
      <c r="AL756" s="124"/>
      <c r="AM756" s="88"/>
      <c r="AN756" s="338"/>
      <c r="AO756" s="29"/>
      <c r="AP756" s="30"/>
      <c r="AQ756" s="124"/>
      <c r="AR756" s="88"/>
      <c r="AS756" s="338"/>
      <c r="AT756" s="29"/>
      <c r="AU756" s="30"/>
      <c r="AV756" s="124"/>
    </row>
    <row r="757" spans="1:48" s="62" customFormat="1" outlineLevel="1" x14ac:dyDescent="0.3">
      <c r="A757" s="401"/>
      <c r="C757" s="337"/>
      <c r="D757" s="337"/>
      <c r="E757" s="337"/>
      <c r="F757" s="338"/>
      <c r="G757" s="338"/>
      <c r="H757" s="338"/>
      <c r="I757" s="338"/>
      <c r="J757" s="338"/>
      <c r="K757" s="339"/>
      <c r="L757" s="338"/>
      <c r="M757" s="339"/>
      <c r="N757" s="88"/>
      <c r="O757" s="338"/>
      <c r="P757" s="339"/>
      <c r="Q757" s="123"/>
      <c r="R757" s="124"/>
      <c r="S757" s="88"/>
      <c r="T757" s="338"/>
      <c r="U757" s="339"/>
      <c r="V757" s="123"/>
      <c r="W757" s="124"/>
      <c r="X757" s="340"/>
      <c r="Y757" s="338"/>
      <c r="Z757" s="339"/>
      <c r="AA757" s="30"/>
      <c r="AB757" s="124"/>
      <c r="AC757" s="88"/>
      <c r="AD757" s="338"/>
      <c r="AE757" s="341"/>
      <c r="AF757" s="30"/>
      <c r="AG757" s="124"/>
      <c r="AH757" s="88"/>
      <c r="AI757" s="338"/>
      <c r="AJ757" s="29"/>
      <c r="AK757" s="30"/>
      <c r="AL757" s="124"/>
      <c r="AM757" s="88"/>
      <c r="AN757" s="338"/>
      <c r="AO757" s="29"/>
      <c r="AP757" s="30"/>
      <c r="AQ757" s="124"/>
      <c r="AR757" s="88"/>
      <c r="AS757" s="338"/>
      <c r="AT757" s="29"/>
      <c r="AU757" s="30"/>
      <c r="AV757" s="124"/>
    </row>
    <row r="758" spans="1:48" s="62" customFormat="1" outlineLevel="1" x14ac:dyDescent="0.3">
      <c r="A758" s="401"/>
      <c r="C758" s="337"/>
      <c r="D758" s="337"/>
      <c r="E758" s="337"/>
      <c r="F758" s="338"/>
      <c r="G758" s="338"/>
      <c r="H758" s="338"/>
      <c r="I758" s="338"/>
      <c r="J758" s="338"/>
      <c r="K758" s="339"/>
      <c r="L758" s="338"/>
      <c r="M758" s="339"/>
      <c r="N758" s="88"/>
      <c r="O758" s="338"/>
      <c r="P758" s="339"/>
      <c r="Q758" s="123"/>
      <c r="R758" s="124"/>
      <c r="S758" s="88"/>
      <c r="T758" s="338"/>
      <c r="U758" s="339"/>
      <c r="V758" s="123"/>
      <c r="W758" s="124"/>
      <c r="X758" s="340"/>
      <c r="Y758" s="338"/>
      <c r="Z758" s="339"/>
      <c r="AA758" s="30"/>
      <c r="AB758" s="124"/>
      <c r="AC758" s="88"/>
      <c r="AD758" s="338"/>
      <c r="AE758" s="341"/>
      <c r="AF758" s="30"/>
      <c r="AG758" s="124"/>
      <c r="AH758" s="88"/>
      <c r="AI758" s="338"/>
      <c r="AJ758" s="29"/>
      <c r="AK758" s="30"/>
      <c r="AL758" s="124"/>
      <c r="AM758" s="88"/>
      <c r="AN758" s="338"/>
      <c r="AO758" s="29"/>
      <c r="AP758" s="30"/>
      <c r="AQ758" s="124"/>
      <c r="AR758" s="88"/>
      <c r="AS758" s="338"/>
      <c r="AT758" s="29"/>
      <c r="AU758" s="30"/>
      <c r="AV758" s="124"/>
    </row>
    <row r="759" spans="1:48" s="62" customFormat="1" outlineLevel="1" x14ac:dyDescent="0.3">
      <c r="A759" s="401"/>
      <c r="C759" s="337"/>
      <c r="D759" s="337"/>
      <c r="E759" s="337"/>
      <c r="F759" s="338"/>
      <c r="G759" s="338"/>
      <c r="H759" s="338"/>
      <c r="I759" s="338"/>
      <c r="J759" s="338"/>
      <c r="K759" s="339"/>
      <c r="L759" s="338"/>
      <c r="M759" s="339"/>
      <c r="N759" s="88"/>
      <c r="O759" s="338"/>
      <c r="P759" s="339"/>
      <c r="Q759" s="123"/>
      <c r="R759" s="124"/>
      <c r="S759" s="88"/>
      <c r="T759" s="338"/>
      <c r="U759" s="339"/>
      <c r="V759" s="123"/>
      <c r="W759" s="124"/>
      <c r="X759" s="340"/>
      <c r="Y759" s="338"/>
      <c r="Z759" s="339"/>
      <c r="AA759" s="30"/>
      <c r="AB759" s="124"/>
      <c r="AC759" s="88"/>
      <c r="AD759" s="338"/>
      <c r="AE759" s="341"/>
      <c r="AF759" s="30"/>
      <c r="AG759" s="124"/>
      <c r="AH759" s="88"/>
      <c r="AI759" s="338"/>
      <c r="AJ759" s="29"/>
      <c r="AK759" s="30"/>
      <c r="AL759" s="124"/>
      <c r="AM759" s="88"/>
      <c r="AN759" s="338"/>
      <c r="AO759" s="29"/>
      <c r="AP759" s="30"/>
      <c r="AQ759" s="124"/>
      <c r="AR759" s="88"/>
      <c r="AS759" s="338"/>
      <c r="AT759" s="29"/>
      <c r="AU759" s="30"/>
      <c r="AV759" s="124"/>
    </row>
    <row r="760" spans="1:48" s="62" customFormat="1" x14ac:dyDescent="0.3">
      <c r="A760" s="401"/>
      <c r="C760" s="337"/>
      <c r="D760" s="337"/>
      <c r="E760" s="337"/>
      <c r="F760" s="338"/>
      <c r="G760" s="338"/>
      <c r="H760" s="338"/>
      <c r="I760" s="338"/>
      <c r="J760" s="338"/>
      <c r="K760" s="339"/>
      <c r="L760" s="338"/>
      <c r="M760" s="339"/>
      <c r="N760" s="88"/>
      <c r="O760" s="338"/>
      <c r="P760" s="339"/>
      <c r="Q760" s="123"/>
      <c r="R760" s="124"/>
      <c r="S760" s="88"/>
      <c r="T760" s="338"/>
      <c r="U760" s="339"/>
      <c r="V760" s="123"/>
      <c r="W760" s="124"/>
      <c r="X760" s="340"/>
      <c r="Y760" s="338"/>
      <c r="Z760" s="339"/>
      <c r="AA760" s="30"/>
      <c r="AB760" s="124"/>
      <c r="AC760" s="88"/>
      <c r="AD760" s="338"/>
      <c r="AE760" s="341"/>
      <c r="AF760" s="30"/>
      <c r="AG760" s="124"/>
      <c r="AH760" s="88"/>
      <c r="AI760" s="338"/>
      <c r="AJ760" s="29"/>
      <c r="AK760" s="30"/>
      <c r="AL760" s="124"/>
      <c r="AM760" s="88"/>
      <c r="AN760" s="338"/>
      <c r="AO760" s="29"/>
      <c r="AP760" s="30"/>
      <c r="AQ760" s="124"/>
      <c r="AR760" s="88"/>
      <c r="AS760" s="338"/>
      <c r="AT760" s="29"/>
      <c r="AU760" s="30"/>
      <c r="AV760" s="124"/>
    </row>
    <row r="761" spans="1:48" s="62" customFormat="1" x14ac:dyDescent="0.3">
      <c r="A761" s="401" t="s">
        <v>448</v>
      </c>
      <c r="C761" s="337"/>
      <c r="D761" s="337"/>
      <c r="E761" s="337"/>
      <c r="F761" s="338"/>
      <c r="G761" s="338"/>
      <c r="H761" s="338"/>
      <c r="I761" s="338"/>
      <c r="J761" s="338"/>
      <c r="K761" s="339"/>
      <c r="L761" s="338"/>
      <c r="M761" s="339"/>
      <c r="N761" s="88"/>
      <c r="O761" s="338"/>
      <c r="P761" s="339"/>
      <c r="Q761" s="123"/>
      <c r="R761" s="124"/>
      <c r="S761" s="88"/>
      <c r="T761" s="338"/>
      <c r="U761" s="339"/>
      <c r="V761" s="123"/>
      <c r="W761" s="124"/>
      <c r="X761" s="340"/>
      <c r="Y761" s="338"/>
      <c r="Z761" s="339"/>
      <c r="AA761" s="30"/>
      <c r="AB761" s="124"/>
      <c r="AC761" s="88"/>
      <c r="AD761" s="338">
        <f>AD497</f>
        <v>2137.79</v>
      </c>
      <c r="AE761" s="341"/>
      <c r="AF761" s="30"/>
      <c r="AG761" s="124"/>
      <c r="AH761" s="88"/>
      <c r="AI761" s="338"/>
      <c r="AJ761" s="29"/>
      <c r="AK761" s="30"/>
      <c r="AL761" s="124"/>
      <c r="AM761" s="88"/>
      <c r="AN761" s="338"/>
      <c r="AO761" s="29"/>
      <c r="AP761" s="30"/>
      <c r="AQ761" s="124"/>
      <c r="AR761" s="88"/>
      <c r="AS761" s="338"/>
      <c r="AT761" s="29"/>
      <c r="AU761" s="30"/>
      <c r="AV761" s="124"/>
    </row>
    <row r="762" spans="1:48" s="62" customFormat="1" x14ac:dyDescent="0.3">
      <c r="A762" s="401"/>
      <c r="C762" s="337"/>
      <c r="D762" s="337"/>
      <c r="E762" s="337"/>
      <c r="F762" s="338"/>
      <c r="G762" s="338"/>
      <c r="H762" s="338"/>
      <c r="I762" s="338"/>
      <c r="J762" s="338"/>
      <c r="K762" s="339"/>
      <c r="L762" s="338"/>
      <c r="M762" s="339"/>
      <c r="N762" s="88"/>
      <c r="O762" s="338"/>
      <c r="P762" s="339"/>
      <c r="Q762" s="123"/>
      <c r="R762" s="124"/>
      <c r="S762" s="88"/>
      <c r="T762" s="338"/>
      <c r="U762" s="339"/>
      <c r="V762" s="123"/>
      <c r="W762" s="124"/>
      <c r="X762" s="340"/>
      <c r="Y762" s="338"/>
      <c r="Z762" s="339"/>
      <c r="AA762" s="30"/>
      <c r="AB762" s="124"/>
      <c r="AC762" s="88"/>
      <c r="AD762" s="338"/>
      <c r="AE762" s="341"/>
      <c r="AF762" s="30"/>
      <c r="AG762" s="124"/>
      <c r="AH762" s="88"/>
      <c r="AI762" s="338"/>
      <c r="AJ762" s="29"/>
      <c r="AK762" s="30"/>
      <c r="AL762" s="124"/>
      <c r="AM762" s="88"/>
      <c r="AN762" s="338"/>
      <c r="AO762" s="29"/>
      <c r="AP762" s="30"/>
      <c r="AQ762" s="124"/>
      <c r="AR762" s="88"/>
      <c r="AS762" s="338"/>
      <c r="AT762" s="29"/>
      <c r="AU762" s="30"/>
      <c r="AV762" s="124"/>
    </row>
    <row r="763" spans="1:48" s="62" customFormat="1" x14ac:dyDescent="0.3">
      <c r="A763" s="401"/>
      <c r="C763" s="337"/>
      <c r="D763" s="337"/>
      <c r="E763" s="337"/>
      <c r="F763" s="338"/>
      <c r="G763" s="338"/>
      <c r="H763" s="338"/>
      <c r="I763" s="338"/>
      <c r="J763" s="338"/>
      <c r="K763" s="339"/>
      <c r="L763" s="338"/>
      <c r="M763" s="339"/>
      <c r="N763" s="88"/>
      <c r="O763" s="338"/>
      <c r="P763" s="339"/>
      <c r="Q763" s="123"/>
      <c r="R763" s="124"/>
      <c r="S763" s="88"/>
      <c r="T763" s="338"/>
      <c r="U763" s="339"/>
      <c r="V763" s="123"/>
      <c r="W763" s="124"/>
      <c r="X763" s="340"/>
      <c r="Y763" s="338"/>
      <c r="Z763" s="339"/>
      <c r="AA763" s="30"/>
      <c r="AB763" s="124"/>
      <c r="AC763" s="88"/>
      <c r="AD763" s="338"/>
      <c r="AE763" s="341"/>
      <c r="AF763" s="30"/>
      <c r="AG763" s="124"/>
      <c r="AH763" s="88"/>
      <c r="AI763" s="338"/>
      <c r="AJ763" s="29"/>
      <c r="AK763" s="30"/>
      <c r="AL763" s="124"/>
      <c r="AM763" s="88"/>
      <c r="AN763" s="338"/>
      <c r="AO763" s="29"/>
      <c r="AP763" s="30"/>
      <c r="AQ763" s="124"/>
      <c r="AR763" s="88"/>
      <c r="AS763" s="338"/>
      <c r="AT763" s="29"/>
      <c r="AU763" s="30"/>
      <c r="AV763" s="124"/>
    </row>
    <row r="764" spans="1:48" s="62" customFormat="1" ht="18" x14ac:dyDescent="0.3">
      <c r="A764" s="400" t="s">
        <v>606</v>
      </c>
      <c r="C764" s="337"/>
      <c r="D764" s="337"/>
      <c r="E764" s="337"/>
      <c r="F764" s="338"/>
      <c r="G764" s="338"/>
      <c r="H764" s="338"/>
      <c r="I764" s="338"/>
      <c r="J764" s="338"/>
      <c r="K764" s="339"/>
      <c r="L764" s="338"/>
      <c r="M764" s="339"/>
      <c r="N764" s="88"/>
      <c r="O764" s="338"/>
      <c r="P764" s="339"/>
      <c r="Q764" s="123"/>
      <c r="R764" s="124"/>
      <c r="S764" s="88"/>
      <c r="T764" s="338"/>
      <c r="U764" s="339"/>
      <c r="V764" s="123"/>
      <c r="W764" s="124"/>
      <c r="X764" s="340"/>
      <c r="Y764" s="338"/>
      <c r="Z764" s="339"/>
      <c r="AA764" s="30"/>
      <c r="AB764" s="124"/>
      <c r="AC764" s="88"/>
      <c r="AD764" s="338"/>
      <c r="AE764" s="341"/>
      <c r="AF764" s="30"/>
      <c r="AG764" s="124"/>
      <c r="AH764" s="88"/>
      <c r="AI764" s="338"/>
      <c r="AJ764" s="29"/>
      <c r="AK764" s="30"/>
      <c r="AL764" s="124"/>
      <c r="AM764" s="88"/>
      <c r="AN764" s="338"/>
      <c r="AO764" s="29"/>
      <c r="AP764" s="30"/>
      <c r="AQ764" s="124"/>
      <c r="AR764" s="88"/>
      <c r="AS764" s="338"/>
      <c r="AT764" s="29"/>
      <c r="AU764" s="30"/>
      <c r="AV764" s="124"/>
    </row>
    <row r="765" spans="1:48" s="62" customFormat="1" x14ac:dyDescent="0.3">
      <c r="A765" s="188" t="s">
        <v>342</v>
      </c>
      <c r="C765" s="337"/>
      <c r="D765" s="337"/>
      <c r="E765" s="337"/>
      <c r="F765" s="338"/>
      <c r="G765" s="338"/>
      <c r="H765" s="338"/>
      <c r="I765" s="338"/>
      <c r="J765" s="338"/>
      <c r="K765" s="339"/>
      <c r="L765" s="338"/>
      <c r="M765" s="339"/>
      <c r="N765" s="88"/>
      <c r="O765" s="338"/>
      <c r="P765" s="339"/>
      <c r="Q765" s="123"/>
      <c r="R765" s="124"/>
      <c r="S765" s="88"/>
      <c r="T765" s="338"/>
      <c r="U765" s="339"/>
      <c r="V765" s="123"/>
      <c r="W765" s="124"/>
      <c r="X765" s="340"/>
      <c r="Y765" s="338"/>
      <c r="Z765" s="339"/>
      <c r="AA765" s="30"/>
      <c r="AB765" s="124"/>
      <c r="AC765" s="88"/>
      <c r="AD765" s="338"/>
      <c r="AE765" s="341"/>
      <c r="AF765" s="30"/>
      <c r="AG765" s="124"/>
      <c r="AH765" s="88"/>
      <c r="AI765" s="338"/>
      <c r="AJ765" s="29"/>
      <c r="AK765" s="30"/>
      <c r="AL765" s="124"/>
      <c r="AM765" s="88"/>
      <c r="AN765" s="338"/>
      <c r="AO765" s="29"/>
      <c r="AP765" s="30"/>
      <c r="AQ765" s="124"/>
      <c r="AR765" s="88"/>
      <c r="AS765" s="338"/>
      <c r="AT765" s="29"/>
      <c r="AU765" s="30"/>
      <c r="AV765" s="124"/>
    </row>
    <row r="766" spans="1:48" s="62" customFormat="1" x14ac:dyDescent="0.3">
      <c r="A766" s="188" t="s">
        <v>607</v>
      </c>
      <c r="C766" s="337"/>
      <c r="D766" s="337"/>
      <c r="E766" s="337"/>
      <c r="F766" s="338"/>
      <c r="G766" s="338"/>
      <c r="H766" s="338"/>
      <c r="I766" s="338"/>
      <c r="J766" s="338"/>
      <c r="K766" s="339"/>
      <c r="L766" s="338"/>
      <c r="M766" s="339"/>
      <c r="N766" s="88"/>
      <c r="O766" s="338"/>
      <c r="P766" s="339"/>
      <c r="Q766" s="123"/>
      <c r="R766" s="124"/>
      <c r="S766" s="88"/>
      <c r="T766" s="338"/>
      <c r="U766" s="339"/>
      <c r="V766" s="123"/>
      <c r="W766" s="124"/>
      <c r="X766" s="340"/>
      <c r="Y766" s="338"/>
      <c r="Z766" s="339"/>
      <c r="AA766" s="30"/>
      <c r="AB766" s="124"/>
      <c r="AC766" s="88"/>
      <c r="AD766" s="338"/>
      <c r="AE766" s="341"/>
      <c r="AF766" s="30"/>
      <c r="AG766" s="124"/>
      <c r="AH766" s="88"/>
      <c r="AI766" s="338"/>
      <c r="AJ766" s="29"/>
      <c r="AK766" s="30"/>
      <c r="AL766" s="124"/>
      <c r="AM766" s="88"/>
      <c r="AN766" s="338"/>
      <c r="AO766" s="29"/>
      <c r="AP766" s="30"/>
      <c r="AQ766" s="124"/>
      <c r="AR766" s="88"/>
      <c r="AS766" s="338"/>
      <c r="AT766" s="29"/>
      <c r="AU766" s="30"/>
      <c r="AV766" s="124"/>
    </row>
    <row r="767" spans="1:48" s="62" customFormat="1" x14ac:dyDescent="0.3">
      <c r="A767" s="52"/>
      <c r="B767" s="336"/>
      <c r="C767" s="337"/>
      <c r="D767" s="337"/>
      <c r="E767" s="337"/>
      <c r="F767" s="338"/>
      <c r="G767" s="338"/>
      <c r="H767" s="338"/>
      <c r="I767" s="338"/>
      <c r="J767" s="338"/>
      <c r="K767" s="339"/>
      <c r="L767" s="338"/>
      <c r="M767" s="339"/>
      <c r="N767" s="88"/>
      <c r="O767" s="338"/>
      <c r="P767" s="339"/>
      <c r="Q767" s="123"/>
      <c r="R767" s="124"/>
      <c r="S767" s="88"/>
      <c r="T767" s="338"/>
      <c r="U767" s="339"/>
      <c r="V767" s="123"/>
      <c r="W767" s="124"/>
      <c r="X767" s="340"/>
      <c r="Y767" s="338"/>
      <c r="Z767" s="339"/>
      <c r="AA767" s="30"/>
      <c r="AB767" s="124"/>
      <c r="AC767" s="88"/>
      <c r="AD767" s="338"/>
      <c r="AE767" s="341"/>
      <c r="AF767" s="30"/>
      <c r="AG767" s="124"/>
      <c r="AH767" s="88"/>
      <c r="AI767" s="338"/>
      <c r="AJ767" s="29"/>
      <c r="AK767" s="30"/>
      <c r="AL767" s="124"/>
      <c r="AM767" s="88"/>
      <c r="AN767" s="338"/>
      <c r="AO767" s="29"/>
      <c r="AP767" s="30"/>
      <c r="AQ767" s="124"/>
      <c r="AR767" s="88"/>
      <c r="AS767" s="338"/>
      <c r="AT767" s="29"/>
      <c r="AU767" s="30"/>
      <c r="AV767" s="124"/>
    </row>
    <row r="768" spans="1:48" s="62" customFormat="1" x14ac:dyDescent="0.3">
      <c r="A768" s="52"/>
      <c r="B768" s="336"/>
      <c r="C768" s="337"/>
      <c r="D768" s="337"/>
      <c r="E768" s="337"/>
      <c r="F768" s="338"/>
      <c r="G768" s="338"/>
      <c r="H768" s="338"/>
      <c r="I768" s="338"/>
      <c r="J768" s="338"/>
      <c r="K768" s="339"/>
      <c r="L768" s="338"/>
      <c r="M768" s="339"/>
      <c r="N768" s="88"/>
      <c r="O768" s="338"/>
      <c r="P768" s="339"/>
      <c r="Q768" s="123"/>
      <c r="R768" s="124"/>
      <c r="S768" s="88"/>
      <c r="T768" s="338"/>
      <c r="U768" s="339"/>
      <c r="V768" s="123"/>
      <c r="W768" s="124"/>
      <c r="X768" s="340"/>
      <c r="Y768" s="338"/>
      <c r="Z768" s="339"/>
      <c r="AA768" s="30"/>
      <c r="AB768" s="124"/>
      <c r="AC768" s="88"/>
      <c r="AD768" s="338"/>
      <c r="AE768" s="341"/>
      <c r="AF768" s="30"/>
      <c r="AG768" s="124"/>
      <c r="AH768" s="88"/>
      <c r="AI768" s="338"/>
      <c r="AJ768" s="29"/>
      <c r="AK768" s="30"/>
      <c r="AL768" s="124"/>
      <c r="AM768" s="88"/>
      <c r="AN768" s="338"/>
      <c r="AO768" s="29"/>
      <c r="AP768" s="30"/>
      <c r="AQ768" s="124"/>
      <c r="AR768" s="88"/>
      <c r="AS768" s="338"/>
      <c r="AT768" s="29"/>
      <c r="AU768" s="30"/>
      <c r="AV768" s="124"/>
    </row>
    <row r="769" spans="1:48" s="62" customFormat="1" x14ac:dyDescent="0.3">
      <c r="A769" s="52"/>
      <c r="B769" s="336"/>
      <c r="C769" s="337"/>
      <c r="D769" s="337"/>
      <c r="E769" s="337"/>
      <c r="F769" s="338"/>
      <c r="G769" s="338"/>
      <c r="H769" s="338"/>
      <c r="I769" s="338"/>
      <c r="J769" s="338"/>
      <c r="K769" s="339"/>
      <c r="L769" s="338"/>
      <c r="M769" s="339"/>
      <c r="N769" s="88"/>
      <c r="O769" s="338"/>
      <c r="P769" s="339"/>
      <c r="Q769" s="123"/>
      <c r="R769" s="124"/>
      <c r="S769" s="88"/>
      <c r="T769" s="338"/>
      <c r="U769" s="339"/>
      <c r="V769" s="123"/>
      <c r="W769" s="124"/>
      <c r="X769" s="340"/>
      <c r="Y769" s="338"/>
      <c r="Z769" s="339"/>
      <c r="AA769" s="30"/>
      <c r="AB769" s="124"/>
      <c r="AC769" s="88"/>
      <c r="AD769" s="338"/>
      <c r="AE769" s="341"/>
      <c r="AF769" s="30"/>
      <c r="AG769" s="124"/>
      <c r="AH769" s="88"/>
      <c r="AI769" s="338"/>
      <c r="AJ769" s="29"/>
      <c r="AK769" s="30"/>
      <c r="AL769" s="124"/>
      <c r="AM769" s="88"/>
      <c r="AN769" s="338"/>
      <c r="AO769" s="29"/>
      <c r="AP769" s="30"/>
      <c r="AQ769" s="124"/>
      <c r="AR769" s="88"/>
      <c r="AS769" s="338"/>
      <c r="AT769" s="29"/>
      <c r="AU769" s="30"/>
      <c r="AV769" s="124"/>
    </row>
    <row r="770" spans="1:48" s="62" customFormat="1" x14ac:dyDescent="0.3">
      <c r="A770" s="52"/>
      <c r="B770" s="336"/>
      <c r="C770" s="337"/>
      <c r="D770" s="337"/>
      <c r="E770" s="337"/>
      <c r="F770" s="338"/>
      <c r="G770" s="338"/>
      <c r="H770" s="338"/>
      <c r="I770" s="338"/>
      <c r="J770" s="338"/>
      <c r="K770" s="339"/>
      <c r="L770" s="338"/>
      <c r="M770" s="339"/>
      <c r="N770" s="88"/>
      <c r="O770" s="338"/>
      <c r="P770" s="339"/>
      <c r="Q770" s="123"/>
      <c r="R770" s="124"/>
      <c r="S770" s="88"/>
      <c r="T770" s="338"/>
      <c r="U770" s="339"/>
      <c r="V770" s="123"/>
      <c r="W770" s="124"/>
      <c r="X770" s="340"/>
      <c r="Y770" s="338"/>
      <c r="Z770" s="339"/>
      <c r="AA770" s="30"/>
      <c r="AB770" s="124"/>
      <c r="AC770" s="88"/>
      <c r="AD770" s="338"/>
      <c r="AE770" s="341"/>
      <c r="AF770" s="30"/>
      <c r="AG770" s="124"/>
      <c r="AH770" s="88"/>
      <c r="AI770" s="338"/>
      <c r="AJ770" s="29"/>
      <c r="AK770" s="30"/>
      <c r="AL770" s="124"/>
      <c r="AM770" s="88"/>
      <c r="AN770" s="338"/>
      <c r="AO770" s="29"/>
      <c r="AP770" s="30"/>
      <c r="AQ770" s="124"/>
      <c r="AR770" s="88"/>
      <c r="AS770" s="338"/>
      <c r="AT770" s="29"/>
      <c r="AU770" s="30"/>
      <c r="AV770" s="124"/>
    </row>
    <row r="771" spans="1:48" s="62" customFormat="1" x14ac:dyDescent="0.3">
      <c r="A771" s="52"/>
      <c r="B771" s="336"/>
      <c r="C771" s="337"/>
      <c r="D771" s="337"/>
      <c r="E771" s="337"/>
      <c r="F771" s="338"/>
      <c r="G771" s="338"/>
      <c r="H771" s="338"/>
      <c r="I771" s="338"/>
      <c r="J771" s="338"/>
      <c r="K771" s="339"/>
      <c r="L771" s="338"/>
      <c r="M771" s="339"/>
      <c r="N771" s="88"/>
      <c r="O771" s="338"/>
      <c r="P771" s="339"/>
      <c r="Q771" s="123"/>
      <c r="R771" s="124"/>
      <c r="S771" s="88"/>
      <c r="T771" s="338"/>
      <c r="U771" s="339"/>
      <c r="V771" s="123"/>
      <c r="W771" s="124"/>
      <c r="X771" s="340"/>
      <c r="Y771" s="338"/>
      <c r="Z771" s="339"/>
      <c r="AA771" s="30"/>
      <c r="AB771" s="124"/>
      <c r="AC771" s="88"/>
      <c r="AD771" s="338"/>
      <c r="AE771" s="341"/>
      <c r="AF771" s="30"/>
      <c r="AG771" s="124"/>
      <c r="AH771" s="88"/>
      <c r="AI771" s="338"/>
      <c r="AJ771" s="29"/>
      <c r="AK771" s="30"/>
      <c r="AL771" s="124"/>
      <c r="AM771" s="88"/>
      <c r="AN771" s="338"/>
      <c r="AO771" s="29"/>
      <c r="AP771" s="30"/>
      <c r="AQ771" s="124"/>
      <c r="AR771" s="88"/>
      <c r="AS771" s="338"/>
      <c r="AT771" s="29"/>
      <c r="AU771" s="30"/>
      <c r="AV771" s="124"/>
    </row>
    <row r="772" spans="1:48" s="62" customFormat="1" x14ac:dyDescent="0.3">
      <c r="A772" s="52"/>
      <c r="B772" s="336"/>
      <c r="C772" s="337"/>
      <c r="D772" s="337"/>
      <c r="E772" s="337"/>
      <c r="F772" s="338"/>
      <c r="G772" s="338"/>
      <c r="H772" s="338"/>
      <c r="I772" s="338"/>
      <c r="J772" s="338"/>
      <c r="K772" s="339"/>
      <c r="L772" s="338"/>
      <c r="M772" s="339"/>
      <c r="N772" s="88"/>
      <c r="O772" s="338"/>
      <c r="P772" s="339"/>
      <c r="Q772" s="123"/>
      <c r="R772" s="124"/>
      <c r="S772" s="88"/>
      <c r="T772" s="338"/>
      <c r="U772" s="339"/>
      <c r="V772" s="123"/>
      <c r="W772" s="124"/>
      <c r="X772" s="340"/>
      <c r="Y772" s="338"/>
      <c r="Z772" s="339"/>
      <c r="AA772" s="30"/>
      <c r="AB772" s="124"/>
      <c r="AC772" s="88"/>
      <c r="AD772" s="338"/>
      <c r="AE772" s="341"/>
      <c r="AF772" s="30"/>
      <c r="AG772" s="124"/>
      <c r="AH772" s="88"/>
      <c r="AI772" s="338"/>
      <c r="AJ772" s="29"/>
      <c r="AK772" s="30"/>
      <c r="AL772" s="124"/>
      <c r="AM772" s="88"/>
      <c r="AN772" s="338"/>
      <c r="AO772" s="29"/>
      <c r="AP772" s="30"/>
      <c r="AQ772" s="124"/>
      <c r="AR772" s="88"/>
      <c r="AS772" s="338"/>
      <c r="AT772" s="29"/>
      <c r="AU772" s="30"/>
      <c r="AV772" s="124"/>
    </row>
    <row r="773" spans="1:48" s="62" customFormat="1" x14ac:dyDescent="0.3">
      <c r="A773" s="52"/>
      <c r="B773" s="336"/>
      <c r="C773" s="337"/>
      <c r="D773" s="337"/>
      <c r="E773" s="337"/>
      <c r="F773" s="338"/>
      <c r="G773" s="338"/>
      <c r="H773" s="338"/>
      <c r="I773" s="338"/>
      <c r="J773" s="338"/>
      <c r="K773" s="339"/>
      <c r="L773" s="338"/>
      <c r="M773" s="339"/>
      <c r="N773" s="88"/>
      <c r="O773" s="338"/>
      <c r="P773" s="339"/>
      <c r="Q773" s="123"/>
      <c r="R773" s="124"/>
      <c r="S773" s="88"/>
      <c r="T773" s="338"/>
      <c r="U773" s="339"/>
      <c r="V773" s="123"/>
      <c r="W773" s="124"/>
      <c r="X773" s="340"/>
      <c r="Y773" s="338"/>
      <c r="Z773" s="339"/>
      <c r="AA773" s="30"/>
      <c r="AB773" s="124"/>
      <c r="AC773" s="88"/>
      <c r="AD773" s="338"/>
      <c r="AE773" s="341"/>
      <c r="AF773" s="30"/>
      <c r="AG773" s="124"/>
      <c r="AH773" s="88"/>
      <c r="AI773" s="338"/>
      <c r="AJ773" s="29"/>
      <c r="AK773" s="30"/>
      <c r="AL773" s="124"/>
      <c r="AM773" s="88"/>
      <c r="AN773" s="338"/>
      <c r="AO773" s="29"/>
      <c r="AP773" s="30"/>
      <c r="AQ773" s="124"/>
      <c r="AR773" s="88"/>
      <c r="AS773" s="338"/>
      <c r="AT773" s="29"/>
      <c r="AU773" s="30"/>
      <c r="AV773" s="124"/>
    </row>
    <row r="774" spans="1:48" s="62" customFormat="1" x14ac:dyDescent="0.3">
      <c r="A774" s="52"/>
      <c r="B774" s="336"/>
      <c r="C774" s="337"/>
      <c r="D774" s="337"/>
      <c r="E774" s="337"/>
      <c r="F774" s="338"/>
      <c r="G774" s="338"/>
      <c r="H774" s="338"/>
      <c r="I774" s="338"/>
      <c r="J774" s="338"/>
      <c r="K774" s="339"/>
      <c r="L774" s="338"/>
      <c r="M774" s="339"/>
      <c r="N774" s="88"/>
      <c r="O774" s="338"/>
      <c r="P774" s="339"/>
      <c r="Q774" s="123"/>
      <c r="R774" s="124"/>
      <c r="S774" s="88"/>
      <c r="T774" s="338"/>
      <c r="U774" s="339"/>
      <c r="V774" s="123"/>
      <c r="W774" s="124"/>
      <c r="X774" s="340"/>
      <c r="Y774" s="338"/>
      <c r="Z774" s="339"/>
      <c r="AA774" s="30"/>
      <c r="AB774" s="124"/>
      <c r="AC774" s="88"/>
      <c r="AD774" s="338"/>
      <c r="AE774" s="341"/>
      <c r="AF774" s="30"/>
      <c r="AG774" s="124"/>
      <c r="AH774" s="88"/>
      <c r="AI774" s="338"/>
      <c r="AJ774" s="29"/>
      <c r="AK774" s="30"/>
      <c r="AL774" s="124"/>
      <c r="AM774" s="88"/>
      <c r="AN774" s="338"/>
      <c r="AO774" s="29"/>
      <c r="AP774" s="30"/>
      <c r="AQ774" s="124"/>
      <c r="AR774" s="88"/>
      <c r="AS774" s="338"/>
      <c r="AT774" s="29"/>
      <c r="AU774" s="30"/>
      <c r="AV774" s="124"/>
    </row>
    <row r="775" spans="1:48" s="62" customFormat="1" x14ac:dyDescent="0.3">
      <c r="A775" s="52"/>
      <c r="B775" s="336"/>
      <c r="C775" s="337"/>
      <c r="D775" s="337"/>
      <c r="E775" s="337"/>
      <c r="F775" s="338"/>
      <c r="G775" s="338"/>
      <c r="H775" s="338"/>
      <c r="I775" s="338"/>
      <c r="J775" s="338"/>
      <c r="K775" s="339"/>
      <c r="L775" s="338"/>
      <c r="M775" s="339"/>
      <c r="N775" s="88"/>
      <c r="O775" s="338"/>
      <c r="P775" s="339"/>
      <c r="Q775" s="123"/>
      <c r="R775" s="124"/>
      <c r="S775" s="88"/>
      <c r="T775" s="338"/>
      <c r="U775" s="339"/>
      <c r="V775" s="123"/>
      <c r="W775" s="124"/>
      <c r="X775" s="340"/>
      <c r="Y775" s="338"/>
      <c r="Z775" s="339"/>
      <c r="AA775" s="30"/>
      <c r="AB775" s="124"/>
      <c r="AC775" s="88"/>
      <c r="AD775" s="338"/>
      <c r="AE775" s="341"/>
      <c r="AF775" s="30"/>
      <c r="AG775" s="124"/>
      <c r="AH775" s="88"/>
      <c r="AI775" s="338"/>
      <c r="AJ775" s="29"/>
      <c r="AK775" s="30"/>
      <c r="AL775" s="124"/>
      <c r="AM775" s="88"/>
      <c r="AN775" s="338"/>
      <c r="AO775" s="29"/>
      <c r="AP775" s="30"/>
      <c r="AQ775" s="124"/>
      <c r="AR775" s="88"/>
      <c r="AS775" s="338"/>
      <c r="AT775" s="29"/>
      <c r="AU775" s="30"/>
      <c r="AV775" s="124"/>
    </row>
    <row r="776" spans="1:48" s="62" customFormat="1" x14ac:dyDescent="0.3">
      <c r="A776" s="52"/>
      <c r="B776" s="336"/>
      <c r="C776" s="337"/>
      <c r="D776" s="337"/>
      <c r="E776" s="337"/>
      <c r="F776" s="338"/>
      <c r="G776" s="338"/>
      <c r="H776" s="338"/>
      <c r="I776" s="338"/>
      <c r="J776" s="338"/>
      <c r="K776" s="339"/>
      <c r="L776" s="338"/>
      <c r="M776" s="339"/>
      <c r="N776" s="88"/>
      <c r="O776" s="338"/>
      <c r="P776" s="339"/>
      <c r="Q776" s="123"/>
      <c r="R776" s="124"/>
      <c r="S776" s="88"/>
      <c r="T776" s="338"/>
      <c r="U776" s="339"/>
      <c r="V776" s="123"/>
      <c r="W776" s="124"/>
      <c r="X776" s="340"/>
      <c r="Y776" s="338"/>
      <c r="Z776" s="339"/>
      <c r="AA776" s="30"/>
      <c r="AB776" s="124"/>
      <c r="AC776" s="88"/>
      <c r="AD776" s="338"/>
      <c r="AE776" s="341"/>
      <c r="AF776" s="30"/>
      <c r="AG776" s="124"/>
      <c r="AH776" s="88"/>
      <c r="AI776" s="338"/>
      <c r="AJ776" s="29"/>
      <c r="AK776" s="30"/>
      <c r="AL776" s="124"/>
      <c r="AM776" s="88"/>
      <c r="AN776" s="338"/>
      <c r="AO776" s="29"/>
      <c r="AP776" s="30"/>
      <c r="AQ776" s="124"/>
      <c r="AR776" s="88"/>
      <c r="AS776" s="338"/>
      <c r="AT776" s="29"/>
      <c r="AU776" s="30"/>
      <c r="AV776" s="124"/>
    </row>
    <row r="777" spans="1:48" s="62" customFormat="1" x14ac:dyDescent="0.3">
      <c r="A777" s="52"/>
      <c r="B777" s="336"/>
      <c r="C777" s="337"/>
      <c r="D777" s="337"/>
      <c r="E777" s="337"/>
      <c r="F777" s="338"/>
      <c r="G777" s="338"/>
      <c r="H777" s="338"/>
      <c r="I777" s="338"/>
      <c r="J777" s="338"/>
      <c r="K777" s="339"/>
      <c r="L777" s="338"/>
      <c r="M777" s="339"/>
      <c r="N777" s="88"/>
      <c r="O777" s="338"/>
      <c r="P777" s="339"/>
      <c r="Q777" s="123"/>
      <c r="R777" s="124"/>
      <c r="S777" s="88"/>
      <c r="T777" s="338"/>
      <c r="U777" s="339"/>
      <c r="V777" s="123"/>
      <c r="W777" s="124"/>
      <c r="X777" s="340"/>
      <c r="Y777" s="338"/>
      <c r="Z777" s="339"/>
      <c r="AA777" s="30"/>
      <c r="AB777" s="124"/>
      <c r="AC777" s="88"/>
      <c r="AD777" s="338"/>
      <c r="AE777" s="341"/>
      <c r="AF777" s="30"/>
      <c r="AG777" s="124"/>
      <c r="AH777" s="88"/>
      <c r="AI777" s="338"/>
      <c r="AJ777" s="29"/>
      <c r="AK777" s="30"/>
      <c r="AL777" s="124"/>
      <c r="AM777" s="88"/>
      <c r="AN777" s="338"/>
      <c r="AO777" s="29"/>
      <c r="AP777" s="30"/>
      <c r="AQ777" s="124"/>
      <c r="AR777" s="88"/>
      <c r="AS777" s="338"/>
      <c r="AT777" s="29"/>
      <c r="AU777" s="30"/>
      <c r="AV777" s="124"/>
    </row>
    <row r="778" spans="1:48" s="62" customFormat="1" x14ac:dyDescent="0.3">
      <c r="A778" s="52"/>
      <c r="B778" s="336"/>
      <c r="C778" s="337"/>
      <c r="D778" s="337"/>
      <c r="E778" s="337"/>
      <c r="F778" s="338"/>
      <c r="G778" s="338"/>
      <c r="H778" s="338"/>
      <c r="I778" s="338"/>
      <c r="J778" s="338"/>
      <c r="K778" s="339"/>
      <c r="L778" s="338"/>
      <c r="M778" s="339"/>
      <c r="N778" s="88"/>
      <c r="O778" s="338"/>
      <c r="P778" s="339"/>
      <c r="Q778" s="123"/>
      <c r="R778" s="124"/>
      <c r="S778" s="88"/>
      <c r="T778" s="338"/>
      <c r="U778" s="339"/>
      <c r="V778" s="123"/>
      <c r="W778" s="124"/>
      <c r="X778" s="340"/>
      <c r="Y778" s="338"/>
      <c r="Z778" s="339"/>
      <c r="AA778" s="30"/>
      <c r="AB778" s="124"/>
      <c r="AC778" s="88"/>
      <c r="AD778" s="338"/>
      <c r="AE778" s="341"/>
      <c r="AF778" s="30"/>
      <c r="AG778" s="124"/>
      <c r="AH778" s="88"/>
      <c r="AI778" s="338"/>
      <c r="AJ778" s="29"/>
      <c r="AK778" s="30"/>
      <c r="AL778" s="124"/>
      <c r="AM778" s="88"/>
      <c r="AN778" s="338"/>
      <c r="AO778" s="29"/>
      <c r="AP778" s="30"/>
      <c r="AQ778" s="124"/>
      <c r="AR778" s="88"/>
      <c r="AS778" s="338"/>
      <c r="AT778" s="29"/>
      <c r="AU778" s="30"/>
      <c r="AV778" s="124"/>
    </row>
    <row r="779" spans="1:48" s="62" customFormat="1" x14ac:dyDescent="0.3">
      <c r="A779" s="52"/>
      <c r="B779" s="336"/>
      <c r="C779" s="337"/>
      <c r="D779" s="337"/>
      <c r="E779" s="337"/>
      <c r="F779" s="338"/>
      <c r="G779" s="338"/>
      <c r="H779" s="338"/>
      <c r="I779" s="338"/>
      <c r="J779" s="338"/>
      <c r="K779" s="339"/>
      <c r="L779" s="338"/>
      <c r="M779" s="339"/>
      <c r="N779" s="88"/>
      <c r="O779" s="338"/>
      <c r="P779" s="339"/>
      <c r="Q779" s="123"/>
      <c r="R779" s="124"/>
      <c r="S779" s="88"/>
      <c r="T779" s="338"/>
      <c r="U779" s="339"/>
      <c r="V779" s="123"/>
      <c r="W779" s="124"/>
      <c r="X779" s="340"/>
      <c r="Y779" s="338"/>
      <c r="Z779" s="339"/>
      <c r="AA779" s="30"/>
      <c r="AB779" s="124"/>
      <c r="AC779" s="88"/>
      <c r="AD779" s="338"/>
      <c r="AE779" s="341"/>
      <c r="AF779" s="30"/>
      <c r="AG779" s="124"/>
      <c r="AH779" s="88"/>
      <c r="AI779" s="338"/>
      <c r="AJ779" s="29"/>
      <c r="AK779" s="30"/>
      <c r="AL779" s="124"/>
      <c r="AM779" s="88"/>
      <c r="AN779" s="338"/>
      <c r="AO779" s="29"/>
      <c r="AP779" s="30"/>
      <c r="AQ779" s="124"/>
      <c r="AR779" s="88"/>
      <c r="AS779" s="338"/>
      <c r="AT779" s="29"/>
      <c r="AU779" s="30"/>
      <c r="AV779" s="124"/>
    </row>
    <row r="780" spans="1:48" s="62" customFormat="1" x14ac:dyDescent="0.3">
      <c r="A780" s="52"/>
      <c r="B780" s="336"/>
      <c r="C780" s="337"/>
      <c r="D780" s="337"/>
      <c r="E780" s="337"/>
      <c r="F780" s="338"/>
      <c r="G780" s="338"/>
      <c r="H780" s="338"/>
      <c r="I780" s="338"/>
      <c r="J780" s="338"/>
      <c r="K780" s="339"/>
      <c r="L780" s="338"/>
      <c r="M780" s="339"/>
      <c r="N780" s="88"/>
      <c r="O780" s="338"/>
      <c r="P780" s="339"/>
      <c r="Q780" s="123"/>
      <c r="R780" s="124"/>
      <c r="S780" s="88"/>
      <c r="T780" s="338"/>
      <c r="U780" s="339"/>
      <c r="V780" s="123"/>
      <c r="W780" s="124"/>
      <c r="X780" s="340"/>
      <c r="Y780" s="338"/>
      <c r="Z780" s="339"/>
      <c r="AA780" s="30"/>
      <c r="AB780" s="124"/>
      <c r="AC780" s="88"/>
      <c r="AD780" s="338"/>
      <c r="AE780" s="341"/>
      <c r="AF780" s="30"/>
      <c r="AG780" s="124"/>
      <c r="AH780" s="88"/>
      <c r="AI780" s="338"/>
      <c r="AJ780" s="29"/>
      <c r="AK780" s="30"/>
      <c r="AL780" s="124"/>
      <c r="AM780" s="88"/>
      <c r="AN780" s="338"/>
      <c r="AO780" s="29"/>
      <c r="AP780" s="30"/>
      <c r="AQ780" s="124"/>
      <c r="AR780" s="88"/>
      <c r="AS780" s="338"/>
      <c r="AT780" s="29"/>
      <c r="AU780" s="30"/>
      <c r="AV780" s="124"/>
    </row>
    <row r="781" spans="1:48" s="62" customFormat="1" x14ac:dyDescent="0.3">
      <c r="A781" s="52"/>
      <c r="B781" s="336"/>
      <c r="C781" s="337"/>
      <c r="D781" s="337"/>
      <c r="E781" s="337"/>
      <c r="F781" s="338"/>
      <c r="G781" s="338"/>
      <c r="H781" s="338"/>
      <c r="I781" s="338"/>
      <c r="J781" s="338"/>
      <c r="K781" s="339"/>
      <c r="L781" s="338"/>
      <c r="M781" s="339"/>
      <c r="N781" s="88"/>
      <c r="O781" s="338"/>
      <c r="P781" s="339"/>
      <c r="Q781" s="123"/>
      <c r="R781" s="124"/>
      <c r="S781" s="88"/>
      <c r="T781" s="338"/>
      <c r="U781" s="339"/>
      <c r="V781" s="123"/>
      <c r="W781" s="124"/>
      <c r="X781" s="340"/>
      <c r="Y781" s="338"/>
      <c r="Z781" s="339"/>
      <c r="AA781" s="30"/>
      <c r="AB781" s="124"/>
      <c r="AC781" s="88"/>
      <c r="AD781" s="338"/>
      <c r="AE781" s="341"/>
      <c r="AF781" s="30"/>
      <c r="AG781" s="124"/>
      <c r="AH781" s="88"/>
      <c r="AI781" s="338"/>
      <c r="AJ781" s="29"/>
      <c r="AK781" s="30"/>
      <c r="AL781" s="124"/>
      <c r="AM781" s="88"/>
      <c r="AN781" s="338"/>
      <c r="AO781" s="29"/>
      <c r="AP781" s="30"/>
      <c r="AQ781" s="124"/>
      <c r="AR781" s="88"/>
      <c r="AS781" s="338"/>
      <c r="AT781" s="29"/>
      <c r="AU781" s="30"/>
      <c r="AV781" s="124"/>
    </row>
    <row r="782" spans="1:48" s="62" customFormat="1" x14ac:dyDescent="0.3">
      <c r="A782" s="52"/>
      <c r="B782" s="336"/>
      <c r="C782" s="337"/>
      <c r="D782" s="337"/>
      <c r="E782" s="337"/>
      <c r="F782" s="338"/>
      <c r="G782" s="338"/>
      <c r="H782" s="338"/>
      <c r="I782" s="338"/>
      <c r="J782" s="338"/>
      <c r="K782" s="339"/>
      <c r="L782" s="338"/>
      <c r="M782" s="339"/>
      <c r="N782" s="88"/>
      <c r="O782" s="338"/>
      <c r="P782" s="339"/>
      <c r="Q782" s="123"/>
      <c r="R782" s="124"/>
      <c r="S782" s="88"/>
      <c r="T782" s="338"/>
      <c r="U782" s="339"/>
      <c r="V782" s="123"/>
      <c r="W782" s="124"/>
      <c r="X782" s="340"/>
      <c r="Y782" s="338"/>
      <c r="Z782" s="339"/>
      <c r="AA782" s="30"/>
      <c r="AB782" s="124"/>
      <c r="AC782" s="88"/>
      <c r="AD782" s="338"/>
      <c r="AE782" s="341"/>
      <c r="AF782" s="30"/>
      <c r="AG782" s="124"/>
      <c r="AH782" s="88"/>
      <c r="AI782" s="338"/>
      <c r="AJ782" s="29"/>
      <c r="AK782" s="30"/>
      <c r="AL782" s="124"/>
      <c r="AM782" s="88"/>
      <c r="AN782" s="338"/>
      <c r="AO782" s="29"/>
      <c r="AP782" s="30"/>
      <c r="AQ782" s="124"/>
      <c r="AR782" s="88"/>
      <c r="AS782" s="338"/>
      <c r="AT782" s="29"/>
      <c r="AU782" s="30"/>
      <c r="AV782" s="124"/>
    </row>
    <row r="783" spans="1:48" s="62" customFormat="1" ht="31.15" customHeight="1" x14ac:dyDescent="0.3">
      <c r="A783" s="52"/>
      <c r="B783" s="403" t="s">
        <v>608</v>
      </c>
      <c r="C783" s="337"/>
      <c r="D783" s="404" t="s">
        <v>609</v>
      </c>
      <c r="E783" s="337"/>
      <c r="F783" s="338"/>
      <c r="G783" s="338"/>
      <c r="H783" s="338"/>
      <c r="I783" s="338"/>
      <c r="J783" s="338"/>
      <c r="K783" s="339"/>
      <c r="L783" s="338"/>
      <c r="M783" s="339"/>
      <c r="N783" s="88"/>
      <c r="O783" s="338"/>
      <c r="P783" s="339"/>
      <c r="Q783" s="123"/>
      <c r="R783" s="124"/>
      <c r="S783" s="88"/>
      <c r="T783" s="338"/>
      <c r="U783" s="339"/>
      <c r="V783" s="123"/>
      <c r="W783" s="124"/>
      <c r="X783" s="340"/>
      <c r="Y783" s="338"/>
      <c r="Z783" s="339"/>
      <c r="AA783" s="30"/>
      <c r="AB783" s="124"/>
      <c r="AC783" s="88"/>
      <c r="AD783" s="338"/>
      <c r="AE783" s="341"/>
      <c r="AF783" s="30"/>
      <c r="AG783" s="124"/>
      <c r="AH783" s="88"/>
      <c r="AI783" s="338"/>
      <c r="AJ783" s="29"/>
      <c r="AK783" s="30"/>
      <c r="AL783" s="124"/>
      <c r="AM783" s="88"/>
      <c r="AN783" s="338"/>
      <c r="AO783" s="29"/>
      <c r="AP783" s="30"/>
      <c r="AQ783" s="124"/>
      <c r="AR783" s="88"/>
      <c r="AS783" s="338"/>
      <c r="AT783" s="29"/>
      <c r="AU783" s="30"/>
      <c r="AV783" s="124"/>
    </row>
    <row r="784" spans="1:48" s="62" customFormat="1" x14ac:dyDescent="0.3">
      <c r="A784" s="52"/>
      <c r="B784" s="405" t="s">
        <v>78</v>
      </c>
      <c r="C784" s="406">
        <v>101004</v>
      </c>
      <c r="D784" s="407">
        <f xml:space="preserve"> (C784*C$793)/C794</f>
        <v>10643.27864214993</v>
      </c>
      <c r="E784" s="408">
        <f>C794/C$793</f>
        <v>9.4899328859060397</v>
      </c>
      <c r="F784" s="87">
        <f>(F794-F797)/$D784</f>
        <v>24.148125652010851</v>
      </c>
      <c r="G784" s="87">
        <f t="shared" ref="G784:L784" si="399">(G794-G797)/$D784</f>
        <v>25.65637799978153</v>
      </c>
      <c r="H784" s="87">
        <f t="shared" si="399"/>
        <v>26.123392926959642</v>
      </c>
      <c r="I784" s="87">
        <f t="shared" si="399"/>
        <v>24.2480722977547</v>
      </c>
      <c r="J784" s="87">
        <f t="shared" si="399"/>
        <v>22.272282627387483</v>
      </c>
      <c r="K784" s="339"/>
      <c r="L784" s="87">
        <f t="shared" si="399"/>
        <v>22.680597597437163</v>
      </c>
      <c r="M784" s="339"/>
      <c r="N784" s="88"/>
      <c r="O784" s="87">
        <f>(O794-O797)/$D784</f>
        <v>23.588276549084775</v>
      </c>
      <c r="P784" s="339"/>
      <c r="Q784" s="123"/>
      <c r="R784" s="124"/>
      <c r="S784" s="88"/>
      <c r="T784" s="87">
        <f>(T794-T797)/$D784</f>
        <v>23.889996546086671</v>
      </c>
      <c r="U784" s="339"/>
      <c r="V784" s="123"/>
      <c r="W784" s="124"/>
      <c r="X784" s="340"/>
      <c r="Y784" s="87">
        <f>(Y794-Y797)/$D784</f>
        <v>24.760985675628774</v>
      </c>
      <c r="Z784" s="339"/>
      <c r="AA784" s="30"/>
      <c r="AB784" s="124"/>
      <c r="AC784" s="88"/>
      <c r="AD784" s="87">
        <f>(AD794-AD797)/$D784</f>
        <v>23.805956652922777</v>
      </c>
      <c r="AE784" s="341"/>
      <c r="AF784" s="30"/>
      <c r="AG784" s="124"/>
      <c r="AH784" s="88"/>
      <c r="AI784" s="87">
        <f>(AI794-AI797)/$D784</f>
        <v>24.496786071865337</v>
      </c>
      <c r="AJ784" s="29"/>
      <c r="AK784" s="30"/>
      <c r="AL784" s="124"/>
      <c r="AM784" s="88"/>
      <c r="AN784" s="87">
        <f>(AN794-AN797)/$D784</f>
        <v>20.079750534167161</v>
      </c>
      <c r="AO784" s="29"/>
      <c r="AP784" s="30"/>
      <c r="AQ784" s="124"/>
      <c r="AR784" s="88"/>
      <c r="AS784" s="87">
        <f>(AS794-AS797)/$D784</f>
        <v>9.3956010513504814E-5</v>
      </c>
      <c r="AT784" s="29"/>
      <c r="AU784" s="30"/>
      <c r="AV784" s="124"/>
    </row>
    <row r="785" spans="1:48" s="62" customFormat="1" x14ac:dyDescent="0.3">
      <c r="A785" s="52"/>
      <c r="B785" s="401" t="s">
        <v>610</v>
      </c>
      <c r="C785" s="321">
        <v>10000</v>
      </c>
      <c r="D785" s="407">
        <f xml:space="preserve"> (C785*C$793)/C795</f>
        <v>2595.8188153310102</v>
      </c>
      <c r="E785" s="337"/>
      <c r="F785" s="87">
        <f t="shared" ref="F785:J787" si="400">F795/$D785</f>
        <v>1.6987895973154363</v>
      </c>
      <c r="G785" s="87">
        <f t="shared" si="400"/>
        <v>2.0331850469798662</v>
      </c>
      <c r="H785" s="87">
        <f t="shared" si="400"/>
        <v>1.304967812080537</v>
      </c>
      <c r="I785" s="87">
        <f t="shared" si="400"/>
        <v>7.6952135033557054</v>
      </c>
      <c r="J785" s="87">
        <f t="shared" si="400"/>
        <v>1.1286727651006712</v>
      </c>
      <c r="K785" s="339"/>
      <c r="L785" s="87">
        <f>L795/$D785</f>
        <v>1.2687634362416109</v>
      </c>
      <c r="M785" s="339"/>
      <c r="N785" s="88"/>
      <c r="O785" s="87">
        <f>O795/$D785</f>
        <v>1.1705709127516781</v>
      </c>
      <c r="P785" s="339"/>
      <c r="Q785" s="123"/>
      <c r="R785" s="124"/>
      <c r="S785" s="88"/>
      <c r="T785" s="87">
        <f>T795/$D785</f>
        <v>1.4561609530201345</v>
      </c>
      <c r="U785" s="339"/>
      <c r="V785" s="123"/>
      <c r="W785" s="124"/>
      <c r="X785" s="340"/>
      <c r="Y785" s="87">
        <f>Y795/$D785</f>
        <v>1.1515672751677855</v>
      </c>
      <c r="Z785" s="339"/>
      <c r="AA785" s="30"/>
      <c r="AB785" s="124"/>
      <c r="AC785" s="88"/>
      <c r="AD785" s="87">
        <f>AD795/$D785</f>
        <v>1.4543156778523492</v>
      </c>
      <c r="AE785" s="341"/>
      <c r="AF785" s="30"/>
      <c r="AG785" s="124"/>
      <c r="AH785" s="88"/>
      <c r="AI785" s="87">
        <f>AI795/$D785</f>
        <v>1.3394733020134229</v>
      </c>
      <c r="AJ785" s="29"/>
      <c r="AK785" s="30"/>
      <c r="AL785" s="124"/>
      <c r="AM785" s="88"/>
      <c r="AN785" s="87">
        <f>AN795/$D785</f>
        <v>1.0925030604026846</v>
      </c>
      <c r="AO785" s="29"/>
      <c r="AP785" s="30"/>
      <c r="AQ785" s="124"/>
      <c r="AR785" s="88"/>
      <c r="AS785" s="87">
        <f>AS795/$D785</f>
        <v>0</v>
      </c>
      <c r="AT785" s="29"/>
      <c r="AU785" s="30"/>
      <c r="AV785" s="124"/>
    </row>
    <row r="786" spans="1:48" s="62" customFormat="1" x14ac:dyDescent="0.3">
      <c r="A786" s="52"/>
      <c r="B786" s="409" t="s">
        <v>267</v>
      </c>
      <c r="C786" s="321">
        <v>10118</v>
      </c>
      <c r="D786" s="407">
        <f xml:space="preserve"> (C786*C$793)/C796</f>
        <v>10469.319444444445</v>
      </c>
      <c r="E786" s="408">
        <f>C796/C$793</f>
        <v>0.96644295302013428</v>
      </c>
      <c r="F786" s="87">
        <f t="shared" si="400"/>
        <v>14.912362816748937</v>
      </c>
      <c r="G786" s="87">
        <f t="shared" si="400"/>
        <v>13.91422248342047</v>
      </c>
      <c r="H786" s="87">
        <f t="shared" si="400"/>
        <v>14.318738748539051</v>
      </c>
      <c r="I786" s="87">
        <f t="shared" si="400"/>
        <v>16.491522769574061</v>
      </c>
      <c r="J786" s="87">
        <f t="shared" si="400"/>
        <v>14.41123091148607</v>
      </c>
      <c r="K786" s="339"/>
      <c r="L786" s="87">
        <f>L796/$D786</f>
        <v>16.931078561564149</v>
      </c>
      <c r="M786" s="339"/>
      <c r="N786" s="88"/>
      <c r="O786" s="87">
        <f>O796/$D786</f>
        <v>17.790606255580123</v>
      </c>
      <c r="P786" s="339"/>
      <c r="Q786" s="123"/>
      <c r="R786" s="124"/>
      <c r="S786" s="88"/>
      <c r="T786" s="87">
        <f>T796/$D786</f>
        <v>17.011267154954094</v>
      </c>
      <c r="U786" s="339"/>
      <c r="V786" s="123"/>
      <c r="W786" s="124"/>
      <c r="X786" s="340"/>
      <c r="Y786" s="87">
        <f>Y796/$D786</f>
        <v>17.242901122459674</v>
      </c>
      <c r="Z786" s="339"/>
      <c r="AA786" s="30"/>
      <c r="AB786" s="124"/>
      <c r="AC786" s="88"/>
      <c r="AD786" s="87">
        <f>AD796/$D786</f>
        <v>17.721390677256693</v>
      </c>
      <c r="AE786" s="341"/>
      <c r="AF786" s="30"/>
      <c r="AG786" s="124"/>
      <c r="AH786" s="88"/>
      <c r="AI786" s="87">
        <f>AI796/$D786</f>
        <v>15.96421628806924</v>
      </c>
      <c r="AJ786" s="29"/>
      <c r="AK786" s="30"/>
      <c r="AL786" s="124"/>
      <c r="AM786" s="88"/>
      <c r="AN786" s="87">
        <f>AN796/$D786</f>
        <v>11.273972546766942</v>
      </c>
      <c r="AO786" s="29"/>
      <c r="AP786" s="30"/>
      <c r="AQ786" s="124"/>
      <c r="AR786" s="88"/>
      <c r="AS786" s="87">
        <f>AS796/$D786</f>
        <v>0</v>
      </c>
      <c r="AT786" s="29"/>
      <c r="AU786" s="30"/>
      <c r="AV786" s="124"/>
    </row>
    <row r="787" spans="1:48" s="62" customFormat="1" x14ac:dyDescent="0.3">
      <c r="A787" s="52"/>
      <c r="B787" s="410" t="s">
        <v>611</v>
      </c>
      <c r="C787" s="406">
        <v>101004</v>
      </c>
      <c r="D787" s="407">
        <f xml:space="preserve"> (C787*C$793)/C797</f>
        <v>10643.27864214993</v>
      </c>
      <c r="E787" s="408">
        <f>C797/C$793</f>
        <v>9.4899328859060397</v>
      </c>
      <c r="F787" s="87">
        <f t="shared" si="400"/>
        <v>3.9276186789333081</v>
      </c>
      <c r="G787" s="87">
        <f t="shared" si="400"/>
        <v>3.9775450237999745</v>
      </c>
      <c r="H787" s="87">
        <f t="shared" si="400"/>
        <v>4.362911238281745</v>
      </c>
      <c r="I787" s="87">
        <f t="shared" si="400"/>
        <v>4.2312769884321151</v>
      </c>
      <c r="J787" s="87">
        <f t="shared" si="400"/>
        <v>4.1295310850869349</v>
      </c>
      <c r="K787" s="339"/>
      <c r="L787" s="87">
        <f>L797/$D787</f>
        <v>4.2933048674529202</v>
      </c>
      <c r="M787" s="339"/>
      <c r="N787" s="88"/>
      <c r="O787" s="87">
        <f>O797/$D787</f>
        <v>4.4649343118579399</v>
      </c>
      <c r="P787" s="339"/>
      <c r="Q787" s="123"/>
      <c r="R787" s="124"/>
      <c r="S787" s="88"/>
      <c r="T787" s="87">
        <f>T797/$D787</f>
        <v>3.6512207663248897</v>
      </c>
      <c r="U787" s="339"/>
      <c r="V787" s="123"/>
      <c r="W787" s="124"/>
      <c r="X787" s="340"/>
      <c r="Y787" s="87">
        <f>Y797/$D787</f>
        <v>4.4476651971255574</v>
      </c>
      <c r="Z787" s="339"/>
      <c r="AA787" s="30"/>
      <c r="AB787" s="124"/>
      <c r="AC787" s="88"/>
      <c r="AD787" s="87">
        <f>AD797/$D787</f>
        <v>4.2409666717963725</v>
      </c>
      <c r="AE787" s="341"/>
      <c r="AF787" s="30"/>
      <c r="AG787" s="124"/>
      <c r="AH787" s="88"/>
      <c r="AI787" s="87">
        <f>AI797/$D787</f>
        <v>3.4290382904630792</v>
      </c>
      <c r="AJ787" s="29"/>
      <c r="AK787" s="30"/>
      <c r="AL787" s="124"/>
      <c r="AM787" s="88"/>
      <c r="AN787" s="87">
        <f>AN797/$D787</f>
        <v>2.2482921667797595</v>
      </c>
      <c r="AO787" s="29"/>
      <c r="AP787" s="30"/>
      <c r="AQ787" s="124"/>
      <c r="AR787" s="88"/>
      <c r="AS787" s="87">
        <f>AS797/$D787</f>
        <v>0</v>
      </c>
      <c r="AT787" s="29"/>
      <c r="AU787" s="30"/>
      <c r="AV787" s="124"/>
    </row>
    <row r="788" spans="1:48" s="62" customFormat="1" x14ac:dyDescent="0.3">
      <c r="A788" s="52"/>
      <c r="B788" s="336"/>
      <c r="C788" s="337"/>
      <c r="D788" s="337"/>
      <c r="E788" s="337"/>
      <c r="F788" s="338"/>
      <c r="G788" s="338"/>
      <c r="H788" s="338"/>
      <c r="I788" s="338"/>
      <c r="J788" s="338"/>
      <c r="K788" s="339"/>
      <c r="L788" s="338"/>
      <c r="M788" s="339"/>
      <c r="N788" s="88"/>
      <c r="O788" s="338"/>
      <c r="P788" s="339"/>
      <c r="Q788" s="123"/>
      <c r="R788" s="124"/>
      <c r="S788" s="88"/>
      <c r="T788" s="338"/>
      <c r="U788" s="339"/>
      <c r="V788" s="123"/>
      <c r="W788" s="124"/>
      <c r="X788" s="340"/>
      <c r="Y788" s="411"/>
      <c r="Z788" s="339"/>
      <c r="AA788" s="30"/>
      <c r="AB788" s="124"/>
      <c r="AC788" s="412">
        <f>3914+3054+3716+2928</f>
        <v>13612</v>
      </c>
      <c r="AD788" s="413">
        <f>AC788/$D787</f>
        <v>1.2789292151098275</v>
      </c>
      <c r="AE788" s="341"/>
      <c r="AF788" s="30"/>
      <c r="AG788" s="124"/>
      <c r="AH788" s="88"/>
      <c r="AI788" s="411"/>
      <c r="AJ788" s="29"/>
      <c r="AK788" s="30"/>
      <c r="AL788" s="124"/>
      <c r="AM788" s="88"/>
      <c r="AN788" s="411"/>
      <c r="AO788" s="29"/>
      <c r="AP788" s="30"/>
      <c r="AQ788" s="124"/>
      <c r="AR788" s="88"/>
      <c r="AS788" s="411"/>
      <c r="AT788" s="29"/>
      <c r="AU788" s="30"/>
      <c r="AV788" s="124"/>
    </row>
    <row r="789" spans="1:48" s="62" customFormat="1" x14ac:dyDescent="0.3">
      <c r="A789" s="52"/>
      <c r="B789" s="336"/>
      <c r="C789" s="337"/>
      <c r="D789" s="337"/>
      <c r="E789" s="337"/>
      <c r="F789" s="338"/>
      <c r="G789" s="338"/>
      <c r="H789" s="338"/>
      <c r="I789" s="338"/>
      <c r="J789" s="338"/>
      <c r="K789" s="339"/>
      <c r="L789" s="338"/>
      <c r="M789" s="339"/>
      <c r="N789" s="88"/>
      <c r="O789" s="338"/>
      <c r="P789" s="339"/>
      <c r="Q789" s="123"/>
      <c r="R789" s="124"/>
      <c r="S789" s="88"/>
      <c r="T789" s="338"/>
      <c r="U789" s="339"/>
      <c r="V789" s="123"/>
      <c r="W789" s="124"/>
      <c r="X789" s="340"/>
      <c r="Y789" s="411"/>
      <c r="Z789" s="339"/>
      <c r="AA789" s="30"/>
      <c r="AB789" s="124"/>
      <c r="AC789" s="88"/>
      <c r="AD789" s="411"/>
      <c r="AE789" s="341"/>
      <c r="AF789" s="30"/>
      <c r="AG789" s="124"/>
      <c r="AH789" s="88"/>
      <c r="AI789" s="411"/>
      <c r="AJ789" s="29"/>
      <c r="AK789" s="30"/>
      <c r="AL789" s="124"/>
      <c r="AM789" s="88"/>
      <c r="AN789" s="411"/>
      <c r="AO789" s="29"/>
      <c r="AP789" s="30"/>
      <c r="AQ789" s="124"/>
      <c r="AR789" s="88"/>
      <c r="AS789" s="411"/>
      <c r="AT789" s="29"/>
      <c r="AU789" s="30"/>
      <c r="AV789" s="124"/>
    </row>
    <row r="790" spans="1:48" s="62" customFormat="1" x14ac:dyDescent="0.3">
      <c r="A790" s="52"/>
      <c r="B790" s="414"/>
      <c r="C790" s="337"/>
      <c r="D790" s="337"/>
      <c r="E790" s="337"/>
      <c r="F790" s="338"/>
      <c r="G790" s="338"/>
      <c r="H790" s="338"/>
      <c r="I790" s="338"/>
      <c r="J790" s="338"/>
      <c r="K790" s="339"/>
      <c r="L790" s="338"/>
      <c r="M790" s="339"/>
      <c r="N790" s="88"/>
      <c r="O790" s="338"/>
      <c r="P790" s="339"/>
      <c r="Q790" s="123"/>
      <c r="R790" s="124"/>
      <c r="S790" s="88"/>
      <c r="T790" s="338"/>
      <c r="U790" s="339"/>
      <c r="V790" s="123"/>
      <c r="W790" s="124"/>
      <c r="X790" s="340"/>
      <c r="Y790" s="411"/>
      <c r="Z790" s="339"/>
      <c r="AA790" s="30"/>
      <c r="AB790" s="124"/>
      <c r="AC790" s="88"/>
      <c r="AD790" s="411"/>
      <c r="AE790" s="341"/>
      <c r="AF790" s="30"/>
      <c r="AG790" s="124"/>
      <c r="AH790" s="88"/>
      <c r="AI790" s="411"/>
      <c r="AJ790" s="29"/>
      <c r="AK790" s="30"/>
      <c r="AL790" s="124"/>
      <c r="AM790" s="88"/>
      <c r="AN790" s="411"/>
      <c r="AO790" s="29"/>
      <c r="AP790" s="30"/>
      <c r="AQ790" s="124"/>
      <c r="AR790" s="88"/>
      <c r="AS790" s="411"/>
      <c r="AT790" s="29"/>
      <c r="AU790" s="30"/>
      <c r="AV790" s="124"/>
    </row>
    <row r="791" spans="1:48" s="62" customFormat="1" x14ac:dyDescent="0.3">
      <c r="A791" s="52"/>
      <c r="B791" s="405"/>
      <c r="C791" s="337"/>
      <c r="D791" s="337"/>
      <c r="E791" s="337"/>
      <c r="F791" s="338"/>
      <c r="G791" s="338"/>
      <c r="H791" s="338"/>
      <c r="I791" s="338"/>
      <c r="J791" s="338"/>
      <c r="K791" s="339"/>
      <c r="L791" s="338"/>
      <c r="M791" s="339"/>
      <c r="N791" s="88"/>
      <c r="O791" s="338"/>
      <c r="P791" s="339"/>
      <c r="Q791" s="123"/>
      <c r="R791" s="124"/>
      <c r="S791" s="88"/>
      <c r="T791" s="338"/>
      <c r="U791" s="339"/>
      <c r="V791" s="123"/>
      <c r="W791" s="124"/>
      <c r="X791" s="340"/>
      <c r="Y791" s="411"/>
      <c r="Z791" s="339"/>
      <c r="AA791" s="30"/>
      <c r="AB791" s="124"/>
      <c r="AC791" s="88"/>
      <c r="AD791" s="411"/>
      <c r="AE791" s="341"/>
      <c r="AF791" s="30"/>
      <c r="AG791" s="124"/>
      <c r="AH791" s="88"/>
      <c r="AI791" s="411"/>
      <c r="AJ791" s="29"/>
      <c r="AK791" s="30"/>
      <c r="AL791" s="124"/>
      <c r="AM791" s="88"/>
      <c r="AN791" s="411"/>
      <c r="AO791" s="29"/>
      <c r="AP791" s="30"/>
      <c r="AQ791" s="124"/>
      <c r="AR791" s="88"/>
      <c r="AS791" s="411"/>
      <c r="AT791" s="29"/>
      <c r="AU791" s="30"/>
      <c r="AV791" s="124"/>
    </row>
    <row r="792" spans="1:48" x14ac:dyDescent="0.3">
      <c r="B792" s="401"/>
      <c r="C792" s="404"/>
      <c r="K792" s="90"/>
    </row>
    <row r="793" spans="1:48" s="421" customFormat="1" x14ac:dyDescent="0.3">
      <c r="A793" s="415"/>
      <c r="B793" s="403" t="s">
        <v>612</v>
      </c>
      <c r="C793" s="416">
        <v>74.5</v>
      </c>
      <c r="D793" s="417"/>
      <c r="E793" s="418"/>
      <c r="F793" s="419"/>
      <c r="G793" s="419"/>
      <c r="H793" s="419"/>
      <c r="I793" s="419"/>
      <c r="J793" s="419"/>
      <c r="K793" s="273" t="s">
        <v>613</v>
      </c>
      <c r="L793" s="419"/>
      <c r="M793" s="273" t="s">
        <v>613</v>
      </c>
      <c r="N793" s="420"/>
      <c r="O793" s="419"/>
      <c r="P793" s="273" t="s">
        <v>613</v>
      </c>
      <c r="Q793" s="91"/>
      <c r="R793" s="270"/>
      <c r="S793" s="420"/>
      <c r="T793" s="419"/>
      <c r="U793" s="273" t="s">
        <v>613</v>
      </c>
      <c r="V793" s="91"/>
      <c r="W793" s="270"/>
      <c r="X793" s="420"/>
      <c r="Y793" s="419"/>
      <c r="Z793" s="273" t="s">
        <v>613</v>
      </c>
      <c r="AA793" s="7"/>
      <c r="AB793" s="270"/>
      <c r="AC793" s="420"/>
      <c r="AD793" s="419"/>
      <c r="AE793" s="273" t="s">
        <v>613</v>
      </c>
      <c r="AF793" s="7"/>
      <c r="AG793" s="270"/>
      <c r="AH793" s="420"/>
      <c r="AI793" s="419"/>
      <c r="AJ793" s="273" t="s">
        <v>613</v>
      </c>
      <c r="AK793" s="7"/>
      <c r="AL793" s="270"/>
      <c r="AM793" s="420"/>
      <c r="AN793" s="419"/>
      <c r="AO793" s="273" t="s">
        <v>613</v>
      </c>
      <c r="AP793" s="7"/>
      <c r="AQ793" s="270"/>
      <c r="AR793" s="420"/>
      <c r="AS793" s="419"/>
      <c r="AT793" s="273" t="s">
        <v>613</v>
      </c>
      <c r="AU793" s="7"/>
      <c r="AV793" s="270"/>
    </row>
    <row r="794" spans="1:48" s="62" customFormat="1" x14ac:dyDescent="0.3">
      <c r="A794" s="52"/>
      <c r="B794" s="405" t="s">
        <v>78</v>
      </c>
      <c r="C794" s="422">
        <v>707</v>
      </c>
      <c r="D794" s="407"/>
      <c r="E794" s="378"/>
      <c r="F794" s="87">
        <f>F219</f>
        <v>298817.96999999991</v>
      </c>
      <c r="G794" s="87">
        <f>G219</f>
        <v>315402.10000000009</v>
      </c>
      <c r="H794" s="87">
        <f>H219</f>
        <v>324474.2300000001</v>
      </c>
      <c r="I794" s="87">
        <f>I219</f>
        <v>303113.64999999997</v>
      </c>
      <c r="J794" s="87">
        <f>J219</f>
        <v>281001.8600000001</v>
      </c>
      <c r="K794" s="189">
        <f>J794*($C794/$C784)</f>
        <v>1966.935121579344</v>
      </c>
      <c r="L794" s="87">
        <f>L219</f>
        <v>287090.75999999995</v>
      </c>
      <c r="M794" s="189">
        <f>L794*($C794/$C784)</f>
        <v>2009.5557336343111</v>
      </c>
      <c r="N794" s="88"/>
      <c r="O794" s="87">
        <f>O219</f>
        <v>298578.14</v>
      </c>
      <c r="P794" s="189">
        <f>O794*($C794/$C784)</f>
        <v>2089.964209140232</v>
      </c>
      <c r="Q794" s="123"/>
      <c r="R794" s="124"/>
      <c r="S794" s="88"/>
      <c r="T794" s="87">
        <f>T219</f>
        <v>293128.84999999986</v>
      </c>
      <c r="U794" s="189">
        <f>T794*($C794/$C784)</f>
        <v>2051.8206897746613</v>
      </c>
      <c r="V794" s="123"/>
      <c r="W794" s="124"/>
      <c r="X794" s="88"/>
      <c r="Y794" s="87">
        <f>Y219</f>
        <v>310875.81000000006</v>
      </c>
      <c r="Z794" s="189">
        <f>Y794*($C794/$C784)</f>
        <v>2176.0444900201974</v>
      </c>
      <c r="AA794" s="30"/>
      <c r="AB794" s="124"/>
      <c r="AC794" s="420"/>
      <c r="AD794" s="87">
        <f>AD219</f>
        <v>298511.22000000003</v>
      </c>
      <c r="AE794" s="423">
        <f>AD794*($C794/$C784)</f>
        <v>2089.4957876915769</v>
      </c>
      <c r="AF794" s="30"/>
      <c r="AG794" s="124"/>
      <c r="AH794" s="88"/>
      <c r="AI794" s="87">
        <f>AI219</f>
        <v>297222.33000000019</v>
      </c>
      <c r="AJ794" s="189">
        <f>AI794*($C794/$C784)</f>
        <v>2080.4739149934667</v>
      </c>
      <c r="AK794" s="30"/>
      <c r="AL794" s="124"/>
      <c r="AM794" s="88"/>
      <c r="AN794" s="87">
        <f>AN219</f>
        <v>237643.58</v>
      </c>
      <c r="AO794" s="189">
        <f>AN794*($C794/$C784)</f>
        <v>1663.4391812205456</v>
      </c>
      <c r="AP794" s="30"/>
      <c r="AQ794" s="124"/>
      <c r="AR794" s="88"/>
      <c r="AS794" s="87">
        <f>AS219</f>
        <v>1</v>
      </c>
      <c r="AT794" s="189">
        <f>AS794*($C794/$C784)</f>
        <v>6.9997227832561083E-3</v>
      </c>
      <c r="AU794" s="30"/>
      <c r="AV794" s="124"/>
    </row>
    <row r="795" spans="1:48" x14ac:dyDescent="0.3">
      <c r="B795" s="401" t="s">
        <v>610</v>
      </c>
      <c r="C795" s="422">
        <v>287</v>
      </c>
      <c r="D795" s="407"/>
      <c r="F795" s="27">
        <f>F271</f>
        <v>4409.75</v>
      </c>
      <c r="G795" s="27">
        <f>G271</f>
        <v>5277.7800000000007</v>
      </c>
      <c r="H795" s="27">
        <f>H271</f>
        <v>3387.46</v>
      </c>
      <c r="I795" s="27">
        <f>I294</f>
        <v>19975.38</v>
      </c>
      <c r="J795" s="27">
        <f>J271</f>
        <v>2929.83</v>
      </c>
      <c r="K795" s="189">
        <f t="shared" ref="K795:M797" si="401">J795*($C795/$C785)</f>
        <v>84.086120999999991</v>
      </c>
      <c r="L795" s="27">
        <f>L271</f>
        <v>3293.48</v>
      </c>
      <c r="M795" s="189">
        <f t="shared" si="401"/>
        <v>94.522875999999997</v>
      </c>
      <c r="O795" s="27">
        <f>O271</f>
        <v>3038.5900000000006</v>
      </c>
      <c r="P795" s="189">
        <f>O795*($C795/$C785)</f>
        <v>87.207533000000012</v>
      </c>
      <c r="T795" s="27">
        <f>T271</f>
        <v>3779.9300000000003</v>
      </c>
      <c r="U795" s="189">
        <f>T795*($C795/$C785)</f>
        <v>108.483991</v>
      </c>
      <c r="Y795" s="27">
        <f>Y271</f>
        <v>2989.26</v>
      </c>
      <c r="Z795" s="189">
        <f>Y795*($C795/$C785)</f>
        <v>85.791762000000006</v>
      </c>
      <c r="AD795" s="27">
        <f>AD271</f>
        <v>3775.1400000000003</v>
      </c>
      <c r="AE795" s="423">
        <f>AD795*($C795/$C785)</f>
        <v>108.346518</v>
      </c>
      <c r="AI795" s="27">
        <f>AI271</f>
        <v>3477.0299999999997</v>
      </c>
      <c r="AJ795" s="90">
        <f>AI795*($C795/$C785)</f>
        <v>99.790760999999989</v>
      </c>
      <c r="AN795" s="27">
        <f>AN271</f>
        <v>2835.94</v>
      </c>
      <c r="AO795" s="90">
        <f>AN795*($C795/$C785)</f>
        <v>81.391478000000006</v>
      </c>
      <c r="AS795" s="27">
        <f>AS271</f>
        <v>0</v>
      </c>
      <c r="AT795" s="90">
        <f>AS795*($C795/$C785)</f>
        <v>0</v>
      </c>
    </row>
    <row r="796" spans="1:48" x14ac:dyDescent="0.3">
      <c r="B796" s="409" t="s">
        <v>267</v>
      </c>
      <c r="C796" s="422">
        <v>72</v>
      </c>
      <c r="D796" s="407"/>
      <c r="F796" s="27">
        <f>F310-F307</f>
        <v>156122.28999999998</v>
      </c>
      <c r="G796" s="27">
        <f>G310-G307</f>
        <v>145672.44</v>
      </c>
      <c r="H796" s="27">
        <f>H310-H307</f>
        <v>149907.45000000001</v>
      </c>
      <c r="I796" s="27">
        <f>I310</f>
        <v>172655.02000000002</v>
      </c>
      <c r="J796" s="27">
        <f>J310-J307</f>
        <v>150875.77999999997</v>
      </c>
      <c r="K796" s="189">
        <f t="shared" si="401"/>
        <v>1073.6367029057124</v>
      </c>
      <c r="L796" s="27">
        <f>L310-L307</f>
        <v>177256.87000000002</v>
      </c>
      <c r="M796" s="189">
        <f t="shared" si="401"/>
        <v>1261.3653528365292</v>
      </c>
      <c r="O796" s="27">
        <f>O310-O307</f>
        <v>186255.53999999998</v>
      </c>
      <c r="P796" s="189">
        <f>O796*($C796/$C786)</f>
        <v>1325.4001660407193</v>
      </c>
      <c r="T796" s="27">
        <f>T310-T307</f>
        <v>178096.39000000004</v>
      </c>
      <c r="U796" s="189">
        <f>T796*($C796/$C786)</f>
        <v>1267.3394030440802</v>
      </c>
      <c r="Y796" s="27">
        <f>Y310-Y307</f>
        <v>180521.44</v>
      </c>
      <c r="Z796" s="189">
        <f>Y796*($C796/$C786)</f>
        <v>1284.5961336232456</v>
      </c>
      <c r="AD796" s="27">
        <f>AD310-AD307</f>
        <v>185530.90000000002</v>
      </c>
      <c r="AE796" s="423">
        <f>AD796*($C796/$C786)</f>
        <v>1320.2436054556238</v>
      </c>
      <c r="AI796" s="27">
        <f>AI310-AI307</f>
        <v>167134.48000000001</v>
      </c>
      <c r="AJ796" s="90">
        <f>AI796*($C796/$C786)</f>
        <v>1189.3341134611583</v>
      </c>
      <c r="AN796" s="27">
        <f>AN310-AN307</f>
        <v>118030.82</v>
      </c>
      <c r="AO796" s="90">
        <f>AN796*($C796/$C786)</f>
        <v>839.91095473413725</v>
      </c>
      <c r="AS796" s="27">
        <f>AS310-AS307</f>
        <v>0</v>
      </c>
      <c r="AT796" s="90">
        <f>AS796*($C796/$C786)</f>
        <v>0</v>
      </c>
    </row>
    <row r="797" spans="1:48" s="437" customFormat="1" x14ac:dyDescent="0.3">
      <c r="A797" s="424"/>
      <c r="B797" s="425" t="s">
        <v>611</v>
      </c>
      <c r="C797" s="426">
        <v>707</v>
      </c>
      <c r="D797" s="427"/>
      <c r="E797" s="428"/>
      <c r="F797" s="429">
        <f>F110</f>
        <v>41802.74</v>
      </c>
      <c r="G797" s="429">
        <f>G110</f>
        <v>42334.12</v>
      </c>
      <c r="H797" s="429">
        <f>H110</f>
        <v>46435.68</v>
      </c>
      <c r="I797" s="429">
        <f>I110</f>
        <v>45034.66</v>
      </c>
      <c r="J797" s="429">
        <f>J110</f>
        <v>43951.75</v>
      </c>
      <c r="K797" s="430">
        <f t="shared" si="401"/>
        <v>307.65006583897667</v>
      </c>
      <c r="L797" s="429">
        <f>L110</f>
        <v>45694.84</v>
      </c>
      <c r="M797" s="430">
        <f t="shared" si="401"/>
        <v>319.85121262524251</v>
      </c>
      <c r="N797" s="431"/>
      <c r="O797" s="429">
        <f>O110</f>
        <v>47521.54</v>
      </c>
      <c r="P797" s="430">
        <f>O797*($C797/$C787)</f>
        <v>332.63760623341648</v>
      </c>
      <c r="Q797" s="432"/>
      <c r="R797" s="433"/>
      <c r="S797" s="431"/>
      <c r="T797" s="429">
        <f>T110</f>
        <v>38860.959999999999</v>
      </c>
      <c r="U797" s="430">
        <f>T797*($C797/$C787)</f>
        <v>272.01594709120428</v>
      </c>
      <c r="V797" s="432"/>
      <c r="W797" s="433"/>
      <c r="X797" s="431"/>
      <c r="Y797" s="429">
        <f>Y110</f>
        <v>47337.74</v>
      </c>
      <c r="Z797" s="430">
        <f>Y797*($C797/$C787)</f>
        <v>331.35105718585402</v>
      </c>
      <c r="AA797" s="434"/>
      <c r="AB797" s="433"/>
      <c r="AC797" s="435"/>
      <c r="AD797" s="429">
        <f>AD110</f>
        <v>45137.79</v>
      </c>
      <c r="AE797" s="436">
        <f>AD797*($C$797/$C$787)</f>
        <v>315.95201704882976</v>
      </c>
      <c r="AF797" s="434"/>
      <c r="AG797" s="433"/>
      <c r="AH797" s="431"/>
      <c r="AI797" s="429">
        <f>AI110</f>
        <v>36496.21</v>
      </c>
      <c r="AJ797" s="430">
        <f>AI797*($C797/$C787)</f>
        <v>255.46335263949942</v>
      </c>
      <c r="AK797" s="434"/>
      <c r="AL797" s="433"/>
      <c r="AM797" s="431"/>
      <c r="AN797" s="429">
        <f>AN110</f>
        <v>23929.200000000001</v>
      </c>
      <c r="AO797" s="430">
        <f>AN797*($C797/$C787)</f>
        <v>167.49776642509207</v>
      </c>
      <c r="AP797" s="434"/>
      <c r="AQ797" s="433"/>
      <c r="AR797" s="431"/>
      <c r="AS797" s="429">
        <f>AS110</f>
        <v>0</v>
      </c>
      <c r="AT797" s="430">
        <f>AS797*($C797/$C787)</f>
        <v>0</v>
      </c>
      <c r="AU797" s="434"/>
      <c r="AV797" s="433"/>
    </row>
    <row r="798" spans="1:48" s="452" customFormat="1" x14ac:dyDescent="0.3">
      <c r="A798" s="438"/>
      <c r="B798" s="439" t="s">
        <v>614</v>
      </c>
      <c r="C798" s="440"/>
      <c r="D798" s="441"/>
      <c r="E798" s="442"/>
      <c r="F798" s="443"/>
      <c r="G798" s="443"/>
      <c r="H798" s="443"/>
      <c r="I798" s="443"/>
      <c r="J798" s="443"/>
      <c r="K798" s="444"/>
      <c r="L798" s="443"/>
      <c r="M798" s="444"/>
      <c r="N798" s="445"/>
      <c r="O798" s="443"/>
      <c r="P798" s="444"/>
      <c r="Q798" s="446"/>
      <c r="R798" s="447"/>
      <c r="S798" s="445"/>
      <c r="T798" s="443"/>
      <c r="U798" s="444"/>
      <c r="V798" s="446"/>
      <c r="W798" s="447"/>
      <c r="X798" s="445"/>
      <c r="Y798" s="443"/>
      <c r="Z798" s="444"/>
      <c r="AA798" s="448"/>
      <c r="AB798" s="447"/>
      <c r="AC798" s="449"/>
      <c r="AD798" s="450"/>
      <c r="AE798" s="451">
        <f>AC788*($C$797/$C$787)</f>
        <v>95.280226525682153</v>
      </c>
      <c r="AF798" s="448"/>
      <c r="AG798" s="447"/>
      <c r="AH798" s="445"/>
      <c r="AI798" s="443"/>
      <c r="AJ798" s="444"/>
      <c r="AK798" s="448"/>
      <c r="AL798" s="447"/>
      <c r="AM798" s="445"/>
      <c r="AN798" s="443"/>
      <c r="AO798" s="444"/>
      <c r="AP798" s="448"/>
      <c r="AQ798" s="447"/>
      <c r="AR798" s="445"/>
      <c r="AS798" s="443"/>
      <c r="AT798" s="444"/>
      <c r="AU798" s="448"/>
      <c r="AV798" s="447"/>
    </row>
    <row r="799" spans="1:48" x14ac:dyDescent="0.3">
      <c r="B799" s="24" t="s">
        <v>615</v>
      </c>
      <c r="E799" s="453"/>
      <c r="F799" s="27">
        <f t="shared" ref="F799:M799" si="402">SUM(F794:F796)</f>
        <v>459350.00999999989</v>
      </c>
      <c r="G799" s="27">
        <f t="shared" si="402"/>
        <v>466352.32000000012</v>
      </c>
      <c r="H799" s="27">
        <f t="shared" si="402"/>
        <v>477769.14000000013</v>
      </c>
      <c r="I799" s="27">
        <f t="shared" si="402"/>
        <v>495744.05</v>
      </c>
      <c r="J799" s="27">
        <f t="shared" si="402"/>
        <v>434807.47000000009</v>
      </c>
      <c r="K799" s="189">
        <f t="shared" si="402"/>
        <v>3124.6579454850562</v>
      </c>
      <c r="L799" s="27">
        <f t="shared" si="402"/>
        <v>467641.11</v>
      </c>
      <c r="M799" s="189">
        <f t="shared" si="402"/>
        <v>3365.4439624708402</v>
      </c>
      <c r="O799" s="27">
        <f>SUM(O794:O796)</f>
        <v>487872.27</v>
      </c>
      <c r="P799" s="189">
        <f>SUM(P794:P796)</f>
        <v>3502.5719081809511</v>
      </c>
      <c r="T799" s="27">
        <f>SUM(T794:T796)</f>
        <v>475005.16999999993</v>
      </c>
      <c r="U799" s="189">
        <f>SUM(U794:U796)</f>
        <v>3427.6440838187418</v>
      </c>
      <c r="Y799" s="27">
        <f>SUM(Y794:Y796)</f>
        <v>494386.51000000007</v>
      </c>
      <c r="Z799" s="189">
        <f>SUM(Z794:Z796)</f>
        <v>3546.432385643443</v>
      </c>
      <c r="AD799" s="27">
        <f>SUM(AD794:AD796)</f>
        <v>487817.26000000007</v>
      </c>
      <c r="AE799" s="349" t="str">
        <f>ROUND(SUM(AE794:AE796),2)&amp;" ("&amp; ROUND((SUM(AE794:AE796)-SUM(Z794:Z796))/(SUM(Z794:Z796)),3)  *100 &amp; "%)"</f>
        <v>3518,09 (-0,8%)</v>
      </c>
      <c r="AI799" s="27">
        <f>SUM(AI794:AI796)</f>
        <v>467833.8400000002</v>
      </c>
      <c r="AJ799" s="423">
        <f>SUM(AJ794:AJ796)</f>
        <v>3369.5987894546251</v>
      </c>
      <c r="AN799" s="27">
        <f>SUM(AN794:AN796)</f>
        <v>358510.33999999997</v>
      </c>
      <c r="AO799" s="39">
        <f>SUM(AO794:AO796)</f>
        <v>2584.7416139546831</v>
      </c>
      <c r="AS799" s="27">
        <f>SUM(AS794:AS796)</f>
        <v>1</v>
      </c>
      <c r="AT799" s="39">
        <f>SUM(AT794:AT796)</f>
        <v>6.9997227832561083E-3</v>
      </c>
    </row>
    <row r="800" spans="1:48" x14ac:dyDescent="0.3">
      <c r="A800" s="36"/>
      <c r="B800" s="540"/>
      <c r="C800" s="541"/>
      <c r="D800" s="541"/>
      <c r="E800" s="541"/>
      <c r="K800" s="90">
        <f>(J799-I799)/J799</f>
        <v>-0.14014612030469459</v>
      </c>
      <c r="M800" s="90">
        <f>(M799-K799)/K799</f>
        <v>7.7059960221791776E-2</v>
      </c>
      <c r="P800" s="90">
        <f>(P799-M799)/M799</f>
        <v>4.0745871046812605E-2</v>
      </c>
      <c r="R800" s="156"/>
      <c r="U800" s="90">
        <f>(U799-P799)/P799</f>
        <v>-2.1392230145853831E-2</v>
      </c>
      <c r="W800" s="156"/>
      <c r="Z800" s="90">
        <f>ROUND(SUM(Z794:Z796)/$C$793,2)</f>
        <v>47.6</v>
      </c>
      <c r="AB800" s="156"/>
      <c r="AE800" s="6">
        <f>ROUND(SUM(AE794:AE796)/$C$793,2)</f>
        <v>47.22</v>
      </c>
      <c r="AG800" s="156"/>
      <c r="AJ800" s="90"/>
      <c r="AL800" s="156"/>
      <c r="AO800" s="90"/>
      <c r="AQ800" s="156"/>
      <c r="AT800" s="90"/>
      <c r="AV800" s="156"/>
    </row>
    <row r="801" spans="1:48" x14ac:dyDescent="0.3">
      <c r="B801" s="403"/>
      <c r="K801" s="90"/>
    </row>
    <row r="802" spans="1:48" x14ac:dyDescent="0.3">
      <c r="B802" s="405"/>
      <c r="K802" s="90"/>
    </row>
    <row r="803" spans="1:48" x14ac:dyDescent="0.3">
      <c r="B803" s="401"/>
      <c r="K803" s="90"/>
    </row>
    <row r="804" spans="1:48" x14ac:dyDescent="0.3">
      <c r="B804" s="401"/>
      <c r="K804" s="90"/>
    </row>
    <row r="805" spans="1:48" x14ac:dyDescent="0.3">
      <c r="B805" s="454"/>
      <c r="K805" s="90"/>
    </row>
    <row r="806" spans="1:48" s="27" customFormat="1" x14ac:dyDescent="0.3">
      <c r="A806" s="23"/>
      <c r="B806" s="53"/>
      <c r="C806" s="25"/>
      <c r="D806" s="25"/>
      <c r="E806" s="25"/>
      <c r="K806" s="90"/>
      <c r="M806" s="90"/>
      <c r="N806" s="28"/>
      <c r="P806" s="90"/>
      <c r="Q806" s="91"/>
      <c r="R806" s="92"/>
      <c r="S806" s="28"/>
      <c r="U806" s="39"/>
      <c r="V806" s="91"/>
      <c r="W806" s="92"/>
      <c r="X806" s="28"/>
      <c r="Z806" s="39"/>
      <c r="AA806" s="7"/>
      <c r="AB806" s="92"/>
      <c r="AC806" s="28"/>
      <c r="AE806" s="9"/>
      <c r="AF806" s="7"/>
      <c r="AG806" s="92"/>
      <c r="AH806" s="28"/>
      <c r="AJ806" s="39"/>
      <c r="AK806" s="7"/>
      <c r="AL806" s="92"/>
      <c r="AM806" s="28"/>
      <c r="AO806" s="39"/>
      <c r="AP806" s="7"/>
      <c r="AQ806" s="92"/>
      <c r="AR806" s="28"/>
      <c r="AT806" s="39"/>
      <c r="AU806" s="7"/>
      <c r="AV806" s="92"/>
    </row>
    <row r="807" spans="1:48" s="27" customFormat="1" x14ac:dyDescent="0.3">
      <c r="A807" s="23"/>
      <c r="B807" s="53"/>
      <c r="C807" s="25"/>
      <c r="D807" s="25"/>
      <c r="E807" s="25"/>
      <c r="K807" s="90"/>
      <c r="M807" s="90"/>
      <c r="N807" s="28"/>
      <c r="P807" s="90"/>
      <c r="Q807" s="91"/>
      <c r="R807" s="92"/>
      <c r="S807" s="28"/>
      <c r="U807" s="39"/>
      <c r="V807" s="91"/>
      <c r="W807" s="92"/>
      <c r="X807" s="28"/>
      <c r="Z807" s="39"/>
      <c r="AA807" s="7"/>
      <c r="AB807" s="92"/>
      <c r="AC807" s="28"/>
      <c r="AE807" s="9"/>
      <c r="AF807" s="7"/>
      <c r="AG807" s="92"/>
      <c r="AH807" s="28"/>
      <c r="AJ807" s="39"/>
      <c r="AK807" s="7"/>
      <c r="AL807" s="92"/>
      <c r="AM807" s="28"/>
      <c r="AO807" s="39"/>
      <c r="AP807" s="7"/>
      <c r="AQ807" s="92"/>
      <c r="AR807" s="28"/>
      <c r="AT807" s="39"/>
      <c r="AU807" s="7"/>
      <c r="AV807" s="92"/>
    </row>
    <row r="808" spans="1:48" s="27" customFormat="1" x14ac:dyDescent="0.3">
      <c r="A808" s="23"/>
      <c r="B808" s="24"/>
      <c r="C808" s="25"/>
      <c r="D808" s="25"/>
      <c r="E808" s="25"/>
      <c r="K808" s="90"/>
      <c r="M808" s="90"/>
      <c r="N808" s="28"/>
      <c r="P808" s="90"/>
      <c r="Q808" s="91"/>
      <c r="R808" s="92"/>
      <c r="S808" s="28"/>
      <c r="U808" s="39"/>
      <c r="V808" s="91"/>
      <c r="W808" s="92"/>
      <c r="X808" s="28"/>
      <c r="Z808" s="39"/>
      <c r="AA808" s="7"/>
      <c r="AB808" s="92"/>
      <c r="AC808" s="28"/>
      <c r="AE808" s="9"/>
      <c r="AF808" s="7"/>
      <c r="AG808" s="92"/>
      <c r="AH808" s="28"/>
      <c r="AJ808" s="39"/>
      <c r="AK808" s="7"/>
      <c r="AL808" s="92"/>
      <c r="AM808" s="28"/>
      <c r="AO808" s="39"/>
      <c r="AP808" s="7"/>
      <c r="AQ808" s="92"/>
      <c r="AR808" s="28"/>
      <c r="AT808" s="39"/>
      <c r="AU808" s="7"/>
      <c r="AV808" s="92"/>
    </row>
    <row r="809" spans="1:48" s="27" customFormat="1" x14ac:dyDescent="0.3">
      <c r="A809" s="23"/>
      <c r="B809" s="24"/>
      <c r="C809" s="25"/>
      <c r="D809" s="25"/>
      <c r="E809" s="25"/>
      <c r="K809" s="90"/>
      <c r="M809" s="90"/>
      <c r="N809" s="28"/>
      <c r="P809" s="90"/>
      <c r="Q809" s="91"/>
      <c r="R809" s="92"/>
      <c r="S809" s="28"/>
      <c r="U809" s="39"/>
      <c r="V809" s="91"/>
      <c r="W809" s="92"/>
      <c r="X809" s="28"/>
      <c r="Z809" s="39"/>
      <c r="AA809" s="7"/>
      <c r="AB809" s="92"/>
      <c r="AC809" s="28"/>
      <c r="AE809" s="9"/>
      <c r="AF809" s="7"/>
      <c r="AG809" s="92"/>
      <c r="AH809" s="28"/>
      <c r="AJ809" s="39"/>
      <c r="AK809" s="7"/>
      <c r="AL809" s="92"/>
      <c r="AM809" s="28"/>
      <c r="AO809" s="39"/>
      <c r="AP809" s="7"/>
      <c r="AQ809" s="92"/>
      <c r="AR809" s="28"/>
      <c r="AT809" s="39"/>
      <c r="AU809" s="7"/>
      <c r="AV809" s="92"/>
    </row>
    <row r="810" spans="1:48" s="27" customFormat="1" x14ac:dyDescent="0.3">
      <c r="A810" s="23"/>
      <c r="B810" s="24"/>
      <c r="C810" s="25"/>
      <c r="D810" s="25"/>
      <c r="E810" s="25"/>
      <c r="K810" s="90"/>
      <c r="M810" s="90"/>
      <c r="N810" s="28"/>
      <c r="P810" s="90"/>
      <c r="Q810" s="91"/>
      <c r="R810" s="92"/>
      <c r="S810" s="28"/>
      <c r="U810" s="39"/>
      <c r="V810" s="91"/>
      <c r="W810" s="92"/>
      <c r="X810" s="28"/>
      <c r="Z810" s="39"/>
      <c r="AA810" s="7"/>
      <c r="AB810" s="92"/>
      <c r="AC810" s="28"/>
      <c r="AE810" s="9"/>
      <c r="AF810" s="7"/>
      <c r="AG810" s="92"/>
      <c r="AH810" s="28"/>
      <c r="AJ810" s="39"/>
      <c r="AK810" s="7"/>
      <c r="AL810" s="92"/>
      <c r="AM810" s="28"/>
      <c r="AO810" s="39"/>
      <c r="AP810" s="7"/>
      <c r="AQ810" s="92"/>
      <c r="AR810" s="28"/>
      <c r="AT810" s="39"/>
      <c r="AU810" s="7"/>
      <c r="AV810" s="92"/>
    </row>
    <row r="811" spans="1:48" s="27" customFormat="1" x14ac:dyDescent="0.3">
      <c r="A811" s="23"/>
      <c r="B811" s="24"/>
      <c r="C811" s="25"/>
      <c r="D811" s="25"/>
      <c r="E811" s="25"/>
      <c r="K811" s="90"/>
      <c r="M811" s="90"/>
      <c r="N811" s="28"/>
      <c r="P811" s="90"/>
      <c r="Q811" s="91"/>
      <c r="R811" s="92"/>
      <c r="S811" s="28"/>
      <c r="U811" s="39"/>
      <c r="V811" s="91"/>
      <c r="W811" s="92"/>
      <c r="X811" s="28"/>
      <c r="Z811" s="39"/>
      <c r="AA811" s="7"/>
      <c r="AB811" s="92"/>
      <c r="AC811" s="28"/>
      <c r="AE811" s="9"/>
      <c r="AF811" s="7"/>
      <c r="AG811" s="92"/>
      <c r="AH811" s="28"/>
      <c r="AJ811" s="39"/>
      <c r="AK811" s="7"/>
      <c r="AL811" s="92"/>
      <c r="AM811" s="28"/>
      <c r="AO811" s="39"/>
      <c r="AP811" s="7"/>
      <c r="AQ811" s="92"/>
      <c r="AR811" s="28"/>
      <c r="AT811" s="39"/>
      <c r="AU811" s="7"/>
      <c r="AV811" s="92"/>
    </row>
    <row r="812" spans="1:48" s="27" customFormat="1" x14ac:dyDescent="0.3">
      <c r="A812" s="23"/>
      <c r="B812" s="24"/>
      <c r="C812" s="25"/>
      <c r="D812" s="25"/>
      <c r="E812" s="25"/>
      <c r="K812" s="90"/>
      <c r="M812" s="90"/>
      <c r="N812" s="28"/>
      <c r="P812" s="90"/>
      <c r="Q812" s="91"/>
      <c r="R812" s="92"/>
      <c r="S812" s="28"/>
      <c r="U812" s="39"/>
      <c r="V812" s="91"/>
      <c r="W812" s="92"/>
      <c r="X812" s="28"/>
      <c r="Z812" s="39"/>
      <c r="AA812" s="7"/>
      <c r="AB812" s="92"/>
      <c r="AC812" s="28"/>
      <c r="AE812" s="9"/>
      <c r="AF812" s="7"/>
      <c r="AG812" s="92"/>
      <c r="AH812" s="28"/>
      <c r="AJ812" s="39"/>
      <c r="AK812" s="7"/>
      <c r="AL812" s="92"/>
      <c r="AM812" s="28"/>
      <c r="AO812" s="39"/>
      <c r="AP812" s="7"/>
      <c r="AQ812" s="92"/>
      <c r="AR812" s="28"/>
      <c r="AT812" s="39"/>
      <c r="AU812" s="7"/>
      <c r="AV812" s="92"/>
    </row>
    <row r="813" spans="1:48" s="27" customFormat="1" x14ac:dyDescent="0.3">
      <c r="A813" s="23"/>
      <c r="B813" s="24"/>
      <c r="C813" s="25"/>
      <c r="D813" s="25"/>
      <c r="E813" s="25"/>
      <c r="K813" s="90"/>
      <c r="M813" s="90"/>
      <c r="N813" s="28"/>
      <c r="P813" s="90"/>
      <c r="Q813" s="91"/>
      <c r="R813" s="92"/>
      <c r="S813" s="28"/>
      <c r="U813" s="39"/>
      <c r="V813" s="91"/>
      <c r="W813" s="92"/>
      <c r="X813" s="28"/>
      <c r="Z813" s="39"/>
      <c r="AA813" s="7"/>
      <c r="AB813" s="92"/>
      <c r="AC813" s="28"/>
      <c r="AE813" s="9"/>
      <c r="AF813" s="7"/>
      <c r="AG813" s="92"/>
      <c r="AH813" s="28"/>
      <c r="AJ813" s="39"/>
      <c r="AK813" s="7"/>
      <c r="AL813" s="92"/>
      <c r="AM813" s="28"/>
      <c r="AO813" s="39"/>
      <c r="AP813" s="7"/>
      <c r="AQ813" s="92"/>
      <c r="AR813" s="28"/>
      <c r="AT813" s="39"/>
      <c r="AU813" s="7"/>
      <c r="AV813" s="92"/>
    </row>
    <row r="814" spans="1:48" s="27" customFormat="1" x14ac:dyDescent="0.3">
      <c r="A814" s="23"/>
      <c r="B814" s="24"/>
      <c r="C814" s="25"/>
      <c r="D814" s="25"/>
      <c r="E814" s="25"/>
      <c r="K814" s="90"/>
      <c r="M814" s="90"/>
      <c r="N814" s="28"/>
      <c r="P814" s="90"/>
      <c r="Q814" s="91"/>
      <c r="R814" s="92"/>
      <c r="S814" s="28"/>
      <c r="U814" s="39"/>
      <c r="V814" s="91"/>
      <c r="W814" s="92"/>
      <c r="X814" s="28"/>
      <c r="Z814" s="39"/>
      <c r="AA814" s="7"/>
      <c r="AB814" s="92"/>
      <c r="AC814" s="28"/>
      <c r="AE814" s="9"/>
      <c r="AF814" s="7"/>
      <c r="AG814" s="92"/>
      <c r="AH814" s="28"/>
      <c r="AJ814" s="39"/>
      <c r="AK814" s="7"/>
      <c r="AL814" s="92"/>
      <c r="AM814" s="28"/>
      <c r="AO814" s="39"/>
      <c r="AP814" s="7"/>
      <c r="AQ814" s="92"/>
      <c r="AR814" s="28"/>
      <c r="AT814" s="39"/>
      <c r="AU814" s="7"/>
      <c r="AV814" s="92"/>
    </row>
    <row r="815" spans="1:48" s="27" customFormat="1" x14ac:dyDescent="0.3">
      <c r="A815" s="23"/>
      <c r="B815" s="24"/>
      <c r="C815" s="25"/>
      <c r="D815" s="25"/>
      <c r="E815" s="25"/>
      <c r="K815" s="90"/>
      <c r="M815" s="90"/>
      <c r="N815" s="28"/>
      <c r="P815" s="90"/>
      <c r="Q815" s="91"/>
      <c r="R815" s="92"/>
      <c r="S815" s="28"/>
      <c r="U815" s="39"/>
      <c r="V815" s="91"/>
      <c r="W815" s="92"/>
      <c r="X815" s="28"/>
      <c r="Z815" s="39"/>
      <c r="AA815" s="7"/>
      <c r="AB815" s="92"/>
      <c r="AC815" s="28"/>
      <c r="AE815" s="9"/>
      <c r="AF815" s="7"/>
      <c r="AG815" s="92"/>
      <c r="AH815" s="28"/>
      <c r="AJ815" s="39"/>
      <c r="AK815" s="7"/>
      <c r="AL815" s="92"/>
      <c r="AM815" s="28"/>
      <c r="AO815" s="39"/>
      <c r="AP815" s="7"/>
      <c r="AQ815" s="92"/>
      <c r="AR815" s="28"/>
      <c r="AT815" s="39"/>
      <c r="AU815" s="7"/>
      <c r="AV815" s="92"/>
    </row>
    <row r="816" spans="1:48" s="27" customFormat="1" x14ac:dyDescent="0.3">
      <c r="A816" s="23"/>
      <c r="B816" s="24"/>
      <c r="C816" s="25"/>
      <c r="D816" s="25"/>
      <c r="E816" s="25"/>
      <c r="K816" s="90"/>
      <c r="M816" s="90"/>
      <c r="N816" s="28"/>
      <c r="P816" s="90"/>
      <c r="Q816" s="91"/>
      <c r="R816" s="92"/>
      <c r="S816" s="28"/>
      <c r="U816" s="39"/>
      <c r="V816" s="91"/>
      <c r="W816" s="92"/>
      <c r="X816" s="28"/>
      <c r="Z816" s="39"/>
      <c r="AA816" s="7"/>
      <c r="AB816" s="92"/>
      <c r="AC816" s="28"/>
      <c r="AE816" s="9"/>
      <c r="AF816" s="7"/>
      <c r="AG816" s="92"/>
      <c r="AH816" s="28"/>
      <c r="AJ816" s="39"/>
      <c r="AK816" s="7"/>
      <c r="AL816" s="92"/>
      <c r="AM816" s="28"/>
      <c r="AO816" s="39"/>
      <c r="AP816" s="7"/>
      <c r="AQ816" s="92"/>
      <c r="AR816" s="28"/>
      <c r="AT816" s="39"/>
      <c r="AU816" s="7"/>
      <c r="AV816" s="92"/>
    </row>
    <row r="817" spans="1:48" s="27" customFormat="1" x14ac:dyDescent="0.3">
      <c r="A817" s="23"/>
      <c r="B817" s="24"/>
      <c r="C817" s="25"/>
      <c r="D817" s="25"/>
      <c r="E817" s="25"/>
      <c r="K817" s="90"/>
      <c r="M817" s="90"/>
      <c r="N817" s="28"/>
      <c r="P817" s="90"/>
      <c r="Q817" s="91"/>
      <c r="R817" s="92"/>
      <c r="S817" s="28"/>
      <c r="U817" s="39"/>
      <c r="V817" s="91"/>
      <c r="W817" s="92"/>
      <c r="X817" s="28"/>
      <c r="Z817" s="39"/>
      <c r="AA817" s="7"/>
      <c r="AB817" s="92"/>
      <c r="AC817" s="28"/>
      <c r="AE817" s="9"/>
      <c r="AF817" s="7"/>
      <c r="AG817" s="92"/>
      <c r="AH817" s="28"/>
      <c r="AJ817" s="39"/>
      <c r="AK817" s="7"/>
      <c r="AL817" s="92"/>
      <c r="AM817" s="28"/>
      <c r="AO817" s="39"/>
      <c r="AP817" s="7"/>
      <c r="AQ817" s="92"/>
      <c r="AR817" s="28"/>
      <c r="AT817" s="39"/>
      <c r="AU817" s="7"/>
      <c r="AV817" s="92"/>
    </row>
    <row r="818" spans="1:48" s="27" customFormat="1" x14ac:dyDescent="0.3">
      <c r="A818" s="23"/>
      <c r="B818" s="24"/>
      <c r="C818" s="25"/>
      <c r="D818" s="25"/>
      <c r="E818" s="25"/>
      <c r="K818" s="90"/>
      <c r="M818" s="90"/>
      <c r="N818" s="28"/>
      <c r="P818" s="90"/>
      <c r="Q818" s="91"/>
      <c r="R818" s="92"/>
      <c r="S818" s="28"/>
      <c r="U818" s="39"/>
      <c r="V818" s="91"/>
      <c r="W818" s="92"/>
      <c r="X818" s="28"/>
      <c r="Z818" s="39"/>
      <c r="AA818" s="7"/>
      <c r="AB818" s="92"/>
      <c r="AC818" s="28"/>
      <c r="AE818" s="9"/>
      <c r="AF818" s="7"/>
      <c r="AG818" s="92"/>
      <c r="AH818" s="28"/>
      <c r="AJ818" s="39"/>
      <c r="AK818" s="7"/>
      <c r="AL818" s="92"/>
      <c r="AM818" s="28"/>
      <c r="AO818" s="39"/>
      <c r="AP818" s="7"/>
      <c r="AQ818" s="92"/>
      <c r="AR818" s="28"/>
      <c r="AT818" s="39"/>
      <c r="AU818" s="7"/>
      <c r="AV818" s="92"/>
    </row>
    <row r="819" spans="1:48" s="27" customFormat="1" x14ac:dyDescent="0.3">
      <c r="A819" s="23"/>
      <c r="B819" s="24"/>
      <c r="C819" s="25"/>
      <c r="D819" s="25"/>
      <c r="E819" s="25"/>
      <c r="K819" s="90"/>
      <c r="M819" s="90"/>
      <c r="N819" s="28"/>
      <c r="P819" s="90"/>
      <c r="Q819" s="91"/>
      <c r="R819" s="92"/>
      <c r="S819" s="28"/>
      <c r="U819" s="39"/>
      <c r="V819" s="91"/>
      <c r="W819" s="92"/>
      <c r="X819" s="28"/>
      <c r="Z819" s="39"/>
      <c r="AA819" s="7"/>
      <c r="AB819" s="92"/>
      <c r="AC819" s="28"/>
      <c r="AE819" s="9"/>
      <c r="AF819" s="7"/>
      <c r="AG819" s="92"/>
      <c r="AH819" s="28"/>
      <c r="AJ819" s="39"/>
      <c r="AK819" s="7"/>
      <c r="AL819" s="92"/>
      <c r="AM819" s="28"/>
      <c r="AO819" s="39"/>
      <c r="AP819" s="7"/>
      <c r="AQ819" s="92"/>
      <c r="AR819" s="28"/>
      <c r="AT819" s="39"/>
      <c r="AU819" s="7"/>
      <c r="AV819" s="92"/>
    </row>
    <row r="820" spans="1:48" s="27" customFormat="1" x14ac:dyDescent="0.3">
      <c r="A820" s="23"/>
      <c r="B820" s="24"/>
      <c r="C820" s="25"/>
      <c r="D820" s="25"/>
      <c r="E820" s="25"/>
      <c r="K820" s="90"/>
      <c r="M820" s="90"/>
      <c r="N820" s="28"/>
      <c r="P820" s="90"/>
      <c r="Q820" s="91"/>
      <c r="R820" s="92"/>
      <c r="S820" s="28"/>
      <c r="U820" s="39"/>
      <c r="V820" s="91"/>
      <c r="W820" s="92"/>
      <c r="X820" s="28"/>
      <c r="Z820" s="39"/>
      <c r="AA820" s="7"/>
      <c r="AB820" s="92"/>
      <c r="AC820" s="28"/>
      <c r="AE820" s="9"/>
      <c r="AF820" s="7"/>
      <c r="AG820" s="92"/>
      <c r="AH820" s="28"/>
      <c r="AJ820" s="39"/>
      <c r="AK820" s="7"/>
      <c r="AL820" s="92"/>
      <c r="AM820" s="28"/>
      <c r="AO820" s="39"/>
      <c r="AP820" s="7"/>
      <c r="AQ820" s="92"/>
      <c r="AR820" s="28"/>
      <c r="AT820" s="39"/>
      <c r="AU820" s="7"/>
      <c r="AV820" s="92"/>
    </row>
    <row r="821" spans="1:48" s="27" customFormat="1" x14ac:dyDescent="0.3">
      <c r="A821" s="23"/>
      <c r="B821" s="24"/>
      <c r="C821" s="25"/>
      <c r="D821" s="25"/>
      <c r="E821" s="25"/>
      <c r="K821" s="90"/>
      <c r="M821" s="90"/>
      <c r="N821" s="28"/>
      <c r="P821" s="90"/>
      <c r="Q821" s="91"/>
      <c r="R821" s="92"/>
      <c r="S821" s="28"/>
      <c r="U821" s="39"/>
      <c r="V821" s="91"/>
      <c r="W821" s="92"/>
      <c r="X821" s="28"/>
      <c r="Z821" s="39"/>
      <c r="AA821" s="7"/>
      <c r="AB821" s="92"/>
      <c r="AC821" s="28"/>
      <c r="AE821" s="9"/>
      <c r="AF821" s="7"/>
      <c r="AG821" s="92"/>
      <c r="AH821" s="28"/>
      <c r="AJ821" s="39"/>
      <c r="AK821" s="7"/>
      <c r="AL821" s="92"/>
      <c r="AM821" s="28"/>
      <c r="AO821" s="39"/>
      <c r="AP821" s="7"/>
      <c r="AQ821" s="92"/>
      <c r="AR821" s="28"/>
      <c r="AT821" s="39"/>
      <c r="AU821" s="7"/>
      <c r="AV821" s="92"/>
    </row>
    <row r="822" spans="1:48" s="27" customFormat="1" x14ac:dyDescent="0.3">
      <c r="A822" s="23"/>
      <c r="B822" s="24"/>
      <c r="C822" s="25"/>
      <c r="D822" s="25"/>
      <c r="E822" s="25"/>
      <c r="K822" s="90"/>
      <c r="M822" s="90"/>
      <c r="N822" s="28"/>
      <c r="P822" s="90"/>
      <c r="Q822" s="91"/>
      <c r="R822" s="92"/>
      <c r="S822" s="28"/>
      <c r="U822" s="39"/>
      <c r="V822" s="91"/>
      <c r="W822" s="92"/>
      <c r="X822" s="28"/>
      <c r="Z822" s="39"/>
      <c r="AA822" s="7"/>
      <c r="AB822" s="92"/>
      <c r="AC822" s="28"/>
      <c r="AE822" s="9"/>
      <c r="AF822" s="7"/>
      <c r="AG822" s="92"/>
      <c r="AH822" s="28"/>
      <c r="AJ822" s="39"/>
      <c r="AK822" s="7"/>
      <c r="AL822" s="92"/>
      <c r="AM822" s="28"/>
      <c r="AO822" s="39"/>
      <c r="AP822" s="7"/>
      <c r="AQ822" s="92"/>
      <c r="AR822" s="28"/>
      <c r="AT822" s="39"/>
      <c r="AU822" s="7"/>
      <c r="AV822" s="92"/>
    </row>
    <row r="823" spans="1:48" s="27" customFormat="1" x14ac:dyDescent="0.3">
      <c r="A823" s="23"/>
      <c r="B823" s="24"/>
      <c r="C823" s="25"/>
      <c r="D823" s="25"/>
      <c r="E823" s="25"/>
      <c r="K823" s="90"/>
      <c r="M823" s="90"/>
      <c r="N823" s="28"/>
      <c r="P823" s="90"/>
      <c r="Q823" s="91"/>
      <c r="R823" s="92"/>
      <c r="S823" s="28"/>
      <c r="U823" s="39"/>
      <c r="V823" s="91"/>
      <c r="W823" s="92"/>
      <c r="X823" s="28"/>
      <c r="Z823" s="39"/>
      <c r="AA823" s="7"/>
      <c r="AB823" s="92"/>
      <c r="AC823" s="28"/>
      <c r="AE823" s="9"/>
      <c r="AF823" s="7"/>
      <c r="AG823" s="92"/>
      <c r="AH823" s="28"/>
      <c r="AJ823" s="39"/>
      <c r="AK823" s="7"/>
      <c r="AL823" s="92"/>
      <c r="AM823" s="28"/>
      <c r="AO823" s="39"/>
      <c r="AP823" s="7"/>
      <c r="AQ823" s="92"/>
      <c r="AR823" s="28"/>
      <c r="AT823" s="39"/>
      <c r="AU823" s="7"/>
      <c r="AV823" s="92"/>
    </row>
    <row r="824" spans="1:48" s="27" customFormat="1" x14ac:dyDescent="0.3">
      <c r="A824" s="23"/>
      <c r="B824" s="24"/>
      <c r="C824" s="25"/>
      <c r="D824" s="25"/>
      <c r="E824" s="25"/>
      <c r="K824" s="90"/>
      <c r="M824" s="90"/>
      <c r="N824" s="28"/>
      <c r="P824" s="90"/>
      <c r="Q824" s="91"/>
      <c r="R824" s="92"/>
      <c r="S824" s="28"/>
      <c r="U824" s="39"/>
      <c r="V824" s="91"/>
      <c r="W824" s="92"/>
      <c r="X824" s="28"/>
      <c r="Z824" s="39"/>
      <c r="AA824" s="7"/>
      <c r="AB824" s="92"/>
      <c r="AC824" s="28"/>
      <c r="AE824" s="9"/>
      <c r="AF824" s="7"/>
      <c r="AG824" s="92"/>
      <c r="AH824" s="28"/>
      <c r="AJ824" s="39"/>
      <c r="AK824" s="7"/>
      <c r="AL824" s="92"/>
      <c r="AM824" s="28"/>
      <c r="AO824" s="39"/>
      <c r="AP824" s="7"/>
      <c r="AQ824" s="92"/>
      <c r="AR824" s="28"/>
      <c r="AT824" s="39"/>
      <c r="AU824" s="7"/>
      <c r="AV824" s="92"/>
    </row>
    <row r="825" spans="1:48" s="27" customFormat="1" x14ac:dyDescent="0.3">
      <c r="A825" s="23"/>
      <c r="B825" s="24"/>
      <c r="C825" s="25"/>
      <c r="D825" s="25"/>
      <c r="E825" s="25"/>
      <c r="K825" s="90"/>
      <c r="M825" s="90"/>
      <c r="N825" s="28"/>
      <c r="P825" s="90"/>
      <c r="Q825" s="91"/>
      <c r="R825" s="92"/>
      <c r="S825" s="28"/>
      <c r="U825" s="39"/>
      <c r="V825" s="91"/>
      <c r="W825" s="92"/>
      <c r="X825" s="28"/>
      <c r="Z825" s="39"/>
      <c r="AA825" s="7"/>
      <c r="AB825" s="92"/>
      <c r="AC825" s="28"/>
      <c r="AE825" s="9"/>
      <c r="AF825" s="7"/>
      <c r="AG825" s="92"/>
      <c r="AH825" s="28"/>
      <c r="AJ825" s="39"/>
      <c r="AK825" s="7"/>
      <c r="AL825" s="92"/>
      <c r="AM825" s="28"/>
      <c r="AO825" s="39"/>
      <c r="AP825" s="7"/>
      <c r="AQ825" s="92"/>
      <c r="AR825" s="28"/>
      <c r="AT825" s="39"/>
      <c r="AU825" s="7"/>
      <c r="AV825" s="92"/>
    </row>
    <row r="826" spans="1:48" s="27" customFormat="1" x14ac:dyDescent="0.3">
      <c r="A826" s="23"/>
      <c r="B826" s="24"/>
      <c r="C826" s="25"/>
      <c r="D826" s="25"/>
      <c r="E826" s="25"/>
      <c r="K826" s="90"/>
      <c r="M826" s="90"/>
      <c r="N826" s="28"/>
      <c r="P826" s="90"/>
      <c r="Q826" s="91"/>
      <c r="R826" s="92"/>
      <c r="S826" s="28"/>
      <c r="U826" s="39"/>
      <c r="V826" s="91"/>
      <c r="W826" s="92"/>
      <c r="X826" s="28"/>
      <c r="Z826" s="39"/>
      <c r="AA826" s="7"/>
      <c r="AB826" s="92"/>
      <c r="AC826" s="28"/>
      <c r="AE826" s="9"/>
      <c r="AF826" s="7"/>
      <c r="AG826" s="92"/>
      <c r="AH826" s="28"/>
      <c r="AJ826" s="39"/>
      <c r="AK826" s="7"/>
      <c r="AL826" s="92"/>
      <c r="AM826" s="28"/>
      <c r="AO826" s="39"/>
      <c r="AP826" s="7"/>
      <c r="AQ826" s="92"/>
      <c r="AR826" s="28"/>
      <c r="AT826" s="39"/>
      <c r="AU826" s="7"/>
      <c r="AV826" s="92"/>
    </row>
    <row r="827" spans="1:48" s="27" customFormat="1" x14ac:dyDescent="0.3">
      <c r="A827" s="23"/>
      <c r="B827" s="24"/>
      <c r="C827" s="25"/>
      <c r="D827" s="25"/>
      <c r="E827" s="25"/>
      <c r="K827" s="90"/>
      <c r="M827" s="90"/>
      <c r="N827" s="28"/>
      <c r="P827" s="90"/>
      <c r="Q827" s="91"/>
      <c r="R827" s="92"/>
      <c r="S827" s="28"/>
      <c r="U827" s="39"/>
      <c r="V827" s="91"/>
      <c r="W827" s="92"/>
      <c r="X827" s="28"/>
      <c r="Z827" s="39"/>
      <c r="AA827" s="7"/>
      <c r="AB827" s="92"/>
      <c r="AC827" s="28"/>
      <c r="AE827" s="9"/>
      <c r="AF827" s="7"/>
      <c r="AG827" s="92"/>
      <c r="AH827" s="28"/>
      <c r="AJ827" s="39"/>
      <c r="AK827" s="7"/>
      <c r="AL827" s="92"/>
      <c r="AM827" s="28"/>
      <c r="AO827" s="39"/>
      <c r="AP827" s="7"/>
      <c r="AQ827" s="92"/>
      <c r="AR827" s="28"/>
      <c r="AT827" s="39"/>
      <c r="AU827" s="7"/>
      <c r="AV827" s="92"/>
    </row>
    <row r="828" spans="1:48" s="27" customFormat="1" x14ac:dyDescent="0.3">
      <c r="A828" s="23"/>
      <c r="B828" s="24"/>
      <c r="C828" s="25"/>
      <c r="D828" s="25"/>
      <c r="E828" s="25"/>
      <c r="K828" s="90"/>
      <c r="M828" s="90"/>
      <c r="N828" s="28"/>
      <c r="P828" s="90"/>
      <c r="Q828" s="91"/>
      <c r="R828" s="92"/>
      <c r="S828" s="28"/>
      <c r="U828" s="39"/>
      <c r="V828" s="91"/>
      <c r="W828" s="92"/>
      <c r="X828" s="28"/>
      <c r="Z828" s="39"/>
      <c r="AA828" s="7"/>
      <c r="AB828" s="92"/>
      <c r="AC828" s="28"/>
      <c r="AE828" s="9"/>
      <c r="AF828" s="7"/>
      <c r="AG828" s="92"/>
      <c r="AH828" s="28"/>
      <c r="AJ828" s="39"/>
      <c r="AK828" s="7"/>
      <c r="AL828" s="92"/>
      <c r="AM828" s="28"/>
      <c r="AO828" s="39"/>
      <c r="AP828" s="7"/>
      <c r="AQ828" s="92"/>
      <c r="AR828" s="28"/>
      <c r="AT828" s="39"/>
      <c r="AU828" s="7"/>
      <c r="AV828" s="92"/>
    </row>
    <row r="829" spans="1:48" s="27" customFormat="1" x14ac:dyDescent="0.3">
      <c r="A829" s="23"/>
      <c r="B829" s="24"/>
      <c r="C829" s="25"/>
      <c r="D829" s="25"/>
      <c r="E829" s="25"/>
      <c r="K829" s="90"/>
      <c r="M829" s="90"/>
      <c r="N829" s="28"/>
      <c r="P829" s="90"/>
      <c r="Q829" s="91"/>
      <c r="R829" s="92"/>
      <c r="S829" s="28"/>
      <c r="U829" s="39"/>
      <c r="V829" s="91"/>
      <c r="W829" s="92"/>
      <c r="X829" s="28"/>
      <c r="Z829" s="39"/>
      <c r="AA829" s="7"/>
      <c r="AB829" s="92"/>
      <c r="AC829" s="28"/>
      <c r="AE829" s="9"/>
      <c r="AF829" s="7"/>
      <c r="AG829" s="92"/>
      <c r="AH829" s="28"/>
      <c r="AJ829" s="39"/>
      <c r="AK829" s="7"/>
      <c r="AL829" s="92"/>
      <c r="AM829" s="28"/>
      <c r="AO829" s="39"/>
      <c r="AP829" s="7"/>
      <c r="AQ829" s="92"/>
      <c r="AR829" s="28"/>
      <c r="AT829" s="39"/>
      <c r="AU829" s="7"/>
      <c r="AV829" s="92"/>
    </row>
    <row r="830" spans="1:48" s="27" customFormat="1" x14ac:dyDescent="0.3">
      <c r="A830" s="23"/>
      <c r="B830" s="24"/>
      <c r="C830" s="25"/>
      <c r="D830" s="25"/>
      <c r="E830" s="25"/>
      <c r="K830" s="90"/>
      <c r="M830" s="90"/>
      <c r="N830" s="28"/>
      <c r="P830" s="90"/>
      <c r="Q830" s="91"/>
      <c r="R830" s="92"/>
      <c r="S830" s="28"/>
      <c r="U830" s="39"/>
      <c r="V830" s="91"/>
      <c r="W830" s="92"/>
      <c r="X830" s="28"/>
      <c r="Z830" s="39"/>
      <c r="AA830" s="7"/>
      <c r="AB830" s="92"/>
      <c r="AC830" s="28"/>
      <c r="AE830" s="9"/>
      <c r="AF830" s="7"/>
      <c r="AG830" s="92"/>
      <c r="AH830" s="28"/>
      <c r="AJ830" s="39"/>
      <c r="AK830" s="7"/>
      <c r="AL830" s="92"/>
      <c r="AM830" s="28"/>
      <c r="AO830" s="39"/>
      <c r="AP830" s="7"/>
      <c r="AQ830" s="92"/>
      <c r="AR830" s="28"/>
      <c r="AT830" s="39"/>
      <c r="AU830" s="7"/>
      <c r="AV830" s="92"/>
    </row>
    <row r="831" spans="1:48" s="27" customFormat="1" x14ac:dyDescent="0.3">
      <c r="A831" s="23"/>
      <c r="B831" s="24"/>
      <c r="C831" s="25"/>
      <c r="D831" s="25"/>
      <c r="E831" s="25"/>
      <c r="K831" s="90"/>
      <c r="M831" s="90"/>
      <c r="N831" s="28"/>
      <c r="P831" s="90"/>
      <c r="Q831" s="91"/>
      <c r="R831" s="92"/>
      <c r="S831" s="28"/>
      <c r="U831" s="39"/>
      <c r="V831" s="91"/>
      <c r="W831" s="92"/>
      <c r="X831" s="28"/>
      <c r="Z831" s="39"/>
      <c r="AA831" s="7"/>
      <c r="AB831" s="92"/>
      <c r="AC831" s="28"/>
      <c r="AE831" s="9"/>
      <c r="AF831" s="7"/>
      <c r="AG831" s="92"/>
      <c r="AH831" s="28"/>
      <c r="AJ831" s="39"/>
      <c r="AK831" s="7"/>
      <c r="AL831" s="92"/>
      <c r="AM831" s="28"/>
      <c r="AO831" s="39"/>
      <c r="AP831" s="7"/>
      <c r="AQ831" s="92"/>
      <c r="AR831" s="28"/>
      <c r="AT831" s="39"/>
      <c r="AU831" s="7"/>
      <c r="AV831" s="92"/>
    </row>
    <row r="832" spans="1:48" s="27" customFormat="1" x14ac:dyDescent="0.3">
      <c r="A832" s="23"/>
      <c r="B832" s="24"/>
      <c r="C832" s="25"/>
      <c r="D832" s="25"/>
      <c r="E832" s="25"/>
      <c r="K832" s="90"/>
      <c r="M832" s="90"/>
      <c r="N832" s="28"/>
      <c r="P832" s="90"/>
      <c r="Q832" s="91"/>
      <c r="R832" s="92"/>
      <c r="S832" s="28"/>
      <c r="U832" s="39"/>
      <c r="V832" s="91"/>
      <c r="W832" s="92"/>
      <c r="X832" s="28"/>
      <c r="Z832" s="39"/>
      <c r="AA832" s="7"/>
      <c r="AB832" s="92"/>
      <c r="AC832" s="28"/>
      <c r="AE832" s="9"/>
      <c r="AF832" s="7"/>
      <c r="AG832" s="92"/>
      <c r="AH832" s="28"/>
      <c r="AJ832" s="39"/>
      <c r="AK832" s="7"/>
      <c r="AL832" s="92"/>
      <c r="AM832" s="28"/>
      <c r="AO832" s="39"/>
      <c r="AP832" s="7"/>
      <c r="AQ832" s="92"/>
      <c r="AR832" s="28"/>
      <c r="AT832" s="39"/>
      <c r="AU832" s="7"/>
      <c r="AV832" s="92"/>
    </row>
    <row r="833" spans="1:48" s="27" customFormat="1" x14ac:dyDescent="0.3">
      <c r="A833" s="23"/>
      <c r="B833" s="24"/>
      <c r="C833" s="25"/>
      <c r="D833" s="25"/>
      <c r="E833" s="25"/>
      <c r="K833" s="90"/>
      <c r="M833" s="90"/>
      <c r="N833" s="28"/>
      <c r="P833" s="90"/>
      <c r="Q833" s="91"/>
      <c r="R833" s="92"/>
      <c r="S833" s="28"/>
      <c r="U833" s="39"/>
      <c r="V833" s="91"/>
      <c r="W833" s="92"/>
      <c r="X833" s="28"/>
      <c r="Z833" s="39"/>
      <c r="AA833" s="7"/>
      <c r="AB833" s="92"/>
      <c r="AC833" s="28"/>
      <c r="AE833" s="9"/>
      <c r="AF833" s="7"/>
      <c r="AG833" s="92"/>
      <c r="AH833" s="28"/>
      <c r="AJ833" s="39"/>
      <c r="AK833" s="7"/>
      <c r="AL833" s="92"/>
      <c r="AM833" s="28"/>
      <c r="AO833" s="39"/>
      <c r="AP833" s="7"/>
      <c r="AQ833" s="92"/>
      <c r="AR833" s="28"/>
      <c r="AT833" s="39"/>
      <c r="AU833" s="7"/>
      <c r="AV833" s="92"/>
    </row>
    <row r="834" spans="1:48" s="27" customFormat="1" x14ac:dyDescent="0.3">
      <c r="A834" s="23"/>
      <c r="B834" s="24"/>
      <c r="C834" s="25"/>
      <c r="D834" s="25"/>
      <c r="E834" s="25"/>
      <c r="K834" s="90"/>
      <c r="M834" s="90"/>
      <c r="N834" s="28"/>
      <c r="P834" s="90"/>
      <c r="Q834" s="91"/>
      <c r="R834" s="92"/>
      <c r="S834" s="28"/>
      <c r="U834" s="39"/>
      <c r="V834" s="91"/>
      <c r="W834" s="92"/>
      <c r="X834" s="28"/>
      <c r="Z834" s="39"/>
      <c r="AA834" s="7"/>
      <c r="AB834" s="92"/>
      <c r="AC834" s="28"/>
      <c r="AE834" s="9"/>
      <c r="AF834" s="7"/>
      <c r="AG834" s="92"/>
      <c r="AH834" s="28"/>
      <c r="AJ834" s="39"/>
      <c r="AK834" s="7"/>
      <c r="AL834" s="92"/>
      <c r="AM834" s="28"/>
      <c r="AO834" s="39"/>
      <c r="AP834" s="7"/>
      <c r="AQ834" s="92"/>
      <c r="AR834" s="28"/>
      <c r="AT834" s="39"/>
      <c r="AU834" s="7"/>
      <c r="AV834" s="92"/>
    </row>
    <row r="835" spans="1:48" s="27" customFormat="1" x14ac:dyDescent="0.3">
      <c r="A835" s="23"/>
      <c r="B835" s="24"/>
      <c r="C835" s="25"/>
      <c r="D835" s="25"/>
      <c r="E835" s="25"/>
      <c r="K835" s="90"/>
      <c r="M835" s="90"/>
      <c r="N835" s="28"/>
      <c r="P835" s="90"/>
      <c r="Q835" s="91"/>
      <c r="R835" s="92"/>
      <c r="S835" s="28"/>
      <c r="U835" s="39"/>
      <c r="V835" s="91"/>
      <c r="W835" s="92"/>
      <c r="X835" s="28"/>
      <c r="Z835" s="39"/>
      <c r="AA835" s="7"/>
      <c r="AB835" s="92"/>
      <c r="AC835" s="28"/>
      <c r="AE835" s="9"/>
      <c r="AF835" s="7"/>
      <c r="AG835" s="92"/>
      <c r="AH835" s="28"/>
      <c r="AJ835" s="39"/>
      <c r="AK835" s="7"/>
      <c r="AL835" s="92"/>
      <c r="AM835" s="28"/>
      <c r="AO835" s="39"/>
      <c r="AP835" s="7"/>
      <c r="AQ835" s="92"/>
      <c r="AR835" s="28"/>
      <c r="AT835" s="39"/>
      <c r="AU835" s="7"/>
      <c r="AV835" s="92"/>
    </row>
    <row r="836" spans="1:48" s="27" customFormat="1" x14ac:dyDescent="0.3">
      <c r="A836" s="23"/>
      <c r="B836" s="24"/>
      <c r="C836" s="25"/>
      <c r="D836" s="25"/>
      <c r="E836" s="25"/>
      <c r="K836" s="90"/>
      <c r="M836" s="90"/>
      <c r="N836" s="28"/>
      <c r="P836" s="90"/>
      <c r="Q836" s="91"/>
      <c r="R836" s="92"/>
      <c r="S836" s="28"/>
      <c r="U836" s="39"/>
      <c r="V836" s="91"/>
      <c r="W836" s="92"/>
      <c r="X836" s="28"/>
      <c r="Z836" s="39"/>
      <c r="AA836" s="7"/>
      <c r="AB836" s="92"/>
      <c r="AC836" s="28"/>
      <c r="AE836" s="9"/>
      <c r="AF836" s="7"/>
      <c r="AG836" s="92"/>
      <c r="AH836" s="28"/>
      <c r="AJ836" s="39"/>
      <c r="AK836" s="7"/>
      <c r="AL836" s="92"/>
      <c r="AM836" s="28"/>
      <c r="AO836" s="39"/>
      <c r="AP836" s="7"/>
      <c r="AQ836" s="92"/>
      <c r="AR836" s="28"/>
      <c r="AT836" s="39"/>
      <c r="AU836" s="7"/>
      <c r="AV836" s="92"/>
    </row>
    <row r="837" spans="1:48" s="27" customFormat="1" x14ac:dyDescent="0.3">
      <c r="A837" s="23"/>
      <c r="B837" s="24"/>
      <c r="C837" s="25"/>
      <c r="D837" s="25"/>
      <c r="E837" s="25"/>
      <c r="K837" s="90"/>
      <c r="M837" s="90"/>
      <c r="N837" s="28"/>
      <c r="P837" s="90"/>
      <c r="Q837" s="91"/>
      <c r="R837" s="92"/>
      <c r="S837" s="28"/>
      <c r="U837" s="39"/>
      <c r="V837" s="91"/>
      <c r="W837" s="92"/>
      <c r="X837" s="28"/>
      <c r="Z837" s="39"/>
      <c r="AA837" s="7"/>
      <c r="AB837" s="92"/>
      <c r="AC837" s="28"/>
      <c r="AE837" s="9"/>
      <c r="AF837" s="7"/>
      <c r="AG837" s="92"/>
      <c r="AH837" s="28"/>
      <c r="AJ837" s="39"/>
      <c r="AK837" s="7"/>
      <c r="AL837" s="92"/>
      <c r="AM837" s="28"/>
      <c r="AO837" s="39"/>
      <c r="AP837" s="7"/>
      <c r="AQ837" s="92"/>
      <c r="AR837" s="28"/>
      <c r="AT837" s="39"/>
      <c r="AU837" s="7"/>
      <c r="AV837" s="92"/>
    </row>
    <row r="838" spans="1:48" s="27" customFormat="1" x14ac:dyDescent="0.3">
      <c r="A838" s="23"/>
      <c r="B838" s="24"/>
      <c r="C838" s="25"/>
      <c r="D838" s="25"/>
      <c r="E838" s="25"/>
      <c r="K838" s="90"/>
      <c r="M838" s="90"/>
      <c r="N838" s="28"/>
      <c r="P838" s="90"/>
      <c r="Q838" s="91"/>
      <c r="R838" s="92"/>
      <c r="S838" s="28"/>
      <c r="U838" s="39"/>
      <c r="V838" s="91"/>
      <c r="W838" s="92"/>
      <c r="X838" s="28"/>
      <c r="Z838" s="39"/>
      <c r="AA838" s="7"/>
      <c r="AB838" s="92"/>
      <c r="AC838" s="28"/>
      <c r="AE838" s="9"/>
      <c r="AF838" s="7"/>
      <c r="AG838" s="92"/>
      <c r="AH838" s="28"/>
      <c r="AJ838" s="39"/>
      <c r="AK838" s="7"/>
      <c r="AL838" s="92"/>
      <c r="AM838" s="28"/>
      <c r="AO838" s="39"/>
      <c r="AP838" s="7"/>
      <c r="AQ838" s="92"/>
      <c r="AR838" s="28"/>
      <c r="AT838" s="39"/>
      <c r="AU838" s="7"/>
      <c r="AV838" s="92"/>
    </row>
    <row r="839" spans="1:48" s="27" customFormat="1" x14ac:dyDescent="0.3">
      <c r="A839" s="23"/>
      <c r="B839" s="24"/>
      <c r="C839" s="25"/>
      <c r="D839" s="25"/>
      <c r="E839" s="25"/>
      <c r="K839" s="90"/>
      <c r="M839" s="90"/>
      <c r="N839" s="28"/>
      <c r="P839" s="90"/>
      <c r="Q839" s="91"/>
      <c r="R839" s="92"/>
      <c r="S839" s="28"/>
      <c r="U839" s="39"/>
      <c r="V839" s="91"/>
      <c r="W839" s="92"/>
      <c r="X839" s="28"/>
      <c r="Z839" s="39"/>
      <c r="AA839" s="7"/>
      <c r="AB839" s="92"/>
      <c r="AC839" s="28"/>
      <c r="AE839" s="9"/>
      <c r="AF839" s="7"/>
      <c r="AG839" s="92"/>
      <c r="AH839" s="28"/>
      <c r="AJ839" s="39"/>
      <c r="AK839" s="7"/>
      <c r="AL839" s="92"/>
      <c r="AM839" s="28"/>
      <c r="AO839" s="39"/>
      <c r="AP839" s="7"/>
      <c r="AQ839" s="92"/>
      <c r="AR839" s="28"/>
      <c r="AT839" s="39"/>
      <c r="AU839" s="7"/>
      <c r="AV839" s="92"/>
    </row>
    <row r="840" spans="1:48" s="27" customFormat="1" x14ac:dyDescent="0.3">
      <c r="A840" s="23"/>
      <c r="B840" s="24"/>
      <c r="C840" s="25"/>
      <c r="D840" s="25"/>
      <c r="E840" s="25"/>
      <c r="K840" s="90"/>
      <c r="M840" s="90"/>
      <c r="N840" s="28"/>
      <c r="P840" s="90"/>
      <c r="Q840" s="91"/>
      <c r="R840" s="92"/>
      <c r="S840" s="28"/>
      <c r="U840" s="39"/>
      <c r="V840" s="91"/>
      <c r="W840" s="92"/>
      <c r="X840" s="28"/>
      <c r="Z840" s="39"/>
      <c r="AA840" s="7"/>
      <c r="AB840" s="92"/>
      <c r="AC840" s="28"/>
      <c r="AE840" s="9"/>
      <c r="AF840" s="7"/>
      <c r="AG840" s="92"/>
      <c r="AH840" s="28"/>
      <c r="AJ840" s="39"/>
      <c r="AK840" s="7"/>
      <c r="AL840" s="92"/>
      <c r="AM840" s="28"/>
      <c r="AO840" s="39"/>
      <c r="AP840" s="7"/>
      <c r="AQ840" s="92"/>
      <c r="AR840" s="28"/>
      <c r="AT840" s="39"/>
      <c r="AU840" s="7"/>
      <c r="AV840" s="92"/>
    </row>
    <row r="841" spans="1:48" s="27" customFormat="1" x14ac:dyDescent="0.3">
      <c r="A841" s="23"/>
      <c r="B841" s="24"/>
      <c r="C841" s="25"/>
      <c r="D841" s="25"/>
      <c r="E841" s="25"/>
      <c r="K841" s="90"/>
      <c r="M841" s="90"/>
      <c r="N841" s="28"/>
      <c r="P841" s="90"/>
      <c r="Q841" s="91"/>
      <c r="R841" s="92"/>
      <c r="S841" s="28"/>
      <c r="U841" s="39"/>
      <c r="V841" s="91"/>
      <c r="W841" s="92"/>
      <c r="X841" s="28"/>
      <c r="Z841" s="39"/>
      <c r="AA841" s="7"/>
      <c r="AB841" s="92"/>
      <c r="AC841" s="28"/>
      <c r="AE841" s="9"/>
      <c r="AF841" s="7"/>
      <c r="AG841" s="92"/>
      <c r="AH841" s="28"/>
      <c r="AJ841" s="39"/>
      <c r="AK841" s="7"/>
      <c r="AL841" s="92"/>
      <c r="AM841" s="28"/>
      <c r="AO841" s="39"/>
      <c r="AP841" s="7"/>
      <c r="AQ841" s="92"/>
      <c r="AR841" s="28"/>
      <c r="AT841" s="39"/>
      <c r="AU841" s="7"/>
      <c r="AV841" s="92"/>
    </row>
    <row r="842" spans="1:48" s="27" customFormat="1" x14ac:dyDescent="0.3">
      <c r="A842" s="23"/>
      <c r="B842" s="24"/>
      <c r="C842" s="25"/>
      <c r="D842" s="25"/>
      <c r="E842" s="25"/>
      <c r="K842" s="90"/>
      <c r="M842" s="90"/>
      <c r="N842" s="28"/>
      <c r="P842" s="90"/>
      <c r="Q842" s="91"/>
      <c r="R842" s="92"/>
      <c r="S842" s="28"/>
      <c r="U842" s="39"/>
      <c r="V842" s="91"/>
      <c r="W842" s="92"/>
      <c r="X842" s="28"/>
      <c r="Z842" s="39"/>
      <c r="AA842" s="7"/>
      <c r="AB842" s="92"/>
      <c r="AC842" s="28"/>
      <c r="AE842" s="9"/>
      <c r="AF842" s="7"/>
      <c r="AG842" s="92"/>
      <c r="AH842" s="28"/>
      <c r="AJ842" s="39"/>
      <c r="AK842" s="7"/>
      <c r="AL842" s="92"/>
      <c r="AM842" s="28"/>
      <c r="AO842" s="39"/>
      <c r="AP842" s="7"/>
      <c r="AQ842" s="92"/>
      <c r="AR842" s="28"/>
      <c r="AT842" s="39"/>
      <c r="AU842" s="7"/>
      <c r="AV842" s="92"/>
    </row>
    <row r="843" spans="1:48" s="27" customFormat="1" x14ac:dyDescent="0.3">
      <c r="A843" s="23"/>
      <c r="B843" s="24"/>
      <c r="C843" s="25"/>
      <c r="D843" s="25"/>
      <c r="E843" s="25"/>
      <c r="K843" s="90"/>
      <c r="M843" s="90"/>
      <c r="N843" s="28"/>
      <c r="P843" s="90"/>
      <c r="Q843" s="91"/>
      <c r="R843" s="92"/>
      <c r="S843" s="28"/>
      <c r="U843" s="39"/>
      <c r="V843" s="91"/>
      <c r="W843" s="92"/>
      <c r="X843" s="28"/>
      <c r="Z843" s="39"/>
      <c r="AA843" s="7"/>
      <c r="AB843" s="92"/>
      <c r="AC843" s="28"/>
      <c r="AE843" s="9"/>
      <c r="AF843" s="7"/>
      <c r="AG843" s="92"/>
      <c r="AH843" s="28"/>
      <c r="AJ843" s="39"/>
      <c r="AK843" s="7"/>
      <c r="AL843" s="92"/>
      <c r="AM843" s="28"/>
      <c r="AO843" s="39"/>
      <c r="AP843" s="7"/>
      <c r="AQ843" s="92"/>
      <c r="AR843" s="28"/>
      <c r="AT843" s="39"/>
      <c r="AU843" s="7"/>
      <c r="AV843" s="92"/>
    </row>
    <row r="844" spans="1:48" s="27" customFormat="1" x14ac:dyDescent="0.3">
      <c r="A844" s="23"/>
      <c r="B844" s="24"/>
      <c r="C844" s="25"/>
      <c r="D844" s="25"/>
      <c r="E844" s="25"/>
      <c r="K844" s="90"/>
      <c r="M844" s="90"/>
      <c r="N844" s="28"/>
      <c r="P844" s="90"/>
      <c r="Q844" s="91"/>
      <c r="R844" s="92"/>
      <c r="S844" s="28"/>
      <c r="U844" s="39"/>
      <c r="V844" s="91"/>
      <c r="W844" s="92"/>
      <c r="X844" s="28"/>
      <c r="Z844" s="39"/>
      <c r="AA844" s="7"/>
      <c r="AB844" s="92"/>
      <c r="AC844" s="28"/>
      <c r="AE844" s="9"/>
      <c r="AF844" s="7"/>
      <c r="AG844" s="92"/>
      <c r="AH844" s="28"/>
      <c r="AJ844" s="39"/>
      <c r="AK844" s="7"/>
      <c r="AL844" s="92"/>
      <c r="AM844" s="28"/>
      <c r="AO844" s="39"/>
      <c r="AP844" s="7"/>
      <c r="AQ844" s="92"/>
      <c r="AR844" s="28"/>
      <c r="AT844" s="39"/>
      <c r="AU844" s="7"/>
      <c r="AV844" s="92"/>
    </row>
    <row r="845" spans="1:48" s="27" customFormat="1" x14ac:dyDescent="0.3">
      <c r="A845" s="23"/>
      <c r="B845" s="24"/>
      <c r="C845" s="25"/>
      <c r="D845" s="25"/>
      <c r="E845" s="25"/>
      <c r="K845" s="90"/>
      <c r="M845" s="90"/>
      <c r="N845" s="28"/>
      <c r="P845" s="90"/>
      <c r="Q845" s="91"/>
      <c r="R845" s="92"/>
      <c r="S845" s="28"/>
      <c r="U845" s="39"/>
      <c r="V845" s="91"/>
      <c r="W845" s="92"/>
      <c r="X845" s="28"/>
      <c r="Z845" s="39"/>
      <c r="AA845" s="7"/>
      <c r="AB845" s="92"/>
      <c r="AC845" s="28"/>
      <c r="AE845" s="9"/>
      <c r="AF845" s="7"/>
      <c r="AG845" s="92"/>
      <c r="AH845" s="28"/>
      <c r="AJ845" s="39"/>
      <c r="AK845" s="7"/>
      <c r="AL845" s="92"/>
      <c r="AM845" s="28"/>
      <c r="AO845" s="39"/>
      <c r="AP845" s="7"/>
      <c r="AQ845" s="92"/>
      <c r="AR845" s="28"/>
      <c r="AT845" s="39"/>
      <c r="AU845" s="7"/>
      <c r="AV845" s="92"/>
    </row>
    <row r="846" spans="1:48" s="27" customFormat="1" x14ac:dyDescent="0.3">
      <c r="A846" s="23"/>
      <c r="B846" s="24"/>
      <c r="C846" s="25"/>
      <c r="D846" s="25"/>
      <c r="E846" s="25"/>
      <c r="K846" s="90"/>
      <c r="M846" s="90"/>
      <c r="N846" s="28"/>
      <c r="P846" s="90"/>
      <c r="Q846" s="91"/>
      <c r="R846" s="92"/>
      <c r="S846" s="28"/>
      <c r="U846" s="39"/>
      <c r="V846" s="91"/>
      <c r="W846" s="92"/>
      <c r="X846" s="28"/>
      <c r="Z846" s="39"/>
      <c r="AA846" s="7"/>
      <c r="AB846" s="92"/>
      <c r="AC846" s="28"/>
      <c r="AE846" s="9"/>
      <c r="AF846" s="7"/>
      <c r="AG846" s="92"/>
      <c r="AH846" s="28"/>
      <c r="AJ846" s="39"/>
      <c r="AK846" s="7"/>
      <c r="AL846" s="92"/>
      <c r="AM846" s="28"/>
      <c r="AO846" s="39"/>
      <c r="AP846" s="7"/>
      <c r="AQ846" s="92"/>
      <c r="AR846" s="28"/>
      <c r="AT846" s="39"/>
      <c r="AU846" s="7"/>
      <c r="AV846" s="92"/>
    </row>
    <row r="847" spans="1:48" s="27" customFormat="1" x14ac:dyDescent="0.3">
      <c r="A847" s="23"/>
      <c r="B847" s="24"/>
      <c r="C847" s="25"/>
      <c r="D847" s="25"/>
      <c r="E847" s="25"/>
      <c r="K847" s="90"/>
      <c r="M847" s="90"/>
      <c r="N847" s="28"/>
      <c r="P847" s="90"/>
      <c r="Q847" s="91"/>
      <c r="R847" s="92"/>
      <c r="S847" s="28"/>
      <c r="U847" s="39"/>
      <c r="V847" s="91"/>
      <c r="W847" s="92"/>
      <c r="X847" s="28"/>
      <c r="Z847" s="39"/>
      <c r="AA847" s="7"/>
      <c r="AB847" s="92"/>
      <c r="AC847" s="28"/>
      <c r="AE847" s="9"/>
      <c r="AF847" s="7"/>
      <c r="AG847" s="92"/>
      <c r="AH847" s="28"/>
      <c r="AJ847" s="39"/>
      <c r="AK847" s="7"/>
      <c r="AL847" s="92"/>
      <c r="AM847" s="28"/>
      <c r="AO847" s="39"/>
      <c r="AP847" s="7"/>
      <c r="AQ847" s="92"/>
      <c r="AR847" s="28"/>
      <c r="AT847" s="39"/>
      <c r="AU847" s="7"/>
      <c r="AV847" s="92"/>
    </row>
    <row r="848" spans="1:48" s="27" customFormat="1" x14ac:dyDescent="0.3">
      <c r="A848" s="23"/>
      <c r="B848" s="24"/>
      <c r="C848" s="25"/>
      <c r="D848" s="25"/>
      <c r="E848" s="25"/>
      <c r="K848" s="90"/>
      <c r="M848" s="90"/>
      <c r="N848" s="28"/>
      <c r="P848" s="90"/>
      <c r="Q848" s="91"/>
      <c r="R848" s="92"/>
      <c r="S848" s="28"/>
      <c r="U848" s="39"/>
      <c r="V848" s="91"/>
      <c r="W848" s="92"/>
      <c r="X848" s="28"/>
      <c r="Z848" s="39"/>
      <c r="AA848" s="7"/>
      <c r="AB848" s="92"/>
      <c r="AC848" s="28"/>
      <c r="AE848" s="9"/>
      <c r="AF848" s="7"/>
      <c r="AG848" s="92"/>
      <c r="AH848" s="28"/>
      <c r="AJ848" s="39"/>
      <c r="AK848" s="7"/>
      <c r="AL848" s="92"/>
      <c r="AM848" s="28"/>
      <c r="AO848" s="39"/>
      <c r="AP848" s="7"/>
      <c r="AQ848" s="92"/>
      <c r="AR848" s="28"/>
      <c r="AT848" s="39"/>
      <c r="AU848" s="7"/>
      <c r="AV848" s="92"/>
    </row>
    <row r="849" spans="1:48" s="27" customFormat="1" x14ac:dyDescent="0.3">
      <c r="A849" s="23"/>
      <c r="B849" s="24"/>
      <c r="C849" s="25"/>
      <c r="D849" s="25"/>
      <c r="E849" s="25"/>
      <c r="K849" s="90"/>
      <c r="M849" s="90"/>
      <c r="N849" s="28"/>
      <c r="P849" s="90"/>
      <c r="Q849" s="91"/>
      <c r="R849" s="92"/>
      <c r="S849" s="28"/>
      <c r="U849" s="39"/>
      <c r="V849" s="91"/>
      <c r="W849" s="92"/>
      <c r="X849" s="28"/>
      <c r="Z849" s="39"/>
      <c r="AA849" s="7"/>
      <c r="AB849" s="92"/>
      <c r="AC849" s="28"/>
      <c r="AE849" s="9"/>
      <c r="AF849" s="7"/>
      <c r="AG849" s="92"/>
      <c r="AH849" s="28"/>
      <c r="AJ849" s="39"/>
      <c r="AK849" s="7"/>
      <c r="AL849" s="92"/>
      <c r="AM849" s="28"/>
      <c r="AO849" s="39"/>
      <c r="AP849" s="7"/>
      <c r="AQ849" s="92"/>
      <c r="AR849" s="28"/>
      <c r="AT849" s="39"/>
      <c r="AU849" s="7"/>
      <c r="AV849" s="92"/>
    </row>
    <row r="850" spans="1:48" s="27" customFormat="1" x14ac:dyDescent="0.3">
      <c r="A850" s="23"/>
      <c r="B850" s="24"/>
      <c r="C850" s="25"/>
      <c r="D850" s="25"/>
      <c r="E850" s="25"/>
      <c r="K850" s="90"/>
      <c r="M850" s="90"/>
      <c r="N850" s="28"/>
      <c r="P850" s="90"/>
      <c r="Q850" s="91"/>
      <c r="R850" s="92"/>
      <c r="S850" s="28"/>
      <c r="U850" s="39"/>
      <c r="V850" s="91"/>
      <c r="W850" s="92"/>
      <c r="X850" s="28"/>
      <c r="Z850" s="39"/>
      <c r="AA850" s="7"/>
      <c r="AB850" s="92"/>
      <c r="AC850" s="28"/>
      <c r="AE850" s="9"/>
      <c r="AF850" s="7"/>
      <c r="AG850" s="92"/>
      <c r="AH850" s="28"/>
      <c r="AJ850" s="39"/>
      <c r="AK850" s="7"/>
      <c r="AL850" s="92"/>
      <c r="AM850" s="28"/>
      <c r="AO850" s="39"/>
      <c r="AP850" s="7"/>
      <c r="AQ850" s="92"/>
      <c r="AR850" s="28"/>
      <c r="AT850" s="39"/>
      <c r="AU850" s="7"/>
      <c r="AV850" s="92"/>
    </row>
    <row r="851" spans="1:48" s="27" customFormat="1" x14ac:dyDescent="0.3">
      <c r="A851" s="23"/>
      <c r="B851" s="24"/>
      <c r="C851" s="25"/>
      <c r="D851" s="25"/>
      <c r="E851" s="25"/>
      <c r="K851" s="90"/>
      <c r="M851" s="90"/>
      <c r="N851" s="28"/>
      <c r="P851" s="90"/>
      <c r="Q851" s="91"/>
      <c r="R851" s="92"/>
      <c r="S851" s="28"/>
      <c r="U851" s="39"/>
      <c r="V851" s="91"/>
      <c r="W851" s="92"/>
      <c r="X851" s="28"/>
      <c r="Z851" s="39"/>
      <c r="AA851" s="7"/>
      <c r="AB851" s="92"/>
      <c r="AC851" s="28"/>
      <c r="AE851" s="9"/>
      <c r="AF851" s="7"/>
      <c r="AG851" s="92"/>
      <c r="AH851" s="28"/>
      <c r="AJ851" s="39"/>
      <c r="AK851" s="7"/>
      <c r="AL851" s="92"/>
      <c r="AM851" s="28"/>
      <c r="AO851" s="39"/>
      <c r="AP851" s="7"/>
      <c r="AQ851" s="92"/>
      <c r="AR851" s="28"/>
      <c r="AT851" s="39"/>
      <c r="AU851" s="7"/>
      <c r="AV851" s="92"/>
    </row>
    <row r="852" spans="1:48" s="27" customFormat="1" x14ac:dyDescent="0.3">
      <c r="A852" s="23"/>
      <c r="B852" s="24"/>
      <c r="C852" s="25"/>
      <c r="D852" s="25"/>
      <c r="E852" s="25"/>
      <c r="K852" s="90"/>
      <c r="M852" s="90"/>
      <c r="N852" s="28"/>
      <c r="P852" s="90"/>
      <c r="Q852" s="91"/>
      <c r="R852" s="92"/>
      <c r="S852" s="28"/>
      <c r="U852" s="39"/>
      <c r="V852" s="91"/>
      <c r="W852" s="92"/>
      <c r="X852" s="28"/>
      <c r="Z852" s="39"/>
      <c r="AA852" s="7"/>
      <c r="AB852" s="92"/>
      <c r="AC852" s="28"/>
      <c r="AE852" s="9"/>
      <c r="AF852" s="7"/>
      <c r="AG852" s="92"/>
      <c r="AH852" s="28"/>
      <c r="AJ852" s="39"/>
      <c r="AK852" s="7"/>
      <c r="AL852" s="92"/>
      <c r="AM852" s="28"/>
      <c r="AO852" s="39"/>
      <c r="AP852" s="7"/>
      <c r="AQ852" s="92"/>
      <c r="AR852" s="28"/>
      <c r="AT852" s="39"/>
      <c r="AU852" s="7"/>
      <c r="AV852" s="92"/>
    </row>
    <row r="853" spans="1:48" s="27" customFormat="1" x14ac:dyDescent="0.3">
      <c r="A853" s="23"/>
      <c r="B853" s="24"/>
      <c r="C853" s="25"/>
      <c r="D853" s="25"/>
      <c r="E853" s="25"/>
      <c r="K853" s="90"/>
      <c r="M853" s="90"/>
      <c r="N853" s="28"/>
      <c r="P853" s="90"/>
      <c r="Q853" s="91"/>
      <c r="R853" s="92"/>
      <c r="S853" s="28"/>
      <c r="U853" s="39"/>
      <c r="V853" s="91"/>
      <c r="W853" s="92"/>
      <c r="X853" s="28"/>
      <c r="Z853" s="39"/>
      <c r="AA853" s="7"/>
      <c r="AB853" s="92"/>
      <c r="AC853" s="28"/>
      <c r="AE853" s="9"/>
      <c r="AF853" s="7"/>
      <c r="AG853" s="92"/>
      <c r="AH853" s="28"/>
      <c r="AJ853" s="39"/>
      <c r="AK853" s="7"/>
      <c r="AL853" s="92"/>
      <c r="AM853" s="28"/>
      <c r="AO853" s="39"/>
      <c r="AP853" s="7"/>
      <c r="AQ853" s="92"/>
      <c r="AR853" s="28"/>
      <c r="AT853" s="39"/>
      <c r="AU853" s="7"/>
      <c r="AV853" s="92"/>
    </row>
    <row r="854" spans="1:48" s="27" customFormat="1" x14ac:dyDescent="0.3">
      <c r="A854" s="23"/>
      <c r="B854" s="24"/>
      <c r="C854" s="25"/>
      <c r="D854" s="25"/>
      <c r="E854" s="25"/>
      <c r="K854" s="90"/>
      <c r="M854" s="90"/>
      <c r="N854" s="28"/>
      <c r="P854" s="90"/>
      <c r="Q854" s="91"/>
      <c r="R854" s="92"/>
      <c r="S854" s="28"/>
      <c r="U854" s="39"/>
      <c r="V854" s="91"/>
      <c r="W854" s="92"/>
      <c r="X854" s="28"/>
      <c r="Z854" s="39"/>
      <c r="AA854" s="7"/>
      <c r="AB854" s="92"/>
      <c r="AC854" s="28"/>
      <c r="AE854" s="9"/>
      <c r="AF854" s="7"/>
      <c r="AG854" s="92"/>
      <c r="AH854" s="28"/>
      <c r="AJ854" s="39"/>
      <c r="AK854" s="7"/>
      <c r="AL854" s="92"/>
      <c r="AM854" s="28"/>
      <c r="AO854" s="39"/>
      <c r="AP854" s="7"/>
      <c r="AQ854" s="92"/>
      <c r="AR854" s="28"/>
      <c r="AT854" s="39"/>
      <c r="AU854" s="7"/>
      <c r="AV854" s="92"/>
    </row>
    <row r="855" spans="1:48" s="27" customFormat="1" x14ac:dyDescent="0.3">
      <c r="A855" s="23"/>
      <c r="B855" s="24"/>
      <c r="C855" s="25"/>
      <c r="D855" s="25"/>
      <c r="E855" s="25"/>
      <c r="K855" s="90"/>
      <c r="M855" s="90"/>
      <c r="N855" s="28"/>
      <c r="P855" s="90"/>
      <c r="Q855" s="91"/>
      <c r="R855" s="92"/>
      <c r="S855" s="28"/>
      <c r="U855" s="39"/>
      <c r="V855" s="91"/>
      <c r="W855" s="92"/>
      <c r="X855" s="28"/>
      <c r="Z855" s="39"/>
      <c r="AA855" s="7"/>
      <c r="AB855" s="92"/>
      <c r="AC855" s="28"/>
      <c r="AE855" s="9"/>
      <c r="AF855" s="7"/>
      <c r="AG855" s="92"/>
      <c r="AH855" s="28"/>
      <c r="AJ855" s="39"/>
      <c r="AK855" s="7"/>
      <c r="AL855" s="92"/>
      <c r="AM855" s="28"/>
      <c r="AO855" s="39"/>
      <c r="AP855" s="7"/>
      <c r="AQ855" s="92"/>
      <c r="AR855" s="28"/>
      <c r="AT855" s="39"/>
      <c r="AU855" s="7"/>
      <c r="AV855" s="92"/>
    </row>
    <row r="856" spans="1:48" s="27" customFormat="1" x14ac:dyDescent="0.3">
      <c r="A856" s="23"/>
      <c r="B856" s="24"/>
      <c r="C856" s="25"/>
      <c r="D856" s="25"/>
      <c r="E856" s="25"/>
      <c r="K856" s="90"/>
      <c r="M856" s="90"/>
      <c r="N856" s="28"/>
      <c r="P856" s="90"/>
      <c r="Q856" s="91"/>
      <c r="R856" s="92"/>
      <c r="S856" s="28"/>
      <c r="U856" s="39"/>
      <c r="V856" s="91"/>
      <c r="W856" s="92"/>
      <c r="X856" s="28"/>
      <c r="Z856" s="39"/>
      <c r="AA856" s="7"/>
      <c r="AB856" s="92"/>
      <c r="AC856" s="28"/>
      <c r="AE856" s="9"/>
      <c r="AF856" s="7"/>
      <c r="AG856" s="92"/>
      <c r="AH856" s="28"/>
      <c r="AJ856" s="39"/>
      <c r="AK856" s="7"/>
      <c r="AL856" s="92"/>
      <c r="AM856" s="28"/>
      <c r="AO856" s="39"/>
      <c r="AP856" s="7"/>
      <c r="AQ856" s="92"/>
      <c r="AR856" s="28"/>
      <c r="AT856" s="39"/>
      <c r="AU856" s="7"/>
      <c r="AV856" s="92"/>
    </row>
    <row r="857" spans="1:48" s="27" customFormat="1" x14ac:dyDescent="0.3">
      <c r="A857" s="23"/>
      <c r="B857" s="24"/>
      <c r="C857" s="25"/>
      <c r="D857" s="25"/>
      <c r="E857" s="25"/>
      <c r="K857" s="90"/>
      <c r="M857" s="90"/>
      <c r="N857" s="28"/>
      <c r="P857" s="90"/>
      <c r="Q857" s="91"/>
      <c r="R857" s="92"/>
      <c r="S857" s="28"/>
      <c r="U857" s="39"/>
      <c r="V857" s="91"/>
      <c r="W857" s="92"/>
      <c r="X857" s="28"/>
      <c r="Z857" s="39"/>
      <c r="AA857" s="7"/>
      <c r="AB857" s="92"/>
      <c r="AC857" s="28"/>
      <c r="AE857" s="9"/>
      <c r="AF857" s="7"/>
      <c r="AG857" s="92"/>
      <c r="AH857" s="28"/>
      <c r="AJ857" s="39"/>
      <c r="AK857" s="7"/>
      <c r="AL857" s="92"/>
      <c r="AM857" s="28"/>
      <c r="AO857" s="39"/>
      <c r="AP857" s="7"/>
      <c r="AQ857" s="92"/>
      <c r="AR857" s="28"/>
      <c r="AT857" s="39"/>
      <c r="AU857" s="7"/>
      <c r="AV857" s="92"/>
    </row>
    <row r="858" spans="1:48" s="27" customFormat="1" x14ac:dyDescent="0.3">
      <c r="A858" s="23"/>
      <c r="B858" s="24"/>
      <c r="C858" s="25"/>
      <c r="D858" s="25"/>
      <c r="E858" s="25"/>
      <c r="K858" s="90"/>
      <c r="M858" s="90"/>
      <c r="N858" s="28"/>
      <c r="P858" s="90"/>
      <c r="Q858" s="91"/>
      <c r="R858" s="92"/>
      <c r="S858" s="28"/>
      <c r="U858" s="39"/>
      <c r="V858" s="91"/>
      <c r="W858" s="92"/>
      <c r="X858" s="28"/>
      <c r="Z858" s="39"/>
      <c r="AA858" s="7"/>
      <c r="AB858" s="92"/>
      <c r="AC858" s="28"/>
      <c r="AE858" s="9"/>
      <c r="AF858" s="7"/>
      <c r="AG858" s="92"/>
      <c r="AH858" s="28"/>
      <c r="AJ858" s="39"/>
      <c r="AK858" s="7"/>
      <c r="AL858" s="92"/>
      <c r="AM858" s="28"/>
      <c r="AO858" s="39"/>
      <c r="AP858" s="7"/>
      <c r="AQ858" s="92"/>
      <c r="AR858" s="28"/>
      <c r="AT858" s="39"/>
      <c r="AU858" s="7"/>
      <c r="AV858" s="92"/>
    </row>
    <row r="859" spans="1:48" s="27" customFormat="1" x14ac:dyDescent="0.3">
      <c r="A859" s="23"/>
      <c r="B859" s="24"/>
      <c r="C859" s="25"/>
      <c r="D859" s="25"/>
      <c r="E859" s="25"/>
      <c r="K859" s="90"/>
      <c r="M859" s="90"/>
      <c r="N859" s="28"/>
      <c r="P859" s="90"/>
      <c r="Q859" s="91"/>
      <c r="R859" s="92"/>
      <c r="S859" s="28"/>
      <c r="U859" s="39"/>
      <c r="V859" s="91"/>
      <c r="W859" s="92"/>
      <c r="X859" s="28"/>
      <c r="Z859" s="39"/>
      <c r="AA859" s="7"/>
      <c r="AB859" s="92"/>
      <c r="AC859" s="28"/>
      <c r="AE859" s="9"/>
      <c r="AF859" s="7"/>
      <c r="AG859" s="92"/>
      <c r="AH859" s="28"/>
      <c r="AJ859" s="39"/>
      <c r="AK859" s="7"/>
      <c r="AL859" s="92"/>
      <c r="AM859" s="28"/>
      <c r="AO859" s="39"/>
      <c r="AP859" s="7"/>
      <c r="AQ859" s="92"/>
      <c r="AR859" s="28"/>
      <c r="AT859" s="39"/>
      <c r="AU859" s="7"/>
      <c r="AV859" s="92"/>
    </row>
    <row r="860" spans="1:48" s="27" customFormat="1" x14ac:dyDescent="0.3">
      <c r="A860" s="23"/>
      <c r="B860" s="24"/>
      <c r="C860" s="25"/>
      <c r="D860" s="25"/>
      <c r="E860" s="25"/>
      <c r="K860" s="90"/>
      <c r="M860" s="90"/>
      <c r="N860" s="28"/>
      <c r="P860" s="90"/>
      <c r="Q860" s="91"/>
      <c r="R860" s="92"/>
      <c r="S860" s="28"/>
      <c r="U860" s="39"/>
      <c r="V860" s="91"/>
      <c r="W860" s="92"/>
      <c r="X860" s="28"/>
      <c r="Z860" s="39"/>
      <c r="AA860" s="7"/>
      <c r="AB860" s="92"/>
      <c r="AC860" s="28"/>
      <c r="AE860" s="9"/>
      <c r="AF860" s="7"/>
      <c r="AG860" s="92"/>
      <c r="AH860" s="28"/>
      <c r="AJ860" s="39"/>
      <c r="AK860" s="7"/>
      <c r="AL860" s="92"/>
      <c r="AM860" s="28"/>
      <c r="AO860" s="39"/>
      <c r="AP860" s="7"/>
      <c r="AQ860" s="92"/>
      <c r="AR860" s="28"/>
      <c r="AT860" s="39"/>
      <c r="AU860" s="7"/>
      <c r="AV860" s="92"/>
    </row>
    <row r="861" spans="1:48" s="27" customFormat="1" x14ac:dyDescent="0.3">
      <c r="A861" s="23"/>
      <c r="B861" s="24"/>
      <c r="C861" s="25"/>
      <c r="D861" s="25"/>
      <c r="E861" s="25"/>
      <c r="K861" s="90"/>
      <c r="M861" s="90"/>
      <c r="N861" s="28"/>
      <c r="P861" s="90"/>
      <c r="Q861" s="91"/>
      <c r="R861" s="92"/>
      <c r="S861" s="28"/>
      <c r="U861" s="39"/>
      <c r="V861" s="91"/>
      <c r="W861" s="92"/>
      <c r="X861" s="28"/>
      <c r="Z861" s="39"/>
      <c r="AA861" s="7"/>
      <c r="AB861" s="92"/>
      <c r="AC861" s="28"/>
      <c r="AE861" s="9"/>
      <c r="AF861" s="7"/>
      <c r="AG861" s="92"/>
      <c r="AH861" s="28"/>
      <c r="AJ861" s="39"/>
      <c r="AK861" s="7"/>
      <c r="AL861" s="92"/>
      <c r="AM861" s="28"/>
      <c r="AO861" s="39"/>
      <c r="AP861" s="7"/>
      <c r="AQ861" s="92"/>
      <c r="AR861" s="28"/>
      <c r="AT861" s="39"/>
      <c r="AU861" s="7"/>
      <c r="AV861" s="92"/>
    </row>
    <row r="862" spans="1:48" s="27" customFormat="1" x14ac:dyDescent="0.3">
      <c r="A862" s="23"/>
      <c r="B862" s="24"/>
      <c r="C862" s="25"/>
      <c r="D862" s="25"/>
      <c r="E862" s="25"/>
      <c r="K862" s="90"/>
      <c r="M862" s="90"/>
      <c r="N862" s="28"/>
      <c r="P862" s="90"/>
      <c r="Q862" s="91"/>
      <c r="R862" s="92"/>
      <c r="S862" s="28"/>
      <c r="U862" s="39"/>
      <c r="V862" s="91"/>
      <c r="W862" s="92"/>
      <c r="X862" s="28"/>
      <c r="Z862" s="39"/>
      <c r="AA862" s="7"/>
      <c r="AB862" s="92"/>
      <c r="AC862" s="28"/>
      <c r="AE862" s="9"/>
      <c r="AF862" s="7"/>
      <c r="AG862" s="92"/>
      <c r="AH862" s="28"/>
      <c r="AJ862" s="39"/>
      <c r="AK862" s="7"/>
      <c r="AL862" s="92"/>
      <c r="AM862" s="28"/>
      <c r="AO862" s="39"/>
      <c r="AP862" s="7"/>
      <c r="AQ862" s="92"/>
      <c r="AR862" s="28"/>
      <c r="AT862" s="39"/>
      <c r="AU862" s="7"/>
      <c r="AV862" s="92"/>
    </row>
    <row r="863" spans="1:48" s="27" customFormat="1" x14ac:dyDescent="0.3">
      <c r="A863" s="23"/>
      <c r="B863" s="24"/>
      <c r="C863" s="25"/>
      <c r="D863" s="25"/>
      <c r="E863" s="25"/>
      <c r="K863" s="90"/>
      <c r="M863" s="90"/>
      <c r="N863" s="28"/>
      <c r="P863" s="90"/>
      <c r="Q863" s="91"/>
      <c r="R863" s="92"/>
      <c r="S863" s="28"/>
      <c r="U863" s="39"/>
      <c r="V863" s="91"/>
      <c r="W863" s="92"/>
      <c r="X863" s="28"/>
      <c r="Z863" s="39"/>
      <c r="AA863" s="7"/>
      <c r="AB863" s="92"/>
      <c r="AC863" s="28"/>
      <c r="AE863" s="9"/>
      <c r="AF863" s="7"/>
      <c r="AG863" s="92"/>
      <c r="AH863" s="28"/>
      <c r="AJ863" s="39"/>
      <c r="AK863" s="7"/>
      <c r="AL863" s="92"/>
      <c r="AM863" s="28"/>
      <c r="AO863" s="39"/>
      <c r="AP863" s="7"/>
      <c r="AQ863" s="92"/>
      <c r="AR863" s="28"/>
      <c r="AT863" s="39"/>
      <c r="AU863" s="7"/>
      <c r="AV863" s="92"/>
    </row>
    <row r="864" spans="1:48" s="27" customFormat="1" x14ac:dyDescent="0.3">
      <c r="A864" s="23"/>
      <c r="B864" s="24"/>
      <c r="C864" s="25"/>
      <c r="D864" s="25"/>
      <c r="E864" s="25"/>
      <c r="K864" s="90"/>
      <c r="M864" s="90"/>
      <c r="N864" s="28"/>
      <c r="P864" s="90"/>
      <c r="Q864" s="91"/>
      <c r="R864" s="92"/>
      <c r="S864" s="28"/>
      <c r="U864" s="39"/>
      <c r="V864" s="91"/>
      <c r="W864" s="92"/>
      <c r="X864" s="28"/>
      <c r="Z864" s="39"/>
      <c r="AA864" s="7"/>
      <c r="AB864" s="92"/>
      <c r="AC864" s="28"/>
      <c r="AE864" s="9"/>
      <c r="AF864" s="7"/>
      <c r="AG864" s="92"/>
      <c r="AH864" s="28"/>
      <c r="AJ864" s="39"/>
      <c r="AK864" s="7"/>
      <c r="AL864" s="92"/>
      <c r="AM864" s="28"/>
      <c r="AO864" s="39"/>
      <c r="AP864" s="7"/>
      <c r="AQ864" s="92"/>
      <c r="AR864" s="28"/>
      <c r="AT864" s="39"/>
      <c r="AU864" s="7"/>
      <c r="AV864" s="92"/>
    </row>
    <row r="865" spans="1:48" s="27" customFormat="1" x14ac:dyDescent="0.3">
      <c r="A865" s="23"/>
      <c r="B865" s="24"/>
      <c r="C865" s="25"/>
      <c r="D865" s="25"/>
      <c r="E865" s="25"/>
      <c r="K865" s="90"/>
      <c r="M865" s="90"/>
      <c r="N865" s="28"/>
      <c r="P865" s="90"/>
      <c r="Q865" s="91"/>
      <c r="R865" s="92"/>
      <c r="S865" s="28"/>
      <c r="U865" s="39"/>
      <c r="V865" s="91"/>
      <c r="W865" s="92"/>
      <c r="X865" s="28"/>
      <c r="Z865" s="39"/>
      <c r="AA865" s="7"/>
      <c r="AB865" s="92"/>
      <c r="AC865" s="28"/>
      <c r="AE865" s="9"/>
      <c r="AF865" s="7"/>
      <c r="AG865" s="92"/>
      <c r="AH865" s="28"/>
      <c r="AJ865" s="39"/>
      <c r="AK865" s="7"/>
      <c r="AL865" s="92"/>
      <c r="AM865" s="28"/>
      <c r="AO865" s="39"/>
      <c r="AP865" s="7"/>
      <c r="AQ865" s="92"/>
      <c r="AR865" s="28"/>
      <c r="AT865" s="39"/>
      <c r="AU865" s="7"/>
      <c r="AV865" s="92"/>
    </row>
    <row r="866" spans="1:48" s="27" customFormat="1" x14ac:dyDescent="0.3">
      <c r="A866" s="23"/>
      <c r="B866" s="24"/>
      <c r="C866" s="25"/>
      <c r="D866" s="25"/>
      <c r="E866" s="25"/>
      <c r="K866" s="90"/>
      <c r="M866" s="90"/>
      <c r="N866" s="28"/>
      <c r="P866" s="90"/>
      <c r="Q866" s="91"/>
      <c r="R866" s="92"/>
      <c r="S866" s="28"/>
      <c r="U866" s="39"/>
      <c r="V866" s="91"/>
      <c r="W866" s="92"/>
      <c r="X866" s="28"/>
      <c r="Z866" s="39"/>
      <c r="AA866" s="7"/>
      <c r="AB866" s="92"/>
      <c r="AC866" s="28"/>
      <c r="AE866" s="9"/>
      <c r="AF866" s="7"/>
      <c r="AG866" s="92"/>
      <c r="AH866" s="28"/>
      <c r="AJ866" s="39"/>
      <c r="AK866" s="7"/>
      <c r="AL866" s="92"/>
      <c r="AM866" s="28"/>
      <c r="AO866" s="39"/>
      <c r="AP866" s="7"/>
      <c r="AQ866" s="92"/>
      <c r="AR866" s="28"/>
      <c r="AT866" s="39"/>
      <c r="AU866" s="7"/>
      <c r="AV866" s="92"/>
    </row>
    <row r="867" spans="1:48" s="27" customFormat="1" x14ac:dyDescent="0.3">
      <c r="A867" s="23"/>
      <c r="B867" s="24"/>
      <c r="C867" s="25"/>
      <c r="D867" s="25"/>
      <c r="E867" s="25"/>
      <c r="K867" s="90"/>
      <c r="M867" s="90"/>
      <c r="N867" s="28"/>
      <c r="P867" s="90"/>
      <c r="Q867" s="91"/>
      <c r="R867" s="92"/>
      <c r="S867" s="28"/>
      <c r="U867" s="39"/>
      <c r="V867" s="91"/>
      <c r="W867" s="92"/>
      <c r="X867" s="28"/>
      <c r="Z867" s="39"/>
      <c r="AA867" s="7"/>
      <c r="AB867" s="92"/>
      <c r="AC867" s="28"/>
      <c r="AE867" s="9"/>
      <c r="AF867" s="7"/>
      <c r="AG867" s="92"/>
      <c r="AH867" s="28"/>
      <c r="AJ867" s="39"/>
      <c r="AK867" s="7"/>
      <c r="AL867" s="92"/>
      <c r="AM867" s="28"/>
      <c r="AO867" s="39"/>
      <c r="AP867" s="7"/>
      <c r="AQ867" s="92"/>
      <c r="AR867" s="28"/>
      <c r="AT867" s="39"/>
      <c r="AU867" s="7"/>
      <c r="AV867" s="92"/>
    </row>
    <row r="868" spans="1:48" s="27" customFormat="1" x14ac:dyDescent="0.3">
      <c r="A868" s="23"/>
      <c r="B868" s="24"/>
      <c r="C868" s="25"/>
      <c r="D868" s="25"/>
      <c r="E868" s="25"/>
      <c r="K868" s="90"/>
      <c r="M868" s="90"/>
      <c r="N868" s="28"/>
      <c r="P868" s="90"/>
      <c r="Q868" s="91"/>
      <c r="R868" s="92"/>
      <c r="S868" s="28"/>
      <c r="U868" s="39"/>
      <c r="V868" s="91"/>
      <c r="W868" s="92"/>
      <c r="X868" s="28"/>
      <c r="Z868" s="39"/>
      <c r="AA868" s="7"/>
      <c r="AB868" s="92"/>
      <c r="AC868" s="28"/>
      <c r="AE868" s="9"/>
      <c r="AF868" s="7"/>
      <c r="AG868" s="92"/>
      <c r="AH868" s="28"/>
      <c r="AJ868" s="39"/>
      <c r="AK868" s="7"/>
      <c r="AL868" s="92"/>
      <c r="AM868" s="28"/>
      <c r="AO868" s="39"/>
      <c r="AP868" s="7"/>
      <c r="AQ868" s="92"/>
      <c r="AR868" s="28"/>
      <c r="AT868" s="39"/>
      <c r="AU868" s="7"/>
      <c r="AV868" s="92"/>
    </row>
    <row r="869" spans="1:48" s="27" customFormat="1" x14ac:dyDescent="0.3">
      <c r="A869" s="23"/>
      <c r="B869" s="24"/>
      <c r="C869" s="25"/>
      <c r="D869" s="25"/>
      <c r="E869" s="25"/>
      <c r="K869" s="90"/>
      <c r="M869" s="90"/>
      <c r="N869" s="28"/>
      <c r="P869" s="90"/>
      <c r="Q869" s="91"/>
      <c r="R869" s="92"/>
      <c r="S869" s="28"/>
      <c r="U869" s="39"/>
      <c r="V869" s="91"/>
      <c r="W869" s="92"/>
      <c r="X869" s="28"/>
      <c r="Z869" s="39"/>
      <c r="AA869" s="7"/>
      <c r="AB869" s="92"/>
      <c r="AC869" s="28"/>
      <c r="AE869" s="9"/>
      <c r="AF869" s="7"/>
      <c r="AG869" s="92"/>
      <c r="AH869" s="28"/>
      <c r="AJ869" s="39"/>
      <c r="AK869" s="7"/>
      <c r="AL869" s="92"/>
      <c r="AM869" s="28"/>
      <c r="AO869" s="39"/>
      <c r="AP869" s="7"/>
      <c r="AQ869" s="92"/>
      <c r="AR869" s="28"/>
      <c r="AT869" s="39"/>
      <c r="AU869" s="7"/>
      <c r="AV869" s="92"/>
    </row>
    <row r="870" spans="1:48" s="27" customFormat="1" x14ac:dyDescent="0.3">
      <c r="A870" s="23"/>
      <c r="B870" s="24"/>
      <c r="C870" s="25"/>
      <c r="D870" s="25"/>
      <c r="E870" s="25"/>
      <c r="K870" s="90"/>
      <c r="M870" s="90"/>
      <c r="N870" s="28"/>
      <c r="P870" s="90"/>
      <c r="Q870" s="91"/>
      <c r="R870" s="92"/>
      <c r="S870" s="28"/>
      <c r="U870" s="39"/>
      <c r="V870" s="91"/>
      <c r="W870" s="92"/>
      <c r="X870" s="28"/>
      <c r="Z870" s="39"/>
      <c r="AA870" s="7"/>
      <c r="AB870" s="92"/>
      <c r="AC870" s="28"/>
      <c r="AE870" s="9"/>
      <c r="AF870" s="7"/>
      <c r="AG870" s="92"/>
      <c r="AH870" s="28"/>
      <c r="AJ870" s="39"/>
      <c r="AK870" s="7"/>
      <c r="AL870" s="92"/>
      <c r="AM870" s="28"/>
      <c r="AO870" s="39"/>
      <c r="AP870" s="7"/>
      <c r="AQ870" s="92"/>
      <c r="AR870" s="28"/>
      <c r="AT870" s="39"/>
      <c r="AU870" s="7"/>
      <c r="AV870" s="92"/>
    </row>
    <row r="871" spans="1:48" s="27" customFormat="1" x14ac:dyDescent="0.3">
      <c r="A871" s="23"/>
      <c r="B871" s="24"/>
      <c r="C871" s="25"/>
      <c r="D871" s="25"/>
      <c r="E871" s="25"/>
      <c r="K871" s="90"/>
      <c r="M871" s="90"/>
      <c r="N871" s="28"/>
      <c r="P871" s="90"/>
      <c r="Q871" s="91"/>
      <c r="R871" s="92"/>
      <c r="S871" s="28"/>
      <c r="U871" s="39"/>
      <c r="V871" s="91"/>
      <c r="W871" s="92"/>
      <c r="X871" s="28"/>
      <c r="Z871" s="39"/>
      <c r="AA871" s="7"/>
      <c r="AB871" s="92"/>
      <c r="AC871" s="28"/>
      <c r="AE871" s="9"/>
      <c r="AF871" s="7"/>
      <c r="AG871" s="92"/>
      <c r="AH871" s="28"/>
      <c r="AJ871" s="39"/>
      <c r="AK871" s="7"/>
      <c r="AL871" s="92"/>
      <c r="AM871" s="28"/>
      <c r="AO871" s="39"/>
      <c r="AP871" s="7"/>
      <c r="AQ871" s="92"/>
      <c r="AR871" s="28"/>
      <c r="AT871" s="39"/>
      <c r="AU871" s="7"/>
      <c r="AV871" s="92"/>
    </row>
    <row r="872" spans="1:48" s="27" customFormat="1" x14ac:dyDescent="0.3">
      <c r="A872" s="23"/>
      <c r="B872" s="24"/>
      <c r="C872" s="25"/>
      <c r="D872" s="25"/>
      <c r="E872" s="25"/>
      <c r="K872" s="90"/>
      <c r="M872" s="90"/>
      <c r="N872" s="28"/>
      <c r="P872" s="90"/>
      <c r="Q872" s="91"/>
      <c r="R872" s="92"/>
      <c r="S872" s="28"/>
      <c r="U872" s="39"/>
      <c r="V872" s="91"/>
      <c r="W872" s="92"/>
      <c r="X872" s="28"/>
      <c r="Z872" s="39"/>
      <c r="AA872" s="7"/>
      <c r="AB872" s="92"/>
      <c r="AC872" s="28"/>
      <c r="AE872" s="9"/>
      <c r="AF872" s="7"/>
      <c r="AG872" s="92"/>
      <c r="AH872" s="28"/>
      <c r="AJ872" s="39"/>
      <c r="AK872" s="7"/>
      <c r="AL872" s="92"/>
      <c r="AM872" s="28"/>
      <c r="AO872" s="39"/>
      <c r="AP872" s="7"/>
      <c r="AQ872" s="92"/>
      <c r="AR872" s="28"/>
      <c r="AT872" s="39"/>
      <c r="AU872" s="7"/>
      <c r="AV872" s="92"/>
    </row>
    <row r="873" spans="1:48" s="27" customFormat="1" x14ac:dyDescent="0.3">
      <c r="A873" s="23"/>
      <c r="B873" s="24"/>
      <c r="C873" s="25"/>
      <c r="D873" s="25"/>
      <c r="E873" s="25"/>
      <c r="K873" s="90"/>
      <c r="M873" s="90"/>
      <c r="N873" s="28"/>
      <c r="P873" s="90"/>
      <c r="Q873" s="91"/>
      <c r="R873" s="92"/>
      <c r="S873" s="28"/>
      <c r="U873" s="39"/>
      <c r="V873" s="91"/>
      <c r="W873" s="92"/>
      <c r="X873" s="28"/>
      <c r="Z873" s="39"/>
      <c r="AA873" s="7"/>
      <c r="AB873" s="92"/>
      <c r="AC873" s="28"/>
      <c r="AE873" s="9"/>
      <c r="AF873" s="7"/>
      <c r="AG873" s="92"/>
      <c r="AH873" s="28"/>
      <c r="AJ873" s="39"/>
      <c r="AK873" s="7"/>
      <c r="AL873" s="92"/>
      <c r="AM873" s="28"/>
      <c r="AO873" s="39"/>
      <c r="AP873" s="7"/>
      <c r="AQ873" s="92"/>
      <c r="AR873" s="28"/>
      <c r="AT873" s="39"/>
      <c r="AU873" s="7"/>
      <c r="AV873" s="92"/>
    </row>
    <row r="874" spans="1:48" s="27" customFormat="1" x14ac:dyDescent="0.3">
      <c r="A874" s="23"/>
      <c r="B874" s="24"/>
      <c r="C874" s="25"/>
      <c r="D874" s="25"/>
      <c r="E874" s="25"/>
      <c r="K874" s="90"/>
      <c r="M874" s="90"/>
      <c r="N874" s="28"/>
      <c r="P874" s="90"/>
      <c r="Q874" s="91"/>
      <c r="R874" s="92"/>
      <c r="S874" s="28"/>
      <c r="U874" s="39"/>
      <c r="V874" s="91"/>
      <c r="W874" s="92"/>
      <c r="X874" s="28"/>
      <c r="Z874" s="39"/>
      <c r="AA874" s="7"/>
      <c r="AB874" s="92"/>
      <c r="AC874" s="28"/>
      <c r="AE874" s="9"/>
      <c r="AF874" s="7"/>
      <c r="AG874" s="92"/>
      <c r="AH874" s="28"/>
      <c r="AJ874" s="39"/>
      <c r="AK874" s="7"/>
      <c r="AL874" s="92"/>
      <c r="AM874" s="28"/>
      <c r="AO874" s="39"/>
      <c r="AP874" s="7"/>
      <c r="AQ874" s="92"/>
      <c r="AR874" s="28"/>
      <c r="AT874" s="39"/>
      <c r="AU874" s="7"/>
      <c r="AV874" s="92"/>
    </row>
    <row r="875" spans="1:48" s="27" customFormat="1" x14ac:dyDescent="0.3">
      <c r="A875" s="23"/>
      <c r="B875" s="24"/>
      <c r="C875" s="25"/>
      <c r="D875" s="25"/>
      <c r="E875" s="25"/>
      <c r="K875" s="90"/>
      <c r="M875" s="90"/>
      <c r="N875" s="28"/>
      <c r="P875" s="90"/>
      <c r="Q875" s="91"/>
      <c r="R875" s="92"/>
      <c r="S875" s="28"/>
      <c r="U875" s="39"/>
      <c r="V875" s="91"/>
      <c r="W875" s="92"/>
      <c r="X875" s="28"/>
      <c r="Z875" s="39"/>
      <c r="AA875" s="7"/>
      <c r="AB875" s="92"/>
      <c r="AC875" s="28"/>
      <c r="AE875" s="9"/>
      <c r="AF875" s="7"/>
      <c r="AG875" s="92"/>
      <c r="AH875" s="28"/>
      <c r="AJ875" s="39"/>
      <c r="AK875" s="7"/>
      <c r="AL875" s="92"/>
      <c r="AM875" s="28"/>
      <c r="AO875" s="39"/>
      <c r="AP875" s="7"/>
      <c r="AQ875" s="92"/>
      <c r="AR875" s="28"/>
      <c r="AT875" s="39"/>
      <c r="AU875" s="7"/>
      <c r="AV875" s="92"/>
    </row>
    <row r="876" spans="1:48" s="27" customFormat="1" x14ac:dyDescent="0.3">
      <c r="A876" s="23"/>
      <c r="B876" s="24"/>
      <c r="C876" s="25"/>
      <c r="D876" s="25"/>
      <c r="E876" s="25"/>
      <c r="K876" s="90"/>
      <c r="M876" s="90"/>
      <c r="N876" s="28"/>
      <c r="P876" s="90"/>
      <c r="Q876" s="91"/>
      <c r="R876" s="92"/>
      <c r="S876" s="28"/>
      <c r="U876" s="39"/>
      <c r="V876" s="91"/>
      <c r="W876" s="92"/>
      <c r="X876" s="28"/>
      <c r="Z876" s="39"/>
      <c r="AA876" s="7"/>
      <c r="AB876" s="92"/>
      <c r="AC876" s="28"/>
      <c r="AE876" s="9"/>
      <c r="AF876" s="7"/>
      <c r="AG876" s="92"/>
      <c r="AH876" s="28"/>
      <c r="AJ876" s="39"/>
      <c r="AK876" s="7"/>
      <c r="AL876" s="92"/>
      <c r="AM876" s="28"/>
      <c r="AO876" s="39"/>
      <c r="AP876" s="7"/>
      <c r="AQ876" s="92"/>
      <c r="AR876" s="28"/>
      <c r="AT876" s="39"/>
      <c r="AU876" s="7"/>
      <c r="AV876" s="92"/>
    </row>
    <row r="877" spans="1:48" s="27" customFormat="1" x14ac:dyDescent="0.3">
      <c r="A877" s="23"/>
      <c r="B877" s="24"/>
      <c r="C877" s="25"/>
      <c r="D877" s="25"/>
      <c r="E877" s="25"/>
      <c r="K877" s="90"/>
      <c r="M877" s="90"/>
      <c r="N877" s="28"/>
      <c r="P877" s="90"/>
      <c r="Q877" s="91"/>
      <c r="R877" s="92"/>
      <c r="S877" s="28"/>
      <c r="U877" s="39"/>
      <c r="V877" s="91"/>
      <c r="W877" s="92"/>
      <c r="X877" s="28"/>
      <c r="Z877" s="39"/>
      <c r="AA877" s="7"/>
      <c r="AB877" s="92"/>
      <c r="AC877" s="28"/>
      <c r="AE877" s="9"/>
      <c r="AF877" s="7"/>
      <c r="AG877" s="92"/>
      <c r="AH877" s="28"/>
      <c r="AJ877" s="39"/>
      <c r="AK877" s="7"/>
      <c r="AL877" s="92"/>
      <c r="AM877" s="28"/>
      <c r="AO877" s="39"/>
      <c r="AP877" s="7"/>
      <c r="AQ877" s="92"/>
      <c r="AR877" s="28"/>
      <c r="AT877" s="39"/>
      <c r="AU877" s="7"/>
      <c r="AV877" s="92"/>
    </row>
    <row r="878" spans="1:48" s="27" customFormat="1" x14ac:dyDescent="0.3">
      <c r="A878" s="23"/>
      <c r="B878" s="24"/>
      <c r="C878" s="25"/>
      <c r="D878" s="25"/>
      <c r="E878" s="25"/>
      <c r="K878" s="90"/>
      <c r="M878" s="90"/>
      <c r="N878" s="28"/>
      <c r="P878" s="90"/>
      <c r="Q878" s="91"/>
      <c r="R878" s="92"/>
      <c r="S878" s="28"/>
      <c r="U878" s="39"/>
      <c r="V878" s="91"/>
      <c r="W878" s="92"/>
      <c r="X878" s="28"/>
      <c r="Z878" s="39"/>
      <c r="AA878" s="7"/>
      <c r="AB878" s="92"/>
      <c r="AC878" s="28"/>
      <c r="AE878" s="9"/>
      <c r="AF878" s="7"/>
      <c r="AG878" s="92"/>
      <c r="AH878" s="28"/>
      <c r="AJ878" s="39"/>
      <c r="AK878" s="7"/>
      <c r="AL878" s="92"/>
      <c r="AM878" s="28"/>
      <c r="AO878" s="39"/>
      <c r="AP878" s="7"/>
      <c r="AQ878" s="92"/>
      <c r="AR878" s="28"/>
      <c r="AT878" s="39"/>
      <c r="AU878" s="7"/>
      <c r="AV878" s="92"/>
    </row>
    <row r="879" spans="1:48" s="27" customFormat="1" x14ac:dyDescent="0.3">
      <c r="A879" s="23"/>
      <c r="B879" s="24"/>
      <c r="C879" s="25"/>
      <c r="D879" s="25"/>
      <c r="E879" s="25"/>
      <c r="K879" s="90"/>
      <c r="M879" s="90"/>
      <c r="N879" s="28"/>
      <c r="P879" s="90"/>
      <c r="Q879" s="91"/>
      <c r="R879" s="92"/>
      <c r="S879" s="28"/>
      <c r="U879" s="39"/>
      <c r="V879" s="91"/>
      <c r="W879" s="92"/>
      <c r="X879" s="28"/>
      <c r="Z879" s="39"/>
      <c r="AA879" s="7"/>
      <c r="AB879" s="92"/>
      <c r="AC879" s="28"/>
      <c r="AE879" s="9"/>
      <c r="AF879" s="7"/>
      <c r="AG879" s="92"/>
      <c r="AH879" s="28"/>
      <c r="AJ879" s="39"/>
      <c r="AK879" s="7"/>
      <c r="AL879" s="92"/>
      <c r="AM879" s="28"/>
      <c r="AO879" s="39"/>
      <c r="AP879" s="7"/>
      <c r="AQ879" s="92"/>
      <c r="AR879" s="28"/>
      <c r="AT879" s="39"/>
      <c r="AU879" s="7"/>
      <c r="AV879" s="92"/>
    </row>
    <row r="880" spans="1:48" s="27" customFormat="1" x14ac:dyDescent="0.3">
      <c r="A880" s="23"/>
      <c r="B880" s="24"/>
      <c r="C880" s="25"/>
      <c r="D880" s="25"/>
      <c r="E880" s="25"/>
      <c r="K880" s="90"/>
      <c r="M880" s="90"/>
      <c r="N880" s="28"/>
      <c r="P880" s="90"/>
      <c r="Q880" s="91"/>
      <c r="R880" s="92"/>
      <c r="S880" s="28"/>
      <c r="U880" s="39"/>
      <c r="V880" s="91"/>
      <c r="W880" s="92"/>
      <c r="X880" s="28"/>
      <c r="Z880" s="39"/>
      <c r="AA880" s="7"/>
      <c r="AB880" s="92"/>
      <c r="AC880" s="28"/>
      <c r="AE880" s="9"/>
      <c r="AF880" s="7"/>
      <c r="AG880" s="92"/>
      <c r="AH880" s="28"/>
      <c r="AJ880" s="39"/>
      <c r="AK880" s="7"/>
      <c r="AL880" s="92"/>
      <c r="AM880" s="28"/>
      <c r="AO880" s="39"/>
      <c r="AP880" s="7"/>
      <c r="AQ880" s="92"/>
      <c r="AR880" s="28"/>
      <c r="AT880" s="39"/>
      <c r="AU880" s="7"/>
      <c r="AV880" s="92"/>
    </row>
    <row r="881" spans="1:48" s="27" customFormat="1" x14ac:dyDescent="0.3">
      <c r="A881" s="23"/>
      <c r="B881" s="24"/>
      <c r="C881" s="25"/>
      <c r="D881" s="25"/>
      <c r="E881" s="25"/>
      <c r="K881" s="90"/>
      <c r="M881" s="90"/>
      <c r="N881" s="28"/>
      <c r="P881" s="90"/>
      <c r="Q881" s="91"/>
      <c r="R881" s="92"/>
      <c r="S881" s="28"/>
      <c r="U881" s="39"/>
      <c r="V881" s="91"/>
      <c r="W881" s="92"/>
      <c r="X881" s="28"/>
      <c r="Z881" s="39"/>
      <c r="AA881" s="7"/>
      <c r="AB881" s="92"/>
      <c r="AC881" s="28"/>
      <c r="AE881" s="9"/>
      <c r="AF881" s="7"/>
      <c r="AG881" s="92"/>
      <c r="AH881" s="28"/>
      <c r="AJ881" s="39"/>
      <c r="AK881" s="7"/>
      <c r="AL881" s="92"/>
      <c r="AM881" s="28"/>
      <c r="AO881" s="39"/>
      <c r="AP881" s="7"/>
      <c r="AQ881" s="92"/>
      <c r="AR881" s="28"/>
      <c r="AT881" s="39"/>
      <c r="AU881" s="7"/>
      <c r="AV881" s="92"/>
    </row>
    <row r="882" spans="1:48" s="27" customFormat="1" x14ac:dyDescent="0.3">
      <c r="A882" s="23"/>
      <c r="B882" s="24"/>
      <c r="C882" s="25"/>
      <c r="D882" s="25"/>
      <c r="E882" s="25"/>
      <c r="K882" s="90"/>
      <c r="M882" s="90"/>
      <c r="N882" s="28"/>
      <c r="P882" s="90"/>
      <c r="Q882" s="91"/>
      <c r="R882" s="92"/>
      <c r="S882" s="28"/>
      <c r="U882" s="39"/>
      <c r="V882" s="91"/>
      <c r="W882" s="92"/>
      <c r="X882" s="28"/>
      <c r="Z882" s="39"/>
      <c r="AA882" s="7"/>
      <c r="AB882" s="92"/>
      <c r="AC882" s="28"/>
      <c r="AE882" s="9"/>
      <c r="AF882" s="7"/>
      <c r="AG882" s="92"/>
      <c r="AH882" s="28"/>
      <c r="AJ882" s="39"/>
      <c r="AK882" s="7"/>
      <c r="AL882" s="92"/>
      <c r="AM882" s="28"/>
      <c r="AO882" s="39"/>
      <c r="AP882" s="7"/>
      <c r="AQ882" s="92"/>
      <c r="AR882" s="28"/>
      <c r="AT882" s="39"/>
      <c r="AU882" s="7"/>
      <c r="AV882" s="92"/>
    </row>
    <row r="883" spans="1:48" s="27" customFormat="1" x14ac:dyDescent="0.3">
      <c r="A883" s="23"/>
      <c r="B883" s="24"/>
      <c r="C883" s="25"/>
      <c r="D883" s="25"/>
      <c r="E883" s="25"/>
      <c r="K883" s="90"/>
      <c r="M883" s="90"/>
      <c r="N883" s="28"/>
      <c r="P883" s="90"/>
      <c r="Q883" s="91"/>
      <c r="R883" s="92"/>
      <c r="S883" s="28"/>
      <c r="U883" s="39"/>
      <c r="V883" s="91"/>
      <c r="W883" s="92"/>
      <c r="X883" s="28"/>
      <c r="Z883" s="39"/>
      <c r="AA883" s="7"/>
      <c r="AB883" s="92"/>
      <c r="AC883" s="28"/>
      <c r="AE883" s="9"/>
      <c r="AF883" s="7"/>
      <c r="AG883" s="92"/>
      <c r="AH883" s="28"/>
      <c r="AJ883" s="39"/>
      <c r="AK883" s="7"/>
      <c r="AL883" s="92"/>
      <c r="AM883" s="28"/>
      <c r="AO883" s="39"/>
      <c r="AP883" s="7"/>
      <c r="AQ883" s="92"/>
      <c r="AR883" s="28"/>
      <c r="AT883" s="39"/>
      <c r="AU883" s="7"/>
      <c r="AV883" s="92"/>
    </row>
    <row r="884" spans="1:48" s="27" customFormat="1" x14ac:dyDescent="0.3">
      <c r="A884" s="23"/>
      <c r="B884" s="24"/>
      <c r="C884" s="25"/>
      <c r="D884" s="25"/>
      <c r="E884" s="25"/>
      <c r="K884" s="90"/>
      <c r="M884" s="90"/>
      <c r="N884" s="28"/>
      <c r="P884" s="90"/>
      <c r="Q884" s="91"/>
      <c r="R884" s="92"/>
      <c r="S884" s="28"/>
      <c r="U884" s="39"/>
      <c r="V884" s="91"/>
      <c r="W884" s="92"/>
      <c r="X884" s="28"/>
      <c r="Z884" s="39"/>
      <c r="AA884" s="7"/>
      <c r="AB884" s="92"/>
      <c r="AC884" s="28"/>
      <c r="AE884" s="9"/>
      <c r="AF884" s="7"/>
      <c r="AG884" s="92"/>
      <c r="AH884" s="28"/>
      <c r="AJ884" s="39"/>
      <c r="AK884" s="7"/>
      <c r="AL884" s="92"/>
      <c r="AM884" s="28"/>
      <c r="AO884" s="39"/>
      <c r="AP884" s="7"/>
      <c r="AQ884" s="92"/>
      <c r="AR884" s="28"/>
      <c r="AT884" s="39"/>
      <c r="AU884" s="7"/>
      <c r="AV884" s="92"/>
    </row>
    <row r="885" spans="1:48" s="27" customFormat="1" x14ac:dyDescent="0.3">
      <c r="A885" s="23"/>
      <c r="B885" s="24"/>
      <c r="C885" s="25"/>
      <c r="D885" s="25"/>
      <c r="E885" s="25"/>
      <c r="K885" s="90"/>
      <c r="M885" s="90"/>
      <c r="N885" s="28"/>
      <c r="P885" s="90"/>
      <c r="Q885" s="91"/>
      <c r="R885" s="92"/>
      <c r="S885" s="28"/>
      <c r="U885" s="39"/>
      <c r="V885" s="91"/>
      <c r="W885" s="92"/>
      <c r="X885" s="28"/>
      <c r="Z885" s="39"/>
      <c r="AA885" s="7"/>
      <c r="AB885" s="92"/>
      <c r="AC885" s="28"/>
      <c r="AE885" s="9"/>
      <c r="AF885" s="7"/>
      <c r="AG885" s="92"/>
      <c r="AH885" s="28"/>
      <c r="AJ885" s="39"/>
      <c r="AK885" s="7"/>
      <c r="AL885" s="92"/>
      <c r="AM885" s="28"/>
      <c r="AO885" s="39"/>
      <c r="AP885" s="7"/>
      <c r="AQ885" s="92"/>
      <c r="AR885" s="28"/>
      <c r="AT885" s="39"/>
      <c r="AU885" s="7"/>
      <c r="AV885" s="92"/>
    </row>
    <row r="886" spans="1:48" s="27" customFormat="1" x14ac:dyDescent="0.3">
      <c r="A886" s="23"/>
      <c r="B886" s="24"/>
      <c r="C886" s="25"/>
      <c r="D886" s="25"/>
      <c r="E886" s="25"/>
      <c r="K886" s="90"/>
      <c r="M886" s="90"/>
      <c r="N886" s="28"/>
      <c r="P886" s="90"/>
      <c r="Q886" s="91"/>
      <c r="R886" s="92"/>
      <c r="S886" s="28"/>
      <c r="U886" s="39"/>
      <c r="V886" s="91"/>
      <c r="W886" s="92"/>
      <c r="X886" s="28"/>
      <c r="Z886" s="39"/>
      <c r="AA886" s="7"/>
      <c r="AB886" s="92"/>
      <c r="AC886" s="28"/>
      <c r="AE886" s="9"/>
      <c r="AF886" s="7"/>
      <c r="AG886" s="92"/>
      <c r="AH886" s="28"/>
      <c r="AJ886" s="39"/>
      <c r="AK886" s="7"/>
      <c r="AL886" s="92"/>
      <c r="AM886" s="28"/>
      <c r="AO886" s="39"/>
      <c r="AP886" s="7"/>
      <c r="AQ886" s="92"/>
      <c r="AR886" s="28"/>
      <c r="AT886" s="39"/>
      <c r="AU886" s="7"/>
      <c r="AV886" s="92"/>
    </row>
    <row r="887" spans="1:48" s="27" customFormat="1" x14ac:dyDescent="0.3">
      <c r="A887" s="23"/>
      <c r="B887" s="24"/>
      <c r="C887" s="25"/>
      <c r="D887" s="25"/>
      <c r="E887" s="25"/>
      <c r="K887" s="90"/>
      <c r="M887" s="90"/>
      <c r="N887" s="28"/>
      <c r="P887" s="90"/>
      <c r="Q887" s="91"/>
      <c r="R887" s="92"/>
      <c r="S887" s="28"/>
      <c r="U887" s="39"/>
      <c r="V887" s="91"/>
      <c r="W887" s="92"/>
      <c r="X887" s="28"/>
      <c r="Z887" s="39"/>
      <c r="AA887" s="7"/>
      <c r="AB887" s="92"/>
      <c r="AC887" s="28"/>
      <c r="AE887" s="9"/>
      <c r="AF887" s="7"/>
      <c r="AG887" s="92"/>
      <c r="AH887" s="28"/>
      <c r="AJ887" s="39"/>
      <c r="AK887" s="7"/>
      <c r="AL887" s="92"/>
      <c r="AM887" s="28"/>
      <c r="AO887" s="39"/>
      <c r="AP887" s="7"/>
      <c r="AQ887" s="92"/>
      <c r="AR887" s="28"/>
      <c r="AT887" s="39"/>
      <c r="AU887" s="7"/>
      <c r="AV887" s="92"/>
    </row>
    <row r="888" spans="1:48" s="27" customFormat="1" x14ac:dyDescent="0.3">
      <c r="A888" s="23"/>
      <c r="B888" s="24"/>
      <c r="C888" s="25"/>
      <c r="D888" s="25"/>
      <c r="E888" s="25"/>
      <c r="K888" s="90"/>
      <c r="M888" s="90"/>
      <c r="N888" s="28"/>
      <c r="P888" s="90"/>
      <c r="Q888" s="91"/>
      <c r="R888" s="92"/>
      <c r="S888" s="28"/>
      <c r="U888" s="39"/>
      <c r="V888" s="91"/>
      <c r="W888" s="92"/>
      <c r="X888" s="28"/>
      <c r="Z888" s="39"/>
      <c r="AA888" s="7"/>
      <c r="AB888" s="92"/>
      <c r="AC888" s="28"/>
      <c r="AE888" s="9"/>
      <c r="AF888" s="7"/>
      <c r="AG888" s="92"/>
      <c r="AH888" s="28"/>
      <c r="AJ888" s="39"/>
      <c r="AK888" s="7"/>
      <c r="AL888" s="92"/>
      <c r="AM888" s="28"/>
      <c r="AO888" s="39"/>
      <c r="AP888" s="7"/>
      <c r="AQ888" s="92"/>
      <c r="AR888" s="28"/>
      <c r="AT888" s="39"/>
      <c r="AU888" s="7"/>
      <c r="AV888" s="92"/>
    </row>
    <row r="889" spans="1:48" s="27" customFormat="1" x14ac:dyDescent="0.3">
      <c r="A889" s="23"/>
      <c r="B889" s="24"/>
      <c r="C889" s="25"/>
      <c r="D889" s="25"/>
      <c r="E889" s="25"/>
      <c r="K889" s="90"/>
      <c r="M889" s="90"/>
      <c r="N889" s="28"/>
      <c r="P889" s="90"/>
      <c r="Q889" s="91"/>
      <c r="R889" s="92"/>
      <c r="S889" s="28"/>
      <c r="U889" s="39"/>
      <c r="V889" s="91"/>
      <c r="W889" s="92"/>
      <c r="X889" s="28"/>
      <c r="Z889" s="39"/>
      <c r="AA889" s="7"/>
      <c r="AB889" s="92"/>
      <c r="AC889" s="28"/>
      <c r="AE889" s="9"/>
      <c r="AF889" s="7"/>
      <c r="AG889" s="92"/>
      <c r="AH889" s="28"/>
      <c r="AJ889" s="39"/>
      <c r="AK889" s="7"/>
      <c r="AL889" s="92"/>
      <c r="AM889" s="28"/>
      <c r="AO889" s="39"/>
      <c r="AP889" s="7"/>
      <c r="AQ889" s="92"/>
      <c r="AR889" s="28"/>
      <c r="AT889" s="39"/>
      <c r="AU889" s="7"/>
      <c r="AV889" s="92"/>
    </row>
    <row r="890" spans="1:48" s="27" customFormat="1" x14ac:dyDescent="0.3">
      <c r="A890" s="23"/>
      <c r="B890" s="24"/>
      <c r="C890" s="25"/>
      <c r="D890" s="25"/>
      <c r="E890" s="25"/>
      <c r="K890" s="90"/>
      <c r="M890" s="90"/>
      <c r="N890" s="28"/>
      <c r="P890" s="90"/>
      <c r="Q890" s="91"/>
      <c r="R890" s="92"/>
      <c r="S890" s="28"/>
      <c r="U890" s="39"/>
      <c r="V890" s="91"/>
      <c r="W890" s="92"/>
      <c r="X890" s="28"/>
      <c r="Z890" s="39"/>
      <c r="AA890" s="7"/>
      <c r="AB890" s="92"/>
      <c r="AC890" s="28"/>
      <c r="AE890" s="9"/>
      <c r="AF890" s="7"/>
      <c r="AG890" s="92"/>
      <c r="AH890" s="28"/>
      <c r="AJ890" s="39"/>
      <c r="AK890" s="7"/>
      <c r="AL890" s="92"/>
      <c r="AM890" s="28"/>
      <c r="AO890" s="39"/>
      <c r="AP890" s="7"/>
      <c r="AQ890" s="92"/>
      <c r="AR890" s="28"/>
      <c r="AT890" s="39"/>
      <c r="AU890" s="7"/>
      <c r="AV890" s="92"/>
    </row>
    <row r="891" spans="1:48" s="27" customFormat="1" x14ac:dyDescent="0.3">
      <c r="A891" s="23"/>
      <c r="B891" s="24"/>
      <c r="C891" s="25"/>
      <c r="D891" s="25"/>
      <c r="E891" s="25"/>
      <c r="K891" s="90"/>
      <c r="M891" s="90"/>
      <c r="N891" s="28"/>
      <c r="P891" s="90"/>
      <c r="Q891" s="91"/>
      <c r="R891" s="92"/>
      <c r="S891" s="28"/>
      <c r="U891" s="39"/>
      <c r="V891" s="91"/>
      <c r="W891" s="92"/>
      <c r="X891" s="28"/>
      <c r="Z891" s="39"/>
      <c r="AA891" s="7"/>
      <c r="AB891" s="92"/>
      <c r="AC891" s="28"/>
      <c r="AE891" s="9"/>
      <c r="AF891" s="7"/>
      <c r="AG891" s="92"/>
      <c r="AH891" s="28"/>
      <c r="AJ891" s="39"/>
      <c r="AK891" s="7"/>
      <c r="AL891" s="92"/>
      <c r="AM891" s="28"/>
      <c r="AO891" s="39"/>
      <c r="AP891" s="7"/>
      <c r="AQ891" s="92"/>
      <c r="AR891" s="28"/>
      <c r="AT891" s="39"/>
      <c r="AU891" s="7"/>
      <c r="AV891" s="92"/>
    </row>
    <row r="892" spans="1:48" s="27" customFormat="1" x14ac:dyDescent="0.3">
      <c r="A892" s="23"/>
      <c r="B892" s="24"/>
      <c r="C892" s="25"/>
      <c r="D892" s="25"/>
      <c r="E892" s="25"/>
      <c r="K892" s="90"/>
      <c r="M892" s="90"/>
      <c r="N892" s="28"/>
      <c r="P892" s="90"/>
      <c r="Q892" s="91"/>
      <c r="R892" s="92"/>
      <c r="S892" s="28"/>
      <c r="U892" s="39"/>
      <c r="V892" s="91"/>
      <c r="W892" s="92"/>
      <c r="X892" s="28"/>
      <c r="Z892" s="39"/>
      <c r="AA892" s="7"/>
      <c r="AB892" s="92"/>
      <c r="AC892" s="28"/>
      <c r="AE892" s="9"/>
      <c r="AF892" s="7"/>
      <c r="AG892" s="92"/>
      <c r="AH892" s="28"/>
      <c r="AJ892" s="39"/>
      <c r="AK892" s="7"/>
      <c r="AL892" s="92"/>
      <c r="AM892" s="28"/>
      <c r="AO892" s="39"/>
      <c r="AP892" s="7"/>
      <c r="AQ892" s="92"/>
      <c r="AR892" s="28"/>
      <c r="AT892" s="39"/>
      <c r="AU892" s="7"/>
      <c r="AV892" s="92"/>
    </row>
    <row r="893" spans="1:48" s="27" customFormat="1" x14ac:dyDescent="0.3">
      <c r="A893" s="23"/>
      <c r="B893" s="24"/>
      <c r="C893" s="25"/>
      <c r="D893" s="25"/>
      <c r="E893" s="25"/>
      <c r="K893" s="90"/>
      <c r="M893" s="90"/>
      <c r="N893" s="28"/>
      <c r="P893" s="90"/>
      <c r="Q893" s="91"/>
      <c r="R893" s="92"/>
      <c r="S893" s="28"/>
      <c r="U893" s="39"/>
      <c r="V893" s="91"/>
      <c r="W893" s="92"/>
      <c r="X893" s="28"/>
      <c r="Z893" s="39"/>
      <c r="AA893" s="7"/>
      <c r="AB893" s="92"/>
      <c r="AC893" s="28"/>
      <c r="AE893" s="9"/>
      <c r="AF893" s="7"/>
      <c r="AG893" s="92"/>
      <c r="AH893" s="28"/>
      <c r="AJ893" s="39"/>
      <c r="AK893" s="7"/>
      <c r="AL893" s="92"/>
      <c r="AM893" s="28"/>
      <c r="AO893" s="39"/>
      <c r="AP893" s="7"/>
      <c r="AQ893" s="92"/>
      <c r="AR893" s="28"/>
      <c r="AT893" s="39"/>
      <c r="AU893" s="7"/>
      <c r="AV893" s="92"/>
    </row>
    <row r="894" spans="1:48" s="27" customFormat="1" x14ac:dyDescent="0.3">
      <c r="A894" s="23"/>
      <c r="B894" s="24"/>
      <c r="C894" s="25"/>
      <c r="D894" s="25"/>
      <c r="E894" s="25"/>
      <c r="K894" s="90"/>
      <c r="M894" s="90"/>
      <c r="N894" s="28"/>
      <c r="P894" s="90"/>
      <c r="Q894" s="91"/>
      <c r="R894" s="92"/>
      <c r="S894" s="28"/>
      <c r="U894" s="39"/>
      <c r="V894" s="91"/>
      <c r="W894" s="92"/>
      <c r="X894" s="28"/>
      <c r="Z894" s="39"/>
      <c r="AA894" s="7"/>
      <c r="AB894" s="92"/>
      <c r="AC894" s="28"/>
      <c r="AE894" s="9"/>
      <c r="AF894" s="7"/>
      <c r="AG894" s="92"/>
      <c r="AH894" s="28"/>
      <c r="AJ894" s="39"/>
      <c r="AK894" s="7"/>
      <c r="AL894" s="92"/>
      <c r="AM894" s="28"/>
      <c r="AO894" s="39"/>
      <c r="AP894" s="7"/>
      <c r="AQ894" s="92"/>
      <c r="AR894" s="28"/>
      <c r="AT894" s="39"/>
      <c r="AU894" s="7"/>
      <c r="AV894" s="92"/>
    </row>
    <row r="895" spans="1:48" s="27" customFormat="1" x14ac:dyDescent="0.3">
      <c r="A895" s="23"/>
      <c r="B895" s="24"/>
      <c r="C895" s="25"/>
      <c r="D895" s="25"/>
      <c r="E895" s="25"/>
      <c r="K895" s="90"/>
      <c r="M895" s="90"/>
      <c r="N895" s="28"/>
      <c r="P895" s="90"/>
      <c r="Q895" s="91"/>
      <c r="R895" s="92"/>
      <c r="S895" s="28"/>
      <c r="U895" s="39"/>
      <c r="V895" s="91"/>
      <c r="W895" s="92"/>
      <c r="X895" s="28"/>
      <c r="Z895" s="39"/>
      <c r="AA895" s="7"/>
      <c r="AB895" s="92"/>
      <c r="AC895" s="28"/>
      <c r="AE895" s="9"/>
      <c r="AF895" s="7"/>
      <c r="AG895" s="92"/>
      <c r="AH895" s="28"/>
      <c r="AJ895" s="39"/>
      <c r="AK895" s="7"/>
      <c r="AL895" s="92"/>
      <c r="AM895" s="28"/>
      <c r="AO895" s="39"/>
      <c r="AP895" s="7"/>
      <c r="AQ895" s="92"/>
      <c r="AR895" s="28"/>
      <c r="AT895" s="39"/>
      <c r="AU895" s="7"/>
      <c r="AV895" s="92"/>
    </row>
    <row r="896" spans="1:48" s="27" customFormat="1" x14ac:dyDescent="0.3">
      <c r="A896" s="23"/>
      <c r="B896" s="24"/>
      <c r="C896" s="25"/>
      <c r="D896" s="25"/>
      <c r="E896" s="25"/>
      <c r="K896" s="90"/>
      <c r="M896" s="90"/>
      <c r="N896" s="28"/>
      <c r="P896" s="90"/>
      <c r="Q896" s="91"/>
      <c r="R896" s="92"/>
      <c r="S896" s="28"/>
      <c r="U896" s="39"/>
      <c r="V896" s="91"/>
      <c r="W896" s="92"/>
      <c r="X896" s="28"/>
      <c r="Z896" s="39"/>
      <c r="AA896" s="7"/>
      <c r="AB896" s="92"/>
      <c r="AC896" s="28"/>
      <c r="AE896" s="9"/>
      <c r="AF896" s="7"/>
      <c r="AG896" s="92"/>
      <c r="AH896" s="28"/>
      <c r="AJ896" s="39"/>
      <c r="AK896" s="7"/>
      <c r="AL896" s="92"/>
      <c r="AM896" s="28"/>
      <c r="AO896" s="39"/>
      <c r="AP896" s="7"/>
      <c r="AQ896" s="92"/>
      <c r="AR896" s="28"/>
      <c r="AT896" s="39"/>
      <c r="AU896" s="7"/>
      <c r="AV896" s="92"/>
    </row>
    <row r="897" spans="1:48" s="27" customFormat="1" x14ac:dyDescent="0.3">
      <c r="A897" s="23"/>
      <c r="B897" s="24"/>
      <c r="C897" s="25"/>
      <c r="D897" s="25"/>
      <c r="E897" s="25"/>
      <c r="K897" s="90"/>
      <c r="M897" s="90"/>
      <c r="N897" s="28"/>
      <c r="P897" s="90"/>
      <c r="Q897" s="91"/>
      <c r="R897" s="92"/>
      <c r="S897" s="28"/>
      <c r="U897" s="39"/>
      <c r="V897" s="91"/>
      <c r="W897" s="92"/>
      <c r="X897" s="28"/>
      <c r="Z897" s="39"/>
      <c r="AA897" s="7"/>
      <c r="AB897" s="92"/>
      <c r="AC897" s="28"/>
      <c r="AE897" s="9"/>
      <c r="AF897" s="7"/>
      <c r="AG897" s="92"/>
      <c r="AH897" s="28"/>
      <c r="AJ897" s="39"/>
      <c r="AK897" s="7"/>
      <c r="AL897" s="92"/>
      <c r="AM897" s="28"/>
      <c r="AO897" s="39"/>
      <c r="AP897" s="7"/>
      <c r="AQ897" s="92"/>
      <c r="AR897" s="28"/>
      <c r="AT897" s="39"/>
      <c r="AU897" s="7"/>
      <c r="AV897" s="92"/>
    </row>
    <row r="898" spans="1:48" s="27" customFormat="1" x14ac:dyDescent="0.3">
      <c r="A898" s="23"/>
      <c r="B898" s="24"/>
      <c r="C898" s="25"/>
      <c r="D898" s="25"/>
      <c r="E898" s="25"/>
      <c r="K898" s="90"/>
      <c r="M898" s="90"/>
      <c r="N898" s="28"/>
      <c r="P898" s="90"/>
      <c r="Q898" s="91"/>
      <c r="R898" s="92"/>
      <c r="S898" s="28"/>
      <c r="U898" s="39"/>
      <c r="V898" s="91"/>
      <c r="W898" s="92"/>
      <c r="X898" s="28"/>
      <c r="Z898" s="39"/>
      <c r="AA898" s="7"/>
      <c r="AB898" s="92"/>
      <c r="AC898" s="28"/>
      <c r="AE898" s="9"/>
      <c r="AF898" s="7"/>
      <c r="AG898" s="92"/>
      <c r="AH898" s="28"/>
      <c r="AJ898" s="39"/>
      <c r="AK898" s="7"/>
      <c r="AL898" s="92"/>
      <c r="AM898" s="28"/>
      <c r="AO898" s="39"/>
      <c r="AP898" s="7"/>
      <c r="AQ898" s="92"/>
      <c r="AR898" s="28"/>
      <c r="AT898" s="39"/>
      <c r="AU898" s="7"/>
      <c r="AV898" s="92"/>
    </row>
    <row r="899" spans="1:48" s="27" customFormat="1" x14ac:dyDescent="0.3">
      <c r="A899" s="23"/>
      <c r="B899" s="24"/>
      <c r="C899" s="25"/>
      <c r="D899" s="25"/>
      <c r="E899" s="25"/>
      <c r="K899" s="90"/>
      <c r="M899" s="90"/>
      <c r="N899" s="28"/>
      <c r="P899" s="90"/>
      <c r="Q899" s="91"/>
      <c r="R899" s="92"/>
      <c r="S899" s="28"/>
      <c r="U899" s="39"/>
      <c r="V899" s="91"/>
      <c r="W899" s="92"/>
      <c r="X899" s="28"/>
      <c r="Z899" s="39"/>
      <c r="AA899" s="7"/>
      <c r="AB899" s="92"/>
      <c r="AC899" s="28"/>
      <c r="AE899" s="9"/>
      <c r="AF899" s="7"/>
      <c r="AG899" s="92"/>
      <c r="AH899" s="28"/>
      <c r="AJ899" s="39"/>
      <c r="AK899" s="7"/>
      <c r="AL899" s="92"/>
      <c r="AM899" s="28"/>
      <c r="AO899" s="39"/>
      <c r="AP899" s="7"/>
      <c r="AQ899" s="92"/>
      <c r="AR899" s="28"/>
      <c r="AT899" s="39"/>
      <c r="AU899" s="7"/>
      <c r="AV899" s="92"/>
    </row>
    <row r="900" spans="1:48" s="27" customFormat="1" x14ac:dyDescent="0.3">
      <c r="A900" s="23"/>
      <c r="B900" s="24"/>
      <c r="C900" s="25"/>
      <c r="D900" s="25"/>
      <c r="E900" s="25"/>
      <c r="K900" s="90"/>
      <c r="M900" s="90"/>
      <c r="N900" s="28"/>
      <c r="P900" s="90"/>
      <c r="Q900" s="91"/>
      <c r="R900" s="92"/>
      <c r="S900" s="28"/>
      <c r="U900" s="39"/>
      <c r="V900" s="91"/>
      <c r="W900" s="92"/>
      <c r="X900" s="28"/>
      <c r="Z900" s="39"/>
      <c r="AA900" s="7"/>
      <c r="AB900" s="92"/>
      <c r="AC900" s="28"/>
      <c r="AE900" s="9"/>
      <c r="AF900" s="7"/>
      <c r="AG900" s="92"/>
      <c r="AH900" s="28"/>
      <c r="AJ900" s="39"/>
      <c r="AK900" s="7"/>
      <c r="AL900" s="92"/>
      <c r="AM900" s="28"/>
      <c r="AO900" s="39"/>
      <c r="AP900" s="7"/>
      <c r="AQ900" s="92"/>
      <c r="AR900" s="28"/>
      <c r="AT900" s="39"/>
      <c r="AU900" s="7"/>
      <c r="AV900" s="92"/>
    </row>
    <row r="901" spans="1:48" s="27" customFormat="1" x14ac:dyDescent="0.3">
      <c r="A901" s="23"/>
      <c r="B901" s="24"/>
      <c r="C901" s="25"/>
      <c r="D901" s="25"/>
      <c r="E901" s="25"/>
      <c r="K901" s="90"/>
      <c r="M901" s="90"/>
      <c r="N901" s="28"/>
      <c r="P901" s="90"/>
      <c r="Q901" s="91"/>
      <c r="R901" s="92"/>
      <c r="S901" s="28"/>
      <c r="U901" s="39"/>
      <c r="V901" s="91"/>
      <c r="W901" s="92"/>
      <c r="X901" s="28"/>
      <c r="Z901" s="39"/>
      <c r="AA901" s="7"/>
      <c r="AB901" s="92"/>
      <c r="AC901" s="28"/>
      <c r="AE901" s="9"/>
      <c r="AF901" s="7"/>
      <c r="AG901" s="92"/>
      <c r="AH901" s="28"/>
      <c r="AJ901" s="39"/>
      <c r="AK901" s="7"/>
      <c r="AL901" s="92"/>
      <c r="AM901" s="28"/>
      <c r="AO901" s="39"/>
      <c r="AP901" s="7"/>
      <c r="AQ901" s="92"/>
      <c r="AR901" s="28"/>
      <c r="AT901" s="39"/>
      <c r="AU901" s="7"/>
      <c r="AV901" s="92"/>
    </row>
    <row r="902" spans="1:48" s="27" customFormat="1" x14ac:dyDescent="0.3">
      <c r="A902" s="23"/>
      <c r="B902" s="24"/>
      <c r="C902" s="25"/>
      <c r="D902" s="25"/>
      <c r="E902" s="25"/>
      <c r="K902" s="90"/>
      <c r="M902" s="90"/>
      <c r="N902" s="28"/>
      <c r="P902" s="90"/>
      <c r="Q902" s="91"/>
      <c r="R902" s="92"/>
      <c r="S902" s="28"/>
      <c r="U902" s="39"/>
      <c r="V902" s="91"/>
      <c r="W902" s="92"/>
      <c r="X902" s="28"/>
      <c r="Z902" s="39"/>
      <c r="AA902" s="7"/>
      <c r="AB902" s="92"/>
      <c r="AC902" s="28"/>
      <c r="AE902" s="9"/>
      <c r="AF902" s="7"/>
      <c r="AG902" s="92"/>
      <c r="AH902" s="28"/>
      <c r="AJ902" s="39"/>
      <c r="AK902" s="7"/>
      <c r="AL902" s="92"/>
      <c r="AM902" s="28"/>
      <c r="AO902" s="39"/>
      <c r="AP902" s="7"/>
      <c r="AQ902" s="92"/>
      <c r="AR902" s="28"/>
      <c r="AT902" s="39"/>
      <c r="AU902" s="7"/>
      <c r="AV902" s="92"/>
    </row>
    <row r="903" spans="1:48" s="27" customFormat="1" x14ac:dyDescent="0.3">
      <c r="A903" s="23"/>
      <c r="B903" s="24"/>
      <c r="C903" s="25"/>
      <c r="D903" s="25"/>
      <c r="E903" s="25"/>
      <c r="K903" s="90"/>
      <c r="M903" s="90"/>
      <c r="N903" s="28"/>
      <c r="P903" s="90"/>
      <c r="Q903" s="91"/>
      <c r="R903" s="92"/>
      <c r="S903" s="28"/>
      <c r="U903" s="39"/>
      <c r="V903" s="91"/>
      <c r="W903" s="92"/>
      <c r="X903" s="28"/>
      <c r="Z903" s="39"/>
      <c r="AA903" s="7"/>
      <c r="AB903" s="92"/>
      <c r="AC903" s="28"/>
      <c r="AE903" s="9"/>
      <c r="AF903" s="7"/>
      <c r="AG903" s="92"/>
      <c r="AH903" s="28"/>
      <c r="AJ903" s="39"/>
      <c r="AK903" s="7"/>
      <c r="AL903" s="92"/>
      <c r="AM903" s="28"/>
      <c r="AO903" s="39"/>
      <c r="AP903" s="7"/>
      <c r="AQ903" s="92"/>
      <c r="AR903" s="28"/>
      <c r="AT903" s="39"/>
      <c r="AU903" s="7"/>
      <c r="AV903" s="92"/>
    </row>
    <row r="904" spans="1:48" s="27" customFormat="1" x14ac:dyDescent="0.3">
      <c r="A904" s="23"/>
      <c r="B904" s="24"/>
      <c r="C904" s="25"/>
      <c r="D904" s="25"/>
      <c r="E904" s="25"/>
      <c r="K904" s="90"/>
      <c r="M904" s="90"/>
      <c r="N904" s="28"/>
      <c r="P904" s="90"/>
      <c r="Q904" s="91"/>
      <c r="R904" s="92"/>
      <c r="S904" s="28"/>
      <c r="U904" s="39"/>
      <c r="V904" s="91"/>
      <c r="W904" s="92"/>
      <c r="X904" s="28"/>
      <c r="Z904" s="39"/>
      <c r="AA904" s="7"/>
      <c r="AB904" s="92"/>
      <c r="AC904" s="28"/>
      <c r="AE904" s="9"/>
      <c r="AF904" s="7"/>
      <c r="AG904" s="92"/>
      <c r="AH904" s="28"/>
      <c r="AJ904" s="39"/>
      <c r="AK904" s="7"/>
      <c r="AL904" s="92"/>
      <c r="AM904" s="28"/>
      <c r="AO904" s="39"/>
      <c r="AP904" s="7"/>
      <c r="AQ904" s="92"/>
      <c r="AR904" s="28"/>
      <c r="AT904" s="39"/>
      <c r="AU904" s="7"/>
      <c r="AV904" s="92"/>
    </row>
    <row r="905" spans="1:48" s="27" customFormat="1" x14ac:dyDescent="0.3">
      <c r="A905" s="23"/>
      <c r="B905" s="24"/>
      <c r="C905" s="25"/>
      <c r="D905" s="25"/>
      <c r="E905" s="25"/>
      <c r="K905" s="90"/>
      <c r="M905" s="90"/>
      <c r="N905" s="28"/>
      <c r="P905" s="90"/>
      <c r="Q905" s="91"/>
      <c r="R905" s="92"/>
      <c r="S905" s="28"/>
      <c r="U905" s="39"/>
      <c r="V905" s="91"/>
      <c r="W905" s="92"/>
      <c r="X905" s="28"/>
      <c r="Z905" s="39"/>
      <c r="AA905" s="7"/>
      <c r="AB905" s="92"/>
      <c r="AC905" s="28"/>
      <c r="AE905" s="9"/>
      <c r="AF905" s="7"/>
      <c r="AG905" s="92"/>
      <c r="AH905" s="28"/>
      <c r="AJ905" s="39"/>
      <c r="AK905" s="7"/>
      <c r="AL905" s="92"/>
      <c r="AM905" s="28"/>
      <c r="AO905" s="39"/>
      <c r="AP905" s="7"/>
      <c r="AQ905" s="92"/>
      <c r="AR905" s="28"/>
      <c r="AT905" s="39"/>
      <c r="AU905" s="7"/>
      <c r="AV905" s="92"/>
    </row>
    <row r="906" spans="1:48" s="27" customFormat="1" x14ac:dyDescent="0.3">
      <c r="A906" s="23"/>
      <c r="B906" s="24"/>
      <c r="C906" s="25"/>
      <c r="D906" s="25"/>
      <c r="E906" s="25"/>
      <c r="K906" s="90"/>
      <c r="M906" s="90"/>
      <c r="N906" s="28"/>
      <c r="P906" s="90"/>
      <c r="Q906" s="91"/>
      <c r="R906" s="92"/>
      <c r="S906" s="28"/>
      <c r="U906" s="39"/>
      <c r="V906" s="91"/>
      <c r="W906" s="92"/>
      <c r="X906" s="28"/>
      <c r="Z906" s="39"/>
      <c r="AA906" s="7"/>
      <c r="AB906" s="92"/>
      <c r="AC906" s="28"/>
      <c r="AE906" s="9"/>
      <c r="AF906" s="7"/>
      <c r="AG906" s="92"/>
      <c r="AH906" s="28"/>
      <c r="AJ906" s="39"/>
      <c r="AK906" s="7"/>
      <c r="AL906" s="92"/>
      <c r="AM906" s="28"/>
      <c r="AO906" s="39"/>
      <c r="AP906" s="7"/>
      <c r="AQ906" s="92"/>
      <c r="AR906" s="28"/>
      <c r="AT906" s="39"/>
      <c r="AU906" s="7"/>
      <c r="AV906" s="92"/>
    </row>
    <row r="907" spans="1:48" s="27" customFormat="1" x14ac:dyDescent="0.3">
      <c r="A907" s="23"/>
      <c r="B907" s="24"/>
      <c r="C907" s="25"/>
      <c r="D907" s="25"/>
      <c r="E907" s="25"/>
      <c r="K907" s="90"/>
      <c r="M907" s="90"/>
      <c r="N907" s="28"/>
      <c r="P907" s="90"/>
      <c r="Q907" s="91"/>
      <c r="R907" s="92"/>
      <c r="S907" s="28"/>
      <c r="U907" s="39"/>
      <c r="V907" s="91"/>
      <c r="W907" s="92"/>
      <c r="X907" s="28"/>
      <c r="Z907" s="39"/>
      <c r="AA907" s="7"/>
      <c r="AB907" s="92"/>
      <c r="AC907" s="28"/>
      <c r="AE907" s="9"/>
      <c r="AF907" s="7"/>
      <c r="AG907" s="92"/>
      <c r="AH907" s="28"/>
      <c r="AJ907" s="39"/>
      <c r="AK907" s="7"/>
      <c r="AL907" s="92"/>
      <c r="AM907" s="28"/>
      <c r="AO907" s="39"/>
      <c r="AP907" s="7"/>
      <c r="AQ907" s="92"/>
      <c r="AR907" s="28"/>
      <c r="AT907" s="39"/>
      <c r="AU907" s="7"/>
      <c r="AV907" s="92"/>
    </row>
    <row r="908" spans="1:48" s="27" customFormat="1" x14ac:dyDescent="0.3">
      <c r="A908" s="23"/>
      <c r="B908" s="24"/>
      <c r="C908" s="25"/>
      <c r="D908" s="25"/>
      <c r="E908" s="25"/>
      <c r="K908" s="90"/>
      <c r="M908" s="90"/>
      <c r="N908" s="28"/>
      <c r="P908" s="90"/>
      <c r="Q908" s="91"/>
      <c r="R908" s="92"/>
      <c r="S908" s="28"/>
      <c r="U908" s="39"/>
      <c r="V908" s="91"/>
      <c r="W908" s="92"/>
      <c r="X908" s="28"/>
      <c r="Z908" s="39"/>
      <c r="AA908" s="7"/>
      <c r="AB908" s="92"/>
      <c r="AC908" s="28"/>
      <c r="AE908" s="9"/>
      <c r="AF908" s="7"/>
      <c r="AG908" s="92"/>
      <c r="AH908" s="28"/>
      <c r="AJ908" s="39"/>
      <c r="AK908" s="7"/>
      <c r="AL908" s="92"/>
      <c r="AM908" s="28"/>
      <c r="AO908" s="39"/>
      <c r="AP908" s="7"/>
      <c r="AQ908" s="92"/>
      <c r="AR908" s="28"/>
      <c r="AT908" s="39"/>
      <c r="AU908" s="7"/>
      <c r="AV908" s="92"/>
    </row>
    <row r="909" spans="1:48" s="27" customFormat="1" x14ac:dyDescent="0.3">
      <c r="A909" s="23"/>
      <c r="B909" s="24"/>
      <c r="C909" s="25"/>
      <c r="D909" s="25"/>
      <c r="E909" s="25"/>
      <c r="K909" s="90"/>
      <c r="M909" s="90"/>
      <c r="N909" s="28"/>
      <c r="P909" s="90"/>
      <c r="Q909" s="91"/>
      <c r="R909" s="92"/>
      <c r="S909" s="28"/>
      <c r="U909" s="39"/>
      <c r="V909" s="91"/>
      <c r="W909" s="92"/>
      <c r="X909" s="28"/>
      <c r="Z909" s="39"/>
      <c r="AA909" s="7"/>
      <c r="AB909" s="92"/>
      <c r="AC909" s="28"/>
      <c r="AE909" s="9"/>
      <c r="AF909" s="7"/>
      <c r="AG909" s="92"/>
      <c r="AH909" s="28"/>
      <c r="AJ909" s="39"/>
      <c r="AK909" s="7"/>
      <c r="AL909" s="92"/>
      <c r="AM909" s="28"/>
      <c r="AO909" s="39"/>
      <c r="AP909" s="7"/>
      <c r="AQ909" s="92"/>
      <c r="AR909" s="28"/>
      <c r="AT909" s="39"/>
      <c r="AU909" s="7"/>
      <c r="AV909" s="92"/>
    </row>
    <row r="910" spans="1:48" s="27" customFormat="1" x14ac:dyDescent="0.3">
      <c r="A910" s="23"/>
      <c r="B910" s="24"/>
      <c r="C910" s="25"/>
      <c r="D910" s="25"/>
      <c r="E910" s="25"/>
      <c r="K910" s="90"/>
      <c r="M910" s="90"/>
      <c r="N910" s="28"/>
      <c r="P910" s="90"/>
      <c r="Q910" s="91"/>
      <c r="R910" s="92"/>
      <c r="S910" s="28"/>
      <c r="U910" s="39"/>
      <c r="V910" s="91"/>
      <c r="W910" s="92"/>
      <c r="X910" s="28"/>
      <c r="Z910" s="39"/>
      <c r="AA910" s="7"/>
      <c r="AB910" s="92"/>
      <c r="AC910" s="28"/>
      <c r="AE910" s="9"/>
      <c r="AF910" s="7"/>
      <c r="AG910" s="92"/>
      <c r="AH910" s="28"/>
      <c r="AJ910" s="39"/>
      <c r="AK910" s="7"/>
      <c r="AL910" s="92"/>
      <c r="AM910" s="28"/>
      <c r="AO910" s="39"/>
      <c r="AP910" s="7"/>
      <c r="AQ910" s="92"/>
      <c r="AR910" s="28"/>
      <c r="AT910" s="39"/>
      <c r="AU910" s="7"/>
      <c r="AV910" s="92"/>
    </row>
    <row r="911" spans="1:48" s="27" customFormat="1" x14ac:dyDescent="0.3">
      <c r="A911" s="23"/>
      <c r="B911" s="24"/>
      <c r="C911" s="25"/>
      <c r="D911" s="25"/>
      <c r="E911" s="25"/>
      <c r="K911" s="90"/>
      <c r="M911" s="90"/>
      <c r="N911" s="28"/>
      <c r="P911" s="90"/>
      <c r="Q911" s="91"/>
      <c r="R911" s="92"/>
      <c r="S911" s="28"/>
      <c r="U911" s="39"/>
      <c r="V911" s="91"/>
      <c r="W911" s="92"/>
      <c r="X911" s="28"/>
      <c r="Z911" s="39"/>
      <c r="AA911" s="7"/>
      <c r="AB911" s="92"/>
      <c r="AC911" s="28"/>
      <c r="AE911" s="9"/>
      <c r="AF911" s="7"/>
      <c r="AG911" s="92"/>
      <c r="AH911" s="28"/>
      <c r="AJ911" s="39"/>
      <c r="AK911" s="7"/>
      <c r="AL911" s="92"/>
      <c r="AM911" s="28"/>
      <c r="AO911" s="39"/>
      <c r="AP911" s="7"/>
      <c r="AQ911" s="92"/>
      <c r="AR911" s="28"/>
      <c r="AT911" s="39"/>
      <c r="AU911" s="7"/>
      <c r="AV911" s="92"/>
    </row>
    <row r="912" spans="1:48" s="27" customFormat="1" x14ac:dyDescent="0.3">
      <c r="A912" s="23"/>
      <c r="B912" s="24"/>
      <c r="C912" s="25"/>
      <c r="D912" s="25"/>
      <c r="E912" s="25"/>
      <c r="K912" s="90"/>
      <c r="M912" s="90"/>
      <c r="N912" s="28"/>
      <c r="P912" s="90"/>
      <c r="Q912" s="91"/>
      <c r="R912" s="92"/>
      <c r="S912" s="28"/>
      <c r="U912" s="39"/>
      <c r="V912" s="91"/>
      <c r="W912" s="92"/>
      <c r="X912" s="28"/>
      <c r="Z912" s="39"/>
      <c r="AA912" s="7"/>
      <c r="AB912" s="92"/>
      <c r="AC912" s="28"/>
      <c r="AE912" s="9"/>
      <c r="AF912" s="7"/>
      <c r="AG912" s="92"/>
      <c r="AH912" s="28"/>
      <c r="AJ912" s="39"/>
      <c r="AK912" s="7"/>
      <c r="AL912" s="92"/>
      <c r="AM912" s="28"/>
      <c r="AO912" s="39"/>
      <c r="AP912" s="7"/>
      <c r="AQ912" s="92"/>
      <c r="AR912" s="28"/>
      <c r="AT912" s="39"/>
      <c r="AU912" s="7"/>
      <c r="AV912" s="92"/>
    </row>
    <row r="913" spans="1:48" s="27" customFormat="1" x14ac:dyDescent="0.3">
      <c r="A913" s="23"/>
      <c r="B913" s="24"/>
      <c r="C913" s="25"/>
      <c r="D913" s="25"/>
      <c r="E913" s="25"/>
      <c r="K913" s="90"/>
      <c r="M913" s="90"/>
      <c r="N913" s="28"/>
      <c r="P913" s="90"/>
      <c r="Q913" s="91"/>
      <c r="R913" s="92"/>
      <c r="S913" s="28"/>
      <c r="U913" s="39"/>
      <c r="V913" s="91"/>
      <c r="W913" s="92"/>
      <c r="X913" s="28"/>
      <c r="Z913" s="39"/>
      <c r="AA913" s="7"/>
      <c r="AB913" s="92"/>
      <c r="AC913" s="28"/>
      <c r="AE913" s="9"/>
      <c r="AF913" s="7"/>
      <c r="AG913" s="92"/>
      <c r="AH913" s="28"/>
      <c r="AJ913" s="39"/>
      <c r="AK913" s="7"/>
      <c r="AL913" s="92"/>
      <c r="AM913" s="28"/>
      <c r="AO913" s="39"/>
      <c r="AP913" s="7"/>
      <c r="AQ913" s="92"/>
      <c r="AR913" s="28"/>
      <c r="AT913" s="39"/>
      <c r="AU913" s="7"/>
      <c r="AV913" s="92"/>
    </row>
    <row r="914" spans="1:48" s="27" customFormat="1" x14ac:dyDescent="0.3">
      <c r="A914" s="23"/>
      <c r="B914" s="24"/>
      <c r="C914" s="25"/>
      <c r="D914" s="25"/>
      <c r="E914" s="25"/>
      <c r="K914" s="90"/>
      <c r="M914" s="90"/>
      <c r="N914" s="28"/>
      <c r="P914" s="90"/>
      <c r="Q914" s="91"/>
      <c r="R914" s="92"/>
      <c r="S914" s="28"/>
      <c r="U914" s="39"/>
      <c r="V914" s="91"/>
      <c r="W914" s="92"/>
      <c r="X914" s="28"/>
      <c r="Z914" s="39"/>
      <c r="AA914" s="7"/>
      <c r="AB914" s="92"/>
      <c r="AC914" s="28"/>
      <c r="AE914" s="9"/>
      <c r="AF914" s="7"/>
      <c r="AG914" s="92"/>
      <c r="AH914" s="28"/>
      <c r="AJ914" s="39"/>
      <c r="AK914" s="7"/>
      <c r="AL914" s="92"/>
      <c r="AM914" s="28"/>
      <c r="AO914" s="39"/>
      <c r="AP914" s="7"/>
      <c r="AQ914" s="92"/>
      <c r="AR914" s="28"/>
      <c r="AT914" s="39"/>
      <c r="AU914" s="7"/>
      <c r="AV914" s="92"/>
    </row>
    <row r="915" spans="1:48" s="27" customFormat="1" x14ac:dyDescent="0.3">
      <c r="A915" s="23"/>
      <c r="B915" s="24"/>
      <c r="C915" s="25"/>
      <c r="D915" s="25"/>
      <c r="E915" s="25"/>
      <c r="K915" s="90"/>
      <c r="M915" s="90"/>
      <c r="N915" s="28"/>
      <c r="P915" s="90"/>
      <c r="Q915" s="91"/>
      <c r="R915" s="92"/>
      <c r="S915" s="28"/>
      <c r="U915" s="39"/>
      <c r="V915" s="91"/>
      <c r="W915" s="92"/>
      <c r="X915" s="28"/>
      <c r="Z915" s="39"/>
      <c r="AA915" s="7"/>
      <c r="AB915" s="92"/>
      <c r="AC915" s="28"/>
      <c r="AE915" s="9"/>
      <c r="AF915" s="7"/>
      <c r="AG915" s="92"/>
      <c r="AH915" s="28"/>
      <c r="AJ915" s="39"/>
      <c r="AK915" s="7"/>
      <c r="AL915" s="92"/>
      <c r="AM915" s="28"/>
      <c r="AO915" s="39"/>
      <c r="AP915" s="7"/>
      <c r="AQ915" s="92"/>
      <c r="AR915" s="28"/>
      <c r="AT915" s="39"/>
      <c r="AU915" s="7"/>
      <c r="AV915" s="92"/>
    </row>
    <row r="916" spans="1:48" s="27" customFormat="1" x14ac:dyDescent="0.3">
      <c r="A916" s="23"/>
      <c r="B916" s="24"/>
      <c r="C916" s="25"/>
      <c r="D916" s="25"/>
      <c r="E916" s="25"/>
      <c r="K916" s="90"/>
      <c r="M916" s="90"/>
      <c r="N916" s="28"/>
      <c r="P916" s="90"/>
      <c r="Q916" s="91"/>
      <c r="R916" s="92"/>
      <c r="S916" s="28"/>
      <c r="U916" s="39"/>
      <c r="V916" s="91"/>
      <c r="W916" s="92"/>
      <c r="X916" s="28"/>
      <c r="Z916" s="39"/>
      <c r="AA916" s="7"/>
      <c r="AB916" s="92"/>
      <c r="AC916" s="28"/>
      <c r="AE916" s="9"/>
      <c r="AF916" s="7"/>
      <c r="AG916" s="92"/>
      <c r="AH916" s="28"/>
      <c r="AJ916" s="39"/>
      <c r="AK916" s="7"/>
      <c r="AL916" s="92"/>
      <c r="AM916" s="28"/>
      <c r="AO916" s="39"/>
      <c r="AP916" s="7"/>
      <c r="AQ916" s="92"/>
      <c r="AR916" s="28"/>
      <c r="AT916" s="39"/>
      <c r="AU916" s="7"/>
      <c r="AV916" s="92"/>
    </row>
    <row r="917" spans="1:48" s="27" customFormat="1" x14ac:dyDescent="0.3">
      <c r="A917" s="23"/>
      <c r="B917" s="24"/>
      <c r="C917" s="25"/>
      <c r="D917" s="25"/>
      <c r="E917" s="25"/>
      <c r="K917" s="90"/>
      <c r="M917" s="90"/>
      <c r="N917" s="28"/>
      <c r="P917" s="90"/>
      <c r="Q917" s="91"/>
      <c r="R917" s="92"/>
      <c r="S917" s="28"/>
      <c r="U917" s="39"/>
      <c r="V917" s="91"/>
      <c r="W917" s="92"/>
      <c r="X917" s="28"/>
      <c r="Z917" s="39"/>
      <c r="AA917" s="7"/>
      <c r="AB917" s="92"/>
      <c r="AC917" s="28"/>
      <c r="AE917" s="9"/>
      <c r="AF917" s="7"/>
      <c r="AG917" s="92"/>
      <c r="AH917" s="28"/>
      <c r="AJ917" s="39"/>
      <c r="AK917" s="7"/>
      <c r="AL917" s="92"/>
      <c r="AM917" s="28"/>
      <c r="AO917" s="39"/>
      <c r="AP917" s="7"/>
      <c r="AQ917" s="92"/>
      <c r="AR917" s="28"/>
      <c r="AT917" s="39"/>
      <c r="AU917" s="7"/>
      <c r="AV917" s="92"/>
    </row>
    <row r="918" spans="1:48" s="27" customFormat="1" x14ac:dyDescent="0.3">
      <c r="A918" s="23"/>
      <c r="B918" s="24"/>
      <c r="C918" s="25"/>
      <c r="D918" s="25"/>
      <c r="E918" s="25"/>
      <c r="K918" s="90"/>
      <c r="M918" s="90"/>
      <c r="N918" s="28"/>
      <c r="P918" s="90"/>
      <c r="Q918" s="91"/>
      <c r="R918" s="92"/>
      <c r="S918" s="28"/>
      <c r="U918" s="39"/>
      <c r="V918" s="91"/>
      <c r="W918" s="92"/>
      <c r="X918" s="28"/>
      <c r="Z918" s="39"/>
      <c r="AA918" s="7"/>
      <c r="AB918" s="92"/>
      <c r="AC918" s="28"/>
      <c r="AE918" s="9"/>
      <c r="AF918" s="7"/>
      <c r="AG918" s="92"/>
      <c r="AH918" s="28"/>
      <c r="AJ918" s="39"/>
      <c r="AK918" s="7"/>
      <c r="AL918" s="92"/>
      <c r="AM918" s="28"/>
      <c r="AO918" s="39"/>
      <c r="AP918" s="7"/>
      <c r="AQ918" s="92"/>
      <c r="AR918" s="28"/>
      <c r="AT918" s="39"/>
      <c r="AU918" s="7"/>
      <c r="AV918" s="92"/>
    </row>
    <row r="919" spans="1:48" s="27" customFormat="1" x14ac:dyDescent="0.3">
      <c r="A919" s="23"/>
      <c r="B919" s="24"/>
      <c r="C919" s="25"/>
      <c r="D919" s="25"/>
      <c r="E919" s="25"/>
      <c r="K919" s="90"/>
      <c r="M919" s="90"/>
      <c r="N919" s="28"/>
      <c r="P919" s="90"/>
      <c r="Q919" s="91"/>
      <c r="R919" s="92"/>
      <c r="S919" s="28"/>
      <c r="U919" s="39"/>
      <c r="V919" s="91"/>
      <c r="W919" s="92"/>
      <c r="X919" s="28"/>
      <c r="Z919" s="39"/>
      <c r="AA919" s="7"/>
      <c r="AB919" s="92"/>
      <c r="AC919" s="28"/>
      <c r="AE919" s="9"/>
      <c r="AF919" s="7"/>
      <c r="AG919" s="92"/>
      <c r="AH919" s="28"/>
      <c r="AJ919" s="39"/>
      <c r="AK919" s="7"/>
      <c r="AL919" s="92"/>
      <c r="AM919" s="28"/>
      <c r="AO919" s="39"/>
      <c r="AP919" s="7"/>
      <c r="AQ919" s="92"/>
      <c r="AR919" s="28"/>
      <c r="AT919" s="39"/>
      <c r="AU919" s="7"/>
      <c r="AV919" s="92"/>
    </row>
    <row r="920" spans="1:48" s="27" customFormat="1" x14ac:dyDescent="0.3">
      <c r="A920" s="23"/>
      <c r="B920" s="24"/>
      <c r="C920" s="25"/>
      <c r="D920" s="25"/>
      <c r="E920" s="25"/>
      <c r="K920" s="90"/>
      <c r="M920" s="90"/>
      <c r="N920" s="28"/>
      <c r="P920" s="90"/>
      <c r="Q920" s="91"/>
      <c r="R920" s="92"/>
      <c r="S920" s="28"/>
      <c r="U920" s="39"/>
      <c r="V920" s="91"/>
      <c r="W920" s="92"/>
      <c r="X920" s="28"/>
      <c r="Z920" s="39"/>
      <c r="AA920" s="7"/>
      <c r="AB920" s="92"/>
      <c r="AC920" s="28"/>
      <c r="AE920" s="9"/>
      <c r="AF920" s="7"/>
      <c r="AG920" s="92"/>
      <c r="AH920" s="28"/>
      <c r="AJ920" s="39"/>
      <c r="AK920" s="7"/>
      <c r="AL920" s="92"/>
      <c r="AM920" s="28"/>
      <c r="AO920" s="39"/>
      <c r="AP920" s="7"/>
      <c r="AQ920" s="92"/>
      <c r="AR920" s="28"/>
      <c r="AT920" s="39"/>
      <c r="AU920" s="7"/>
      <c r="AV920" s="92"/>
    </row>
    <row r="921" spans="1:48" s="27" customFormat="1" x14ac:dyDescent="0.3">
      <c r="A921" s="23"/>
      <c r="B921" s="24"/>
      <c r="C921" s="25"/>
      <c r="D921" s="25"/>
      <c r="E921" s="25"/>
      <c r="K921" s="90"/>
      <c r="M921" s="90"/>
      <c r="N921" s="28"/>
      <c r="P921" s="90"/>
      <c r="Q921" s="91"/>
      <c r="R921" s="92"/>
      <c r="S921" s="28"/>
      <c r="U921" s="39"/>
      <c r="V921" s="91"/>
      <c r="W921" s="92"/>
      <c r="X921" s="28"/>
      <c r="Z921" s="39"/>
      <c r="AA921" s="7"/>
      <c r="AB921" s="92"/>
      <c r="AC921" s="28"/>
      <c r="AE921" s="9"/>
      <c r="AF921" s="7"/>
      <c r="AG921" s="92"/>
      <c r="AH921" s="28"/>
      <c r="AJ921" s="39"/>
      <c r="AK921" s="7"/>
      <c r="AL921" s="92"/>
      <c r="AM921" s="28"/>
      <c r="AO921" s="39"/>
      <c r="AP921" s="7"/>
      <c r="AQ921" s="92"/>
      <c r="AR921" s="28"/>
      <c r="AT921" s="39"/>
      <c r="AU921" s="7"/>
      <c r="AV921" s="92"/>
    </row>
    <row r="922" spans="1:48" s="27" customFormat="1" x14ac:dyDescent="0.3">
      <c r="A922" s="23"/>
      <c r="B922" s="24"/>
      <c r="C922" s="25"/>
      <c r="D922" s="25"/>
      <c r="E922" s="25"/>
      <c r="K922" s="90"/>
      <c r="M922" s="90"/>
      <c r="N922" s="28"/>
      <c r="P922" s="90"/>
      <c r="Q922" s="91"/>
      <c r="R922" s="92"/>
      <c r="S922" s="28"/>
      <c r="U922" s="39"/>
      <c r="V922" s="91"/>
      <c r="W922" s="92"/>
      <c r="X922" s="28"/>
      <c r="Z922" s="39"/>
      <c r="AA922" s="7"/>
      <c r="AB922" s="92"/>
      <c r="AC922" s="28"/>
      <c r="AE922" s="9"/>
      <c r="AF922" s="7"/>
      <c r="AG922" s="92"/>
      <c r="AH922" s="28"/>
      <c r="AJ922" s="39"/>
      <c r="AK922" s="7"/>
      <c r="AL922" s="92"/>
      <c r="AM922" s="28"/>
      <c r="AO922" s="39"/>
      <c r="AP922" s="7"/>
      <c r="AQ922" s="92"/>
      <c r="AR922" s="28"/>
      <c r="AT922" s="39"/>
      <c r="AU922" s="7"/>
      <c r="AV922" s="92"/>
    </row>
    <row r="923" spans="1:48" s="27" customFormat="1" x14ac:dyDescent="0.3">
      <c r="A923" s="23"/>
      <c r="B923" s="24"/>
      <c r="C923" s="25"/>
      <c r="D923" s="25"/>
      <c r="E923" s="25"/>
      <c r="K923" s="90"/>
      <c r="M923" s="90"/>
      <c r="N923" s="28"/>
      <c r="P923" s="90"/>
      <c r="Q923" s="91"/>
      <c r="R923" s="92"/>
      <c r="S923" s="28"/>
      <c r="U923" s="39"/>
      <c r="V923" s="91"/>
      <c r="W923" s="92"/>
      <c r="X923" s="28"/>
      <c r="Z923" s="39"/>
      <c r="AA923" s="7"/>
      <c r="AB923" s="92"/>
      <c r="AC923" s="28"/>
      <c r="AE923" s="9"/>
      <c r="AF923" s="7"/>
      <c r="AG923" s="92"/>
      <c r="AH923" s="28"/>
      <c r="AJ923" s="39"/>
      <c r="AK923" s="7"/>
      <c r="AL923" s="92"/>
      <c r="AM923" s="28"/>
      <c r="AO923" s="39"/>
      <c r="AP923" s="7"/>
      <c r="AQ923" s="92"/>
      <c r="AR923" s="28"/>
      <c r="AT923" s="39"/>
      <c r="AU923" s="7"/>
      <c r="AV923" s="92"/>
    </row>
    <row r="924" spans="1:48" s="27" customFormat="1" x14ac:dyDescent="0.3">
      <c r="A924" s="23"/>
      <c r="B924" s="24"/>
      <c r="C924" s="25"/>
      <c r="D924" s="25"/>
      <c r="E924" s="25"/>
      <c r="K924" s="90"/>
      <c r="M924" s="90"/>
      <c r="N924" s="28"/>
      <c r="P924" s="90"/>
      <c r="Q924" s="91"/>
      <c r="R924" s="92"/>
      <c r="S924" s="28"/>
      <c r="U924" s="39"/>
      <c r="V924" s="91"/>
      <c r="W924" s="92"/>
      <c r="X924" s="28"/>
      <c r="Z924" s="39"/>
      <c r="AA924" s="7"/>
      <c r="AB924" s="92"/>
      <c r="AC924" s="28"/>
      <c r="AE924" s="9"/>
      <c r="AF924" s="7"/>
      <c r="AG924" s="92"/>
      <c r="AH924" s="28"/>
      <c r="AJ924" s="39"/>
      <c r="AK924" s="7"/>
      <c r="AL924" s="92"/>
      <c r="AM924" s="28"/>
      <c r="AO924" s="39"/>
      <c r="AP924" s="7"/>
      <c r="AQ924" s="92"/>
      <c r="AR924" s="28"/>
      <c r="AT924" s="39"/>
      <c r="AU924" s="7"/>
      <c r="AV924" s="92"/>
    </row>
    <row r="925" spans="1:48" s="27" customFormat="1" x14ac:dyDescent="0.3">
      <c r="A925" s="23"/>
      <c r="B925" s="24"/>
      <c r="C925" s="25"/>
      <c r="D925" s="25"/>
      <c r="E925" s="25"/>
      <c r="K925" s="90"/>
      <c r="M925" s="90"/>
      <c r="N925" s="28"/>
      <c r="P925" s="90"/>
      <c r="Q925" s="91"/>
      <c r="R925" s="92"/>
      <c r="S925" s="28"/>
      <c r="U925" s="39"/>
      <c r="V925" s="91"/>
      <c r="W925" s="92"/>
      <c r="X925" s="28"/>
      <c r="Z925" s="39"/>
      <c r="AA925" s="7"/>
      <c r="AB925" s="92"/>
      <c r="AC925" s="28"/>
      <c r="AE925" s="9"/>
      <c r="AF925" s="7"/>
      <c r="AG925" s="92"/>
      <c r="AH925" s="28"/>
      <c r="AJ925" s="39"/>
      <c r="AK925" s="7"/>
      <c r="AL925" s="92"/>
      <c r="AM925" s="28"/>
      <c r="AO925" s="39"/>
      <c r="AP925" s="7"/>
      <c r="AQ925" s="92"/>
      <c r="AR925" s="28"/>
      <c r="AT925" s="39"/>
      <c r="AU925" s="7"/>
      <c r="AV925" s="92"/>
    </row>
    <row r="926" spans="1:48" s="27" customFormat="1" x14ac:dyDescent="0.3">
      <c r="A926" s="23"/>
      <c r="B926" s="24"/>
      <c r="C926" s="25"/>
      <c r="D926" s="25"/>
      <c r="E926" s="25"/>
      <c r="K926" s="90"/>
      <c r="M926" s="90"/>
      <c r="N926" s="28"/>
      <c r="P926" s="90"/>
      <c r="Q926" s="91"/>
      <c r="R926" s="92"/>
      <c r="S926" s="28"/>
      <c r="U926" s="39"/>
      <c r="V926" s="91"/>
      <c r="W926" s="92"/>
      <c r="X926" s="28"/>
      <c r="Z926" s="39"/>
      <c r="AA926" s="7"/>
      <c r="AB926" s="92"/>
      <c r="AC926" s="28"/>
      <c r="AE926" s="9"/>
      <c r="AF926" s="7"/>
      <c r="AG926" s="92"/>
      <c r="AH926" s="28"/>
      <c r="AJ926" s="39"/>
      <c r="AK926" s="7"/>
      <c r="AL926" s="92"/>
      <c r="AM926" s="28"/>
      <c r="AO926" s="39"/>
      <c r="AP926" s="7"/>
      <c r="AQ926" s="92"/>
      <c r="AR926" s="28"/>
      <c r="AT926" s="39"/>
      <c r="AU926" s="7"/>
      <c r="AV926" s="92"/>
    </row>
    <row r="927" spans="1:48" s="27" customFormat="1" x14ac:dyDescent="0.3">
      <c r="A927" s="23"/>
      <c r="B927" s="24"/>
      <c r="C927" s="25"/>
      <c r="D927" s="25"/>
      <c r="E927" s="25"/>
      <c r="K927" s="90"/>
      <c r="M927" s="90"/>
      <c r="N927" s="28"/>
      <c r="P927" s="90"/>
      <c r="Q927" s="91"/>
      <c r="R927" s="92"/>
      <c r="S927" s="28"/>
      <c r="U927" s="39"/>
      <c r="V927" s="91"/>
      <c r="W927" s="92"/>
      <c r="X927" s="28"/>
      <c r="Z927" s="39"/>
      <c r="AA927" s="7"/>
      <c r="AB927" s="92"/>
      <c r="AC927" s="28"/>
      <c r="AE927" s="9"/>
      <c r="AF927" s="7"/>
      <c r="AG927" s="92"/>
      <c r="AH927" s="28"/>
      <c r="AJ927" s="39"/>
      <c r="AK927" s="7"/>
      <c r="AL927" s="92"/>
      <c r="AM927" s="28"/>
      <c r="AO927" s="39"/>
      <c r="AP927" s="7"/>
      <c r="AQ927" s="92"/>
      <c r="AR927" s="28"/>
      <c r="AT927" s="39"/>
      <c r="AU927" s="7"/>
      <c r="AV927" s="92"/>
    </row>
    <row r="928" spans="1:48" s="27" customFormat="1" x14ac:dyDescent="0.3">
      <c r="A928" s="23"/>
      <c r="B928" s="24"/>
      <c r="C928" s="25"/>
      <c r="D928" s="25"/>
      <c r="E928" s="25"/>
      <c r="K928" s="90"/>
      <c r="M928" s="90"/>
      <c r="N928" s="28"/>
      <c r="P928" s="90"/>
      <c r="Q928" s="91"/>
      <c r="R928" s="92"/>
      <c r="S928" s="28"/>
      <c r="U928" s="39"/>
      <c r="V928" s="91"/>
      <c r="W928" s="92"/>
      <c r="X928" s="28"/>
      <c r="Z928" s="39"/>
      <c r="AA928" s="7"/>
      <c r="AB928" s="92"/>
      <c r="AC928" s="28"/>
      <c r="AE928" s="9"/>
      <c r="AF928" s="7"/>
      <c r="AG928" s="92"/>
      <c r="AH928" s="28"/>
      <c r="AJ928" s="39"/>
      <c r="AK928" s="7"/>
      <c r="AL928" s="92"/>
      <c r="AM928" s="28"/>
      <c r="AO928" s="39"/>
      <c r="AP928" s="7"/>
      <c r="AQ928" s="92"/>
      <c r="AR928" s="28"/>
      <c r="AT928" s="39"/>
      <c r="AU928" s="7"/>
      <c r="AV928" s="92"/>
    </row>
    <row r="929" spans="1:48" s="27" customFormat="1" x14ac:dyDescent="0.3">
      <c r="A929" s="23"/>
      <c r="B929" s="24"/>
      <c r="C929" s="25"/>
      <c r="D929" s="25"/>
      <c r="E929" s="25"/>
      <c r="K929" s="90"/>
      <c r="M929" s="90"/>
      <c r="N929" s="28"/>
      <c r="P929" s="90"/>
      <c r="Q929" s="91"/>
      <c r="R929" s="92"/>
      <c r="S929" s="28"/>
      <c r="U929" s="39"/>
      <c r="V929" s="91"/>
      <c r="W929" s="92"/>
      <c r="X929" s="28"/>
      <c r="Z929" s="39"/>
      <c r="AA929" s="7"/>
      <c r="AB929" s="92"/>
      <c r="AC929" s="28"/>
      <c r="AE929" s="9"/>
      <c r="AF929" s="7"/>
      <c r="AG929" s="92"/>
      <c r="AH929" s="28"/>
      <c r="AJ929" s="39"/>
      <c r="AK929" s="7"/>
      <c r="AL929" s="92"/>
      <c r="AM929" s="28"/>
      <c r="AO929" s="39"/>
      <c r="AP929" s="7"/>
      <c r="AQ929" s="92"/>
      <c r="AR929" s="28"/>
      <c r="AT929" s="39"/>
      <c r="AU929" s="7"/>
      <c r="AV929" s="92"/>
    </row>
    <row r="930" spans="1:48" s="27" customFormat="1" x14ac:dyDescent="0.3">
      <c r="A930" s="23"/>
      <c r="B930" s="24"/>
      <c r="C930" s="25"/>
      <c r="D930" s="25"/>
      <c r="E930" s="25"/>
      <c r="K930" s="90"/>
      <c r="M930" s="90"/>
      <c r="N930" s="28"/>
      <c r="P930" s="90"/>
      <c r="Q930" s="91"/>
      <c r="R930" s="92"/>
      <c r="S930" s="28"/>
      <c r="U930" s="39"/>
      <c r="V930" s="91"/>
      <c r="W930" s="92"/>
      <c r="X930" s="28"/>
      <c r="Z930" s="39"/>
      <c r="AA930" s="7"/>
      <c r="AB930" s="92"/>
      <c r="AC930" s="28"/>
      <c r="AE930" s="9"/>
      <c r="AF930" s="7"/>
      <c r="AG930" s="92"/>
      <c r="AH930" s="28"/>
      <c r="AJ930" s="39"/>
      <c r="AK930" s="7"/>
      <c r="AL930" s="92"/>
      <c r="AM930" s="28"/>
      <c r="AO930" s="39"/>
      <c r="AP930" s="7"/>
      <c r="AQ930" s="92"/>
      <c r="AR930" s="28"/>
      <c r="AT930" s="39"/>
      <c r="AU930" s="7"/>
      <c r="AV930" s="92"/>
    </row>
    <row r="931" spans="1:48" s="27" customFormat="1" x14ac:dyDescent="0.3">
      <c r="A931" s="23"/>
      <c r="B931" s="24"/>
      <c r="C931" s="25"/>
      <c r="D931" s="25"/>
      <c r="E931" s="25"/>
      <c r="K931" s="90"/>
      <c r="M931" s="90"/>
      <c r="N931" s="28"/>
      <c r="P931" s="90"/>
      <c r="Q931" s="91"/>
      <c r="R931" s="92"/>
      <c r="S931" s="28"/>
      <c r="U931" s="39"/>
      <c r="V931" s="91"/>
      <c r="W931" s="92"/>
      <c r="X931" s="28"/>
      <c r="Z931" s="39"/>
      <c r="AA931" s="7"/>
      <c r="AB931" s="92"/>
      <c r="AC931" s="28"/>
      <c r="AE931" s="9"/>
      <c r="AF931" s="7"/>
      <c r="AG931" s="92"/>
      <c r="AH931" s="28"/>
      <c r="AJ931" s="39"/>
      <c r="AK931" s="7"/>
      <c r="AL931" s="92"/>
      <c r="AM931" s="28"/>
      <c r="AO931" s="39"/>
      <c r="AP931" s="7"/>
      <c r="AQ931" s="92"/>
      <c r="AR931" s="28"/>
      <c r="AT931" s="39"/>
      <c r="AU931" s="7"/>
      <c r="AV931" s="92"/>
    </row>
    <row r="932" spans="1:48" s="27" customFormat="1" x14ac:dyDescent="0.3">
      <c r="A932" s="23"/>
      <c r="B932" s="24"/>
      <c r="C932" s="25"/>
      <c r="D932" s="25"/>
      <c r="E932" s="25"/>
      <c r="K932" s="90"/>
      <c r="M932" s="90"/>
      <c r="N932" s="28"/>
      <c r="P932" s="90"/>
      <c r="Q932" s="91"/>
      <c r="R932" s="92"/>
      <c r="S932" s="28"/>
      <c r="U932" s="39"/>
      <c r="V932" s="91"/>
      <c r="W932" s="92"/>
      <c r="X932" s="28"/>
      <c r="Z932" s="39"/>
      <c r="AA932" s="7"/>
      <c r="AB932" s="92"/>
      <c r="AC932" s="28"/>
      <c r="AE932" s="9"/>
      <c r="AF932" s="7"/>
      <c r="AG932" s="92"/>
      <c r="AH932" s="28"/>
      <c r="AJ932" s="39"/>
      <c r="AK932" s="7"/>
      <c r="AL932" s="92"/>
      <c r="AM932" s="28"/>
      <c r="AO932" s="39"/>
      <c r="AP932" s="7"/>
      <c r="AQ932" s="92"/>
      <c r="AR932" s="28"/>
      <c r="AT932" s="39"/>
      <c r="AU932" s="7"/>
      <c r="AV932" s="92"/>
    </row>
    <row r="933" spans="1:48" s="27" customFormat="1" x14ac:dyDescent="0.3">
      <c r="A933" s="23"/>
      <c r="B933" s="24"/>
      <c r="C933" s="25"/>
      <c r="D933" s="25"/>
      <c r="E933" s="25"/>
      <c r="K933" s="90"/>
      <c r="M933" s="90"/>
      <c r="N933" s="28"/>
      <c r="P933" s="90"/>
      <c r="Q933" s="91"/>
      <c r="R933" s="92"/>
      <c r="S933" s="28"/>
      <c r="U933" s="39"/>
      <c r="V933" s="91"/>
      <c r="W933" s="92"/>
      <c r="X933" s="28"/>
      <c r="Z933" s="39"/>
      <c r="AA933" s="7"/>
      <c r="AB933" s="92"/>
      <c r="AC933" s="28"/>
      <c r="AE933" s="9"/>
      <c r="AF933" s="7"/>
      <c r="AG933" s="92"/>
      <c r="AH933" s="28"/>
      <c r="AJ933" s="39"/>
      <c r="AK933" s="7"/>
      <c r="AL933" s="92"/>
      <c r="AM933" s="28"/>
      <c r="AO933" s="39"/>
      <c r="AP933" s="7"/>
      <c r="AQ933" s="92"/>
      <c r="AR933" s="28"/>
      <c r="AT933" s="39"/>
      <c r="AU933" s="7"/>
      <c r="AV933" s="92"/>
    </row>
    <row r="934" spans="1:48" s="27" customFormat="1" x14ac:dyDescent="0.3">
      <c r="A934" s="23"/>
      <c r="B934" s="24"/>
      <c r="C934" s="25"/>
      <c r="D934" s="25"/>
      <c r="E934" s="25"/>
      <c r="K934" s="90"/>
      <c r="M934" s="90"/>
      <c r="N934" s="28"/>
      <c r="P934" s="90"/>
      <c r="Q934" s="91"/>
      <c r="R934" s="92"/>
      <c r="S934" s="28"/>
      <c r="U934" s="39"/>
      <c r="V934" s="91"/>
      <c r="W934" s="92"/>
      <c r="X934" s="28"/>
      <c r="Z934" s="39"/>
      <c r="AA934" s="7"/>
      <c r="AB934" s="92"/>
      <c r="AC934" s="28"/>
      <c r="AE934" s="9"/>
      <c r="AF934" s="7"/>
      <c r="AG934" s="92"/>
      <c r="AH934" s="28"/>
      <c r="AJ934" s="39"/>
      <c r="AK934" s="7"/>
      <c r="AL934" s="92"/>
      <c r="AM934" s="28"/>
      <c r="AO934" s="39"/>
      <c r="AP934" s="7"/>
      <c r="AQ934" s="92"/>
      <c r="AR934" s="28"/>
      <c r="AT934" s="39"/>
      <c r="AU934" s="7"/>
      <c r="AV934" s="92"/>
    </row>
    <row r="935" spans="1:48" s="27" customFormat="1" x14ac:dyDescent="0.3">
      <c r="A935" s="23"/>
      <c r="B935" s="24"/>
      <c r="C935" s="25"/>
      <c r="D935" s="25"/>
      <c r="E935" s="25"/>
      <c r="K935" s="90"/>
      <c r="M935" s="90"/>
      <c r="N935" s="28"/>
      <c r="P935" s="90"/>
      <c r="Q935" s="91"/>
      <c r="R935" s="92"/>
      <c r="S935" s="28"/>
      <c r="U935" s="39"/>
      <c r="V935" s="91"/>
      <c r="W935" s="92"/>
      <c r="X935" s="28"/>
      <c r="Z935" s="39"/>
      <c r="AA935" s="7"/>
      <c r="AB935" s="92"/>
      <c r="AC935" s="28"/>
      <c r="AE935" s="9"/>
      <c r="AF935" s="7"/>
      <c r="AG935" s="92"/>
      <c r="AH935" s="28"/>
      <c r="AJ935" s="39"/>
      <c r="AK935" s="7"/>
      <c r="AL935" s="92"/>
      <c r="AM935" s="28"/>
      <c r="AO935" s="39"/>
      <c r="AP935" s="7"/>
      <c r="AQ935" s="92"/>
      <c r="AR935" s="28"/>
      <c r="AT935" s="39"/>
      <c r="AU935" s="7"/>
      <c r="AV935" s="92"/>
    </row>
    <row r="936" spans="1:48" s="27" customFormat="1" x14ac:dyDescent="0.3">
      <c r="A936" s="23"/>
      <c r="B936" s="24"/>
      <c r="C936" s="25"/>
      <c r="D936" s="25"/>
      <c r="E936" s="25"/>
      <c r="K936" s="90"/>
      <c r="M936" s="90"/>
      <c r="N936" s="28"/>
      <c r="P936" s="90"/>
      <c r="Q936" s="91"/>
      <c r="R936" s="92"/>
      <c r="S936" s="28"/>
      <c r="U936" s="39"/>
      <c r="V936" s="91"/>
      <c r="W936" s="92"/>
      <c r="X936" s="28"/>
      <c r="Z936" s="39"/>
      <c r="AA936" s="7"/>
      <c r="AB936" s="92"/>
      <c r="AC936" s="28"/>
      <c r="AE936" s="9"/>
      <c r="AF936" s="7"/>
      <c r="AG936" s="92"/>
      <c r="AH936" s="28"/>
      <c r="AJ936" s="39"/>
      <c r="AK936" s="7"/>
      <c r="AL936" s="92"/>
      <c r="AM936" s="28"/>
      <c r="AO936" s="39"/>
      <c r="AP936" s="7"/>
      <c r="AQ936" s="92"/>
      <c r="AR936" s="28"/>
      <c r="AT936" s="39"/>
      <c r="AU936" s="7"/>
      <c r="AV936" s="92"/>
    </row>
    <row r="937" spans="1:48" s="27" customFormat="1" x14ac:dyDescent="0.3">
      <c r="A937" s="23"/>
      <c r="B937" s="24"/>
      <c r="C937" s="25"/>
      <c r="D937" s="25"/>
      <c r="E937" s="25"/>
      <c r="K937" s="90"/>
      <c r="M937" s="90"/>
      <c r="N937" s="28"/>
      <c r="P937" s="90"/>
      <c r="Q937" s="91"/>
      <c r="R937" s="92"/>
      <c r="S937" s="28"/>
      <c r="U937" s="39"/>
      <c r="V937" s="91"/>
      <c r="W937" s="92"/>
      <c r="X937" s="28"/>
      <c r="Z937" s="39"/>
      <c r="AA937" s="7"/>
      <c r="AB937" s="92"/>
      <c r="AC937" s="28"/>
      <c r="AE937" s="9"/>
      <c r="AF937" s="7"/>
      <c r="AG937" s="92"/>
      <c r="AH937" s="28"/>
      <c r="AJ937" s="39"/>
      <c r="AK937" s="7"/>
      <c r="AL937" s="92"/>
      <c r="AM937" s="28"/>
      <c r="AO937" s="39"/>
      <c r="AP937" s="7"/>
      <c r="AQ937" s="92"/>
      <c r="AR937" s="28"/>
      <c r="AT937" s="39"/>
      <c r="AU937" s="7"/>
      <c r="AV937" s="92"/>
    </row>
    <row r="938" spans="1:48" s="27" customFormat="1" x14ac:dyDescent="0.3">
      <c r="A938" s="23"/>
      <c r="B938" s="24"/>
      <c r="C938" s="25"/>
      <c r="D938" s="25"/>
      <c r="E938" s="25"/>
      <c r="K938" s="90"/>
      <c r="M938" s="90"/>
      <c r="N938" s="28"/>
      <c r="P938" s="90"/>
      <c r="Q938" s="91"/>
      <c r="R938" s="92"/>
      <c r="S938" s="28"/>
      <c r="U938" s="39"/>
      <c r="V938" s="91"/>
      <c r="W938" s="92"/>
      <c r="X938" s="28"/>
      <c r="Z938" s="39"/>
      <c r="AA938" s="7"/>
      <c r="AB938" s="92"/>
      <c r="AC938" s="28"/>
      <c r="AE938" s="9"/>
      <c r="AF938" s="7"/>
      <c r="AG938" s="92"/>
      <c r="AH938" s="28"/>
      <c r="AJ938" s="39"/>
      <c r="AK938" s="7"/>
      <c r="AL938" s="92"/>
      <c r="AM938" s="28"/>
      <c r="AO938" s="39"/>
      <c r="AP938" s="7"/>
      <c r="AQ938" s="92"/>
      <c r="AR938" s="28"/>
      <c r="AT938" s="39"/>
      <c r="AU938" s="7"/>
      <c r="AV938" s="92"/>
    </row>
    <row r="939" spans="1:48" s="27" customFormat="1" x14ac:dyDescent="0.3">
      <c r="A939" s="23"/>
      <c r="B939" s="24"/>
      <c r="C939" s="25"/>
      <c r="D939" s="25"/>
      <c r="E939" s="25"/>
      <c r="K939" s="90"/>
      <c r="M939" s="90"/>
      <c r="N939" s="28"/>
      <c r="P939" s="90"/>
      <c r="Q939" s="91"/>
      <c r="R939" s="92"/>
      <c r="S939" s="28"/>
      <c r="U939" s="39"/>
      <c r="V939" s="91"/>
      <c r="W939" s="92"/>
      <c r="X939" s="28"/>
      <c r="Z939" s="39"/>
      <c r="AA939" s="7"/>
      <c r="AB939" s="92"/>
      <c r="AC939" s="28"/>
      <c r="AE939" s="9"/>
      <c r="AF939" s="7"/>
      <c r="AG939" s="92"/>
      <c r="AH939" s="28"/>
      <c r="AJ939" s="39"/>
      <c r="AK939" s="7"/>
      <c r="AL939" s="92"/>
      <c r="AM939" s="28"/>
      <c r="AO939" s="39"/>
      <c r="AP939" s="7"/>
      <c r="AQ939" s="92"/>
      <c r="AR939" s="28"/>
      <c r="AT939" s="39"/>
      <c r="AU939" s="7"/>
      <c r="AV939" s="92"/>
    </row>
    <row r="940" spans="1:48" s="27" customFormat="1" x14ac:dyDescent="0.3">
      <c r="A940" s="23"/>
      <c r="B940" s="24"/>
      <c r="C940" s="25"/>
      <c r="D940" s="25"/>
      <c r="E940" s="25"/>
      <c r="K940" s="90"/>
      <c r="M940" s="90"/>
      <c r="N940" s="28"/>
      <c r="P940" s="90"/>
      <c r="Q940" s="91"/>
      <c r="R940" s="92"/>
      <c r="S940" s="28"/>
      <c r="U940" s="39"/>
      <c r="V940" s="91"/>
      <c r="W940" s="92"/>
      <c r="X940" s="28"/>
      <c r="Z940" s="39"/>
      <c r="AA940" s="7"/>
      <c r="AB940" s="92"/>
      <c r="AC940" s="28"/>
      <c r="AE940" s="9"/>
      <c r="AF940" s="7"/>
      <c r="AG940" s="92"/>
      <c r="AH940" s="28"/>
      <c r="AJ940" s="39"/>
      <c r="AK940" s="7"/>
      <c r="AL940" s="92"/>
      <c r="AM940" s="28"/>
      <c r="AO940" s="39"/>
      <c r="AP940" s="7"/>
      <c r="AQ940" s="92"/>
      <c r="AR940" s="28"/>
      <c r="AT940" s="39"/>
      <c r="AU940" s="7"/>
      <c r="AV940" s="92"/>
    </row>
    <row r="941" spans="1:48" s="27" customFormat="1" x14ac:dyDescent="0.3">
      <c r="A941" s="23"/>
      <c r="B941" s="24"/>
      <c r="C941" s="25"/>
      <c r="D941" s="25"/>
      <c r="E941" s="25"/>
      <c r="K941" s="90"/>
      <c r="M941" s="90"/>
      <c r="N941" s="28"/>
      <c r="P941" s="90"/>
      <c r="Q941" s="91"/>
      <c r="R941" s="92"/>
      <c r="S941" s="28"/>
      <c r="U941" s="39"/>
      <c r="V941" s="91"/>
      <c r="W941" s="92"/>
      <c r="X941" s="28"/>
      <c r="Z941" s="39"/>
      <c r="AA941" s="7"/>
      <c r="AB941" s="92"/>
      <c r="AC941" s="28"/>
      <c r="AE941" s="9"/>
      <c r="AF941" s="7"/>
      <c r="AG941" s="92"/>
      <c r="AH941" s="28"/>
      <c r="AJ941" s="39"/>
      <c r="AK941" s="7"/>
      <c r="AL941" s="92"/>
      <c r="AM941" s="28"/>
      <c r="AO941" s="39"/>
      <c r="AP941" s="7"/>
      <c r="AQ941" s="92"/>
      <c r="AR941" s="28"/>
      <c r="AT941" s="39"/>
      <c r="AU941" s="7"/>
      <c r="AV941" s="92"/>
    </row>
    <row r="942" spans="1:48" s="27" customFormat="1" x14ac:dyDescent="0.3">
      <c r="A942" s="23"/>
      <c r="B942" s="24"/>
      <c r="C942" s="25"/>
      <c r="D942" s="25"/>
      <c r="E942" s="25"/>
      <c r="K942" s="90"/>
      <c r="M942" s="90"/>
      <c r="N942" s="28"/>
      <c r="P942" s="90"/>
      <c r="Q942" s="91"/>
      <c r="R942" s="92"/>
      <c r="S942" s="28"/>
      <c r="U942" s="39"/>
      <c r="V942" s="91"/>
      <c r="W942" s="92"/>
      <c r="X942" s="28"/>
      <c r="Z942" s="39"/>
      <c r="AA942" s="7"/>
      <c r="AB942" s="92"/>
      <c r="AC942" s="28"/>
      <c r="AE942" s="9"/>
      <c r="AF942" s="7"/>
      <c r="AG942" s="92"/>
      <c r="AH942" s="28"/>
      <c r="AJ942" s="39"/>
      <c r="AK942" s="7"/>
      <c r="AL942" s="92"/>
      <c r="AM942" s="28"/>
      <c r="AO942" s="39"/>
      <c r="AP942" s="7"/>
      <c r="AQ942" s="92"/>
      <c r="AR942" s="28"/>
      <c r="AT942" s="39"/>
      <c r="AU942" s="7"/>
      <c r="AV942" s="92"/>
    </row>
    <row r="943" spans="1:48" s="27" customFormat="1" x14ac:dyDescent="0.3">
      <c r="A943" s="23"/>
      <c r="B943" s="24"/>
      <c r="C943" s="25"/>
      <c r="D943" s="25"/>
      <c r="E943" s="25"/>
      <c r="K943" s="90"/>
      <c r="M943" s="90"/>
      <c r="N943" s="28"/>
      <c r="P943" s="90"/>
      <c r="Q943" s="91"/>
      <c r="R943" s="92"/>
      <c r="S943" s="28"/>
      <c r="U943" s="39"/>
      <c r="V943" s="91"/>
      <c r="W943" s="92"/>
      <c r="X943" s="28"/>
      <c r="Z943" s="39"/>
      <c r="AA943" s="7"/>
      <c r="AB943" s="92"/>
      <c r="AC943" s="28"/>
      <c r="AE943" s="9"/>
      <c r="AF943" s="7"/>
      <c r="AG943" s="92"/>
      <c r="AH943" s="28"/>
      <c r="AJ943" s="39"/>
      <c r="AK943" s="7"/>
      <c r="AL943" s="92"/>
      <c r="AM943" s="28"/>
      <c r="AO943" s="39"/>
      <c r="AP943" s="7"/>
      <c r="AQ943" s="92"/>
      <c r="AR943" s="28"/>
      <c r="AT943" s="39"/>
      <c r="AU943" s="7"/>
      <c r="AV943" s="92"/>
    </row>
    <row r="944" spans="1:48" s="27" customFormat="1" x14ac:dyDescent="0.3">
      <c r="A944" s="23"/>
      <c r="B944" s="24"/>
      <c r="C944" s="25"/>
      <c r="D944" s="25"/>
      <c r="E944" s="25"/>
      <c r="K944" s="90"/>
      <c r="M944" s="90"/>
      <c r="N944" s="28"/>
      <c r="P944" s="90"/>
      <c r="Q944" s="91"/>
      <c r="R944" s="92"/>
      <c r="S944" s="28"/>
      <c r="U944" s="39"/>
      <c r="V944" s="91"/>
      <c r="W944" s="92"/>
      <c r="X944" s="28"/>
      <c r="Z944" s="39"/>
      <c r="AA944" s="7"/>
      <c r="AB944" s="92"/>
      <c r="AC944" s="28"/>
      <c r="AE944" s="9"/>
      <c r="AF944" s="7"/>
      <c r="AG944" s="92"/>
      <c r="AH944" s="28"/>
      <c r="AJ944" s="39"/>
      <c r="AK944" s="7"/>
      <c r="AL944" s="92"/>
      <c r="AM944" s="28"/>
      <c r="AO944" s="39"/>
      <c r="AP944" s="7"/>
      <c r="AQ944" s="92"/>
      <c r="AR944" s="28"/>
      <c r="AT944" s="39"/>
      <c r="AU944" s="7"/>
      <c r="AV944" s="92"/>
    </row>
    <row r="945" spans="1:48" s="27" customFormat="1" x14ac:dyDescent="0.3">
      <c r="A945" s="23"/>
      <c r="B945" s="24"/>
      <c r="C945" s="25"/>
      <c r="D945" s="25"/>
      <c r="E945" s="25"/>
      <c r="K945" s="90"/>
      <c r="M945" s="90"/>
      <c r="N945" s="28"/>
      <c r="P945" s="90"/>
      <c r="Q945" s="91"/>
      <c r="R945" s="92"/>
      <c r="S945" s="28"/>
      <c r="U945" s="39"/>
      <c r="V945" s="91"/>
      <c r="W945" s="92"/>
      <c r="X945" s="28"/>
      <c r="Z945" s="39"/>
      <c r="AA945" s="7"/>
      <c r="AB945" s="92"/>
      <c r="AC945" s="28"/>
      <c r="AE945" s="9"/>
      <c r="AF945" s="7"/>
      <c r="AG945" s="92"/>
      <c r="AH945" s="28"/>
      <c r="AJ945" s="39"/>
      <c r="AK945" s="7"/>
      <c r="AL945" s="92"/>
      <c r="AM945" s="28"/>
      <c r="AO945" s="39"/>
      <c r="AP945" s="7"/>
      <c r="AQ945" s="92"/>
      <c r="AR945" s="28"/>
      <c r="AT945" s="39"/>
      <c r="AU945" s="7"/>
      <c r="AV945" s="92"/>
    </row>
    <row r="946" spans="1:48" s="27" customFormat="1" x14ac:dyDescent="0.3">
      <c r="A946" s="23"/>
      <c r="B946" s="24"/>
      <c r="C946" s="25"/>
      <c r="D946" s="25"/>
      <c r="E946" s="25"/>
      <c r="K946" s="90"/>
      <c r="M946" s="90"/>
      <c r="N946" s="28"/>
      <c r="P946" s="90"/>
      <c r="Q946" s="91"/>
      <c r="R946" s="92"/>
      <c r="S946" s="28"/>
      <c r="U946" s="39"/>
      <c r="V946" s="91"/>
      <c r="W946" s="92"/>
      <c r="X946" s="28"/>
      <c r="Z946" s="39"/>
      <c r="AA946" s="7"/>
      <c r="AB946" s="92"/>
      <c r="AC946" s="28"/>
      <c r="AE946" s="9"/>
      <c r="AF946" s="7"/>
      <c r="AG946" s="92"/>
      <c r="AH946" s="28"/>
      <c r="AJ946" s="39"/>
      <c r="AK946" s="7"/>
      <c r="AL946" s="92"/>
      <c r="AM946" s="28"/>
      <c r="AO946" s="39"/>
      <c r="AP946" s="7"/>
      <c r="AQ946" s="92"/>
      <c r="AR946" s="28"/>
      <c r="AT946" s="39"/>
      <c r="AU946" s="7"/>
      <c r="AV946" s="92"/>
    </row>
    <row r="947" spans="1:48" s="27" customFormat="1" x14ac:dyDescent="0.3">
      <c r="A947" s="23"/>
      <c r="B947" s="24"/>
      <c r="C947" s="25"/>
      <c r="D947" s="25"/>
      <c r="E947" s="25"/>
      <c r="K947" s="90"/>
      <c r="M947" s="90"/>
      <c r="N947" s="28"/>
      <c r="P947" s="90"/>
      <c r="Q947" s="91"/>
      <c r="R947" s="92"/>
      <c r="S947" s="28"/>
      <c r="U947" s="39"/>
      <c r="V947" s="91"/>
      <c r="W947" s="92"/>
      <c r="X947" s="28"/>
      <c r="Z947" s="39"/>
      <c r="AA947" s="7"/>
      <c r="AB947" s="92"/>
      <c r="AC947" s="28"/>
      <c r="AE947" s="9"/>
      <c r="AF947" s="7"/>
      <c r="AG947" s="92"/>
      <c r="AH947" s="28"/>
      <c r="AJ947" s="39"/>
      <c r="AK947" s="7"/>
      <c r="AL947" s="92"/>
      <c r="AM947" s="28"/>
      <c r="AO947" s="39"/>
      <c r="AP947" s="7"/>
      <c r="AQ947" s="92"/>
      <c r="AR947" s="28"/>
      <c r="AT947" s="39"/>
      <c r="AU947" s="7"/>
      <c r="AV947" s="92"/>
    </row>
    <row r="948" spans="1:48" s="27" customFormat="1" x14ac:dyDescent="0.3">
      <c r="A948" s="23"/>
      <c r="B948" s="24"/>
      <c r="C948" s="25"/>
      <c r="D948" s="25"/>
      <c r="E948" s="25"/>
      <c r="K948" s="90"/>
      <c r="M948" s="90"/>
      <c r="N948" s="28"/>
      <c r="P948" s="90"/>
      <c r="Q948" s="91"/>
      <c r="R948" s="92"/>
      <c r="S948" s="28"/>
      <c r="U948" s="39"/>
      <c r="V948" s="91"/>
      <c r="W948" s="92"/>
      <c r="X948" s="28"/>
      <c r="Z948" s="39"/>
      <c r="AA948" s="7"/>
      <c r="AB948" s="92"/>
      <c r="AC948" s="28"/>
      <c r="AE948" s="9"/>
      <c r="AF948" s="7"/>
      <c r="AG948" s="92"/>
      <c r="AH948" s="28"/>
      <c r="AJ948" s="39"/>
      <c r="AK948" s="7"/>
      <c r="AL948" s="92"/>
      <c r="AM948" s="28"/>
      <c r="AO948" s="39"/>
      <c r="AP948" s="7"/>
      <c r="AQ948" s="92"/>
      <c r="AR948" s="28"/>
      <c r="AT948" s="39"/>
      <c r="AU948" s="7"/>
      <c r="AV948" s="92"/>
    </row>
    <row r="949" spans="1:48" s="27" customFormat="1" x14ac:dyDescent="0.3">
      <c r="A949" s="23"/>
      <c r="B949" s="24"/>
      <c r="C949" s="25"/>
      <c r="D949" s="25"/>
      <c r="E949" s="25"/>
      <c r="K949" s="90"/>
      <c r="M949" s="90"/>
      <c r="N949" s="28"/>
      <c r="P949" s="90"/>
      <c r="Q949" s="91"/>
      <c r="R949" s="92"/>
      <c r="S949" s="28"/>
      <c r="U949" s="39"/>
      <c r="V949" s="91"/>
      <c r="W949" s="92"/>
      <c r="X949" s="28"/>
      <c r="Z949" s="39"/>
      <c r="AA949" s="7"/>
      <c r="AB949" s="92"/>
      <c r="AC949" s="28"/>
      <c r="AE949" s="9"/>
      <c r="AF949" s="7"/>
      <c r="AG949" s="92"/>
      <c r="AH949" s="28"/>
      <c r="AJ949" s="39"/>
      <c r="AK949" s="7"/>
      <c r="AL949" s="92"/>
      <c r="AM949" s="28"/>
      <c r="AO949" s="39"/>
      <c r="AP949" s="7"/>
      <c r="AQ949" s="92"/>
      <c r="AR949" s="28"/>
      <c r="AT949" s="39"/>
      <c r="AU949" s="7"/>
      <c r="AV949" s="92"/>
    </row>
    <row r="950" spans="1:48" s="27" customFormat="1" x14ac:dyDescent="0.3">
      <c r="A950" s="23"/>
      <c r="B950" s="24"/>
      <c r="C950" s="25"/>
      <c r="D950" s="25"/>
      <c r="E950" s="25"/>
      <c r="K950" s="90"/>
      <c r="M950" s="90"/>
      <c r="N950" s="28"/>
      <c r="P950" s="90"/>
      <c r="Q950" s="91"/>
      <c r="R950" s="92"/>
      <c r="S950" s="28"/>
      <c r="U950" s="39"/>
      <c r="V950" s="91"/>
      <c r="W950" s="92"/>
      <c r="X950" s="28"/>
      <c r="Z950" s="39"/>
      <c r="AA950" s="7"/>
      <c r="AB950" s="92"/>
      <c r="AC950" s="28"/>
      <c r="AE950" s="9"/>
      <c r="AF950" s="7"/>
      <c r="AG950" s="92"/>
      <c r="AH950" s="28"/>
      <c r="AJ950" s="39"/>
      <c r="AK950" s="7"/>
      <c r="AL950" s="92"/>
      <c r="AM950" s="28"/>
      <c r="AO950" s="39"/>
      <c r="AP950" s="7"/>
      <c r="AQ950" s="92"/>
      <c r="AR950" s="28"/>
      <c r="AT950" s="39"/>
      <c r="AU950" s="7"/>
      <c r="AV950" s="92"/>
    </row>
    <row r="951" spans="1:48" s="27" customFormat="1" x14ac:dyDescent="0.3">
      <c r="A951" s="23"/>
      <c r="B951" s="24"/>
      <c r="C951" s="25"/>
      <c r="D951" s="25"/>
      <c r="E951" s="25"/>
      <c r="K951" s="90"/>
      <c r="M951" s="90"/>
      <c r="N951" s="28"/>
      <c r="P951" s="90"/>
      <c r="Q951" s="91"/>
      <c r="R951" s="92"/>
      <c r="S951" s="28"/>
      <c r="U951" s="39"/>
      <c r="V951" s="91"/>
      <c r="W951" s="92"/>
      <c r="X951" s="28"/>
      <c r="Z951" s="39"/>
      <c r="AA951" s="7"/>
      <c r="AB951" s="92"/>
      <c r="AC951" s="28"/>
      <c r="AE951" s="9"/>
      <c r="AF951" s="7"/>
      <c r="AG951" s="92"/>
      <c r="AH951" s="28"/>
      <c r="AJ951" s="39"/>
      <c r="AK951" s="7"/>
      <c r="AL951" s="92"/>
      <c r="AM951" s="28"/>
      <c r="AO951" s="39"/>
      <c r="AP951" s="7"/>
      <c r="AQ951" s="92"/>
      <c r="AR951" s="28"/>
      <c r="AT951" s="39"/>
      <c r="AU951" s="7"/>
      <c r="AV951" s="92"/>
    </row>
    <row r="952" spans="1:48" s="27" customFormat="1" x14ac:dyDescent="0.3">
      <c r="A952" s="23"/>
      <c r="B952" s="24"/>
      <c r="C952" s="25"/>
      <c r="D952" s="25"/>
      <c r="E952" s="25"/>
      <c r="K952" s="90"/>
      <c r="M952" s="90"/>
      <c r="N952" s="28"/>
      <c r="P952" s="90"/>
      <c r="Q952" s="91"/>
      <c r="R952" s="92"/>
      <c r="S952" s="28"/>
      <c r="U952" s="39"/>
      <c r="V952" s="91"/>
      <c r="W952" s="92"/>
      <c r="X952" s="28"/>
      <c r="Z952" s="39"/>
      <c r="AA952" s="7"/>
      <c r="AB952" s="92"/>
      <c r="AC952" s="28"/>
      <c r="AE952" s="9"/>
      <c r="AF952" s="7"/>
      <c r="AG952" s="92"/>
      <c r="AH952" s="28"/>
      <c r="AJ952" s="39"/>
      <c r="AK952" s="7"/>
      <c r="AL952" s="92"/>
      <c r="AM952" s="28"/>
      <c r="AO952" s="39"/>
      <c r="AP952" s="7"/>
      <c r="AQ952" s="92"/>
      <c r="AR952" s="28"/>
      <c r="AT952" s="39"/>
      <c r="AU952" s="7"/>
      <c r="AV952" s="92"/>
    </row>
    <row r="953" spans="1:48" s="27" customFormat="1" x14ac:dyDescent="0.3">
      <c r="A953" s="23"/>
      <c r="B953" s="24"/>
      <c r="C953" s="25"/>
      <c r="D953" s="25"/>
      <c r="E953" s="25"/>
      <c r="K953" s="90"/>
      <c r="M953" s="90"/>
      <c r="N953" s="28"/>
      <c r="P953" s="90"/>
      <c r="Q953" s="91"/>
      <c r="R953" s="92"/>
      <c r="S953" s="28"/>
      <c r="U953" s="39"/>
      <c r="V953" s="91"/>
      <c r="W953" s="92"/>
      <c r="X953" s="28"/>
      <c r="Z953" s="39"/>
      <c r="AA953" s="7"/>
      <c r="AB953" s="92"/>
      <c r="AC953" s="28"/>
      <c r="AE953" s="9"/>
      <c r="AF953" s="7"/>
      <c r="AG953" s="92"/>
      <c r="AH953" s="28"/>
      <c r="AJ953" s="39"/>
      <c r="AK953" s="7"/>
      <c r="AL953" s="92"/>
      <c r="AM953" s="28"/>
      <c r="AO953" s="39"/>
      <c r="AP953" s="7"/>
      <c r="AQ953" s="92"/>
      <c r="AR953" s="28"/>
      <c r="AT953" s="39"/>
      <c r="AU953" s="7"/>
      <c r="AV953" s="92"/>
    </row>
    <row r="954" spans="1:48" s="27" customFormat="1" x14ac:dyDescent="0.3">
      <c r="A954" s="23"/>
      <c r="B954" s="24"/>
      <c r="C954" s="25"/>
      <c r="D954" s="25"/>
      <c r="E954" s="25"/>
      <c r="K954" s="90"/>
      <c r="M954" s="90"/>
      <c r="N954" s="28"/>
      <c r="P954" s="90"/>
      <c r="Q954" s="91"/>
      <c r="R954" s="92"/>
      <c r="S954" s="28"/>
      <c r="U954" s="39"/>
      <c r="V954" s="91"/>
      <c r="W954" s="92"/>
      <c r="X954" s="28"/>
      <c r="Z954" s="39"/>
      <c r="AA954" s="7"/>
      <c r="AB954" s="92"/>
      <c r="AC954" s="28"/>
      <c r="AE954" s="9"/>
      <c r="AF954" s="7"/>
      <c r="AG954" s="92"/>
      <c r="AH954" s="28"/>
      <c r="AJ954" s="39"/>
      <c r="AK954" s="7"/>
      <c r="AL954" s="92"/>
      <c r="AM954" s="28"/>
      <c r="AO954" s="39"/>
      <c r="AP954" s="7"/>
      <c r="AQ954" s="92"/>
      <c r="AR954" s="28"/>
      <c r="AT954" s="39"/>
      <c r="AU954" s="7"/>
      <c r="AV954" s="92"/>
    </row>
    <row r="955" spans="1:48" s="27" customFormat="1" x14ac:dyDescent="0.3">
      <c r="A955" s="23"/>
      <c r="B955" s="24"/>
      <c r="C955" s="25"/>
      <c r="D955" s="25"/>
      <c r="E955" s="25"/>
      <c r="K955" s="90"/>
      <c r="M955" s="90"/>
      <c r="N955" s="28"/>
      <c r="P955" s="90"/>
      <c r="Q955" s="91"/>
      <c r="R955" s="92"/>
      <c r="S955" s="28"/>
      <c r="U955" s="39"/>
      <c r="V955" s="91"/>
      <c r="W955" s="92"/>
      <c r="X955" s="28"/>
      <c r="Z955" s="39"/>
      <c r="AA955" s="7"/>
      <c r="AB955" s="92"/>
      <c r="AC955" s="28"/>
      <c r="AE955" s="9"/>
      <c r="AF955" s="7"/>
      <c r="AG955" s="92"/>
      <c r="AH955" s="28"/>
      <c r="AJ955" s="39"/>
      <c r="AK955" s="7"/>
      <c r="AL955" s="92"/>
      <c r="AM955" s="28"/>
      <c r="AO955" s="39"/>
      <c r="AP955" s="7"/>
      <c r="AQ955" s="92"/>
      <c r="AR955" s="28"/>
      <c r="AT955" s="39"/>
      <c r="AU955" s="7"/>
      <c r="AV955" s="92"/>
    </row>
    <row r="956" spans="1:48" s="27" customFormat="1" x14ac:dyDescent="0.3">
      <c r="A956" s="23"/>
      <c r="B956" s="24"/>
      <c r="C956" s="25"/>
      <c r="D956" s="25"/>
      <c r="E956" s="25"/>
      <c r="K956" s="90"/>
      <c r="M956" s="90"/>
      <c r="N956" s="28"/>
      <c r="P956" s="90"/>
      <c r="Q956" s="91"/>
      <c r="R956" s="92"/>
      <c r="S956" s="28"/>
      <c r="U956" s="39"/>
      <c r="V956" s="91"/>
      <c r="W956" s="92"/>
      <c r="X956" s="28"/>
      <c r="Z956" s="39"/>
      <c r="AA956" s="7"/>
      <c r="AB956" s="92"/>
      <c r="AC956" s="28"/>
      <c r="AE956" s="9"/>
      <c r="AF956" s="7"/>
      <c r="AG956" s="92"/>
      <c r="AH956" s="28"/>
      <c r="AJ956" s="39"/>
      <c r="AK956" s="7"/>
      <c r="AL956" s="92"/>
      <c r="AM956" s="28"/>
      <c r="AO956" s="39"/>
      <c r="AP956" s="7"/>
      <c r="AQ956" s="92"/>
      <c r="AR956" s="28"/>
      <c r="AT956" s="39"/>
      <c r="AU956" s="7"/>
      <c r="AV956" s="92"/>
    </row>
    <row r="957" spans="1:48" s="27" customFormat="1" x14ac:dyDescent="0.3">
      <c r="A957" s="23"/>
      <c r="B957" s="24"/>
      <c r="C957" s="25"/>
      <c r="D957" s="25"/>
      <c r="E957" s="25"/>
      <c r="K957" s="90"/>
      <c r="M957" s="90"/>
      <c r="N957" s="28"/>
      <c r="P957" s="90"/>
      <c r="Q957" s="91"/>
      <c r="R957" s="92"/>
      <c r="S957" s="28"/>
      <c r="U957" s="39"/>
      <c r="V957" s="91"/>
      <c r="W957" s="92"/>
      <c r="X957" s="28"/>
      <c r="Z957" s="39"/>
      <c r="AA957" s="7"/>
      <c r="AB957" s="92"/>
      <c r="AC957" s="28"/>
      <c r="AE957" s="9"/>
      <c r="AF957" s="7"/>
      <c r="AG957" s="92"/>
      <c r="AH957" s="28"/>
      <c r="AJ957" s="39"/>
      <c r="AK957" s="7"/>
      <c r="AL957" s="92"/>
      <c r="AM957" s="28"/>
      <c r="AO957" s="39"/>
      <c r="AP957" s="7"/>
      <c r="AQ957" s="92"/>
      <c r="AR957" s="28"/>
      <c r="AT957" s="39"/>
      <c r="AU957" s="7"/>
      <c r="AV957" s="92"/>
    </row>
    <row r="958" spans="1:48" s="27" customFormat="1" x14ac:dyDescent="0.3">
      <c r="A958" s="23"/>
      <c r="B958" s="24"/>
      <c r="C958" s="25"/>
      <c r="D958" s="25"/>
      <c r="E958" s="25"/>
      <c r="K958" s="90"/>
      <c r="M958" s="90"/>
      <c r="N958" s="28"/>
      <c r="P958" s="90"/>
      <c r="Q958" s="91"/>
      <c r="R958" s="92"/>
      <c r="S958" s="28"/>
      <c r="U958" s="39"/>
      <c r="V958" s="91"/>
      <c r="W958" s="92"/>
      <c r="X958" s="28"/>
      <c r="Z958" s="39"/>
      <c r="AA958" s="7"/>
      <c r="AB958" s="92"/>
      <c r="AC958" s="28"/>
      <c r="AE958" s="9"/>
      <c r="AF958" s="7"/>
      <c r="AG958" s="92"/>
      <c r="AH958" s="28"/>
      <c r="AJ958" s="39"/>
      <c r="AK958" s="7"/>
      <c r="AL958" s="92"/>
      <c r="AM958" s="28"/>
      <c r="AO958" s="39"/>
      <c r="AP958" s="7"/>
      <c r="AQ958" s="92"/>
      <c r="AR958" s="28"/>
      <c r="AT958" s="39"/>
      <c r="AU958" s="7"/>
      <c r="AV958" s="92"/>
    </row>
    <row r="959" spans="1:48" s="27" customFormat="1" x14ac:dyDescent="0.3">
      <c r="A959" s="23"/>
      <c r="B959" s="24"/>
      <c r="C959" s="25"/>
      <c r="D959" s="25"/>
      <c r="E959" s="25"/>
      <c r="K959" s="90"/>
      <c r="M959" s="90"/>
      <c r="N959" s="28"/>
      <c r="P959" s="90"/>
      <c r="Q959" s="91"/>
      <c r="R959" s="92"/>
      <c r="S959" s="28"/>
      <c r="U959" s="39"/>
      <c r="V959" s="91"/>
      <c r="W959" s="92"/>
      <c r="X959" s="28"/>
      <c r="Z959" s="39"/>
      <c r="AA959" s="7"/>
      <c r="AB959" s="92"/>
      <c r="AC959" s="28"/>
      <c r="AE959" s="9"/>
      <c r="AF959" s="7"/>
      <c r="AG959" s="92"/>
      <c r="AH959" s="28"/>
      <c r="AJ959" s="39"/>
      <c r="AK959" s="7"/>
      <c r="AL959" s="92"/>
      <c r="AM959" s="28"/>
      <c r="AO959" s="39"/>
      <c r="AP959" s="7"/>
      <c r="AQ959" s="92"/>
      <c r="AR959" s="28"/>
      <c r="AT959" s="39"/>
      <c r="AU959" s="7"/>
      <c r="AV959" s="92"/>
    </row>
    <row r="960" spans="1:48" s="27" customFormat="1" x14ac:dyDescent="0.3">
      <c r="A960" s="23"/>
      <c r="B960" s="24"/>
      <c r="C960" s="25"/>
      <c r="D960" s="25"/>
      <c r="E960" s="25"/>
      <c r="K960" s="90"/>
      <c r="M960" s="90"/>
      <c r="N960" s="28"/>
      <c r="P960" s="90"/>
      <c r="Q960" s="91"/>
      <c r="R960" s="92"/>
      <c r="S960" s="28"/>
      <c r="U960" s="39"/>
      <c r="V960" s="91"/>
      <c r="W960" s="92"/>
      <c r="X960" s="28"/>
      <c r="Z960" s="39"/>
      <c r="AA960" s="7"/>
      <c r="AB960" s="92"/>
      <c r="AC960" s="28"/>
      <c r="AE960" s="9"/>
      <c r="AF960" s="7"/>
      <c r="AG960" s="92"/>
      <c r="AH960" s="28"/>
      <c r="AJ960" s="39"/>
      <c r="AK960" s="7"/>
      <c r="AL960" s="92"/>
      <c r="AM960" s="28"/>
      <c r="AO960" s="39"/>
      <c r="AP960" s="7"/>
      <c r="AQ960" s="92"/>
      <c r="AR960" s="28"/>
      <c r="AT960" s="39"/>
      <c r="AU960" s="7"/>
      <c r="AV960" s="92"/>
    </row>
    <row r="961" spans="1:48" s="27" customFormat="1" x14ac:dyDescent="0.3">
      <c r="A961" s="23"/>
      <c r="B961" s="24"/>
      <c r="C961" s="25"/>
      <c r="D961" s="25"/>
      <c r="E961" s="25"/>
      <c r="K961" s="90"/>
      <c r="M961" s="90"/>
      <c r="N961" s="28"/>
      <c r="P961" s="90"/>
      <c r="Q961" s="91"/>
      <c r="R961" s="92"/>
      <c r="S961" s="28"/>
      <c r="U961" s="39"/>
      <c r="V961" s="91"/>
      <c r="W961" s="92"/>
      <c r="X961" s="28"/>
      <c r="Z961" s="39"/>
      <c r="AA961" s="7"/>
      <c r="AB961" s="92"/>
      <c r="AC961" s="28"/>
      <c r="AE961" s="9"/>
      <c r="AF961" s="7"/>
      <c r="AG961" s="92"/>
      <c r="AH961" s="28"/>
      <c r="AJ961" s="39"/>
      <c r="AK961" s="7"/>
      <c r="AL961" s="92"/>
      <c r="AM961" s="28"/>
      <c r="AO961" s="39"/>
      <c r="AP961" s="7"/>
      <c r="AQ961" s="92"/>
      <c r="AR961" s="28"/>
      <c r="AT961" s="39"/>
      <c r="AU961" s="7"/>
      <c r="AV961" s="92"/>
    </row>
    <row r="962" spans="1:48" s="27" customFormat="1" x14ac:dyDescent="0.3">
      <c r="A962" s="23"/>
      <c r="B962" s="24"/>
      <c r="C962" s="25"/>
      <c r="D962" s="25"/>
      <c r="E962" s="25"/>
      <c r="K962" s="90"/>
      <c r="M962" s="90"/>
      <c r="N962" s="28"/>
      <c r="P962" s="90"/>
      <c r="Q962" s="91"/>
      <c r="R962" s="92"/>
      <c r="S962" s="28"/>
      <c r="U962" s="39"/>
      <c r="V962" s="91"/>
      <c r="W962" s="92"/>
      <c r="X962" s="28"/>
      <c r="Z962" s="39"/>
      <c r="AA962" s="7"/>
      <c r="AB962" s="92"/>
      <c r="AC962" s="28"/>
      <c r="AE962" s="9"/>
      <c r="AF962" s="7"/>
      <c r="AG962" s="92"/>
      <c r="AH962" s="28"/>
      <c r="AJ962" s="39"/>
      <c r="AK962" s="7"/>
      <c r="AL962" s="92"/>
      <c r="AM962" s="28"/>
      <c r="AO962" s="39"/>
      <c r="AP962" s="7"/>
      <c r="AQ962" s="92"/>
      <c r="AR962" s="28"/>
      <c r="AT962" s="39"/>
      <c r="AU962" s="7"/>
      <c r="AV962" s="92"/>
    </row>
    <row r="963" spans="1:48" s="27" customFormat="1" x14ac:dyDescent="0.3">
      <c r="A963" s="23"/>
      <c r="B963" s="24"/>
      <c r="C963" s="25"/>
      <c r="D963" s="25"/>
      <c r="E963" s="25"/>
      <c r="K963" s="90"/>
      <c r="M963" s="90"/>
      <c r="N963" s="28"/>
      <c r="P963" s="90"/>
      <c r="Q963" s="91"/>
      <c r="R963" s="92"/>
      <c r="S963" s="28"/>
      <c r="U963" s="39"/>
      <c r="V963" s="91"/>
      <c r="W963" s="92"/>
      <c r="X963" s="28"/>
      <c r="Z963" s="39"/>
      <c r="AA963" s="7"/>
      <c r="AB963" s="92"/>
      <c r="AC963" s="28"/>
      <c r="AE963" s="9"/>
      <c r="AF963" s="7"/>
      <c r="AG963" s="92"/>
      <c r="AH963" s="28"/>
      <c r="AJ963" s="39"/>
      <c r="AK963" s="7"/>
      <c r="AL963" s="92"/>
      <c r="AM963" s="28"/>
      <c r="AO963" s="39"/>
      <c r="AP963" s="7"/>
      <c r="AQ963" s="92"/>
      <c r="AR963" s="28"/>
      <c r="AT963" s="39"/>
      <c r="AU963" s="7"/>
      <c r="AV963" s="92"/>
    </row>
    <row r="964" spans="1:48" s="27" customFormat="1" x14ac:dyDescent="0.3">
      <c r="A964" s="23"/>
      <c r="B964" s="24"/>
      <c r="C964" s="25"/>
      <c r="D964" s="25"/>
      <c r="E964" s="25"/>
      <c r="K964" s="90"/>
      <c r="M964" s="90"/>
      <c r="N964" s="28"/>
      <c r="P964" s="90"/>
      <c r="Q964" s="91"/>
      <c r="R964" s="92"/>
      <c r="S964" s="28"/>
      <c r="U964" s="39"/>
      <c r="V964" s="91"/>
      <c r="W964" s="92"/>
      <c r="X964" s="28"/>
      <c r="Z964" s="39"/>
      <c r="AA964" s="7"/>
      <c r="AB964" s="92"/>
      <c r="AC964" s="28"/>
      <c r="AE964" s="9"/>
      <c r="AF964" s="7"/>
      <c r="AG964" s="92"/>
      <c r="AH964" s="28"/>
      <c r="AJ964" s="39"/>
      <c r="AK964" s="7"/>
      <c r="AL964" s="92"/>
      <c r="AM964" s="28"/>
      <c r="AO964" s="39"/>
      <c r="AP964" s="7"/>
      <c r="AQ964" s="92"/>
      <c r="AR964" s="28"/>
      <c r="AT964" s="39"/>
      <c r="AU964" s="7"/>
      <c r="AV964" s="92"/>
    </row>
    <row r="965" spans="1:48" s="27" customFormat="1" x14ac:dyDescent="0.3">
      <c r="A965" s="23"/>
      <c r="B965" s="24"/>
      <c r="C965" s="25"/>
      <c r="D965" s="25"/>
      <c r="E965" s="25"/>
      <c r="K965" s="90"/>
      <c r="M965" s="90"/>
      <c r="N965" s="28"/>
      <c r="P965" s="90"/>
      <c r="Q965" s="91"/>
      <c r="R965" s="92"/>
      <c r="S965" s="28"/>
      <c r="U965" s="39"/>
      <c r="V965" s="91"/>
      <c r="W965" s="92"/>
      <c r="X965" s="28"/>
      <c r="Z965" s="39"/>
      <c r="AA965" s="7"/>
      <c r="AB965" s="92"/>
      <c r="AC965" s="28"/>
      <c r="AE965" s="9"/>
      <c r="AF965" s="7"/>
      <c r="AG965" s="92"/>
      <c r="AH965" s="28"/>
      <c r="AJ965" s="39"/>
      <c r="AK965" s="7"/>
      <c r="AL965" s="92"/>
      <c r="AM965" s="28"/>
      <c r="AO965" s="39"/>
      <c r="AP965" s="7"/>
      <c r="AQ965" s="92"/>
      <c r="AR965" s="28"/>
      <c r="AT965" s="39"/>
      <c r="AU965" s="7"/>
      <c r="AV965" s="92"/>
    </row>
    <row r="966" spans="1:48" s="27" customFormat="1" x14ac:dyDescent="0.3">
      <c r="A966" s="23"/>
      <c r="B966" s="24"/>
      <c r="C966" s="25"/>
      <c r="D966" s="25"/>
      <c r="E966" s="25"/>
      <c r="K966" s="90"/>
      <c r="M966" s="90"/>
      <c r="N966" s="28"/>
      <c r="P966" s="90"/>
      <c r="Q966" s="91"/>
      <c r="R966" s="92"/>
      <c r="S966" s="28"/>
      <c r="U966" s="39"/>
      <c r="V966" s="91"/>
      <c r="W966" s="92"/>
      <c r="X966" s="28"/>
      <c r="Z966" s="39"/>
      <c r="AA966" s="7"/>
      <c r="AB966" s="92"/>
      <c r="AC966" s="28"/>
      <c r="AE966" s="9"/>
      <c r="AF966" s="7"/>
      <c r="AG966" s="92"/>
      <c r="AH966" s="28"/>
      <c r="AJ966" s="39"/>
      <c r="AK966" s="7"/>
      <c r="AL966" s="92"/>
      <c r="AM966" s="28"/>
      <c r="AO966" s="39"/>
      <c r="AP966" s="7"/>
      <c r="AQ966" s="92"/>
      <c r="AR966" s="28"/>
      <c r="AT966" s="39"/>
      <c r="AU966" s="7"/>
      <c r="AV966" s="92"/>
    </row>
    <row r="967" spans="1:48" s="27" customFormat="1" x14ac:dyDescent="0.3">
      <c r="A967" s="23"/>
      <c r="B967" s="24"/>
      <c r="C967" s="25"/>
      <c r="D967" s="25"/>
      <c r="E967" s="25"/>
      <c r="K967" s="90"/>
      <c r="M967" s="90"/>
      <c r="N967" s="28"/>
      <c r="P967" s="90"/>
      <c r="Q967" s="91"/>
      <c r="R967" s="92"/>
      <c r="S967" s="28"/>
      <c r="U967" s="39"/>
      <c r="V967" s="91"/>
      <c r="W967" s="92"/>
      <c r="X967" s="28"/>
      <c r="Z967" s="39"/>
      <c r="AA967" s="7"/>
      <c r="AB967" s="92"/>
      <c r="AC967" s="28"/>
      <c r="AE967" s="9"/>
      <c r="AF967" s="7"/>
      <c r="AG967" s="92"/>
      <c r="AH967" s="28"/>
      <c r="AJ967" s="39"/>
      <c r="AK967" s="7"/>
      <c r="AL967" s="92"/>
      <c r="AM967" s="28"/>
      <c r="AO967" s="39"/>
      <c r="AP967" s="7"/>
      <c r="AQ967" s="92"/>
      <c r="AR967" s="28"/>
      <c r="AT967" s="39"/>
      <c r="AU967" s="7"/>
      <c r="AV967" s="92"/>
    </row>
    <row r="968" spans="1:48" s="27" customFormat="1" x14ac:dyDescent="0.3">
      <c r="A968" s="23"/>
      <c r="B968" s="24"/>
      <c r="C968" s="25"/>
      <c r="D968" s="25"/>
      <c r="E968" s="25"/>
      <c r="K968" s="90"/>
      <c r="M968" s="90"/>
      <c r="N968" s="28"/>
      <c r="P968" s="90"/>
      <c r="Q968" s="91"/>
      <c r="R968" s="92"/>
      <c r="S968" s="28"/>
      <c r="U968" s="39"/>
      <c r="V968" s="91"/>
      <c r="W968" s="92"/>
      <c r="X968" s="28"/>
      <c r="Z968" s="39"/>
      <c r="AA968" s="7"/>
      <c r="AB968" s="92"/>
      <c r="AC968" s="28"/>
      <c r="AE968" s="9"/>
      <c r="AF968" s="7"/>
      <c r="AG968" s="92"/>
      <c r="AH968" s="28"/>
      <c r="AJ968" s="39"/>
      <c r="AK968" s="7"/>
      <c r="AL968" s="92"/>
      <c r="AM968" s="28"/>
      <c r="AO968" s="39"/>
      <c r="AP968" s="7"/>
      <c r="AQ968" s="92"/>
      <c r="AR968" s="28"/>
      <c r="AT968" s="39"/>
      <c r="AU968" s="7"/>
      <c r="AV968" s="92"/>
    </row>
    <row r="969" spans="1:48" s="27" customFormat="1" x14ac:dyDescent="0.3">
      <c r="A969" s="23"/>
      <c r="B969" s="24"/>
      <c r="C969" s="25"/>
      <c r="D969" s="25"/>
      <c r="E969" s="25"/>
      <c r="K969" s="90"/>
      <c r="M969" s="90"/>
      <c r="N969" s="28"/>
      <c r="P969" s="90"/>
      <c r="Q969" s="91"/>
      <c r="R969" s="92"/>
      <c r="S969" s="28"/>
      <c r="U969" s="39"/>
      <c r="V969" s="91"/>
      <c r="W969" s="92"/>
      <c r="X969" s="28"/>
      <c r="Z969" s="39"/>
      <c r="AA969" s="7"/>
      <c r="AB969" s="92"/>
      <c r="AC969" s="28"/>
      <c r="AE969" s="9"/>
      <c r="AF969" s="7"/>
      <c r="AG969" s="92"/>
      <c r="AH969" s="28"/>
      <c r="AJ969" s="39"/>
      <c r="AK969" s="7"/>
      <c r="AL969" s="92"/>
      <c r="AM969" s="28"/>
      <c r="AO969" s="39"/>
      <c r="AP969" s="7"/>
      <c r="AQ969" s="92"/>
      <c r="AR969" s="28"/>
      <c r="AT969" s="39"/>
      <c r="AU969" s="7"/>
      <c r="AV969" s="92"/>
    </row>
    <row r="970" spans="1:48" s="27" customFormat="1" x14ac:dyDescent="0.3">
      <c r="A970" s="23"/>
      <c r="B970" s="24"/>
      <c r="C970" s="25"/>
      <c r="D970" s="25"/>
      <c r="E970" s="25"/>
      <c r="K970" s="90"/>
      <c r="M970" s="90"/>
      <c r="N970" s="28"/>
      <c r="P970" s="90"/>
      <c r="Q970" s="91"/>
      <c r="R970" s="92"/>
      <c r="S970" s="28"/>
      <c r="U970" s="39"/>
      <c r="V970" s="91"/>
      <c r="W970" s="92"/>
      <c r="X970" s="28"/>
      <c r="Z970" s="39"/>
      <c r="AA970" s="7"/>
      <c r="AB970" s="92"/>
      <c r="AC970" s="28"/>
      <c r="AE970" s="9"/>
      <c r="AF970" s="7"/>
      <c r="AG970" s="92"/>
      <c r="AH970" s="28"/>
      <c r="AJ970" s="39"/>
      <c r="AK970" s="7"/>
      <c r="AL970" s="92"/>
      <c r="AM970" s="28"/>
      <c r="AO970" s="39"/>
      <c r="AP970" s="7"/>
      <c r="AQ970" s="92"/>
      <c r="AR970" s="28"/>
      <c r="AT970" s="39"/>
      <c r="AU970" s="7"/>
      <c r="AV970" s="92"/>
    </row>
    <row r="971" spans="1:48" s="27" customFormat="1" x14ac:dyDescent="0.3">
      <c r="A971" s="23"/>
      <c r="B971" s="24"/>
      <c r="C971" s="25"/>
      <c r="D971" s="25"/>
      <c r="E971" s="25"/>
      <c r="K971" s="90"/>
      <c r="M971" s="90"/>
      <c r="N971" s="28"/>
      <c r="P971" s="90"/>
      <c r="Q971" s="91"/>
      <c r="R971" s="92"/>
      <c r="S971" s="28"/>
      <c r="U971" s="39"/>
      <c r="V971" s="91"/>
      <c r="W971" s="92"/>
      <c r="X971" s="28"/>
      <c r="Z971" s="39"/>
      <c r="AA971" s="7"/>
      <c r="AB971" s="92"/>
      <c r="AC971" s="28"/>
      <c r="AE971" s="9"/>
      <c r="AF971" s="7"/>
      <c r="AG971" s="92"/>
      <c r="AH971" s="28"/>
      <c r="AJ971" s="39"/>
      <c r="AK971" s="7"/>
      <c r="AL971" s="92"/>
      <c r="AM971" s="28"/>
      <c r="AO971" s="39"/>
      <c r="AP971" s="7"/>
      <c r="AQ971" s="92"/>
      <c r="AR971" s="28"/>
      <c r="AT971" s="39"/>
      <c r="AU971" s="7"/>
      <c r="AV971" s="92"/>
    </row>
    <row r="972" spans="1:48" s="27" customFormat="1" x14ac:dyDescent="0.3">
      <c r="A972" s="23"/>
      <c r="B972" s="24"/>
      <c r="C972" s="25"/>
      <c r="D972" s="25"/>
      <c r="E972" s="25"/>
      <c r="K972" s="90"/>
      <c r="M972" s="90"/>
      <c r="N972" s="28"/>
      <c r="P972" s="90"/>
      <c r="Q972" s="91"/>
      <c r="R972" s="92"/>
      <c r="S972" s="28"/>
      <c r="U972" s="39"/>
      <c r="V972" s="91"/>
      <c r="W972" s="92"/>
      <c r="X972" s="28"/>
      <c r="Z972" s="39"/>
      <c r="AA972" s="7"/>
      <c r="AB972" s="92"/>
      <c r="AC972" s="28"/>
      <c r="AE972" s="9"/>
      <c r="AF972" s="7"/>
      <c r="AG972" s="92"/>
      <c r="AH972" s="28"/>
      <c r="AJ972" s="39"/>
      <c r="AK972" s="7"/>
      <c r="AL972" s="92"/>
      <c r="AM972" s="28"/>
      <c r="AO972" s="39"/>
      <c r="AP972" s="7"/>
      <c r="AQ972" s="92"/>
      <c r="AR972" s="28"/>
      <c r="AT972" s="39"/>
      <c r="AU972" s="7"/>
      <c r="AV972" s="92"/>
    </row>
    <row r="973" spans="1:48" s="27" customFormat="1" x14ac:dyDescent="0.3">
      <c r="A973" s="23"/>
      <c r="B973" s="24"/>
      <c r="C973" s="25"/>
      <c r="D973" s="25"/>
      <c r="E973" s="25"/>
      <c r="K973" s="90"/>
      <c r="M973" s="90"/>
      <c r="N973" s="28"/>
      <c r="P973" s="90"/>
      <c r="Q973" s="91"/>
      <c r="R973" s="92"/>
      <c r="S973" s="28"/>
      <c r="U973" s="39"/>
      <c r="V973" s="91"/>
      <c r="W973" s="92"/>
      <c r="X973" s="28"/>
      <c r="Z973" s="39"/>
      <c r="AA973" s="7"/>
      <c r="AB973" s="92"/>
      <c r="AC973" s="28"/>
      <c r="AE973" s="9"/>
      <c r="AF973" s="7"/>
      <c r="AG973" s="92"/>
      <c r="AH973" s="28"/>
      <c r="AJ973" s="39"/>
      <c r="AK973" s="7"/>
      <c r="AL973" s="92"/>
      <c r="AM973" s="28"/>
      <c r="AO973" s="39"/>
      <c r="AP973" s="7"/>
      <c r="AQ973" s="92"/>
      <c r="AR973" s="28"/>
      <c r="AT973" s="39"/>
      <c r="AU973" s="7"/>
      <c r="AV973" s="92"/>
    </row>
    <row r="974" spans="1:48" s="27" customFormat="1" x14ac:dyDescent="0.3">
      <c r="A974" s="23"/>
      <c r="B974" s="24"/>
      <c r="C974" s="25"/>
      <c r="D974" s="25"/>
      <c r="E974" s="25"/>
      <c r="K974" s="90"/>
      <c r="M974" s="90"/>
      <c r="N974" s="28"/>
      <c r="P974" s="90"/>
      <c r="Q974" s="91"/>
      <c r="R974" s="92"/>
      <c r="S974" s="28"/>
      <c r="U974" s="39"/>
      <c r="V974" s="91"/>
      <c r="W974" s="92"/>
      <c r="X974" s="28"/>
      <c r="Z974" s="39"/>
      <c r="AA974" s="7"/>
      <c r="AB974" s="92"/>
      <c r="AC974" s="28"/>
      <c r="AE974" s="9"/>
      <c r="AF974" s="7"/>
      <c r="AG974" s="92"/>
      <c r="AH974" s="28"/>
      <c r="AJ974" s="39"/>
      <c r="AK974" s="7"/>
      <c r="AL974" s="92"/>
      <c r="AM974" s="28"/>
      <c r="AO974" s="39"/>
      <c r="AP974" s="7"/>
      <c r="AQ974" s="92"/>
      <c r="AR974" s="28"/>
      <c r="AT974" s="39"/>
      <c r="AU974" s="7"/>
      <c r="AV974" s="92"/>
    </row>
    <row r="975" spans="1:48" s="27" customFormat="1" x14ac:dyDescent="0.3">
      <c r="A975" s="23"/>
      <c r="B975" s="24"/>
      <c r="C975" s="25"/>
      <c r="D975" s="25"/>
      <c r="E975" s="25"/>
      <c r="K975" s="90"/>
      <c r="M975" s="90"/>
      <c r="N975" s="28"/>
      <c r="P975" s="90"/>
      <c r="Q975" s="91"/>
      <c r="R975" s="92"/>
      <c r="S975" s="28"/>
      <c r="U975" s="39"/>
      <c r="V975" s="91"/>
      <c r="W975" s="92"/>
      <c r="X975" s="28"/>
      <c r="Z975" s="39"/>
      <c r="AA975" s="7"/>
      <c r="AB975" s="92"/>
      <c r="AC975" s="28"/>
      <c r="AE975" s="9"/>
      <c r="AF975" s="7"/>
      <c r="AG975" s="92"/>
      <c r="AH975" s="28"/>
      <c r="AJ975" s="39"/>
      <c r="AK975" s="7"/>
      <c r="AL975" s="92"/>
      <c r="AM975" s="28"/>
      <c r="AO975" s="39"/>
      <c r="AP975" s="7"/>
      <c r="AQ975" s="92"/>
      <c r="AR975" s="28"/>
      <c r="AT975" s="39"/>
      <c r="AU975" s="7"/>
      <c r="AV975" s="92"/>
    </row>
    <row r="976" spans="1:48" s="27" customFormat="1" x14ac:dyDescent="0.3">
      <c r="A976" s="23"/>
      <c r="B976" s="24"/>
      <c r="C976" s="25"/>
      <c r="D976" s="25"/>
      <c r="E976" s="25"/>
      <c r="K976" s="90"/>
      <c r="M976" s="90"/>
      <c r="N976" s="28"/>
      <c r="P976" s="90"/>
      <c r="Q976" s="91"/>
      <c r="R976" s="92"/>
      <c r="S976" s="28"/>
      <c r="U976" s="39"/>
      <c r="V976" s="91"/>
      <c r="W976" s="92"/>
      <c r="X976" s="28"/>
      <c r="Z976" s="39"/>
      <c r="AA976" s="7"/>
      <c r="AB976" s="92"/>
      <c r="AC976" s="28"/>
      <c r="AE976" s="9"/>
      <c r="AF976" s="7"/>
      <c r="AG976" s="92"/>
      <c r="AH976" s="28"/>
      <c r="AJ976" s="39"/>
      <c r="AK976" s="7"/>
      <c r="AL976" s="92"/>
      <c r="AM976" s="28"/>
      <c r="AO976" s="39"/>
      <c r="AP976" s="7"/>
      <c r="AQ976" s="92"/>
      <c r="AR976" s="28"/>
      <c r="AT976" s="39"/>
      <c r="AU976" s="7"/>
      <c r="AV976" s="92"/>
    </row>
    <row r="977" spans="1:48" s="27" customFormat="1" x14ac:dyDescent="0.3">
      <c r="A977" s="23"/>
      <c r="B977" s="24"/>
      <c r="C977" s="25"/>
      <c r="D977" s="25"/>
      <c r="E977" s="25"/>
      <c r="K977" s="90"/>
      <c r="M977" s="90"/>
      <c r="N977" s="28"/>
      <c r="P977" s="90"/>
      <c r="Q977" s="91"/>
      <c r="R977" s="92"/>
      <c r="S977" s="28"/>
      <c r="U977" s="39"/>
      <c r="V977" s="91"/>
      <c r="W977" s="92"/>
      <c r="X977" s="28"/>
      <c r="Z977" s="39"/>
      <c r="AA977" s="7"/>
      <c r="AB977" s="92"/>
      <c r="AC977" s="28"/>
      <c r="AE977" s="9"/>
      <c r="AF977" s="7"/>
      <c r="AG977" s="92"/>
      <c r="AH977" s="28"/>
      <c r="AJ977" s="39"/>
      <c r="AK977" s="7"/>
      <c r="AL977" s="92"/>
      <c r="AM977" s="28"/>
      <c r="AO977" s="39"/>
      <c r="AP977" s="7"/>
      <c r="AQ977" s="92"/>
      <c r="AR977" s="28"/>
      <c r="AT977" s="39"/>
      <c r="AU977" s="7"/>
      <c r="AV977" s="92"/>
    </row>
    <row r="978" spans="1:48" s="27" customFormat="1" x14ac:dyDescent="0.3">
      <c r="A978" s="23"/>
      <c r="B978" s="24"/>
      <c r="C978" s="25"/>
      <c r="D978" s="25"/>
      <c r="E978" s="25"/>
      <c r="K978" s="90"/>
      <c r="M978" s="90"/>
      <c r="N978" s="28"/>
      <c r="P978" s="90"/>
      <c r="Q978" s="91"/>
      <c r="R978" s="92"/>
      <c r="S978" s="28"/>
      <c r="U978" s="39"/>
      <c r="V978" s="91"/>
      <c r="W978" s="92"/>
      <c r="X978" s="28"/>
      <c r="Z978" s="39"/>
      <c r="AA978" s="7"/>
      <c r="AB978" s="92"/>
      <c r="AC978" s="28"/>
      <c r="AE978" s="9"/>
      <c r="AF978" s="7"/>
      <c r="AG978" s="92"/>
      <c r="AH978" s="28"/>
      <c r="AJ978" s="39"/>
      <c r="AK978" s="7"/>
      <c r="AL978" s="92"/>
      <c r="AM978" s="28"/>
      <c r="AO978" s="39"/>
      <c r="AP978" s="7"/>
      <c r="AQ978" s="92"/>
      <c r="AR978" s="28"/>
      <c r="AT978" s="39"/>
      <c r="AU978" s="7"/>
      <c r="AV978" s="92"/>
    </row>
    <row r="979" spans="1:48" s="27" customFormat="1" x14ac:dyDescent="0.3">
      <c r="A979" s="23"/>
      <c r="B979" s="24"/>
      <c r="C979" s="25"/>
      <c r="D979" s="25"/>
      <c r="E979" s="25"/>
      <c r="K979" s="90"/>
      <c r="M979" s="90"/>
      <c r="N979" s="28"/>
      <c r="P979" s="90"/>
      <c r="Q979" s="91"/>
      <c r="R979" s="92"/>
      <c r="S979" s="28"/>
      <c r="U979" s="39"/>
      <c r="V979" s="91"/>
      <c r="W979" s="92"/>
      <c r="X979" s="28"/>
      <c r="Z979" s="39"/>
      <c r="AA979" s="7"/>
      <c r="AB979" s="92"/>
      <c r="AC979" s="28"/>
      <c r="AE979" s="9"/>
      <c r="AF979" s="7"/>
      <c r="AG979" s="92"/>
      <c r="AH979" s="28"/>
      <c r="AJ979" s="39"/>
      <c r="AK979" s="7"/>
      <c r="AL979" s="92"/>
      <c r="AM979" s="28"/>
      <c r="AO979" s="39"/>
      <c r="AP979" s="7"/>
      <c r="AQ979" s="92"/>
      <c r="AR979" s="28"/>
      <c r="AT979" s="39"/>
      <c r="AU979" s="7"/>
      <c r="AV979" s="92"/>
    </row>
    <row r="980" spans="1:48" s="27" customFormat="1" x14ac:dyDescent="0.3">
      <c r="A980" s="23"/>
      <c r="B980" s="24"/>
      <c r="C980" s="25"/>
      <c r="D980" s="25"/>
      <c r="E980" s="25"/>
      <c r="K980" s="90"/>
      <c r="M980" s="90"/>
      <c r="N980" s="28"/>
      <c r="P980" s="90"/>
      <c r="Q980" s="91"/>
      <c r="R980" s="92"/>
      <c r="S980" s="28"/>
      <c r="U980" s="39"/>
      <c r="V980" s="91"/>
      <c r="W980" s="92"/>
      <c r="X980" s="28"/>
      <c r="Z980" s="39"/>
      <c r="AA980" s="7"/>
      <c r="AB980" s="92"/>
      <c r="AC980" s="28"/>
      <c r="AE980" s="9"/>
      <c r="AF980" s="7"/>
      <c r="AG980" s="92"/>
      <c r="AH980" s="28"/>
      <c r="AJ980" s="39"/>
      <c r="AK980" s="7"/>
      <c r="AL980" s="92"/>
      <c r="AM980" s="28"/>
      <c r="AO980" s="39"/>
      <c r="AP980" s="7"/>
      <c r="AQ980" s="92"/>
      <c r="AR980" s="28"/>
      <c r="AT980" s="39"/>
      <c r="AU980" s="7"/>
      <c r="AV980" s="92"/>
    </row>
    <row r="981" spans="1:48" s="27" customFormat="1" x14ac:dyDescent="0.3">
      <c r="A981" s="23"/>
      <c r="B981" s="24"/>
      <c r="C981" s="25"/>
      <c r="D981" s="25"/>
      <c r="E981" s="25"/>
      <c r="K981" s="90"/>
      <c r="M981" s="90"/>
      <c r="N981" s="28"/>
      <c r="P981" s="90"/>
      <c r="Q981" s="91"/>
      <c r="R981" s="92"/>
      <c r="S981" s="28"/>
      <c r="U981" s="39"/>
      <c r="V981" s="91"/>
      <c r="W981" s="92"/>
      <c r="X981" s="28"/>
      <c r="Z981" s="39"/>
      <c r="AA981" s="7"/>
      <c r="AB981" s="92"/>
      <c r="AC981" s="28"/>
      <c r="AE981" s="9"/>
      <c r="AF981" s="7"/>
      <c r="AG981" s="92"/>
      <c r="AH981" s="28"/>
      <c r="AJ981" s="39"/>
      <c r="AK981" s="7"/>
      <c r="AL981" s="92"/>
      <c r="AM981" s="28"/>
      <c r="AO981" s="39"/>
      <c r="AP981" s="7"/>
      <c r="AQ981" s="92"/>
      <c r="AR981" s="28"/>
      <c r="AT981" s="39"/>
      <c r="AU981" s="7"/>
      <c r="AV981" s="92"/>
    </row>
    <row r="982" spans="1:48" s="27" customFormat="1" x14ac:dyDescent="0.3">
      <c r="A982" s="23"/>
      <c r="B982" s="24"/>
      <c r="C982" s="25"/>
      <c r="D982" s="25"/>
      <c r="E982" s="25"/>
      <c r="K982" s="90"/>
      <c r="M982" s="90"/>
      <c r="N982" s="28"/>
      <c r="P982" s="90"/>
      <c r="Q982" s="91"/>
      <c r="R982" s="92"/>
      <c r="S982" s="28"/>
      <c r="U982" s="39"/>
      <c r="V982" s="91"/>
      <c r="W982" s="92"/>
      <c r="X982" s="28"/>
      <c r="Z982" s="39"/>
      <c r="AA982" s="7"/>
      <c r="AB982" s="92"/>
      <c r="AC982" s="28"/>
      <c r="AE982" s="9"/>
      <c r="AF982" s="7"/>
      <c r="AG982" s="92"/>
      <c r="AH982" s="28"/>
      <c r="AJ982" s="39"/>
      <c r="AK982" s="7"/>
      <c r="AL982" s="92"/>
      <c r="AM982" s="28"/>
      <c r="AO982" s="39"/>
      <c r="AP982" s="7"/>
      <c r="AQ982" s="92"/>
      <c r="AR982" s="28"/>
      <c r="AT982" s="39"/>
      <c r="AU982" s="7"/>
      <c r="AV982" s="92"/>
    </row>
    <row r="983" spans="1:48" s="27" customFormat="1" x14ac:dyDescent="0.3">
      <c r="A983" s="23"/>
      <c r="B983" s="24"/>
      <c r="C983" s="25"/>
      <c r="D983" s="25"/>
      <c r="E983" s="25"/>
      <c r="K983" s="90"/>
      <c r="M983" s="90"/>
      <c r="N983" s="28"/>
      <c r="P983" s="90"/>
      <c r="Q983" s="91"/>
      <c r="R983" s="92"/>
      <c r="S983" s="28"/>
      <c r="U983" s="39"/>
      <c r="V983" s="91"/>
      <c r="W983" s="92"/>
      <c r="X983" s="28"/>
      <c r="Z983" s="39"/>
      <c r="AA983" s="7"/>
      <c r="AB983" s="92"/>
      <c r="AC983" s="28"/>
      <c r="AE983" s="9"/>
      <c r="AF983" s="7"/>
      <c r="AG983" s="92"/>
      <c r="AH983" s="28"/>
      <c r="AJ983" s="39"/>
      <c r="AK983" s="7"/>
      <c r="AL983" s="92"/>
      <c r="AM983" s="28"/>
      <c r="AO983" s="39"/>
      <c r="AP983" s="7"/>
      <c r="AQ983" s="92"/>
      <c r="AR983" s="28"/>
      <c r="AT983" s="39"/>
      <c r="AU983" s="7"/>
      <c r="AV983" s="92"/>
    </row>
    <row r="984" spans="1:48" s="27" customFormat="1" x14ac:dyDescent="0.3">
      <c r="A984" s="23"/>
      <c r="B984" s="24"/>
      <c r="C984" s="25"/>
      <c r="D984" s="25"/>
      <c r="E984" s="25"/>
      <c r="K984" s="90"/>
      <c r="M984" s="90"/>
      <c r="N984" s="28"/>
      <c r="P984" s="90"/>
      <c r="Q984" s="91"/>
      <c r="R984" s="92"/>
      <c r="S984" s="28"/>
      <c r="U984" s="39"/>
      <c r="V984" s="91"/>
      <c r="W984" s="92"/>
      <c r="X984" s="28"/>
      <c r="Z984" s="39"/>
      <c r="AA984" s="7"/>
      <c r="AB984" s="92"/>
      <c r="AC984" s="28"/>
      <c r="AE984" s="9"/>
      <c r="AF984" s="7"/>
      <c r="AG984" s="92"/>
      <c r="AH984" s="28"/>
      <c r="AJ984" s="39"/>
      <c r="AK984" s="7"/>
      <c r="AL984" s="92"/>
      <c r="AM984" s="28"/>
      <c r="AO984" s="39"/>
      <c r="AP984" s="7"/>
      <c r="AQ984" s="92"/>
      <c r="AR984" s="28"/>
      <c r="AT984" s="39"/>
      <c r="AU984" s="7"/>
      <c r="AV984" s="92"/>
    </row>
    <row r="985" spans="1:48" s="27" customFormat="1" x14ac:dyDescent="0.3">
      <c r="A985" s="23"/>
      <c r="B985" s="24"/>
      <c r="C985" s="25"/>
      <c r="D985" s="25"/>
      <c r="E985" s="25"/>
      <c r="K985" s="90"/>
      <c r="M985" s="90"/>
      <c r="N985" s="28"/>
      <c r="P985" s="90"/>
      <c r="Q985" s="91"/>
      <c r="R985" s="92"/>
      <c r="S985" s="28"/>
      <c r="U985" s="39"/>
      <c r="V985" s="91"/>
      <c r="W985" s="92"/>
      <c r="X985" s="28"/>
      <c r="Z985" s="39"/>
      <c r="AA985" s="7"/>
      <c r="AB985" s="92"/>
      <c r="AC985" s="28"/>
      <c r="AE985" s="9"/>
      <c r="AF985" s="7"/>
      <c r="AG985" s="92"/>
      <c r="AH985" s="28"/>
      <c r="AJ985" s="39"/>
      <c r="AK985" s="7"/>
      <c r="AL985" s="92"/>
      <c r="AM985" s="28"/>
      <c r="AO985" s="39"/>
      <c r="AP985" s="7"/>
      <c r="AQ985" s="92"/>
      <c r="AR985" s="28"/>
      <c r="AT985" s="39"/>
      <c r="AU985" s="7"/>
      <c r="AV985" s="92"/>
    </row>
    <row r="986" spans="1:48" s="27" customFormat="1" x14ac:dyDescent="0.3">
      <c r="A986" s="23"/>
      <c r="B986" s="24"/>
      <c r="C986" s="25"/>
      <c r="D986" s="25"/>
      <c r="E986" s="25"/>
      <c r="K986" s="90"/>
      <c r="M986" s="90"/>
      <c r="N986" s="28"/>
      <c r="P986" s="90"/>
      <c r="Q986" s="91"/>
      <c r="R986" s="92"/>
      <c r="S986" s="28"/>
      <c r="U986" s="39"/>
      <c r="V986" s="91"/>
      <c r="W986" s="92"/>
      <c r="X986" s="28"/>
      <c r="Z986" s="39"/>
      <c r="AA986" s="7"/>
      <c r="AB986" s="92"/>
      <c r="AC986" s="28"/>
      <c r="AE986" s="9"/>
      <c r="AF986" s="7"/>
      <c r="AG986" s="92"/>
      <c r="AH986" s="28"/>
      <c r="AJ986" s="39"/>
      <c r="AK986" s="7"/>
      <c r="AL986" s="92"/>
      <c r="AM986" s="28"/>
      <c r="AO986" s="39"/>
      <c r="AP986" s="7"/>
      <c r="AQ986" s="92"/>
      <c r="AR986" s="28"/>
      <c r="AT986" s="39"/>
      <c r="AU986" s="7"/>
      <c r="AV986" s="92"/>
    </row>
    <row r="987" spans="1:48" s="27" customFormat="1" x14ac:dyDescent="0.3">
      <c r="A987" s="23"/>
      <c r="B987" s="24"/>
      <c r="C987" s="25"/>
      <c r="D987" s="25"/>
      <c r="E987" s="25"/>
      <c r="K987" s="90"/>
      <c r="M987" s="90"/>
      <c r="N987" s="28"/>
      <c r="P987" s="90"/>
      <c r="Q987" s="91"/>
      <c r="R987" s="92"/>
      <c r="S987" s="28"/>
      <c r="U987" s="39"/>
      <c r="V987" s="91"/>
      <c r="W987" s="92"/>
      <c r="X987" s="28"/>
      <c r="Z987" s="39"/>
      <c r="AA987" s="7"/>
      <c r="AB987" s="92"/>
      <c r="AC987" s="28"/>
      <c r="AE987" s="9"/>
      <c r="AF987" s="7"/>
      <c r="AG987" s="92"/>
      <c r="AH987" s="28"/>
      <c r="AJ987" s="39"/>
      <c r="AK987" s="7"/>
      <c r="AL987" s="92"/>
      <c r="AM987" s="28"/>
      <c r="AO987" s="39"/>
      <c r="AP987" s="7"/>
      <c r="AQ987" s="92"/>
      <c r="AR987" s="28"/>
      <c r="AT987" s="39"/>
      <c r="AU987" s="7"/>
      <c r="AV987" s="92"/>
    </row>
    <row r="988" spans="1:48" s="27" customFormat="1" x14ac:dyDescent="0.3">
      <c r="A988" s="23"/>
      <c r="B988" s="24"/>
      <c r="C988" s="25"/>
      <c r="D988" s="25"/>
      <c r="E988" s="25"/>
      <c r="K988" s="90"/>
      <c r="M988" s="90"/>
      <c r="N988" s="28"/>
      <c r="P988" s="90"/>
      <c r="Q988" s="91"/>
      <c r="R988" s="92"/>
      <c r="S988" s="28"/>
      <c r="U988" s="39"/>
      <c r="V988" s="91"/>
      <c r="W988" s="92"/>
      <c r="X988" s="28"/>
      <c r="Z988" s="39"/>
      <c r="AA988" s="7"/>
      <c r="AB988" s="92"/>
      <c r="AC988" s="28"/>
      <c r="AE988" s="9"/>
      <c r="AF988" s="7"/>
      <c r="AG988" s="92"/>
      <c r="AH988" s="28"/>
      <c r="AJ988" s="39"/>
      <c r="AK988" s="7"/>
      <c r="AL988" s="92"/>
      <c r="AM988" s="28"/>
      <c r="AO988" s="39"/>
      <c r="AP988" s="7"/>
      <c r="AQ988" s="92"/>
      <c r="AR988" s="28"/>
      <c r="AT988" s="39"/>
      <c r="AU988" s="7"/>
      <c r="AV988" s="92"/>
    </row>
    <row r="989" spans="1:48" s="27" customFormat="1" x14ac:dyDescent="0.3">
      <c r="A989" s="23"/>
      <c r="B989" s="24"/>
      <c r="C989" s="25"/>
      <c r="D989" s="25"/>
      <c r="E989" s="25"/>
      <c r="K989" s="90"/>
      <c r="M989" s="90"/>
      <c r="N989" s="28"/>
      <c r="P989" s="90"/>
      <c r="Q989" s="91"/>
      <c r="R989" s="92"/>
      <c r="S989" s="28"/>
      <c r="U989" s="39"/>
      <c r="V989" s="91"/>
      <c r="W989" s="92"/>
      <c r="X989" s="28"/>
      <c r="Z989" s="39"/>
      <c r="AA989" s="7"/>
      <c r="AB989" s="92"/>
      <c r="AC989" s="28"/>
      <c r="AE989" s="9"/>
      <c r="AF989" s="7"/>
      <c r="AG989" s="92"/>
      <c r="AH989" s="28"/>
      <c r="AJ989" s="39"/>
      <c r="AK989" s="7"/>
      <c r="AL989" s="92"/>
      <c r="AM989" s="28"/>
      <c r="AO989" s="39"/>
      <c r="AP989" s="7"/>
      <c r="AQ989" s="92"/>
      <c r="AR989" s="28"/>
      <c r="AT989" s="39"/>
      <c r="AU989" s="7"/>
      <c r="AV989" s="92"/>
    </row>
    <row r="990" spans="1:48" s="27" customFormat="1" x14ac:dyDescent="0.3">
      <c r="A990" s="23"/>
      <c r="B990" s="24"/>
      <c r="C990" s="25"/>
      <c r="D990" s="25"/>
      <c r="E990" s="25"/>
      <c r="K990" s="90"/>
      <c r="M990" s="90"/>
      <c r="N990" s="28"/>
      <c r="P990" s="90"/>
      <c r="Q990" s="91"/>
      <c r="R990" s="92"/>
      <c r="S990" s="28"/>
      <c r="U990" s="39"/>
      <c r="V990" s="91"/>
      <c r="W990" s="92"/>
      <c r="X990" s="28"/>
      <c r="Z990" s="39"/>
      <c r="AA990" s="7"/>
      <c r="AB990" s="92"/>
      <c r="AC990" s="28"/>
      <c r="AE990" s="9"/>
      <c r="AF990" s="7"/>
      <c r="AG990" s="92"/>
      <c r="AH990" s="28"/>
      <c r="AJ990" s="39"/>
      <c r="AK990" s="7"/>
      <c r="AL990" s="92"/>
      <c r="AM990" s="28"/>
      <c r="AO990" s="39"/>
      <c r="AP990" s="7"/>
      <c r="AQ990" s="92"/>
      <c r="AR990" s="28"/>
      <c r="AT990" s="39"/>
      <c r="AU990" s="7"/>
      <c r="AV990" s="92"/>
    </row>
    <row r="991" spans="1:48" s="27" customFormat="1" x14ac:dyDescent="0.3">
      <c r="A991" s="23"/>
      <c r="B991" s="24"/>
      <c r="C991" s="25"/>
      <c r="D991" s="25"/>
      <c r="E991" s="25"/>
      <c r="K991" s="90"/>
      <c r="M991" s="90"/>
      <c r="N991" s="28"/>
      <c r="P991" s="90"/>
      <c r="Q991" s="91"/>
      <c r="R991" s="92"/>
      <c r="S991" s="28"/>
      <c r="U991" s="39"/>
      <c r="V991" s="91"/>
      <c r="W991" s="92"/>
      <c r="X991" s="28"/>
      <c r="Z991" s="39"/>
      <c r="AA991" s="7"/>
      <c r="AB991" s="92"/>
      <c r="AC991" s="28"/>
      <c r="AE991" s="9"/>
      <c r="AF991" s="7"/>
      <c r="AG991" s="92"/>
      <c r="AH991" s="28"/>
      <c r="AJ991" s="39"/>
      <c r="AK991" s="7"/>
      <c r="AL991" s="92"/>
      <c r="AM991" s="28"/>
      <c r="AO991" s="39"/>
      <c r="AP991" s="7"/>
      <c r="AQ991" s="92"/>
      <c r="AR991" s="28"/>
      <c r="AT991" s="39"/>
      <c r="AU991" s="7"/>
      <c r="AV991" s="92"/>
    </row>
    <row r="992" spans="1:48" s="27" customFormat="1" x14ac:dyDescent="0.3">
      <c r="A992" s="23"/>
      <c r="B992" s="24"/>
      <c r="C992" s="25"/>
      <c r="D992" s="25"/>
      <c r="E992" s="25"/>
      <c r="K992" s="90"/>
      <c r="M992" s="90"/>
      <c r="N992" s="28"/>
      <c r="P992" s="90"/>
      <c r="Q992" s="91"/>
      <c r="R992" s="92"/>
      <c r="S992" s="28"/>
      <c r="U992" s="39"/>
      <c r="V992" s="91"/>
      <c r="W992" s="92"/>
      <c r="X992" s="28"/>
      <c r="Z992" s="39"/>
      <c r="AA992" s="7"/>
      <c r="AB992" s="92"/>
      <c r="AC992" s="28"/>
      <c r="AE992" s="9"/>
      <c r="AF992" s="7"/>
      <c r="AG992" s="92"/>
      <c r="AH992" s="28"/>
      <c r="AJ992" s="39"/>
      <c r="AK992" s="7"/>
      <c r="AL992" s="92"/>
      <c r="AM992" s="28"/>
      <c r="AO992" s="39"/>
      <c r="AP992" s="7"/>
      <c r="AQ992" s="92"/>
      <c r="AR992" s="28"/>
      <c r="AT992" s="39"/>
      <c r="AU992" s="7"/>
      <c r="AV992" s="92"/>
    </row>
    <row r="993" spans="1:48" s="27" customFormat="1" x14ac:dyDescent="0.3">
      <c r="A993" s="23"/>
      <c r="B993" s="24"/>
      <c r="C993" s="25"/>
      <c r="D993" s="25"/>
      <c r="E993" s="25"/>
      <c r="K993" s="90"/>
      <c r="M993" s="90"/>
      <c r="N993" s="28"/>
      <c r="P993" s="90"/>
      <c r="Q993" s="91"/>
      <c r="R993" s="92"/>
      <c r="S993" s="28"/>
      <c r="U993" s="39"/>
      <c r="V993" s="91"/>
      <c r="W993" s="92"/>
      <c r="X993" s="28"/>
      <c r="Z993" s="39"/>
      <c r="AA993" s="7"/>
      <c r="AB993" s="92"/>
      <c r="AC993" s="28"/>
      <c r="AE993" s="9"/>
      <c r="AF993" s="7"/>
      <c r="AG993" s="92"/>
      <c r="AH993" s="28"/>
      <c r="AJ993" s="39"/>
      <c r="AK993" s="7"/>
      <c r="AL993" s="92"/>
      <c r="AM993" s="28"/>
      <c r="AO993" s="39"/>
      <c r="AP993" s="7"/>
      <c r="AQ993" s="92"/>
      <c r="AR993" s="28"/>
      <c r="AT993" s="39"/>
      <c r="AU993" s="7"/>
      <c r="AV993" s="92"/>
    </row>
    <row r="994" spans="1:48" s="27" customFormat="1" x14ac:dyDescent="0.3">
      <c r="A994" s="23"/>
      <c r="B994" s="24"/>
      <c r="C994" s="25"/>
      <c r="D994" s="25"/>
      <c r="E994" s="25"/>
      <c r="K994" s="90"/>
      <c r="M994" s="90"/>
      <c r="N994" s="28"/>
      <c r="P994" s="90"/>
      <c r="Q994" s="91"/>
      <c r="R994" s="92"/>
      <c r="S994" s="28"/>
      <c r="U994" s="39"/>
      <c r="V994" s="91"/>
      <c r="W994" s="92"/>
      <c r="X994" s="28"/>
      <c r="Z994" s="39"/>
      <c r="AA994" s="7"/>
      <c r="AB994" s="92"/>
      <c r="AC994" s="28"/>
      <c r="AE994" s="9"/>
      <c r="AF994" s="7"/>
      <c r="AG994" s="92"/>
      <c r="AH994" s="28"/>
      <c r="AJ994" s="39"/>
      <c r="AK994" s="7"/>
      <c r="AL994" s="92"/>
      <c r="AM994" s="28"/>
      <c r="AO994" s="39"/>
      <c r="AP994" s="7"/>
      <c r="AQ994" s="92"/>
      <c r="AR994" s="28"/>
      <c r="AT994" s="39"/>
      <c r="AU994" s="7"/>
      <c r="AV994" s="92"/>
    </row>
  </sheetData>
  <conditionalFormatting sqref="A175:A217 A120:A149 A151:A173">
    <cfRule type="cellIs" dxfId="181" priority="11" operator="equal">
      <formula>6420</formula>
    </cfRule>
    <cfRule type="cellIs" dxfId="180" priority="12" operator="equal">
      <formula>6420</formula>
    </cfRule>
    <cfRule type="cellIs" dxfId="179" priority="13" operator="equal">
      <formula>6050</formula>
    </cfRule>
    <cfRule type="cellIs" dxfId="178" priority="14" operator="equal">
      <formula>606</formula>
    </cfRule>
    <cfRule type="cellIs" dxfId="177" priority="15" operator="equal">
      <formula>605</formula>
    </cfRule>
  </conditionalFormatting>
  <conditionalFormatting sqref="A174">
    <cfRule type="cellIs" dxfId="176" priority="6" operator="equal">
      <formula>6420</formula>
    </cfRule>
    <cfRule type="cellIs" dxfId="175" priority="7" operator="equal">
      <formula>6420</formula>
    </cfRule>
    <cfRule type="cellIs" dxfId="174" priority="8" operator="equal">
      <formula>6050</formula>
    </cfRule>
    <cfRule type="cellIs" dxfId="173" priority="9" operator="equal">
      <formula>606</formula>
    </cfRule>
    <cfRule type="cellIs" dxfId="172" priority="10" operator="equal">
      <formula>605</formula>
    </cfRule>
  </conditionalFormatting>
  <conditionalFormatting sqref="A150">
    <cfRule type="cellIs" dxfId="4" priority="1" operator="equal">
      <formula>6420</formula>
    </cfRule>
    <cfRule type="cellIs" dxfId="3" priority="2" operator="equal">
      <formula>6420</formula>
    </cfRule>
    <cfRule type="cellIs" dxfId="2" priority="3" operator="equal">
      <formula>6050</formula>
    </cfRule>
    <cfRule type="cellIs" dxfId="1" priority="4" operator="equal">
      <formula>606</formula>
    </cfRule>
    <cfRule type="cellIs" dxfId="0" priority="5" operator="equal">
      <formula>605</formula>
    </cfRule>
  </conditionalFormatting>
  <printOptions horizontalCentered="1"/>
  <pageMargins left="0.39370078740157483" right="0.39370078740157483" top="0.39370078740157483" bottom="0.39370078740157483" header="0" footer="0"/>
  <pageSetup paperSize="9" scale="94" fitToWidth="2" fitToHeight="0" orientation="portrait" r:id="rId1"/>
  <rowBreaks count="5" manualBreakCount="5">
    <brk id="78" max="16383" man="1"/>
    <brk id="125" max="16383" man="1"/>
    <brk id="153" max="16383" man="1"/>
    <brk id="260" max="16383" man="1"/>
    <brk id="800" max="30" man="1"/>
  </rowBreaks>
  <colBreaks count="1" manualBreakCount="1">
    <brk id="13" max="524"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1]!AllerVersAscenseurs">
                <anchor moveWithCells="1" sizeWithCells="1">
                  <from>
                    <xdr:col>1</xdr:col>
                    <xdr:colOff>1143000</xdr:colOff>
                    <xdr:row>672</xdr:row>
                    <xdr:rowOff>38100</xdr:rowOff>
                  </from>
                  <to>
                    <xdr:col>1</xdr:col>
                    <xdr:colOff>1838325</xdr:colOff>
                    <xdr:row>672</xdr:row>
                    <xdr:rowOff>190500</xdr:rowOff>
                  </to>
                </anchor>
              </controlPr>
            </control>
          </mc:Choice>
        </mc:AlternateContent>
        <mc:AlternateContent xmlns:mc="http://schemas.openxmlformats.org/markup-compatibility/2006">
          <mc:Choice Requires="x14">
            <control shapeId="1026" r:id="rId5" name="Button 2">
              <controlPr defaultSize="0" print="0" autoFill="0" autoPict="0" macro="[1]!AllerVersChauffage">
                <anchor moveWithCells="1" sizeWithCells="1">
                  <from>
                    <xdr:col>1</xdr:col>
                    <xdr:colOff>1143000</xdr:colOff>
                    <xdr:row>660</xdr:row>
                    <xdr:rowOff>28575</xdr:rowOff>
                  </from>
                  <to>
                    <xdr:col>1</xdr:col>
                    <xdr:colOff>1838325</xdr:colOff>
                    <xdr:row>660</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
  <sheetViews>
    <sheetView topLeftCell="A28" workbookViewId="0">
      <selection activeCell="E22" sqref="E22"/>
    </sheetView>
  </sheetViews>
  <sheetFormatPr baseColWidth="10" defaultRowHeight="16.5"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3:N10"/>
  <sheetViews>
    <sheetView workbookViewId="0">
      <selection activeCell="N7" sqref="N7"/>
    </sheetView>
  </sheetViews>
  <sheetFormatPr baseColWidth="10" defaultRowHeight="16.5" x14ac:dyDescent="0.3"/>
  <sheetData>
    <row r="3" spans="1:14" x14ac:dyDescent="0.3">
      <c r="C3">
        <v>2010</v>
      </c>
      <c r="D3">
        <v>2011</v>
      </c>
      <c r="E3">
        <v>2012</v>
      </c>
      <c r="F3">
        <v>2013</v>
      </c>
      <c r="G3">
        <v>2014</v>
      </c>
      <c r="H3">
        <v>2015</v>
      </c>
      <c r="I3">
        <v>2016</v>
      </c>
      <c r="J3">
        <v>2017</v>
      </c>
      <c r="K3">
        <v>2018</v>
      </c>
      <c r="L3">
        <v>2019</v>
      </c>
    </row>
    <row r="4" spans="1:14" x14ac:dyDescent="0.3">
      <c r="A4" s="188" t="s">
        <v>347</v>
      </c>
      <c r="B4" s="188"/>
      <c r="C4" s="455">
        <v>1930.5</v>
      </c>
      <c r="D4" s="455">
        <v>3564.37</v>
      </c>
      <c r="E4" s="455">
        <v>481.99</v>
      </c>
      <c r="F4" s="455">
        <v>1356.39</v>
      </c>
      <c r="G4" s="455">
        <v>1559.28</v>
      </c>
      <c r="H4" s="455">
        <v>2117.16</v>
      </c>
      <c r="I4" s="455">
        <v>2593.6799999999998</v>
      </c>
      <c r="J4" s="455">
        <v>2029.68</v>
      </c>
      <c r="K4" s="455">
        <v>3084.02</v>
      </c>
      <c r="L4" s="455">
        <v>1638.36</v>
      </c>
      <c r="M4" s="456">
        <f>SUM(C4:L4)</f>
        <v>20355.43</v>
      </c>
    </row>
    <row r="5" spans="1:14" x14ac:dyDescent="0.3">
      <c r="A5" t="s">
        <v>579</v>
      </c>
      <c r="C5">
        <v>-2376.77</v>
      </c>
      <c r="D5">
        <v>-1936.97</v>
      </c>
      <c r="E5">
        <v>-1373.04</v>
      </c>
      <c r="F5">
        <v>-1216.44</v>
      </c>
      <c r="G5">
        <v>-1550.84</v>
      </c>
      <c r="H5">
        <v>-1664.94</v>
      </c>
      <c r="I5">
        <v>-1751.48</v>
      </c>
      <c r="J5">
        <v>-1684.37</v>
      </c>
      <c r="K5">
        <v>-1444.05</v>
      </c>
      <c r="L5">
        <v>-1039.33</v>
      </c>
      <c r="M5" s="456">
        <f>SUM(C5:L5)</f>
        <v>-16038.229999999998</v>
      </c>
    </row>
    <row r="6" spans="1:14" x14ac:dyDescent="0.3">
      <c r="C6" s="456">
        <f>-(C5+C4)</f>
        <v>446.27</v>
      </c>
      <c r="D6" s="456">
        <f t="shared" ref="D6:L6" si="0">-(D5+D4)</f>
        <v>-1627.3999999999999</v>
      </c>
      <c r="E6" s="456">
        <f t="shared" si="0"/>
        <v>891.05</v>
      </c>
      <c r="F6" s="456">
        <f t="shared" si="0"/>
        <v>-139.95000000000005</v>
      </c>
      <c r="G6" s="456">
        <f t="shared" si="0"/>
        <v>-8.4400000000000546</v>
      </c>
      <c r="H6" s="456">
        <f t="shared" si="0"/>
        <v>-452.2199999999998</v>
      </c>
      <c r="I6" s="456">
        <f t="shared" si="0"/>
        <v>-842.19999999999982</v>
      </c>
      <c r="J6" s="456">
        <f t="shared" si="0"/>
        <v>-345.31000000000017</v>
      </c>
      <c r="K6" s="456">
        <f t="shared" si="0"/>
        <v>-1639.97</v>
      </c>
      <c r="L6" s="456">
        <f t="shared" si="0"/>
        <v>-599.03</v>
      </c>
      <c r="M6" s="456">
        <f>SUM(C6:L6)</f>
        <v>-4317.2</v>
      </c>
      <c r="N6" s="456">
        <f>SUM(H6:L6)</f>
        <v>-3878.7299999999996</v>
      </c>
    </row>
    <row r="8" spans="1:14" x14ac:dyDescent="0.3">
      <c r="C8">
        <f>-C5</f>
        <v>2376.77</v>
      </c>
      <c r="D8">
        <f t="shared" ref="D8:L8" si="1">-D5</f>
        <v>1936.97</v>
      </c>
      <c r="E8">
        <f t="shared" si="1"/>
        <v>1373.04</v>
      </c>
      <c r="F8">
        <f t="shared" si="1"/>
        <v>1216.44</v>
      </c>
      <c r="G8">
        <f t="shared" si="1"/>
        <v>1550.84</v>
      </c>
      <c r="H8">
        <f t="shared" si="1"/>
        <v>1664.94</v>
      </c>
      <c r="I8">
        <f t="shared" si="1"/>
        <v>1751.48</v>
      </c>
      <c r="J8">
        <f t="shared" si="1"/>
        <v>1684.37</v>
      </c>
      <c r="K8">
        <f t="shared" si="1"/>
        <v>1444.05</v>
      </c>
      <c r="L8">
        <f t="shared" si="1"/>
        <v>1039.33</v>
      </c>
    </row>
    <row r="10" spans="1:14" x14ac:dyDescent="0.3">
      <c r="C10" s="457">
        <f>C6</f>
        <v>446.27</v>
      </c>
      <c r="D10" s="457">
        <f t="shared" ref="D10:L10" si="2">D6</f>
        <v>-1627.3999999999999</v>
      </c>
      <c r="E10" s="457">
        <f t="shared" si="2"/>
        <v>891.05</v>
      </c>
      <c r="F10" s="457">
        <f t="shared" si="2"/>
        <v>-139.95000000000005</v>
      </c>
      <c r="G10" s="457">
        <f t="shared" si="2"/>
        <v>-8.4400000000000546</v>
      </c>
      <c r="H10" s="457">
        <f t="shared" si="2"/>
        <v>-452.2199999999998</v>
      </c>
      <c r="I10" s="457">
        <f t="shared" si="2"/>
        <v>-842.19999999999982</v>
      </c>
      <c r="J10" s="457">
        <f t="shared" si="2"/>
        <v>-345.31000000000017</v>
      </c>
      <c r="K10" s="457">
        <f t="shared" si="2"/>
        <v>-1639.97</v>
      </c>
      <c r="L10" s="457">
        <f t="shared" si="2"/>
        <v>-599.03</v>
      </c>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M512"/>
  <sheetViews>
    <sheetView zoomScaleNormal="100" workbookViewId="0">
      <pane ySplit="1" topLeftCell="A141" activePane="bottomLeft" state="frozen"/>
      <selection activeCell="B493" sqref="B493"/>
      <selection pane="bottomLeft" activeCell="E154" sqref="E154"/>
    </sheetView>
  </sheetViews>
  <sheetFormatPr baseColWidth="10" defaultRowHeight="16.5" x14ac:dyDescent="0.3"/>
  <cols>
    <col min="1" max="1" width="5.875" style="460" bestFit="1" customWidth="1"/>
    <col min="2" max="2" width="7.5" style="460" customWidth="1"/>
    <col min="3" max="3" width="7.125" style="460" bestFit="1" customWidth="1"/>
    <col min="4" max="4" width="9" style="460" customWidth="1"/>
    <col min="5" max="5" width="11.75" style="460" customWidth="1"/>
    <col min="6" max="6" width="11.75" style="460" hidden="1" customWidth="1"/>
    <col min="7" max="7" width="11.75" style="460" customWidth="1"/>
    <col min="8" max="8" width="11" style="460"/>
    <col min="9" max="9" width="12.25" style="458" customWidth="1"/>
    <col min="10" max="16384" width="11" style="458"/>
  </cols>
  <sheetData>
    <row r="1" spans="1:13" s="459" customFormat="1" ht="33" customHeight="1" x14ac:dyDescent="0.3">
      <c r="A1" s="459" t="s">
        <v>616</v>
      </c>
      <c r="B1" s="459" t="s">
        <v>617</v>
      </c>
      <c r="C1" s="459" t="s">
        <v>618</v>
      </c>
      <c r="D1" s="459" t="s">
        <v>1323</v>
      </c>
      <c r="E1" s="459" t="s">
        <v>619</v>
      </c>
      <c r="F1" s="471" t="s">
        <v>620</v>
      </c>
      <c r="G1" s="459" t="s">
        <v>621</v>
      </c>
      <c r="H1" s="459" t="s">
        <v>622</v>
      </c>
      <c r="I1" s="459" t="s">
        <v>623</v>
      </c>
    </row>
    <row r="2" spans="1:13" x14ac:dyDescent="0.3">
      <c r="A2" s="460">
        <v>161</v>
      </c>
      <c r="B2" s="460" t="s">
        <v>942</v>
      </c>
      <c r="C2" s="460" t="s">
        <v>625</v>
      </c>
      <c r="D2" s="460" t="s">
        <v>943</v>
      </c>
      <c r="E2" s="460">
        <v>129</v>
      </c>
      <c r="F2" s="462">
        <v>19</v>
      </c>
      <c r="G2" s="460">
        <v>19</v>
      </c>
      <c r="I2" s="458" t="s">
        <v>944</v>
      </c>
    </row>
    <row r="3" spans="1:13" x14ac:dyDescent="0.3">
      <c r="A3" s="465">
        <v>162</v>
      </c>
      <c r="B3" s="465" t="s">
        <v>942</v>
      </c>
      <c r="C3" s="465" t="s">
        <v>625</v>
      </c>
      <c r="D3" s="465" t="s">
        <v>945</v>
      </c>
      <c r="E3" s="465">
        <v>149</v>
      </c>
      <c r="F3" s="462">
        <v>25</v>
      </c>
      <c r="G3" s="465">
        <v>23</v>
      </c>
      <c r="I3" s="509" t="s">
        <v>835</v>
      </c>
      <c r="J3" s="509" t="s">
        <v>836</v>
      </c>
      <c r="K3" s="509"/>
      <c r="L3" s="509"/>
    </row>
    <row r="4" spans="1:13" x14ac:dyDescent="0.3">
      <c r="A4" s="460">
        <v>163</v>
      </c>
      <c r="B4" s="460" t="s">
        <v>942</v>
      </c>
      <c r="C4" s="460" t="s">
        <v>625</v>
      </c>
      <c r="D4" s="460" t="s">
        <v>946</v>
      </c>
      <c r="E4" s="460">
        <v>109</v>
      </c>
      <c r="F4" s="462">
        <v>16</v>
      </c>
      <c r="G4" s="460">
        <v>14</v>
      </c>
      <c r="I4" s="458" t="s">
        <v>947</v>
      </c>
      <c r="J4" s="458" t="s">
        <v>948</v>
      </c>
    </row>
    <row r="5" spans="1:13" x14ac:dyDescent="0.3">
      <c r="A5" s="460">
        <v>166</v>
      </c>
      <c r="B5" s="460" t="s">
        <v>942</v>
      </c>
      <c r="C5" s="460" t="s">
        <v>625</v>
      </c>
      <c r="D5" s="460" t="s">
        <v>953</v>
      </c>
      <c r="E5" s="460">
        <v>109</v>
      </c>
      <c r="F5" s="462">
        <v>18</v>
      </c>
      <c r="G5" s="460">
        <v>15</v>
      </c>
      <c r="I5" s="458" t="s">
        <v>954</v>
      </c>
    </row>
    <row r="6" spans="1:13" x14ac:dyDescent="0.3">
      <c r="A6" s="460">
        <v>167</v>
      </c>
      <c r="B6" s="460" t="s">
        <v>942</v>
      </c>
      <c r="C6" s="460" t="s">
        <v>625</v>
      </c>
      <c r="D6" s="460" t="s">
        <v>955</v>
      </c>
      <c r="E6" s="460">
        <v>124</v>
      </c>
      <c r="F6" s="462">
        <v>19</v>
      </c>
      <c r="G6" s="460">
        <v>18</v>
      </c>
      <c r="I6" s="458" t="s">
        <v>954</v>
      </c>
    </row>
    <row r="7" spans="1:13" x14ac:dyDescent="0.3">
      <c r="A7" s="460">
        <v>168</v>
      </c>
      <c r="B7" s="460" t="s">
        <v>942</v>
      </c>
      <c r="C7" s="460" t="s">
        <v>625</v>
      </c>
      <c r="D7" s="460" t="s">
        <v>956</v>
      </c>
      <c r="E7" s="460">
        <v>109</v>
      </c>
      <c r="F7" s="462">
        <v>24</v>
      </c>
      <c r="G7" s="460">
        <v>22</v>
      </c>
      <c r="I7" s="458" t="s">
        <v>954</v>
      </c>
    </row>
    <row r="8" spans="1:13" x14ac:dyDescent="0.3">
      <c r="A8" s="465">
        <v>171</v>
      </c>
      <c r="B8" s="465" t="s">
        <v>942</v>
      </c>
      <c r="C8" s="465" t="s">
        <v>625</v>
      </c>
      <c r="D8" s="465" t="s">
        <v>961</v>
      </c>
      <c r="E8" s="465">
        <v>109</v>
      </c>
      <c r="F8" s="462">
        <v>20</v>
      </c>
      <c r="G8" s="465">
        <v>18</v>
      </c>
      <c r="I8" s="509" t="s">
        <v>962</v>
      </c>
    </row>
    <row r="9" spans="1:13" x14ac:dyDescent="0.3">
      <c r="A9" s="465">
        <v>172</v>
      </c>
      <c r="B9" s="465" t="s">
        <v>942</v>
      </c>
      <c r="C9" s="465" t="s">
        <v>625</v>
      </c>
      <c r="D9" s="465" t="s">
        <v>963</v>
      </c>
      <c r="E9" s="465">
        <v>84</v>
      </c>
      <c r="F9" s="462">
        <v>12</v>
      </c>
      <c r="G9" s="465">
        <v>10</v>
      </c>
      <c r="I9" s="509" t="s">
        <v>962</v>
      </c>
    </row>
    <row r="10" spans="1:13" x14ac:dyDescent="0.3">
      <c r="A10" s="460">
        <v>487</v>
      </c>
      <c r="B10" s="460" t="s">
        <v>942</v>
      </c>
      <c r="C10" s="460" t="s">
        <v>625</v>
      </c>
      <c r="D10" s="460" t="s">
        <v>1320</v>
      </c>
      <c r="E10" s="460">
        <v>135</v>
      </c>
      <c r="F10" s="461">
        <v>25</v>
      </c>
      <c r="G10" s="460">
        <v>21</v>
      </c>
      <c r="I10" s="458" t="s">
        <v>947</v>
      </c>
      <c r="J10" s="458" t="s">
        <v>948</v>
      </c>
    </row>
    <row r="11" spans="1:13" x14ac:dyDescent="0.3">
      <c r="A11" s="460">
        <v>488</v>
      </c>
      <c r="B11" s="460" t="s">
        <v>942</v>
      </c>
      <c r="C11" s="460" t="s">
        <v>625</v>
      </c>
      <c r="D11" s="460" t="s">
        <v>1321</v>
      </c>
      <c r="E11" s="460">
        <v>14</v>
      </c>
      <c r="F11" s="461"/>
      <c r="G11" s="460">
        <v>2</v>
      </c>
      <c r="I11" s="458" t="s">
        <v>944</v>
      </c>
    </row>
    <row r="12" spans="1:13" x14ac:dyDescent="0.3">
      <c r="A12" s="460">
        <v>1</v>
      </c>
      <c r="B12" s="460" t="s">
        <v>624</v>
      </c>
      <c r="C12" s="460" t="s">
        <v>625</v>
      </c>
      <c r="D12" s="460" t="s">
        <v>626</v>
      </c>
      <c r="E12" s="460">
        <v>268</v>
      </c>
      <c r="F12" s="462">
        <v>30</v>
      </c>
      <c r="G12" s="460">
        <v>31</v>
      </c>
      <c r="H12" s="460">
        <v>58</v>
      </c>
      <c r="I12" s="458" t="s">
        <v>627</v>
      </c>
      <c r="J12" s="458" t="s">
        <v>628</v>
      </c>
      <c r="K12" s="585">
        <f>E12/E$12</f>
        <v>1</v>
      </c>
      <c r="L12" s="585">
        <f>G12/G$12</f>
        <v>1</v>
      </c>
      <c r="M12" s="585">
        <f>H12/H$12</f>
        <v>1</v>
      </c>
    </row>
    <row r="13" spans="1:13" x14ac:dyDescent="0.3">
      <c r="A13" s="460">
        <v>2</v>
      </c>
      <c r="B13" s="460" t="s">
        <v>624</v>
      </c>
      <c r="C13" s="460" t="s">
        <v>625</v>
      </c>
      <c r="D13" s="460" t="s">
        <v>629</v>
      </c>
      <c r="E13" s="460">
        <v>872</v>
      </c>
      <c r="F13" s="462">
        <v>106</v>
      </c>
      <c r="G13" s="460">
        <v>105</v>
      </c>
      <c r="H13" s="460">
        <v>195</v>
      </c>
      <c r="I13" s="458" t="s">
        <v>630</v>
      </c>
      <c r="J13" s="458" t="s">
        <v>631</v>
      </c>
      <c r="K13" s="585">
        <f>E13/E$13</f>
        <v>1</v>
      </c>
      <c r="L13" s="585">
        <f>G13/G$13</f>
        <v>1</v>
      </c>
      <c r="M13" s="585">
        <f>H13/H$13</f>
        <v>1</v>
      </c>
    </row>
    <row r="14" spans="1:13" x14ac:dyDescent="0.3">
      <c r="A14" s="460">
        <v>3</v>
      </c>
      <c r="B14" s="460" t="s">
        <v>624</v>
      </c>
      <c r="C14" s="460" t="s">
        <v>625</v>
      </c>
      <c r="D14" s="460" t="s">
        <v>632</v>
      </c>
      <c r="E14" s="460">
        <v>407</v>
      </c>
      <c r="F14" s="462">
        <v>44</v>
      </c>
      <c r="G14" s="460">
        <v>48</v>
      </c>
      <c r="H14" s="460">
        <v>89</v>
      </c>
      <c r="I14" s="458" t="s">
        <v>633</v>
      </c>
      <c r="J14" s="458" t="s">
        <v>634</v>
      </c>
      <c r="K14" s="585">
        <f>E14/E$14</f>
        <v>1</v>
      </c>
      <c r="L14" s="585">
        <f>G14/G$14</f>
        <v>1</v>
      </c>
      <c r="M14" s="585">
        <f>H14/H$14</f>
        <v>1</v>
      </c>
    </row>
    <row r="15" spans="1:13" x14ac:dyDescent="0.3">
      <c r="A15" s="460">
        <v>4</v>
      </c>
      <c r="B15" s="460" t="s">
        <v>624</v>
      </c>
      <c r="C15" s="460" t="s">
        <v>625</v>
      </c>
      <c r="D15" s="460" t="s">
        <v>635</v>
      </c>
      <c r="E15" s="460">
        <v>735</v>
      </c>
      <c r="F15" s="462">
        <v>75</v>
      </c>
      <c r="G15" s="460">
        <v>91</v>
      </c>
      <c r="H15" s="460">
        <v>170</v>
      </c>
      <c r="I15" s="458" t="s">
        <v>636</v>
      </c>
      <c r="J15" s="458" t="s">
        <v>637</v>
      </c>
      <c r="K15" s="585">
        <f>E15/E$15</f>
        <v>1</v>
      </c>
      <c r="L15" s="585">
        <f>G15/G$15</f>
        <v>1</v>
      </c>
      <c r="M15" s="585">
        <f>H15/H$15</f>
        <v>1</v>
      </c>
    </row>
    <row r="16" spans="1:13" x14ac:dyDescent="0.3">
      <c r="A16" s="460">
        <v>5</v>
      </c>
      <c r="B16" s="460" t="s">
        <v>624</v>
      </c>
      <c r="C16" s="460" t="s">
        <v>625</v>
      </c>
      <c r="D16" s="460" t="s">
        <v>638</v>
      </c>
      <c r="E16" s="460">
        <v>548</v>
      </c>
      <c r="F16" s="462">
        <v>62</v>
      </c>
      <c r="G16" s="460">
        <v>68</v>
      </c>
      <c r="H16" s="460">
        <v>128</v>
      </c>
      <c r="I16" s="458" t="s">
        <v>639</v>
      </c>
      <c r="J16" s="458" t="s">
        <v>640</v>
      </c>
      <c r="K16" s="585">
        <f>E16/E$16</f>
        <v>1</v>
      </c>
      <c r="L16" s="585">
        <f>G16/G$16</f>
        <v>1</v>
      </c>
      <c r="M16" s="585">
        <f>H16/H$16</f>
        <v>1</v>
      </c>
    </row>
    <row r="17" spans="1:13" x14ac:dyDescent="0.3">
      <c r="A17" s="460">
        <v>6</v>
      </c>
      <c r="B17" s="460" t="s">
        <v>624</v>
      </c>
      <c r="C17" s="460" t="s">
        <v>625</v>
      </c>
      <c r="D17" s="460" t="s">
        <v>641</v>
      </c>
      <c r="E17" s="460">
        <v>562</v>
      </c>
      <c r="F17" s="462">
        <v>57</v>
      </c>
      <c r="G17" s="460">
        <v>65</v>
      </c>
      <c r="H17" s="460">
        <v>121</v>
      </c>
      <c r="I17" s="458" t="s">
        <v>642</v>
      </c>
      <c r="J17" s="458" t="s">
        <v>643</v>
      </c>
      <c r="K17" s="585">
        <f>E17/E$17</f>
        <v>1</v>
      </c>
      <c r="L17" s="585">
        <f>G17/G$17</f>
        <v>1</v>
      </c>
      <c r="M17" s="585">
        <f>H17/H$17</f>
        <v>1</v>
      </c>
    </row>
    <row r="18" spans="1:13" x14ac:dyDescent="0.3">
      <c r="A18" s="460">
        <v>7</v>
      </c>
      <c r="B18" s="460" t="s">
        <v>624</v>
      </c>
      <c r="C18" s="460" t="s">
        <v>625</v>
      </c>
      <c r="D18" s="460" t="s">
        <v>644</v>
      </c>
      <c r="E18" s="460">
        <v>271</v>
      </c>
      <c r="F18" s="462">
        <v>30</v>
      </c>
      <c r="G18" s="460">
        <v>31</v>
      </c>
      <c r="H18" s="460">
        <v>69</v>
      </c>
      <c r="I18" s="458" t="s">
        <v>645</v>
      </c>
      <c r="J18" s="458" t="s">
        <v>646</v>
      </c>
      <c r="K18" s="585">
        <f>E18/E$12</f>
        <v>1.0111940298507462</v>
      </c>
      <c r="L18" s="585">
        <f>G18/G$12</f>
        <v>1</v>
      </c>
      <c r="M18" s="585">
        <f>H18/H$12</f>
        <v>1.1896551724137931</v>
      </c>
    </row>
    <row r="19" spans="1:13" x14ac:dyDescent="0.3">
      <c r="A19" s="460">
        <v>8</v>
      </c>
      <c r="B19" s="460" t="s">
        <v>624</v>
      </c>
      <c r="C19" s="460" t="s">
        <v>625</v>
      </c>
      <c r="D19" s="460" t="s">
        <v>647</v>
      </c>
      <c r="E19" s="460">
        <v>906</v>
      </c>
      <c r="F19" s="462">
        <v>106</v>
      </c>
      <c r="G19" s="460">
        <v>105</v>
      </c>
      <c r="H19" s="460">
        <v>227</v>
      </c>
      <c r="I19" s="458" t="s">
        <v>648</v>
      </c>
      <c r="J19" s="458" t="s">
        <v>649</v>
      </c>
      <c r="K19" s="585">
        <f>E19/E$13</f>
        <v>1.0389908256880733</v>
      </c>
      <c r="L19" s="585">
        <f>G19/G$13</f>
        <v>1</v>
      </c>
      <c r="M19" s="585">
        <f>H19/H$13</f>
        <v>1.1641025641025642</v>
      </c>
    </row>
    <row r="20" spans="1:13" x14ac:dyDescent="0.3">
      <c r="A20" s="460">
        <v>9</v>
      </c>
      <c r="B20" s="460" t="s">
        <v>624</v>
      </c>
      <c r="C20" s="460" t="s">
        <v>625</v>
      </c>
      <c r="D20" s="460" t="s">
        <v>650</v>
      </c>
      <c r="E20" s="460">
        <v>428</v>
      </c>
      <c r="F20" s="462">
        <v>44</v>
      </c>
      <c r="G20" s="460">
        <v>48</v>
      </c>
      <c r="H20" s="460">
        <v>103</v>
      </c>
      <c r="I20" s="458" t="s">
        <v>651</v>
      </c>
      <c r="J20" s="458" t="s">
        <v>634</v>
      </c>
      <c r="K20" s="585">
        <f>E20/E$14</f>
        <v>1.0515970515970516</v>
      </c>
      <c r="L20" s="585">
        <f>G20/G$14</f>
        <v>1</v>
      </c>
      <c r="M20" s="585">
        <f>H20/H$14</f>
        <v>1.1573033707865168</v>
      </c>
    </row>
    <row r="21" spans="1:13" x14ac:dyDescent="0.3">
      <c r="A21" s="460">
        <v>10</v>
      </c>
      <c r="B21" s="460" t="s">
        <v>624</v>
      </c>
      <c r="C21" s="460" t="s">
        <v>625</v>
      </c>
      <c r="D21" s="460" t="s">
        <v>652</v>
      </c>
      <c r="E21" s="460">
        <v>767</v>
      </c>
      <c r="F21" s="462">
        <v>79</v>
      </c>
      <c r="G21" s="460">
        <v>91</v>
      </c>
      <c r="H21" s="460">
        <v>199</v>
      </c>
      <c r="I21" s="458" t="s">
        <v>653</v>
      </c>
      <c r="J21" s="458" t="s">
        <v>654</v>
      </c>
      <c r="K21" s="585">
        <f>E21/E$15</f>
        <v>1.0435374149659864</v>
      </c>
      <c r="L21" s="585">
        <f>G21/G$15</f>
        <v>1</v>
      </c>
      <c r="M21" s="585">
        <f>H21/H$15</f>
        <v>1.1705882352941177</v>
      </c>
    </row>
    <row r="22" spans="1:13" x14ac:dyDescent="0.3">
      <c r="A22" s="460">
        <v>11</v>
      </c>
      <c r="B22" s="460" t="s">
        <v>624</v>
      </c>
      <c r="C22" s="460" t="s">
        <v>625</v>
      </c>
      <c r="D22" s="460" t="s">
        <v>655</v>
      </c>
      <c r="E22" s="460">
        <v>554</v>
      </c>
      <c r="F22" s="462">
        <v>62</v>
      </c>
      <c r="G22" s="460">
        <v>68</v>
      </c>
      <c r="H22" s="460">
        <v>149</v>
      </c>
      <c r="I22" s="458" t="s">
        <v>656</v>
      </c>
      <c r="J22" s="458" t="s">
        <v>657</v>
      </c>
      <c r="K22" s="585">
        <f>E22/E$16</f>
        <v>1.0109489051094891</v>
      </c>
      <c r="L22" s="585">
        <f>G22/G$16</f>
        <v>1</v>
      </c>
      <c r="M22" s="585">
        <f>H22/H$16</f>
        <v>1.1640625</v>
      </c>
    </row>
    <row r="23" spans="1:13" x14ac:dyDescent="0.3">
      <c r="A23" s="460">
        <v>13</v>
      </c>
      <c r="B23" s="460" t="s">
        <v>624</v>
      </c>
      <c r="C23" s="460" t="s">
        <v>625</v>
      </c>
      <c r="D23" s="460" t="s">
        <v>661</v>
      </c>
      <c r="E23" s="460">
        <v>274</v>
      </c>
      <c r="F23" s="462">
        <v>30</v>
      </c>
      <c r="G23" s="460">
        <v>31</v>
      </c>
      <c r="H23" s="460">
        <v>78</v>
      </c>
      <c r="I23" s="458" t="s">
        <v>662</v>
      </c>
      <c r="J23" s="458" t="s">
        <v>663</v>
      </c>
      <c r="K23" s="585">
        <f>E23/E$12</f>
        <v>1.0223880597014925</v>
      </c>
      <c r="L23" s="585">
        <f>G23/G$12</f>
        <v>1</v>
      </c>
      <c r="M23" s="585">
        <f>H23/H$12</f>
        <v>1.3448275862068966</v>
      </c>
    </row>
    <row r="24" spans="1:13" x14ac:dyDescent="0.3">
      <c r="A24" s="460">
        <v>14</v>
      </c>
      <c r="B24" s="460" t="s">
        <v>624</v>
      </c>
      <c r="C24" s="460" t="s">
        <v>625</v>
      </c>
      <c r="D24" s="460" t="s">
        <v>664</v>
      </c>
      <c r="E24" s="460">
        <v>916</v>
      </c>
      <c r="F24" s="462">
        <v>106</v>
      </c>
      <c r="G24" s="460">
        <v>105</v>
      </c>
      <c r="H24" s="460">
        <v>260</v>
      </c>
      <c r="I24" s="458" t="s">
        <v>665</v>
      </c>
      <c r="J24" s="458" t="s">
        <v>666</v>
      </c>
      <c r="K24" s="585">
        <f>E24/E$13</f>
        <v>1.0504587155963303</v>
      </c>
      <c r="L24" s="585">
        <f>G24/G$13</f>
        <v>1</v>
      </c>
      <c r="M24" s="585">
        <f>H24/H$13</f>
        <v>1.3333333333333333</v>
      </c>
    </row>
    <row r="25" spans="1:13" x14ac:dyDescent="0.3">
      <c r="A25" s="460">
        <v>15</v>
      </c>
      <c r="B25" s="460" t="s">
        <v>624</v>
      </c>
      <c r="C25" s="460" t="s">
        <v>625</v>
      </c>
      <c r="D25" s="460" t="s">
        <v>667</v>
      </c>
      <c r="E25" s="460">
        <v>433</v>
      </c>
      <c r="F25" s="462">
        <v>44</v>
      </c>
      <c r="G25" s="460">
        <v>48</v>
      </c>
      <c r="H25" s="460">
        <v>118</v>
      </c>
      <c r="I25" s="458" t="s">
        <v>668</v>
      </c>
      <c r="J25" s="458" t="s">
        <v>669</v>
      </c>
      <c r="K25" s="585">
        <f>E25/E$14</f>
        <v>1.0638820638820639</v>
      </c>
      <c r="L25" s="585">
        <f>G25/G$14</f>
        <v>1</v>
      </c>
      <c r="M25" s="585">
        <f>H25/H$14</f>
        <v>1.3258426966292134</v>
      </c>
    </row>
    <row r="26" spans="1:13" x14ac:dyDescent="0.3">
      <c r="A26" s="460">
        <v>16</v>
      </c>
      <c r="B26" s="460" t="s">
        <v>624</v>
      </c>
      <c r="C26" s="460" t="s">
        <v>625</v>
      </c>
      <c r="D26" s="460" t="s">
        <v>670</v>
      </c>
      <c r="E26" s="460">
        <v>774</v>
      </c>
      <c r="F26" s="462">
        <v>79</v>
      </c>
      <c r="G26" s="460">
        <v>91</v>
      </c>
      <c r="H26" s="460">
        <v>227</v>
      </c>
      <c r="I26" s="458" t="s">
        <v>671</v>
      </c>
      <c r="J26" s="458" t="s">
        <v>672</v>
      </c>
      <c r="K26" s="585">
        <f>E26/E$15</f>
        <v>1.0530612244897959</v>
      </c>
      <c r="L26" s="585">
        <f>G26/G$15</f>
        <v>1</v>
      </c>
      <c r="M26" s="585">
        <f>H26/H$15</f>
        <v>1.3352941176470587</v>
      </c>
    </row>
    <row r="27" spans="1:13" x14ac:dyDescent="0.3">
      <c r="A27" s="460">
        <v>18</v>
      </c>
      <c r="B27" s="460" t="s">
        <v>624</v>
      </c>
      <c r="C27" s="460" t="s">
        <v>625</v>
      </c>
      <c r="D27" s="460" t="s">
        <v>675</v>
      </c>
      <c r="E27" s="460">
        <v>576</v>
      </c>
      <c r="F27" s="462">
        <v>57</v>
      </c>
      <c r="G27" s="460">
        <v>65</v>
      </c>
      <c r="H27" s="460">
        <v>161</v>
      </c>
      <c r="I27" s="458" t="s">
        <v>676</v>
      </c>
      <c r="J27" s="458" t="s">
        <v>677</v>
      </c>
      <c r="K27" s="585">
        <f>E27/E$17</f>
        <v>1.0249110320284698</v>
      </c>
      <c r="L27" s="585">
        <f>G27/G$17</f>
        <v>1</v>
      </c>
      <c r="M27" s="585">
        <f>H27/H$17</f>
        <v>1.3305785123966942</v>
      </c>
    </row>
    <row r="28" spans="1:13" x14ac:dyDescent="0.3">
      <c r="A28" s="460">
        <v>20</v>
      </c>
      <c r="B28" s="460" t="s">
        <v>624</v>
      </c>
      <c r="C28" s="460" t="s">
        <v>625</v>
      </c>
      <c r="D28" s="460" t="s">
        <v>681</v>
      </c>
      <c r="E28" s="460">
        <v>925</v>
      </c>
      <c r="F28" s="462">
        <v>106</v>
      </c>
      <c r="G28" s="460">
        <v>105</v>
      </c>
      <c r="H28" s="460">
        <v>292</v>
      </c>
      <c r="I28" s="458" t="s">
        <v>682</v>
      </c>
      <c r="J28" s="458" t="s">
        <v>683</v>
      </c>
      <c r="K28" s="585">
        <f>E28/E$13</f>
        <v>1.0607798165137614</v>
      </c>
      <c r="L28" s="585">
        <f>G28/G$13</f>
        <v>1</v>
      </c>
      <c r="M28" s="585">
        <f>H28/H$13</f>
        <v>1.4974358974358974</v>
      </c>
    </row>
    <row r="29" spans="1:13" x14ac:dyDescent="0.3">
      <c r="A29" s="460">
        <v>21</v>
      </c>
      <c r="B29" s="460" t="s">
        <v>624</v>
      </c>
      <c r="C29" s="460" t="s">
        <v>625</v>
      </c>
      <c r="D29" s="460" t="s">
        <v>684</v>
      </c>
      <c r="E29" s="460">
        <v>437</v>
      </c>
      <c r="F29" s="462">
        <v>44</v>
      </c>
      <c r="G29" s="460">
        <v>48</v>
      </c>
      <c r="H29" s="460">
        <v>132</v>
      </c>
      <c r="I29" s="458" t="s">
        <v>685</v>
      </c>
      <c r="J29" s="458" t="s">
        <v>686</v>
      </c>
      <c r="K29" s="585">
        <f>E29/E$14</f>
        <v>1.0737100737100738</v>
      </c>
      <c r="L29" s="585">
        <f>G29/G$14</f>
        <v>1</v>
      </c>
      <c r="M29" s="585">
        <f>H29/H$14</f>
        <v>1.4831460674157304</v>
      </c>
    </row>
    <row r="30" spans="1:13" x14ac:dyDescent="0.3">
      <c r="A30" s="460">
        <v>22</v>
      </c>
      <c r="B30" s="460" t="s">
        <v>624</v>
      </c>
      <c r="C30" s="460" t="s">
        <v>625</v>
      </c>
      <c r="D30" s="460" t="s">
        <v>687</v>
      </c>
      <c r="E30" s="460">
        <v>784</v>
      </c>
      <c r="F30" s="462">
        <v>79</v>
      </c>
      <c r="G30" s="460">
        <v>91</v>
      </c>
      <c r="H30" s="460">
        <v>255</v>
      </c>
      <c r="I30" s="458" t="s">
        <v>688</v>
      </c>
      <c r="J30" s="458" t="s">
        <v>689</v>
      </c>
      <c r="K30" s="585">
        <f>E30/E$15</f>
        <v>1.0666666666666667</v>
      </c>
      <c r="L30" s="585">
        <f>G30/G$15</f>
        <v>1</v>
      </c>
      <c r="M30" s="585">
        <f>H30/H$15</f>
        <v>1.5</v>
      </c>
    </row>
    <row r="31" spans="1:13" x14ac:dyDescent="0.3">
      <c r="A31" s="460">
        <v>23</v>
      </c>
      <c r="B31" s="460" t="s">
        <v>624</v>
      </c>
      <c r="C31" s="460" t="s">
        <v>625</v>
      </c>
      <c r="D31" s="460" t="s">
        <v>690</v>
      </c>
      <c r="E31" s="460">
        <v>567</v>
      </c>
      <c r="F31" s="462">
        <v>62</v>
      </c>
      <c r="G31" s="460">
        <v>68</v>
      </c>
      <c r="H31" s="460">
        <v>192</v>
      </c>
      <c r="I31" s="458" t="s">
        <v>691</v>
      </c>
      <c r="J31" s="458" t="s">
        <v>692</v>
      </c>
      <c r="K31" s="585">
        <f>E31/E$16</f>
        <v>1.0346715328467153</v>
      </c>
      <c r="L31" s="585">
        <f>G31/G$16</f>
        <v>1</v>
      </c>
      <c r="M31" s="585">
        <f>H31/H$16</f>
        <v>1.5</v>
      </c>
    </row>
    <row r="32" spans="1:13" x14ac:dyDescent="0.3">
      <c r="A32" s="460">
        <v>25</v>
      </c>
      <c r="B32" s="460" t="s">
        <v>624</v>
      </c>
      <c r="C32" s="460" t="s">
        <v>625</v>
      </c>
      <c r="D32" s="460" t="s">
        <v>696</v>
      </c>
      <c r="E32" s="460">
        <v>279</v>
      </c>
      <c r="F32" s="462">
        <v>30</v>
      </c>
      <c r="G32" s="460">
        <v>31</v>
      </c>
      <c r="H32" s="460">
        <v>97</v>
      </c>
      <c r="I32" s="458" t="s">
        <v>653</v>
      </c>
      <c r="J32" s="458" t="s">
        <v>654</v>
      </c>
      <c r="K32" s="585">
        <f>E32/E$12</f>
        <v>1.041044776119403</v>
      </c>
      <c r="L32" s="585">
        <f>G32/G$12</f>
        <v>1</v>
      </c>
      <c r="M32" s="585">
        <f>H32/H$12</f>
        <v>1.6724137931034482</v>
      </c>
    </row>
    <row r="33" spans="1:13" x14ac:dyDescent="0.3">
      <c r="A33" s="460">
        <v>26</v>
      </c>
      <c r="B33" s="460" t="s">
        <v>624</v>
      </c>
      <c r="C33" s="460" t="s">
        <v>625</v>
      </c>
      <c r="D33" s="460" t="s">
        <v>697</v>
      </c>
      <c r="E33" s="460">
        <v>935</v>
      </c>
      <c r="F33" s="462">
        <v>106</v>
      </c>
      <c r="G33" s="460">
        <v>105</v>
      </c>
      <c r="H33" s="460">
        <v>325</v>
      </c>
      <c r="I33" s="458" t="s">
        <v>698</v>
      </c>
      <c r="J33" s="458" t="s">
        <v>699</v>
      </c>
      <c r="K33" s="585">
        <f>E33/E$13</f>
        <v>1.0722477064220184</v>
      </c>
      <c r="L33" s="585">
        <f>G33/G$13</f>
        <v>1</v>
      </c>
      <c r="M33" s="585">
        <f>H33/H$13</f>
        <v>1.6666666666666667</v>
      </c>
    </row>
    <row r="34" spans="1:13" x14ac:dyDescent="0.3">
      <c r="A34" s="460">
        <v>27</v>
      </c>
      <c r="B34" s="460" t="s">
        <v>624</v>
      </c>
      <c r="C34" s="460" t="s">
        <v>625</v>
      </c>
      <c r="D34" s="460" t="s">
        <v>700</v>
      </c>
      <c r="E34" s="460">
        <v>442</v>
      </c>
      <c r="F34" s="462">
        <v>44</v>
      </c>
      <c r="G34" s="460">
        <v>48</v>
      </c>
      <c r="H34" s="460">
        <v>148</v>
      </c>
      <c r="I34" s="458" t="s">
        <v>651</v>
      </c>
      <c r="J34" s="458" t="s">
        <v>634</v>
      </c>
      <c r="K34" s="585">
        <f>E34/E$14</f>
        <v>1.085995085995086</v>
      </c>
      <c r="L34" s="585">
        <f>G34/G$14</f>
        <v>1</v>
      </c>
      <c r="M34" s="585">
        <f>H34/H$14</f>
        <v>1.6629213483146068</v>
      </c>
    </row>
    <row r="35" spans="1:13" x14ac:dyDescent="0.3">
      <c r="A35" s="460">
        <v>29</v>
      </c>
      <c r="B35" s="460" t="s">
        <v>624</v>
      </c>
      <c r="C35" s="460" t="s">
        <v>625</v>
      </c>
      <c r="D35" s="460" t="s">
        <v>704</v>
      </c>
      <c r="E35" s="460">
        <v>573</v>
      </c>
      <c r="F35" s="462">
        <v>62</v>
      </c>
      <c r="G35" s="460">
        <v>68</v>
      </c>
      <c r="H35" s="460">
        <v>215</v>
      </c>
      <c r="I35" s="458" t="s">
        <v>705</v>
      </c>
      <c r="J35" s="458" t="s">
        <v>706</v>
      </c>
      <c r="K35" s="585">
        <f>E35/E$16</f>
        <v>1.0456204379562044</v>
      </c>
      <c r="L35" s="585">
        <f>G35/G$16</f>
        <v>1</v>
      </c>
      <c r="M35" s="585">
        <f>H35/H$16</f>
        <v>1.6796875</v>
      </c>
    </row>
    <row r="36" spans="1:13" x14ac:dyDescent="0.3">
      <c r="A36" s="460">
        <v>32</v>
      </c>
      <c r="B36" s="460" t="s">
        <v>624</v>
      </c>
      <c r="C36" s="460" t="s">
        <v>625</v>
      </c>
      <c r="D36" s="460" t="s">
        <v>713</v>
      </c>
      <c r="E36" s="460">
        <v>945</v>
      </c>
      <c r="F36" s="462">
        <v>106</v>
      </c>
      <c r="G36" s="460">
        <v>105</v>
      </c>
      <c r="H36" s="460">
        <v>357</v>
      </c>
      <c r="I36" s="458" t="s">
        <v>714</v>
      </c>
      <c r="K36" s="585">
        <f>E36/E$13</f>
        <v>1.0837155963302751</v>
      </c>
      <c r="L36" s="585">
        <f>G36/G$13</f>
        <v>1</v>
      </c>
      <c r="M36" s="585">
        <f>H36/H$13</f>
        <v>1.8307692307692307</v>
      </c>
    </row>
    <row r="37" spans="1:13" x14ac:dyDescent="0.3">
      <c r="A37" s="460">
        <v>33</v>
      </c>
      <c r="B37" s="460" t="s">
        <v>624</v>
      </c>
      <c r="C37" s="460" t="s">
        <v>625</v>
      </c>
      <c r="D37" s="460" t="s">
        <v>715</v>
      </c>
      <c r="E37" s="460">
        <v>446</v>
      </c>
      <c r="F37" s="462">
        <v>44</v>
      </c>
      <c r="G37" s="460">
        <v>48</v>
      </c>
      <c r="H37" s="460">
        <v>162</v>
      </c>
      <c r="I37" s="458" t="s">
        <v>716</v>
      </c>
      <c r="J37" s="458" t="s">
        <v>717</v>
      </c>
      <c r="K37" s="585">
        <f>E37/E$14</f>
        <v>1.0958230958230959</v>
      </c>
      <c r="L37" s="585">
        <f>G37/G$14</f>
        <v>1</v>
      </c>
      <c r="M37" s="585">
        <f>H37/H$14</f>
        <v>1.8202247191011236</v>
      </c>
    </row>
    <row r="38" spans="1:13" x14ac:dyDescent="0.3">
      <c r="A38" s="460">
        <v>35</v>
      </c>
      <c r="B38" s="460" t="s">
        <v>624</v>
      </c>
      <c r="C38" s="460" t="s">
        <v>625</v>
      </c>
      <c r="D38" s="460" t="s">
        <v>721</v>
      </c>
      <c r="E38" s="460">
        <v>579</v>
      </c>
      <c r="F38" s="462">
        <v>62</v>
      </c>
      <c r="G38" s="460">
        <v>68</v>
      </c>
      <c r="H38" s="460">
        <v>234</v>
      </c>
      <c r="I38" s="458" t="s">
        <v>722</v>
      </c>
      <c r="J38" s="458" t="s">
        <v>723</v>
      </c>
      <c r="K38" s="585">
        <f>E38/E$16</f>
        <v>1.0565693430656935</v>
      </c>
      <c r="L38" s="585">
        <f>G38/G$16</f>
        <v>1</v>
      </c>
      <c r="M38" s="585">
        <f>H38/H$16</f>
        <v>1.828125</v>
      </c>
    </row>
    <row r="39" spans="1:13" x14ac:dyDescent="0.3">
      <c r="A39" s="460">
        <v>37</v>
      </c>
      <c r="B39" s="460" t="s">
        <v>624</v>
      </c>
      <c r="C39" s="460" t="s">
        <v>625</v>
      </c>
      <c r="D39" s="460" t="s">
        <v>726</v>
      </c>
      <c r="E39" s="460">
        <v>285</v>
      </c>
      <c r="F39" s="462">
        <v>30</v>
      </c>
      <c r="G39" s="460">
        <v>31</v>
      </c>
      <c r="H39" s="460">
        <v>117</v>
      </c>
      <c r="I39" s="458" t="s">
        <v>727</v>
      </c>
      <c r="J39" s="458" t="s">
        <v>728</v>
      </c>
      <c r="K39" s="585">
        <f>E39/E$12</f>
        <v>1.0634328358208955</v>
      </c>
      <c r="L39" s="585">
        <f>G39/G$12</f>
        <v>1</v>
      </c>
      <c r="M39" s="585">
        <f>H39/H$12</f>
        <v>2.0172413793103448</v>
      </c>
    </row>
    <row r="40" spans="1:13" x14ac:dyDescent="0.3">
      <c r="A40" s="460">
        <v>38</v>
      </c>
      <c r="B40" s="460" t="s">
        <v>624</v>
      </c>
      <c r="C40" s="460" t="s">
        <v>625</v>
      </c>
      <c r="D40" s="460" t="s">
        <v>729</v>
      </c>
      <c r="E40" s="460">
        <v>953</v>
      </c>
      <c r="F40" s="462">
        <v>112</v>
      </c>
      <c r="G40" s="460">
        <v>105</v>
      </c>
      <c r="H40" s="460">
        <v>390</v>
      </c>
      <c r="I40" s="458" t="s">
        <v>730</v>
      </c>
      <c r="J40" s="458" t="s">
        <v>731</v>
      </c>
      <c r="K40" s="585">
        <f>E40/E$13</f>
        <v>1.0928899082568808</v>
      </c>
      <c r="L40" s="585">
        <f>G40/G$13</f>
        <v>1</v>
      </c>
      <c r="M40" s="585">
        <f>H40/H$13</f>
        <v>2</v>
      </c>
    </row>
    <row r="41" spans="1:13" x14ac:dyDescent="0.3">
      <c r="A41" s="460">
        <v>39</v>
      </c>
      <c r="B41" s="460" t="s">
        <v>624</v>
      </c>
      <c r="C41" s="460" t="s">
        <v>625</v>
      </c>
      <c r="D41" s="460" t="s">
        <v>732</v>
      </c>
      <c r="E41" s="460">
        <v>451</v>
      </c>
      <c r="F41" s="462">
        <v>52</v>
      </c>
      <c r="G41" s="460">
        <v>48</v>
      </c>
      <c r="H41" s="460">
        <v>177</v>
      </c>
      <c r="I41" s="458" t="s">
        <v>651</v>
      </c>
      <c r="J41" s="458" t="s">
        <v>634</v>
      </c>
      <c r="K41" s="585">
        <f>E41/E$14</f>
        <v>1.1081081081081081</v>
      </c>
      <c r="L41" s="585">
        <f>G41/G$14</f>
        <v>1</v>
      </c>
      <c r="M41" s="585">
        <f>H41/H$14</f>
        <v>1.9887640449438202</v>
      </c>
    </row>
    <row r="42" spans="1:13" x14ac:dyDescent="0.3">
      <c r="A42" s="460">
        <v>40</v>
      </c>
      <c r="B42" s="460" t="s">
        <v>624</v>
      </c>
      <c r="C42" s="460" t="s">
        <v>625</v>
      </c>
      <c r="D42" s="460" t="s">
        <v>733</v>
      </c>
      <c r="E42" s="460">
        <v>809</v>
      </c>
      <c r="F42" s="462">
        <v>89</v>
      </c>
      <c r="G42" s="460">
        <v>91</v>
      </c>
      <c r="H42" s="460">
        <v>341</v>
      </c>
      <c r="I42" s="458" t="s">
        <v>734</v>
      </c>
      <c r="J42" s="458" t="s">
        <v>735</v>
      </c>
      <c r="K42" s="585">
        <f>E42/E$15</f>
        <v>1.1006802721088436</v>
      </c>
      <c r="L42" s="585">
        <f>G42/G$15</f>
        <v>1</v>
      </c>
      <c r="M42" s="585">
        <f>H42/H$15</f>
        <v>2.0058823529411764</v>
      </c>
    </row>
    <row r="43" spans="1:13" x14ac:dyDescent="0.3">
      <c r="A43" s="460">
        <v>42</v>
      </c>
      <c r="B43" s="460" t="s">
        <v>624</v>
      </c>
      <c r="C43" s="460" t="s">
        <v>625</v>
      </c>
      <c r="D43" s="460" t="s">
        <v>738</v>
      </c>
      <c r="E43" s="460">
        <v>598</v>
      </c>
      <c r="F43" s="462">
        <v>57</v>
      </c>
      <c r="G43" s="460">
        <v>65</v>
      </c>
      <c r="H43" s="460">
        <v>241</v>
      </c>
      <c r="I43" s="458" t="s">
        <v>645</v>
      </c>
      <c r="J43" s="458" t="s">
        <v>646</v>
      </c>
      <c r="K43" s="585">
        <f>E43/E$17</f>
        <v>1.0640569395017794</v>
      </c>
      <c r="L43" s="585">
        <f>G43/G$17</f>
        <v>1</v>
      </c>
      <c r="M43" s="585">
        <f>H43/H$17</f>
        <v>1.9917355371900827</v>
      </c>
    </row>
    <row r="44" spans="1:13" x14ac:dyDescent="0.3">
      <c r="A44" s="460">
        <v>43</v>
      </c>
      <c r="B44" s="460" t="s">
        <v>624</v>
      </c>
      <c r="C44" s="460" t="s">
        <v>625</v>
      </c>
      <c r="D44" s="460" t="s">
        <v>739</v>
      </c>
      <c r="E44" s="460">
        <v>1169</v>
      </c>
      <c r="F44" s="462">
        <v>131</v>
      </c>
      <c r="G44" s="460">
        <v>128</v>
      </c>
      <c r="H44" s="460">
        <v>519</v>
      </c>
      <c r="I44" s="458" t="s">
        <v>740</v>
      </c>
      <c r="J44" s="458" t="s">
        <v>741</v>
      </c>
      <c r="K44" s="585"/>
      <c r="L44" s="585"/>
      <c r="M44" s="585"/>
    </row>
    <row r="45" spans="1:13" x14ac:dyDescent="0.3">
      <c r="A45" s="460">
        <v>44</v>
      </c>
      <c r="B45" s="460" t="s">
        <v>624</v>
      </c>
      <c r="C45" s="460" t="s">
        <v>625</v>
      </c>
      <c r="D45" s="460" t="s">
        <v>742</v>
      </c>
      <c r="E45" s="460">
        <v>585</v>
      </c>
      <c r="F45" s="462">
        <v>70</v>
      </c>
      <c r="G45" s="460">
        <v>68</v>
      </c>
      <c r="H45" s="460">
        <v>277</v>
      </c>
      <c r="I45" s="458" t="s">
        <v>743</v>
      </c>
      <c r="J45" s="458" t="s">
        <v>744</v>
      </c>
      <c r="K45" s="585"/>
      <c r="L45" s="585"/>
      <c r="M45" s="585"/>
    </row>
    <row r="46" spans="1:13" x14ac:dyDescent="0.3">
      <c r="A46" s="460">
        <v>45</v>
      </c>
      <c r="B46" s="460" t="s">
        <v>624</v>
      </c>
      <c r="C46" s="460" t="s">
        <v>625</v>
      </c>
      <c r="D46" s="460" t="s">
        <v>745</v>
      </c>
      <c r="E46" s="460">
        <v>604</v>
      </c>
      <c r="F46" s="462">
        <v>66</v>
      </c>
      <c r="G46" s="460">
        <v>65</v>
      </c>
      <c r="H46" s="460">
        <v>261</v>
      </c>
      <c r="I46" s="458" t="s">
        <v>746</v>
      </c>
      <c r="J46" s="458" t="s">
        <v>747</v>
      </c>
      <c r="K46" s="585"/>
      <c r="L46" s="585"/>
      <c r="M46" s="585"/>
    </row>
    <row r="47" spans="1:13" x14ac:dyDescent="0.3">
      <c r="A47" s="460">
        <v>46</v>
      </c>
      <c r="B47" s="460" t="s">
        <v>624</v>
      </c>
      <c r="C47" s="460" t="s">
        <v>625</v>
      </c>
      <c r="D47" s="460" t="s">
        <v>748</v>
      </c>
      <c r="E47" s="460">
        <v>1181</v>
      </c>
      <c r="F47" s="462">
        <v>171</v>
      </c>
      <c r="G47" s="460">
        <v>128</v>
      </c>
      <c r="H47" s="460">
        <v>558</v>
      </c>
      <c r="I47" s="458" t="s">
        <v>749</v>
      </c>
      <c r="J47" s="458" t="s">
        <v>663</v>
      </c>
    </row>
    <row r="48" spans="1:13" x14ac:dyDescent="0.3">
      <c r="A48" s="460">
        <v>47</v>
      </c>
      <c r="B48" s="460" t="s">
        <v>624</v>
      </c>
      <c r="C48" s="460" t="s">
        <v>625</v>
      </c>
      <c r="D48" s="460" t="s">
        <v>750</v>
      </c>
      <c r="E48" s="460">
        <v>833</v>
      </c>
      <c r="F48" s="462">
        <v>122</v>
      </c>
      <c r="G48" s="460">
        <v>91</v>
      </c>
      <c r="H48" s="460">
        <v>397</v>
      </c>
      <c r="I48" s="458" t="s">
        <v>751</v>
      </c>
      <c r="J48" s="458" t="s">
        <v>752</v>
      </c>
    </row>
    <row r="49" spans="1:13" x14ac:dyDescent="0.3">
      <c r="A49" s="460">
        <v>48</v>
      </c>
      <c r="B49" s="460" t="s">
        <v>624</v>
      </c>
      <c r="C49" s="460" t="s">
        <v>753</v>
      </c>
      <c r="D49" s="460" t="s">
        <v>626</v>
      </c>
      <c r="E49" s="460">
        <v>618</v>
      </c>
      <c r="F49" s="462">
        <v>75</v>
      </c>
      <c r="G49" s="460">
        <v>77</v>
      </c>
      <c r="H49" s="460">
        <v>371</v>
      </c>
      <c r="I49" s="458" t="s">
        <v>754</v>
      </c>
      <c r="J49" s="458" t="s">
        <v>755</v>
      </c>
    </row>
    <row r="50" spans="1:13" x14ac:dyDescent="0.3">
      <c r="A50" s="460">
        <v>49</v>
      </c>
      <c r="B50" s="460" t="s">
        <v>624</v>
      </c>
      <c r="C50" s="460" t="s">
        <v>753</v>
      </c>
      <c r="D50" s="460" t="s">
        <v>644</v>
      </c>
      <c r="E50" s="460">
        <v>602</v>
      </c>
      <c r="F50" s="462">
        <v>63</v>
      </c>
      <c r="G50" s="460">
        <v>68</v>
      </c>
      <c r="H50" s="460">
        <v>387</v>
      </c>
      <c r="I50" s="458" t="s">
        <v>756</v>
      </c>
      <c r="J50" s="458" t="s">
        <v>757</v>
      </c>
      <c r="K50" s="585">
        <f>E50/E$50</f>
        <v>1</v>
      </c>
      <c r="L50" s="585">
        <f>G50/G$50</f>
        <v>1</v>
      </c>
      <c r="M50" s="585">
        <f>H50/H$50</f>
        <v>1</v>
      </c>
    </row>
    <row r="51" spans="1:13" x14ac:dyDescent="0.3">
      <c r="A51" s="460">
        <v>50</v>
      </c>
      <c r="B51" s="460" t="s">
        <v>624</v>
      </c>
      <c r="C51" s="460" t="s">
        <v>753</v>
      </c>
      <c r="D51" s="460" t="s">
        <v>647</v>
      </c>
      <c r="E51" s="460">
        <v>608</v>
      </c>
      <c r="F51" s="462">
        <v>92</v>
      </c>
      <c r="G51" s="460">
        <v>68</v>
      </c>
      <c r="H51" s="460">
        <v>387</v>
      </c>
      <c r="I51" s="458" t="s">
        <v>758</v>
      </c>
      <c r="J51" s="458" t="s">
        <v>759</v>
      </c>
      <c r="K51" s="585">
        <f>E51/E$51</f>
        <v>1</v>
      </c>
      <c r="L51" s="585">
        <f>G51/G$51</f>
        <v>1</v>
      </c>
      <c r="M51" s="585">
        <f>H51/H$51</f>
        <v>1</v>
      </c>
    </row>
    <row r="52" spans="1:13" x14ac:dyDescent="0.3">
      <c r="A52" s="460">
        <v>51</v>
      </c>
      <c r="B52" s="460" t="s">
        <v>624</v>
      </c>
      <c r="C52" s="460" t="s">
        <v>753</v>
      </c>
      <c r="D52" s="460" t="s">
        <v>661</v>
      </c>
      <c r="E52" s="460">
        <v>608</v>
      </c>
      <c r="F52" s="462">
        <v>63</v>
      </c>
      <c r="G52" s="460">
        <v>68</v>
      </c>
      <c r="H52" s="460">
        <v>442</v>
      </c>
      <c r="I52" s="458" t="s">
        <v>760</v>
      </c>
      <c r="J52" s="458" t="s">
        <v>761</v>
      </c>
      <c r="K52" s="585">
        <f t="shared" ref="K52" si="0">E52/E$50</f>
        <v>1.0099667774086378</v>
      </c>
      <c r="L52" s="585">
        <f t="shared" ref="L52" si="1">G52/G$50</f>
        <v>1</v>
      </c>
      <c r="M52" s="585">
        <f t="shared" ref="M52" si="2">H52/H$50</f>
        <v>1.1421188630490957</v>
      </c>
    </row>
    <row r="53" spans="1:13" x14ac:dyDescent="0.3">
      <c r="A53" s="460">
        <v>52</v>
      </c>
      <c r="B53" s="460" t="s">
        <v>624</v>
      </c>
      <c r="C53" s="460" t="s">
        <v>753</v>
      </c>
      <c r="D53" s="460" t="s">
        <v>664</v>
      </c>
      <c r="E53" s="460">
        <v>615</v>
      </c>
      <c r="F53" s="462">
        <v>64</v>
      </c>
      <c r="G53" s="460">
        <v>68</v>
      </c>
      <c r="H53" s="460">
        <v>442</v>
      </c>
      <c r="I53" s="458" t="s">
        <v>762</v>
      </c>
      <c r="J53" s="458" t="s">
        <v>763</v>
      </c>
      <c r="K53" s="585">
        <f t="shared" ref="K53" si="3">E53/E$51</f>
        <v>1.0115131578947369</v>
      </c>
      <c r="L53" s="585">
        <f t="shared" ref="L53" si="4">G53/G$51</f>
        <v>1</v>
      </c>
      <c r="M53" s="585">
        <f t="shared" ref="M53" si="5">H53/H$51</f>
        <v>1.1421188630490957</v>
      </c>
    </row>
    <row r="54" spans="1:13" x14ac:dyDescent="0.3">
      <c r="A54" s="460">
        <v>53</v>
      </c>
      <c r="B54" s="460" t="s">
        <v>624</v>
      </c>
      <c r="C54" s="460" t="s">
        <v>753</v>
      </c>
      <c r="D54" s="460" t="s">
        <v>678</v>
      </c>
      <c r="E54" s="460">
        <v>615</v>
      </c>
      <c r="F54" s="462">
        <v>63</v>
      </c>
      <c r="G54" s="460">
        <v>68</v>
      </c>
      <c r="H54" s="460">
        <v>497</v>
      </c>
      <c r="I54" s="458" t="s">
        <v>764</v>
      </c>
      <c r="J54" s="458" t="s">
        <v>765</v>
      </c>
      <c r="K54" s="585">
        <f t="shared" ref="K54" si="6">E54/E$50</f>
        <v>1.021594684385382</v>
      </c>
      <c r="L54" s="585">
        <f t="shared" ref="L54" si="7">G54/G$50</f>
        <v>1</v>
      </c>
      <c r="M54" s="585">
        <f t="shared" ref="M54" si="8">H54/H$50</f>
        <v>1.2842377260981912</v>
      </c>
    </row>
    <row r="55" spans="1:13" x14ac:dyDescent="0.3">
      <c r="A55" s="460">
        <v>54</v>
      </c>
      <c r="B55" s="460" t="s">
        <v>624</v>
      </c>
      <c r="C55" s="460" t="s">
        <v>753</v>
      </c>
      <c r="D55" s="460" t="s">
        <v>681</v>
      </c>
      <c r="E55" s="460">
        <v>621</v>
      </c>
      <c r="F55" s="462">
        <v>64</v>
      </c>
      <c r="G55" s="460">
        <v>68</v>
      </c>
      <c r="H55" s="460">
        <v>497</v>
      </c>
      <c r="I55" s="458" t="s">
        <v>766</v>
      </c>
      <c r="J55" s="458" t="s">
        <v>767</v>
      </c>
      <c r="K55" s="585">
        <f t="shared" ref="K55" si="9">E55/E$51</f>
        <v>1.0213815789473684</v>
      </c>
      <c r="L55" s="585">
        <f t="shared" ref="L55" si="10">G55/G$51</f>
        <v>1</v>
      </c>
      <c r="M55" s="585">
        <f t="shared" ref="M55" si="11">H55/H$51</f>
        <v>1.2842377260981912</v>
      </c>
    </row>
    <row r="56" spans="1:13" x14ac:dyDescent="0.3">
      <c r="A56" s="460">
        <v>55</v>
      </c>
      <c r="B56" s="460" t="s">
        <v>624</v>
      </c>
      <c r="C56" s="460" t="s">
        <v>753</v>
      </c>
      <c r="D56" s="460" t="s">
        <v>696</v>
      </c>
      <c r="E56" s="460">
        <v>621</v>
      </c>
      <c r="F56" s="462">
        <v>63</v>
      </c>
      <c r="G56" s="460">
        <v>68</v>
      </c>
      <c r="H56" s="460">
        <v>552</v>
      </c>
      <c r="I56" s="458" t="s">
        <v>768</v>
      </c>
      <c r="J56" s="458" t="s">
        <v>769</v>
      </c>
      <c r="K56" s="585">
        <f t="shared" ref="K56" si="12">E56/E$50</f>
        <v>1.0315614617940199</v>
      </c>
      <c r="L56" s="585">
        <f t="shared" ref="L56" si="13">G56/G$50</f>
        <v>1</v>
      </c>
      <c r="M56" s="585">
        <f t="shared" ref="M56" si="14">H56/H$50</f>
        <v>1.4263565891472869</v>
      </c>
    </row>
    <row r="57" spans="1:13" x14ac:dyDescent="0.3">
      <c r="A57" s="460">
        <v>56</v>
      </c>
      <c r="B57" s="460" t="s">
        <v>624</v>
      </c>
      <c r="C57" s="460" t="s">
        <v>753</v>
      </c>
      <c r="D57" s="460" t="s">
        <v>697</v>
      </c>
      <c r="E57" s="460">
        <v>627</v>
      </c>
      <c r="F57" s="462">
        <v>64</v>
      </c>
      <c r="G57" s="460">
        <v>68</v>
      </c>
      <c r="H57" s="460">
        <v>552</v>
      </c>
      <c r="I57" s="458" t="s">
        <v>770</v>
      </c>
      <c r="J57" s="458" t="s">
        <v>771</v>
      </c>
      <c r="K57" s="585">
        <f t="shared" ref="K57" si="15">E57/E$51</f>
        <v>1.03125</v>
      </c>
      <c r="L57" s="585">
        <f t="shared" ref="L57" si="16">G57/G$51</f>
        <v>1</v>
      </c>
      <c r="M57" s="585">
        <f t="shared" ref="M57" si="17">H57/H$51</f>
        <v>1.4263565891472869</v>
      </c>
    </row>
    <row r="58" spans="1:13" x14ac:dyDescent="0.3">
      <c r="A58" s="460">
        <v>57</v>
      </c>
      <c r="B58" s="460" t="s">
        <v>624</v>
      </c>
      <c r="C58" s="460" t="s">
        <v>753</v>
      </c>
      <c r="D58" s="460" t="s">
        <v>710</v>
      </c>
      <c r="E58" s="460">
        <v>627</v>
      </c>
      <c r="F58" s="462">
        <v>63</v>
      </c>
      <c r="G58" s="460">
        <v>68</v>
      </c>
      <c r="H58" s="460">
        <v>607</v>
      </c>
      <c r="I58" s="458" t="s">
        <v>772</v>
      </c>
      <c r="J58" s="458" t="s">
        <v>773</v>
      </c>
      <c r="K58" s="585">
        <f t="shared" ref="K58" si="18">E58/E$50</f>
        <v>1.0415282392026579</v>
      </c>
      <c r="L58" s="585">
        <f t="shared" ref="L58" si="19">G58/G$50</f>
        <v>1</v>
      </c>
      <c r="M58" s="585">
        <f t="shared" ref="M58" si="20">H58/H$50</f>
        <v>1.5684754521963824</v>
      </c>
    </row>
    <row r="59" spans="1:13" x14ac:dyDescent="0.3">
      <c r="A59" s="460">
        <v>58</v>
      </c>
      <c r="B59" s="460" t="s">
        <v>624</v>
      </c>
      <c r="C59" s="460" t="s">
        <v>753</v>
      </c>
      <c r="D59" s="460" t="s">
        <v>713</v>
      </c>
      <c r="E59" s="460">
        <v>634</v>
      </c>
      <c r="F59" s="462">
        <v>64</v>
      </c>
      <c r="G59" s="460">
        <v>68</v>
      </c>
      <c r="H59" s="460">
        <v>607</v>
      </c>
      <c r="I59" s="458" t="s">
        <v>774</v>
      </c>
      <c r="J59" s="458" t="s">
        <v>775</v>
      </c>
      <c r="K59" s="585">
        <f t="shared" ref="K59" si="21">E59/E$51</f>
        <v>1.0427631578947369</v>
      </c>
      <c r="L59" s="585">
        <f t="shared" ref="L59" si="22">G59/G$51</f>
        <v>1</v>
      </c>
      <c r="M59" s="585">
        <f t="shared" ref="M59" si="23">H59/H$51</f>
        <v>1.5684754521963824</v>
      </c>
    </row>
    <row r="60" spans="1:13" x14ac:dyDescent="0.3">
      <c r="A60" s="467">
        <v>59</v>
      </c>
      <c r="B60" s="467" t="s">
        <v>624</v>
      </c>
      <c r="C60" s="467" t="s">
        <v>753</v>
      </c>
      <c r="D60" s="467" t="s">
        <v>726</v>
      </c>
      <c r="E60" s="467">
        <v>634</v>
      </c>
      <c r="F60" s="462">
        <v>68</v>
      </c>
      <c r="G60" s="467">
        <v>68</v>
      </c>
      <c r="H60" s="460">
        <v>663</v>
      </c>
      <c r="I60" s="468" t="s">
        <v>776</v>
      </c>
      <c r="J60" s="468" t="s">
        <v>628</v>
      </c>
      <c r="K60" s="585">
        <f t="shared" ref="K60" si="24">E60/E$50</f>
        <v>1.0531561461794019</v>
      </c>
      <c r="L60" s="585">
        <f t="shared" ref="L60" si="25">G60/G$50</f>
        <v>1</v>
      </c>
      <c r="M60" s="585">
        <f t="shared" ref="M60" si="26">H60/H$50</f>
        <v>1.7131782945736433</v>
      </c>
    </row>
    <row r="61" spans="1:13" x14ac:dyDescent="0.3">
      <c r="A61" s="460">
        <v>60</v>
      </c>
      <c r="B61" s="460" t="s">
        <v>624</v>
      </c>
      <c r="C61" s="460" t="s">
        <v>753</v>
      </c>
      <c r="D61" s="460" t="s">
        <v>729</v>
      </c>
      <c r="E61" s="460">
        <v>639</v>
      </c>
      <c r="F61" s="462">
        <v>76</v>
      </c>
      <c r="G61" s="460">
        <v>68</v>
      </c>
      <c r="H61" s="460">
        <v>663</v>
      </c>
      <c r="I61" s="458" t="s">
        <v>777</v>
      </c>
      <c r="J61" s="458" t="s">
        <v>778</v>
      </c>
      <c r="K61" s="585">
        <f t="shared" ref="K61" si="27">E61/E$51</f>
        <v>1.0509868421052631</v>
      </c>
      <c r="L61" s="585">
        <f t="shared" ref="L61" si="28">G61/G$51</f>
        <v>1</v>
      </c>
      <c r="M61" s="585">
        <f t="shared" ref="M61" si="29">H61/H$51</f>
        <v>1.7131782945736433</v>
      </c>
    </row>
    <row r="62" spans="1:13" x14ac:dyDescent="0.3">
      <c r="A62" s="460">
        <v>61</v>
      </c>
      <c r="B62" s="460" t="s">
        <v>624</v>
      </c>
      <c r="C62" s="460" t="s">
        <v>753</v>
      </c>
      <c r="D62" s="460" t="s">
        <v>739</v>
      </c>
      <c r="E62" s="460">
        <v>981</v>
      </c>
      <c r="F62" s="462">
        <v>102</v>
      </c>
      <c r="G62" s="460">
        <v>103</v>
      </c>
      <c r="H62" s="460">
        <v>1077</v>
      </c>
      <c r="I62" s="458" t="s">
        <v>779</v>
      </c>
      <c r="J62" s="458" t="s">
        <v>780</v>
      </c>
      <c r="K62" s="585">
        <f t="shared" ref="K62" si="30">E62/E$50</f>
        <v>1.6295681063122924</v>
      </c>
      <c r="L62" s="585">
        <f t="shared" ref="L62" si="31">G62/G$50</f>
        <v>1.5147058823529411</v>
      </c>
      <c r="M62" s="585">
        <f t="shared" ref="M62" si="32">H62/H$50</f>
        <v>2.7829457364341086</v>
      </c>
    </row>
    <row r="63" spans="1:13" x14ac:dyDescent="0.3">
      <c r="A63" s="460">
        <v>62</v>
      </c>
      <c r="B63" s="460" t="s">
        <v>624</v>
      </c>
      <c r="C63" s="460" t="s">
        <v>753</v>
      </c>
      <c r="D63" s="460" t="s">
        <v>742</v>
      </c>
      <c r="E63" s="460">
        <v>486</v>
      </c>
      <c r="F63" s="462">
        <v>53</v>
      </c>
      <c r="G63" s="460">
        <v>50</v>
      </c>
      <c r="H63" s="460">
        <v>528</v>
      </c>
      <c r="I63" s="458" t="s">
        <v>781</v>
      </c>
      <c r="J63" s="458" t="s">
        <v>744</v>
      </c>
      <c r="K63" s="585"/>
      <c r="L63" s="585"/>
      <c r="M63" s="585"/>
    </row>
    <row r="64" spans="1:13" x14ac:dyDescent="0.3">
      <c r="A64" s="460">
        <v>63</v>
      </c>
      <c r="B64" s="460" t="s">
        <v>624</v>
      </c>
      <c r="C64" s="460" t="s">
        <v>753</v>
      </c>
      <c r="D64" s="460" t="s">
        <v>748</v>
      </c>
      <c r="E64" s="460">
        <v>991</v>
      </c>
      <c r="F64" s="462">
        <v>194</v>
      </c>
      <c r="G64" s="460">
        <v>103</v>
      </c>
      <c r="H64" s="460">
        <v>1160</v>
      </c>
      <c r="I64" s="458" t="s">
        <v>782</v>
      </c>
      <c r="J64" s="458" t="s">
        <v>783</v>
      </c>
      <c r="K64" s="585">
        <f t="shared" ref="K64" si="33">E64/E$50</f>
        <v>1.6461794019933556</v>
      </c>
      <c r="L64" s="585">
        <f t="shared" ref="L64" si="34">G64/G$50</f>
        <v>1.5147058823529411</v>
      </c>
      <c r="M64" s="585">
        <f t="shared" ref="M64" si="35">H64/H$50</f>
        <v>2.9974160206718348</v>
      </c>
    </row>
    <row r="65" spans="1:13" x14ac:dyDescent="0.3">
      <c r="A65" s="460">
        <v>64</v>
      </c>
      <c r="B65" s="460" t="s">
        <v>624</v>
      </c>
      <c r="C65" s="460" t="s">
        <v>753</v>
      </c>
      <c r="D65" s="460" t="s">
        <v>750</v>
      </c>
      <c r="E65" s="460">
        <v>481</v>
      </c>
      <c r="F65" s="462">
        <v>68</v>
      </c>
      <c r="G65" s="460">
        <v>50</v>
      </c>
      <c r="H65" s="460">
        <v>568</v>
      </c>
      <c r="I65" s="458" t="s">
        <v>781</v>
      </c>
      <c r="J65" s="458" t="s">
        <v>744</v>
      </c>
      <c r="K65" s="585"/>
      <c r="L65" s="585"/>
      <c r="M65" s="585"/>
    </row>
    <row r="66" spans="1:13" x14ac:dyDescent="0.3">
      <c r="A66" s="460">
        <v>65</v>
      </c>
      <c r="B66" s="460" t="s">
        <v>624</v>
      </c>
      <c r="C66" s="460" t="s">
        <v>784</v>
      </c>
      <c r="D66" s="460" t="s">
        <v>626</v>
      </c>
      <c r="E66" s="460">
        <v>707</v>
      </c>
      <c r="F66" s="462">
        <v>99</v>
      </c>
      <c r="G66" s="460">
        <v>80</v>
      </c>
      <c r="H66" s="584">
        <v>230</v>
      </c>
      <c r="I66" s="458" t="s">
        <v>785</v>
      </c>
      <c r="J66" s="458" t="s">
        <v>786</v>
      </c>
      <c r="K66" s="585">
        <f>E66/E$66</f>
        <v>1</v>
      </c>
      <c r="L66" s="585">
        <f>G66/G$66</f>
        <v>1</v>
      </c>
      <c r="M66" s="585">
        <f>H66/H$66</f>
        <v>1</v>
      </c>
    </row>
    <row r="67" spans="1:13" x14ac:dyDescent="0.3">
      <c r="A67" s="460">
        <v>66</v>
      </c>
      <c r="B67" s="460" t="s">
        <v>624</v>
      </c>
      <c r="C67" s="460" t="s">
        <v>784</v>
      </c>
      <c r="D67" s="460" t="s">
        <v>629</v>
      </c>
      <c r="E67" s="460">
        <v>256</v>
      </c>
      <c r="F67" s="462">
        <v>25</v>
      </c>
      <c r="G67" s="460">
        <v>28</v>
      </c>
      <c r="H67" s="584">
        <v>78</v>
      </c>
      <c r="I67" s="458" t="s">
        <v>785</v>
      </c>
      <c r="J67" s="458" t="s">
        <v>786</v>
      </c>
      <c r="K67" s="585">
        <f>E67/E$67</f>
        <v>1</v>
      </c>
      <c r="L67" s="585">
        <f>G67/G$67</f>
        <v>1</v>
      </c>
      <c r="M67" s="585">
        <f>H67/H$67</f>
        <v>1</v>
      </c>
    </row>
    <row r="68" spans="1:13" x14ac:dyDescent="0.3">
      <c r="A68" s="460">
        <v>67</v>
      </c>
      <c r="B68" s="460" t="s">
        <v>624</v>
      </c>
      <c r="C68" s="460" t="s">
        <v>784</v>
      </c>
      <c r="D68" s="460" t="s">
        <v>632</v>
      </c>
      <c r="E68" s="460">
        <v>403</v>
      </c>
      <c r="F68" s="462">
        <v>40</v>
      </c>
      <c r="G68" s="460">
        <v>43</v>
      </c>
      <c r="H68" s="460">
        <v>122</v>
      </c>
      <c r="I68" s="458" t="s">
        <v>787</v>
      </c>
      <c r="J68" s="458" t="s">
        <v>788</v>
      </c>
      <c r="K68" s="585">
        <f>E68/E$68</f>
        <v>1</v>
      </c>
      <c r="L68" s="585">
        <f>G68/G$68</f>
        <v>1</v>
      </c>
      <c r="M68" s="585">
        <f>H68/H$68</f>
        <v>1</v>
      </c>
    </row>
    <row r="69" spans="1:13" x14ac:dyDescent="0.3">
      <c r="A69" s="460">
        <v>68</v>
      </c>
      <c r="B69" s="460" t="s">
        <v>624</v>
      </c>
      <c r="C69" s="460" t="s">
        <v>784</v>
      </c>
      <c r="D69" s="460" t="s">
        <v>635</v>
      </c>
      <c r="E69" s="460">
        <v>719</v>
      </c>
      <c r="F69" s="462">
        <v>77</v>
      </c>
      <c r="G69" s="460">
        <v>84</v>
      </c>
      <c r="H69" s="460">
        <v>241</v>
      </c>
      <c r="I69" s="458" t="s">
        <v>789</v>
      </c>
      <c r="J69" s="458" t="s">
        <v>735</v>
      </c>
      <c r="K69" s="585">
        <f>E69/E$69</f>
        <v>1</v>
      </c>
      <c r="L69" s="585">
        <f>G69/G$69</f>
        <v>1</v>
      </c>
      <c r="M69" s="585">
        <f>H69/H$69</f>
        <v>1</v>
      </c>
    </row>
    <row r="70" spans="1:13" x14ac:dyDescent="0.3">
      <c r="A70" s="460">
        <v>69</v>
      </c>
      <c r="B70" s="460" t="s">
        <v>624</v>
      </c>
      <c r="C70" s="460" t="s">
        <v>784</v>
      </c>
      <c r="D70" s="460" t="s">
        <v>638</v>
      </c>
      <c r="E70" s="460">
        <v>377</v>
      </c>
      <c r="F70" s="462">
        <v>41</v>
      </c>
      <c r="G70" s="460">
        <v>43</v>
      </c>
      <c r="H70" s="460">
        <v>122</v>
      </c>
      <c r="I70" s="458" t="s">
        <v>790</v>
      </c>
      <c r="J70" s="458" t="s">
        <v>791</v>
      </c>
      <c r="K70" s="585">
        <f>E70/E$70</f>
        <v>1</v>
      </c>
      <c r="L70" s="585">
        <f>G70/G$70</f>
        <v>1</v>
      </c>
      <c r="M70" s="585">
        <f>H70/H$70</f>
        <v>1</v>
      </c>
    </row>
    <row r="71" spans="1:13" x14ac:dyDescent="0.3">
      <c r="A71" s="460">
        <v>70</v>
      </c>
      <c r="B71" s="460" t="s">
        <v>624</v>
      </c>
      <c r="C71" s="460" t="s">
        <v>784</v>
      </c>
      <c r="D71" s="460" t="s">
        <v>644</v>
      </c>
      <c r="E71" s="460">
        <v>714</v>
      </c>
      <c r="F71" s="462">
        <v>74</v>
      </c>
      <c r="G71" s="460">
        <v>80</v>
      </c>
      <c r="H71" s="460">
        <v>268</v>
      </c>
      <c r="I71" s="458" t="s">
        <v>792</v>
      </c>
      <c r="J71" s="458" t="s">
        <v>793</v>
      </c>
      <c r="K71" s="585">
        <f>E71/E$66</f>
        <v>1.0099009900990099</v>
      </c>
      <c r="L71" s="585">
        <f>G71/G$66</f>
        <v>1</v>
      </c>
      <c r="M71" s="585">
        <f>H71/H$66</f>
        <v>1.1652173913043478</v>
      </c>
    </row>
    <row r="72" spans="1:13" x14ac:dyDescent="0.3">
      <c r="A72" s="460">
        <v>71</v>
      </c>
      <c r="B72" s="460" t="s">
        <v>624</v>
      </c>
      <c r="C72" s="460" t="s">
        <v>784</v>
      </c>
      <c r="D72" s="460" t="s">
        <v>647</v>
      </c>
      <c r="E72" s="460">
        <v>258</v>
      </c>
      <c r="F72" s="462">
        <v>25</v>
      </c>
      <c r="G72" s="460">
        <v>28</v>
      </c>
      <c r="H72" s="460">
        <v>93</v>
      </c>
      <c r="I72" s="458" t="s">
        <v>794</v>
      </c>
      <c r="K72" s="585">
        <f>E72/E$67</f>
        <v>1.0078125</v>
      </c>
      <c r="L72" s="585">
        <f>G72/G$67</f>
        <v>1</v>
      </c>
      <c r="M72" s="585">
        <f>H72/H$67</f>
        <v>1.1923076923076923</v>
      </c>
    </row>
    <row r="73" spans="1:13" ht="17.25" x14ac:dyDescent="0.3">
      <c r="A73" s="460">
        <v>72</v>
      </c>
      <c r="B73" s="460" t="s">
        <v>624</v>
      </c>
      <c r="C73" s="460" t="s">
        <v>784</v>
      </c>
      <c r="D73" s="460" t="s">
        <v>650</v>
      </c>
      <c r="E73" s="460">
        <v>407</v>
      </c>
      <c r="F73" s="462">
        <v>40</v>
      </c>
      <c r="G73" s="460">
        <v>43</v>
      </c>
      <c r="H73" s="469">
        <v>144</v>
      </c>
      <c r="I73" s="458" t="s">
        <v>795</v>
      </c>
      <c r="J73" s="458" t="s">
        <v>796</v>
      </c>
      <c r="K73" s="585">
        <f>E73/E$68</f>
        <v>1.0099255583126552</v>
      </c>
      <c r="L73" s="585">
        <f>G73/G$68</f>
        <v>1</v>
      </c>
      <c r="M73" s="585">
        <f>H73/H$68</f>
        <v>1.180327868852459</v>
      </c>
    </row>
    <row r="74" spans="1:13" x14ac:dyDescent="0.3">
      <c r="A74" s="460">
        <v>73</v>
      </c>
      <c r="B74" s="460" t="s">
        <v>624</v>
      </c>
      <c r="C74" s="460" t="s">
        <v>784</v>
      </c>
      <c r="D74" s="460" t="s">
        <v>652</v>
      </c>
      <c r="E74" s="460">
        <v>726</v>
      </c>
      <c r="F74" s="462">
        <v>77</v>
      </c>
      <c r="G74" s="460">
        <v>84</v>
      </c>
      <c r="H74" s="460">
        <v>281</v>
      </c>
      <c r="I74" s="458" t="s">
        <v>797</v>
      </c>
      <c r="J74" s="458" t="s">
        <v>798</v>
      </c>
      <c r="K74" s="585">
        <f>E74/E$69</f>
        <v>1.0097357440890125</v>
      </c>
      <c r="L74" s="585">
        <f>G74/G$69</f>
        <v>1</v>
      </c>
      <c r="M74" s="585">
        <f>H74/H$69</f>
        <v>1.1659751037344399</v>
      </c>
    </row>
    <row r="75" spans="1:13" x14ac:dyDescent="0.3">
      <c r="A75" s="460">
        <v>74</v>
      </c>
      <c r="B75" s="460" t="s">
        <v>624</v>
      </c>
      <c r="C75" s="460" t="s">
        <v>784</v>
      </c>
      <c r="D75" s="460" t="s">
        <v>655</v>
      </c>
      <c r="E75" s="460">
        <v>381</v>
      </c>
      <c r="F75" s="462">
        <v>41</v>
      </c>
      <c r="G75" s="460">
        <v>43</v>
      </c>
      <c r="H75" s="460">
        <v>144</v>
      </c>
      <c r="I75" s="458" t="s">
        <v>799</v>
      </c>
      <c r="J75" s="458" t="s">
        <v>800</v>
      </c>
      <c r="K75" s="585">
        <f>E75/E$70</f>
        <v>1.0106100795755968</v>
      </c>
      <c r="L75" s="585">
        <f>G75/G$70</f>
        <v>1</v>
      </c>
      <c r="M75" s="585">
        <f>H75/H$70</f>
        <v>1.180327868852459</v>
      </c>
    </row>
    <row r="76" spans="1:13" x14ac:dyDescent="0.3">
      <c r="A76" s="460">
        <v>75</v>
      </c>
      <c r="B76" s="460" t="s">
        <v>624</v>
      </c>
      <c r="C76" s="460" t="s">
        <v>784</v>
      </c>
      <c r="D76" s="460" t="s">
        <v>661</v>
      </c>
      <c r="E76" s="460">
        <v>722</v>
      </c>
      <c r="F76" s="462">
        <v>74</v>
      </c>
      <c r="G76" s="460">
        <v>80</v>
      </c>
      <c r="H76" s="460">
        <v>307</v>
      </c>
      <c r="I76" s="458" t="s">
        <v>801</v>
      </c>
      <c r="J76" s="458" t="s">
        <v>802</v>
      </c>
      <c r="K76" s="585">
        <f>E76/E$66</f>
        <v>1.0212164073550212</v>
      </c>
      <c r="L76" s="585">
        <f>G76/G$66</f>
        <v>1</v>
      </c>
      <c r="M76" s="585">
        <f>H76/H$66</f>
        <v>1.3347826086956522</v>
      </c>
    </row>
    <row r="77" spans="1:13" x14ac:dyDescent="0.3">
      <c r="A77" s="460">
        <v>76</v>
      </c>
      <c r="B77" s="460" t="s">
        <v>624</v>
      </c>
      <c r="C77" s="460" t="s">
        <v>784</v>
      </c>
      <c r="D77" s="460" t="s">
        <v>664</v>
      </c>
      <c r="E77" s="460">
        <v>261</v>
      </c>
      <c r="F77" s="462">
        <v>25</v>
      </c>
      <c r="G77" s="460">
        <v>28</v>
      </c>
      <c r="H77" s="460">
        <v>106</v>
      </c>
      <c r="I77" s="458" t="s">
        <v>803</v>
      </c>
      <c r="J77" s="458" t="s">
        <v>741</v>
      </c>
      <c r="K77" s="585">
        <f>E77/E$67</f>
        <v>1.01953125</v>
      </c>
      <c r="L77" s="585">
        <f>G77/G$67</f>
        <v>1</v>
      </c>
      <c r="M77" s="585">
        <f>H77/H$67</f>
        <v>1.358974358974359</v>
      </c>
    </row>
    <row r="78" spans="1:13" x14ac:dyDescent="0.3">
      <c r="A78" s="460">
        <v>77</v>
      </c>
      <c r="B78" s="460" t="s">
        <v>624</v>
      </c>
      <c r="C78" s="460" t="s">
        <v>784</v>
      </c>
      <c r="D78" s="460" t="s">
        <v>667</v>
      </c>
      <c r="E78" s="460">
        <v>411</v>
      </c>
      <c r="F78" s="462">
        <v>40</v>
      </c>
      <c r="G78" s="460">
        <v>43</v>
      </c>
      <c r="H78" s="460">
        <v>164</v>
      </c>
      <c r="I78" s="458" t="s">
        <v>804</v>
      </c>
      <c r="J78" s="458" t="s">
        <v>805</v>
      </c>
      <c r="K78" s="585">
        <f>E78/E$68</f>
        <v>1.0198511166253101</v>
      </c>
      <c r="L78" s="585">
        <f>G78/G$68</f>
        <v>1</v>
      </c>
      <c r="M78" s="585">
        <f>H78/H$68</f>
        <v>1.3442622950819672</v>
      </c>
    </row>
    <row r="79" spans="1:13" x14ac:dyDescent="0.3">
      <c r="A79" s="460">
        <v>78</v>
      </c>
      <c r="B79" s="460" t="s">
        <v>624</v>
      </c>
      <c r="C79" s="460" t="s">
        <v>784</v>
      </c>
      <c r="D79" s="460" t="s">
        <v>670</v>
      </c>
      <c r="E79" s="460">
        <v>734</v>
      </c>
      <c r="F79" s="462">
        <v>77</v>
      </c>
      <c r="G79" s="460">
        <v>84</v>
      </c>
      <c r="H79" s="460">
        <v>321</v>
      </c>
      <c r="I79" s="458" t="s">
        <v>806</v>
      </c>
      <c r="J79" s="458" t="s">
        <v>646</v>
      </c>
      <c r="K79" s="585">
        <f>E79/E$69</f>
        <v>1.0208623087621698</v>
      </c>
      <c r="L79" s="585">
        <f>G79/G$69</f>
        <v>1</v>
      </c>
      <c r="M79" s="585">
        <f>H79/H$69</f>
        <v>1.3319502074688796</v>
      </c>
    </row>
    <row r="80" spans="1:13" x14ac:dyDescent="0.3">
      <c r="A80" s="460">
        <v>79</v>
      </c>
      <c r="B80" s="460" t="s">
        <v>624</v>
      </c>
      <c r="C80" s="460" t="s">
        <v>784</v>
      </c>
      <c r="D80" s="460" t="s">
        <v>673</v>
      </c>
      <c r="E80" s="460">
        <v>385</v>
      </c>
      <c r="F80" s="462">
        <v>41</v>
      </c>
      <c r="G80" s="460">
        <v>43</v>
      </c>
      <c r="H80" s="460">
        <v>164</v>
      </c>
      <c r="I80" s="458" t="s">
        <v>803</v>
      </c>
      <c r="J80" s="458" t="s">
        <v>741</v>
      </c>
      <c r="K80" s="585">
        <f>E80/E$70</f>
        <v>1.0212201591511936</v>
      </c>
      <c r="L80" s="585">
        <f>G80/G$70</f>
        <v>1</v>
      </c>
      <c r="M80" s="585">
        <f>H80/H$70</f>
        <v>1.3442622950819672</v>
      </c>
    </row>
    <row r="81" spans="1:13" x14ac:dyDescent="0.3">
      <c r="A81" s="460">
        <v>80</v>
      </c>
      <c r="B81" s="460" t="s">
        <v>624</v>
      </c>
      <c r="C81" s="460" t="s">
        <v>784</v>
      </c>
      <c r="D81" s="460" t="s">
        <v>678</v>
      </c>
      <c r="E81" s="460">
        <v>729</v>
      </c>
      <c r="F81" s="462">
        <v>74</v>
      </c>
      <c r="G81" s="460">
        <v>80</v>
      </c>
      <c r="H81" s="460">
        <v>345</v>
      </c>
      <c r="I81" s="458" t="s">
        <v>807</v>
      </c>
      <c r="J81" s="458" t="s">
        <v>808</v>
      </c>
      <c r="K81" s="585">
        <f>E81/E$66</f>
        <v>1.0311173974540311</v>
      </c>
      <c r="L81" s="585">
        <f>G81/G$66</f>
        <v>1</v>
      </c>
      <c r="M81" s="585">
        <f>H81/H$66</f>
        <v>1.5</v>
      </c>
    </row>
    <row r="82" spans="1:13" x14ac:dyDescent="0.3">
      <c r="A82" s="460">
        <v>81</v>
      </c>
      <c r="B82" s="460" t="s">
        <v>624</v>
      </c>
      <c r="C82" s="460" t="s">
        <v>784</v>
      </c>
      <c r="D82" s="460" t="s">
        <v>681</v>
      </c>
      <c r="E82" s="460">
        <v>264</v>
      </c>
      <c r="F82" s="462">
        <v>25</v>
      </c>
      <c r="G82" s="460">
        <v>28</v>
      </c>
      <c r="H82" s="460">
        <v>119</v>
      </c>
      <c r="I82" s="458" t="s">
        <v>645</v>
      </c>
      <c r="J82" s="458" t="s">
        <v>646</v>
      </c>
      <c r="K82" s="585">
        <f>E82/E$67</f>
        <v>1.03125</v>
      </c>
      <c r="L82" s="585">
        <f>G82/G$67</f>
        <v>1</v>
      </c>
      <c r="M82" s="585">
        <f>H82/H$67</f>
        <v>1.5256410256410255</v>
      </c>
    </row>
    <row r="83" spans="1:13" x14ac:dyDescent="0.3">
      <c r="A83" s="460">
        <v>82</v>
      </c>
      <c r="B83" s="460" t="s">
        <v>624</v>
      </c>
      <c r="C83" s="460" t="s">
        <v>784</v>
      </c>
      <c r="D83" s="460" t="s">
        <v>684</v>
      </c>
      <c r="E83" s="460">
        <v>415</v>
      </c>
      <c r="F83" s="462">
        <v>40</v>
      </c>
      <c r="G83" s="460">
        <v>43</v>
      </c>
      <c r="H83" s="460">
        <v>184</v>
      </c>
      <c r="I83" s="458" t="s">
        <v>809</v>
      </c>
      <c r="J83" s="458" t="s">
        <v>810</v>
      </c>
      <c r="K83" s="585">
        <f>E83/E$68</f>
        <v>1.0297766749379653</v>
      </c>
      <c r="L83" s="585">
        <f>G83/G$68</f>
        <v>1</v>
      </c>
      <c r="M83" s="585">
        <f>H83/H$68</f>
        <v>1.5081967213114753</v>
      </c>
    </row>
    <row r="84" spans="1:13" x14ac:dyDescent="0.3">
      <c r="A84" s="460">
        <v>83</v>
      </c>
      <c r="B84" s="460" t="s">
        <v>624</v>
      </c>
      <c r="C84" s="460" t="s">
        <v>784</v>
      </c>
      <c r="D84" s="460" t="s">
        <v>687</v>
      </c>
      <c r="E84" s="460">
        <v>741</v>
      </c>
      <c r="F84" s="462">
        <v>77</v>
      </c>
      <c r="G84" s="460">
        <v>84</v>
      </c>
      <c r="H84" s="460">
        <v>361</v>
      </c>
      <c r="I84" s="458" t="s">
        <v>811</v>
      </c>
      <c r="J84" s="458" t="s">
        <v>812</v>
      </c>
      <c r="K84" s="585">
        <f>E84/E$69</f>
        <v>1.0305980528511822</v>
      </c>
      <c r="L84" s="585">
        <f>G84/G$69</f>
        <v>1</v>
      </c>
      <c r="M84" s="585">
        <f>H84/H$69</f>
        <v>1.4979253112033195</v>
      </c>
    </row>
    <row r="85" spans="1:13" x14ac:dyDescent="0.3">
      <c r="A85" s="460">
        <v>84</v>
      </c>
      <c r="B85" s="460" t="s">
        <v>624</v>
      </c>
      <c r="C85" s="460" t="s">
        <v>784</v>
      </c>
      <c r="D85" s="460" t="s">
        <v>690</v>
      </c>
      <c r="E85" s="460">
        <v>389</v>
      </c>
      <c r="F85" s="462">
        <v>41</v>
      </c>
      <c r="G85" s="460">
        <v>43</v>
      </c>
      <c r="H85" s="460">
        <v>184</v>
      </c>
      <c r="I85" s="458" t="s">
        <v>651</v>
      </c>
      <c r="J85" s="458" t="s">
        <v>634</v>
      </c>
      <c r="K85" s="585">
        <f>E85/E$70</f>
        <v>1.0318302387267904</v>
      </c>
      <c r="L85" s="585">
        <f>G85/G$70</f>
        <v>1</v>
      </c>
      <c r="M85" s="585">
        <f>H85/H$70</f>
        <v>1.5081967213114753</v>
      </c>
    </row>
    <row r="86" spans="1:13" x14ac:dyDescent="0.3">
      <c r="A86" s="460">
        <v>85</v>
      </c>
      <c r="B86" s="460" t="s">
        <v>624</v>
      </c>
      <c r="C86" s="460" t="s">
        <v>784</v>
      </c>
      <c r="D86" s="460" t="s">
        <v>696</v>
      </c>
      <c r="E86" s="460">
        <v>736</v>
      </c>
      <c r="F86" s="462">
        <v>74</v>
      </c>
      <c r="G86" s="460">
        <v>80</v>
      </c>
      <c r="H86" s="460">
        <v>383</v>
      </c>
      <c r="I86" s="458" t="s">
        <v>813</v>
      </c>
      <c r="J86" s="458" t="s">
        <v>672</v>
      </c>
      <c r="K86" s="585">
        <f>E86/E$66</f>
        <v>1.041018387553041</v>
      </c>
      <c r="L86" s="585">
        <f>G86/G$66</f>
        <v>1</v>
      </c>
      <c r="M86" s="585">
        <f>H86/H$66</f>
        <v>1.6652173913043478</v>
      </c>
    </row>
    <row r="87" spans="1:13" x14ac:dyDescent="0.3">
      <c r="A87" s="460">
        <v>86</v>
      </c>
      <c r="B87" s="460" t="s">
        <v>624</v>
      </c>
      <c r="C87" s="460" t="s">
        <v>784</v>
      </c>
      <c r="D87" s="460" t="s">
        <v>697</v>
      </c>
      <c r="E87" s="460">
        <v>266</v>
      </c>
      <c r="F87" s="462">
        <v>25</v>
      </c>
      <c r="G87" s="460">
        <v>28</v>
      </c>
      <c r="H87" s="460">
        <v>131</v>
      </c>
      <c r="I87" s="458" t="s">
        <v>814</v>
      </c>
      <c r="J87" s="458" t="s">
        <v>815</v>
      </c>
      <c r="K87" s="585">
        <f>E87/E$67</f>
        <v>1.0390625</v>
      </c>
      <c r="L87" s="585">
        <f>G87/G$67</f>
        <v>1</v>
      </c>
      <c r="M87" s="585">
        <f>H87/H$67</f>
        <v>1.6794871794871795</v>
      </c>
    </row>
    <row r="88" spans="1:13" x14ac:dyDescent="0.3">
      <c r="A88" s="460">
        <v>87</v>
      </c>
      <c r="B88" s="460" t="s">
        <v>624</v>
      </c>
      <c r="C88" s="460" t="s">
        <v>784</v>
      </c>
      <c r="D88" s="460" t="s">
        <v>700</v>
      </c>
      <c r="E88" s="460">
        <v>419</v>
      </c>
      <c r="F88" s="462">
        <v>40</v>
      </c>
      <c r="G88" s="460">
        <v>43</v>
      </c>
      <c r="H88" s="460">
        <v>204</v>
      </c>
      <c r="I88" s="458" t="s">
        <v>816</v>
      </c>
      <c r="J88" s="458" t="s">
        <v>817</v>
      </c>
      <c r="K88" s="585">
        <f>E88/E$68</f>
        <v>1.0397022332506203</v>
      </c>
      <c r="L88" s="585">
        <f>G88/G$68</f>
        <v>1</v>
      </c>
      <c r="M88" s="585">
        <f>H88/H$68</f>
        <v>1.6721311475409837</v>
      </c>
    </row>
    <row r="89" spans="1:13" x14ac:dyDescent="0.3">
      <c r="A89" s="460">
        <v>88</v>
      </c>
      <c r="B89" s="460" t="s">
        <v>624</v>
      </c>
      <c r="C89" s="460" t="s">
        <v>784</v>
      </c>
      <c r="D89" s="460" t="s">
        <v>701</v>
      </c>
      <c r="E89" s="460">
        <v>748</v>
      </c>
      <c r="F89" s="462">
        <v>77</v>
      </c>
      <c r="G89" s="460">
        <v>84</v>
      </c>
      <c r="H89" s="460">
        <v>401</v>
      </c>
      <c r="I89" s="458" t="s">
        <v>818</v>
      </c>
      <c r="J89" s="458" t="s">
        <v>819</v>
      </c>
      <c r="K89" s="585">
        <f>E89/E$69</f>
        <v>1.0403337969401947</v>
      </c>
      <c r="L89" s="585">
        <f>G89/G$69</f>
        <v>1</v>
      </c>
      <c r="M89" s="585">
        <f>H89/H$69</f>
        <v>1.6639004149377594</v>
      </c>
    </row>
    <row r="90" spans="1:13" x14ac:dyDescent="0.3">
      <c r="A90" s="460">
        <v>89</v>
      </c>
      <c r="B90" s="460" t="s">
        <v>624</v>
      </c>
      <c r="C90" s="460" t="s">
        <v>784</v>
      </c>
      <c r="D90" s="460" t="s">
        <v>704</v>
      </c>
      <c r="E90" s="460">
        <v>393</v>
      </c>
      <c r="F90" s="462">
        <v>41</v>
      </c>
      <c r="G90" s="460">
        <v>43</v>
      </c>
      <c r="H90" s="460">
        <v>204</v>
      </c>
      <c r="I90" s="458" t="s">
        <v>651</v>
      </c>
      <c r="J90" s="458" t="s">
        <v>634</v>
      </c>
      <c r="K90" s="585">
        <f>E90/E$70</f>
        <v>1.0424403183023874</v>
      </c>
      <c r="L90" s="585">
        <f>G90/G$70</f>
        <v>1</v>
      </c>
      <c r="M90" s="585">
        <f>H90/H$70</f>
        <v>1.6721311475409837</v>
      </c>
    </row>
    <row r="91" spans="1:13" x14ac:dyDescent="0.3">
      <c r="A91" s="460">
        <v>90</v>
      </c>
      <c r="B91" s="460" t="s">
        <v>624</v>
      </c>
      <c r="C91" s="460" t="s">
        <v>784</v>
      </c>
      <c r="D91" s="460" t="s">
        <v>710</v>
      </c>
      <c r="E91" s="460">
        <v>743</v>
      </c>
      <c r="F91" s="462">
        <v>74</v>
      </c>
      <c r="G91" s="460">
        <v>80</v>
      </c>
      <c r="H91" s="460">
        <v>421</v>
      </c>
      <c r="I91" s="458" t="s">
        <v>820</v>
      </c>
      <c r="K91" s="585">
        <f>E91/E$66</f>
        <v>1.0509193776520509</v>
      </c>
      <c r="L91" s="585">
        <f>G91/G$66</f>
        <v>1</v>
      </c>
      <c r="M91" s="585">
        <f>H91/H$66</f>
        <v>1.8304347826086957</v>
      </c>
    </row>
    <row r="92" spans="1:13" x14ac:dyDescent="0.3">
      <c r="A92" s="460">
        <v>91</v>
      </c>
      <c r="B92" s="460" t="s">
        <v>624</v>
      </c>
      <c r="C92" s="460" t="s">
        <v>784</v>
      </c>
      <c r="D92" s="460" t="s">
        <v>713</v>
      </c>
      <c r="E92" s="460">
        <v>269</v>
      </c>
      <c r="F92" s="462">
        <v>25</v>
      </c>
      <c r="G92" s="460">
        <v>28</v>
      </c>
      <c r="H92" s="460">
        <v>146</v>
      </c>
      <c r="I92" s="458" t="s">
        <v>821</v>
      </c>
      <c r="J92" s="458" t="s">
        <v>822</v>
      </c>
      <c r="K92" s="585">
        <f>E92/E$67</f>
        <v>1.05078125</v>
      </c>
      <c r="L92" s="585">
        <f>G92/G$67</f>
        <v>1</v>
      </c>
      <c r="M92" s="585">
        <f>H92/H$67</f>
        <v>1.8717948717948718</v>
      </c>
    </row>
    <row r="93" spans="1:13" x14ac:dyDescent="0.3">
      <c r="A93" s="460">
        <v>92</v>
      </c>
      <c r="B93" s="460" t="s">
        <v>624</v>
      </c>
      <c r="C93" s="460" t="s">
        <v>784</v>
      </c>
      <c r="D93" s="460" t="s">
        <v>715</v>
      </c>
      <c r="E93" s="460">
        <v>422</v>
      </c>
      <c r="F93" s="462">
        <v>40</v>
      </c>
      <c r="G93" s="460">
        <v>43</v>
      </c>
      <c r="H93" s="460">
        <v>226</v>
      </c>
      <c r="I93" s="458" t="s">
        <v>746</v>
      </c>
      <c r="J93" s="458" t="s">
        <v>823</v>
      </c>
      <c r="K93" s="585">
        <f>E93/E$68</f>
        <v>1.0471464019851116</v>
      </c>
      <c r="L93" s="585">
        <f>G93/G$68</f>
        <v>1</v>
      </c>
      <c r="M93" s="585">
        <f>H93/H$68</f>
        <v>1.8524590163934427</v>
      </c>
    </row>
    <row r="94" spans="1:13" x14ac:dyDescent="0.3">
      <c r="A94" s="460">
        <v>93</v>
      </c>
      <c r="B94" s="460" t="s">
        <v>624</v>
      </c>
      <c r="C94" s="460" t="s">
        <v>784</v>
      </c>
      <c r="D94" s="460" t="s">
        <v>718</v>
      </c>
      <c r="E94" s="460">
        <v>756</v>
      </c>
      <c r="F94" s="462">
        <v>77</v>
      </c>
      <c r="G94" s="460">
        <v>84</v>
      </c>
      <c r="H94" s="460">
        <v>442</v>
      </c>
      <c r="I94" s="458" t="s">
        <v>824</v>
      </c>
      <c r="K94" s="585">
        <f>E94/E$69</f>
        <v>1.0514603616133518</v>
      </c>
      <c r="L94" s="585">
        <f>G94/G$69</f>
        <v>1</v>
      </c>
      <c r="M94" s="585">
        <f>H94/H$69</f>
        <v>1.8340248962655601</v>
      </c>
    </row>
    <row r="95" spans="1:13" ht="17.25" x14ac:dyDescent="0.3">
      <c r="A95" s="460">
        <v>94</v>
      </c>
      <c r="B95" s="460" t="s">
        <v>624</v>
      </c>
      <c r="C95" s="460" t="s">
        <v>784</v>
      </c>
      <c r="D95" s="460" t="s">
        <v>721</v>
      </c>
      <c r="E95" s="460">
        <v>397</v>
      </c>
      <c r="F95" s="462">
        <v>41</v>
      </c>
      <c r="G95" s="460">
        <v>43</v>
      </c>
      <c r="H95" s="460">
        <v>146</v>
      </c>
      <c r="I95" s="458" t="s">
        <v>825</v>
      </c>
      <c r="J95" s="458" t="s">
        <v>826</v>
      </c>
      <c r="K95" s="585">
        <f>E95/E$70</f>
        <v>1.0530503978779842</v>
      </c>
      <c r="L95" s="585">
        <f>G95/G$70</f>
        <v>1</v>
      </c>
      <c r="M95" s="586">
        <f>H95/H$70</f>
        <v>1.1967213114754098</v>
      </c>
    </row>
    <row r="96" spans="1:13" x14ac:dyDescent="0.3">
      <c r="A96" s="460">
        <v>95</v>
      </c>
      <c r="B96" s="460" t="s">
        <v>624</v>
      </c>
      <c r="C96" s="460" t="s">
        <v>784</v>
      </c>
      <c r="D96" s="460" t="s">
        <v>726</v>
      </c>
      <c r="E96" s="460">
        <v>750</v>
      </c>
      <c r="F96" s="462">
        <v>74</v>
      </c>
      <c r="G96" s="460">
        <v>80</v>
      </c>
      <c r="H96" s="460">
        <v>460</v>
      </c>
      <c r="I96" s="458" t="s">
        <v>827</v>
      </c>
      <c r="K96" s="585">
        <f>E96/E$66</f>
        <v>1.0608203677510608</v>
      </c>
      <c r="L96" s="585">
        <f>G96/G$66</f>
        <v>1</v>
      </c>
      <c r="M96" s="585">
        <f>H96/H$66</f>
        <v>2</v>
      </c>
    </row>
    <row r="97" spans="1:13" x14ac:dyDescent="0.3">
      <c r="A97" s="460">
        <v>96</v>
      </c>
      <c r="B97" s="460" t="s">
        <v>624</v>
      </c>
      <c r="C97" s="460" t="s">
        <v>784</v>
      </c>
      <c r="D97" s="460" t="s">
        <v>729</v>
      </c>
      <c r="E97" s="460">
        <v>271</v>
      </c>
      <c r="F97" s="462">
        <v>25</v>
      </c>
      <c r="G97" s="460">
        <v>28</v>
      </c>
      <c r="H97" s="460">
        <v>159</v>
      </c>
      <c r="I97" s="458" t="s">
        <v>827</v>
      </c>
      <c r="K97" s="585">
        <f>E97/E$67</f>
        <v>1.05859375</v>
      </c>
      <c r="L97" s="585">
        <f>G97/G$67</f>
        <v>1</v>
      </c>
      <c r="M97" s="585">
        <f>H97/H$67</f>
        <v>2.0384615384615383</v>
      </c>
    </row>
    <row r="98" spans="1:13" x14ac:dyDescent="0.3">
      <c r="A98" s="460">
        <v>97</v>
      </c>
      <c r="B98" s="460" t="s">
        <v>624</v>
      </c>
      <c r="C98" s="460" t="s">
        <v>784</v>
      </c>
      <c r="D98" s="460" t="s">
        <v>732</v>
      </c>
      <c r="E98" s="460">
        <v>426</v>
      </c>
      <c r="F98" s="462">
        <v>40</v>
      </c>
      <c r="G98" s="460">
        <v>43</v>
      </c>
      <c r="H98" s="460">
        <v>246</v>
      </c>
      <c r="I98" s="458" t="s">
        <v>828</v>
      </c>
      <c r="J98" s="458" t="s">
        <v>829</v>
      </c>
      <c r="K98" s="585">
        <f>E98/E$68</f>
        <v>1.0570719602977667</v>
      </c>
      <c r="L98" s="585">
        <f>G98/G$68</f>
        <v>1</v>
      </c>
      <c r="M98" s="585">
        <f>H98/H$68</f>
        <v>2.0163934426229506</v>
      </c>
    </row>
    <row r="99" spans="1:13" x14ac:dyDescent="0.3">
      <c r="A99" s="460">
        <v>98</v>
      </c>
      <c r="B99" s="460" t="s">
        <v>624</v>
      </c>
      <c r="C99" s="460" t="s">
        <v>784</v>
      </c>
      <c r="D99" s="460" t="s">
        <v>733</v>
      </c>
      <c r="E99" s="460">
        <v>763</v>
      </c>
      <c r="F99" s="462">
        <v>77</v>
      </c>
      <c r="G99" s="460">
        <v>84</v>
      </c>
      <c r="H99" s="460">
        <v>482</v>
      </c>
      <c r="I99" s="458" t="s">
        <v>830</v>
      </c>
      <c r="J99" s="458" t="s">
        <v>831</v>
      </c>
      <c r="K99" s="585">
        <f>E99/E$69</f>
        <v>1.0611961057023644</v>
      </c>
      <c r="L99" s="585">
        <f>G99/G$69</f>
        <v>1</v>
      </c>
      <c r="M99" s="585">
        <f>H99/H$69</f>
        <v>2</v>
      </c>
    </row>
    <row r="100" spans="1:13" x14ac:dyDescent="0.3">
      <c r="A100" s="460">
        <v>99</v>
      </c>
      <c r="B100" s="460" t="s">
        <v>624</v>
      </c>
      <c r="C100" s="460" t="s">
        <v>784</v>
      </c>
      <c r="D100" s="460" t="s">
        <v>736</v>
      </c>
      <c r="E100" s="460">
        <v>400</v>
      </c>
      <c r="F100" s="462">
        <v>41</v>
      </c>
      <c r="G100" s="460">
        <v>43</v>
      </c>
      <c r="H100" s="460">
        <v>246</v>
      </c>
      <c r="I100" s="458" t="s">
        <v>832</v>
      </c>
      <c r="J100" s="458" t="s">
        <v>833</v>
      </c>
      <c r="K100" s="585">
        <f>E100/E$70</f>
        <v>1.0610079575596818</v>
      </c>
      <c r="L100" s="585">
        <f>G100/G$70</f>
        <v>1</v>
      </c>
      <c r="M100" s="585">
        <f>H100/H$70</f>
        <v>2.0163934426229506</v>
      </c>
    </row>
    <row r="101" spans="1:13" x14ac:dyDescent="0.3">
      <c r="A101" s="460">
        <v>100</v>
      </c>
      <c r="B101" s="460" t="s">
        <v>624</v>
      </c>
      <c r="C101" s="460" t="s">
        <v>784</v>
      </c>
      <c r="D101" s="460" t="s">
        <v>739</v>
      </c>
      <c r="E101" s="460">
        <v>757</v>
      </c>
      <c r="F101" s="462">
        <v>74</v>
      </c>
      <c r="G101" s="460">
        <v>80</v>
      </c>
      <c r="H101" s="584">
        <v>498</v>
      </c>
      <c r="I101" s="458" t="s">
        <v>834</v>
      </c>
      <c r="J101" s="458" t="s">
        <v>706</v>
      </c>
      <c r="K101" s="585">
        <f>E101/E$66</f>
        <v>1.0707213578500707</v>
      </c>
      <c r="L101" s="585">
        <f>G101/G$66</f>
        <v>1</v>
      </c>
      <c r="M101" s="585">
        <f>H101/H$66</f>
        <v>2.1652173913043478</v>
      </c>
    </row>
    <row r="102" spans="1:13" x14ac:dyDescent="0.3">
      <c r="A102" s="460">
        <v>101</v>
      </c>
      <c r="B102" s="460" t="s">
        <v>624</v>
      </c>
      <c r="C102" s="460" t="s">
        <v>784</v>
      </c>
      <c r="D102" s="460" t="s">
        <v>742</v>
      </c>
      <c r="E102" s="460">
        <v>273</v>
      </c>
      <c r="F102" s="462">
        <v>35</v>
      </c>
      <c r="G102" s="460">
        <v>28</v>
      </c>
      <c r="H102" s="584">
        <v>172</v>
      </c>
      <c r="I102" s="458" t="s">
        <v>835</v>
      </c>
      <c r="J102" s="458" t="s">
        <v>836</v>
      </c>
      <c r="K102" s="585">
        <f>E102/E$67</f>
        <v>1.06640625</v>
      </c>
      <c r="L102" s="585">
        <f>G102/G$67</f>
        <v>1</v>
      </c>
      <c r="M102" s="585">
        <f>H102/H$67</f>
        <v>2.2051282051282053</v>
      </c>
    </row>
    <row r="103" spans="1:13" x14ac:dyDescent="0.3">
      <c r="A103" s="460">
        <v>102</v>
      </c>
      <c r="B103" s="460" t="s">
        <v>624</v>
      </c>
      <c r="C103" s="460" t="s">
        <v>784</v>
      </c>
      <c r="D103" s="460" t="s">
        <v>745</v>
      </c>
      <c r="E103" s="460">
        <v>430</v>
      </c>
      <c r="F103" s="462">
        <v>53</v>
      </c>
      <c r="G103" s="460">
        <v>43</v>
      </c>
      <c r="H103" s="460">
        <v>266</v>
      </c>
      <c r="I103" s="458" t="s">
        <v>837</v>
      </c>
      <c r="J103" s="458" t="s">
        <v>838</v>
      </c>
      <c r="K103" s="585">
        <f>E103/E$68</f>
        <v>1.0669975186104219</v>
      </c>
      <c r="L103" s="585">
        <f>G103/G$68</f>
        <v>1</v>
      </c>
      <c r="M103" s="585">
        <f>H103/H$68</f>
        <v>2.180327868852459</v>
      </c>
    </row>
    <row r="104" spans="1:13" x14ac:dyDescent="0.3">
      <c r="A104" s="460">
        <v>103</v>
      </c>
      <c r="B104" s="460" t="s">
        <v>624</v>
      </c>
      <c r="C104" s="460" t="s">
        <v>784</v>
      </c>
      <c r="D104" s="460" t="s">
        <v>839</v>
      </c>
      <c r="E104" s="460">
        <v>771</v>
      </c>
      <c r="F104" s="462">
        <v>102</v>
      </c>
      <c r="G104" s="460">
        <v>84</v>
      </c>
      <c r="H104" s="460">
        <v>522</v>
      </c>
      <c r="I104" s="458" t="s">
        <v>840</v>
      </c>
      <c r="J104" s="458" t="s">
        <v>841</v>
      </c>
      <c r="K104" s="585">
        <f>E104/E$69</f>
        <v>1.0723226703755215</v>
      </c>
      <c r="L104" s="585">
        <f>G104/G$69</f>
        <v>1</v>
      </c>
      <c r="M104" s="585">
        <f>H104/H$69</f>
        <v>2.1659751037344397</v>
      </c>
    </row>
    <row r="105" spans="1:13" x14ac:dyDescent="0.3">
      <c r="A105" s="460">
        <v>104</v>
      </c>
      <c r="B105" s="460" t="s">
        <v>624</v>
      </c>
      <c r="C105" s="460" t="s">
        <v>784</v>
      </c>
      <c r="D105" s="460" t="s">
        <v>842</v>
      </c>
      <c r="E105" s="460">
        <v>404</v>
      </c>
      <c r="F105" s="462">
        <v>54</v>
      </c>
      <c r="G105" s="460">
        <v>43</v>
      </c>
      <c r="H105" s="460">
        <v>267</v>
      </c>
      <c r="I105" s="458" t="s">
        <v>843</v>
      </c>
      <c r="J105" s="458" t="s">
        <v>844</v>
      </c>
      <c r="K105" s="585">
        <f>E105/E$70</f>
        <v>1.0716180371352786</v>
      </c>
      <c r="L105" s="585">
        <f>G105/G$70</f>
        <v>1</v>
      </c>
      <c r="M105" s="585">
        <f>H105/H$70</f>
        <v>2.1885245901639343</v>
      </c>
    </row>
    <row r="106" spans="1:13" x14ac:dyDescent="0.3">
      <c r="A106" s="460">
        <v>105</v>
      </c>
      <c r="B106" s="460" t="s">
        <v>624</v>
      </c>
      <c r="C106" s="460" t="s">
        <v>845</v>
      </c>
      <c r="D106" s="460" t="s">
        <v>846</v>
      </c>
      <c r="E106" s="460">
        <v>419</v>
      </c>
      <c r="F106" s="462">
        <v>50</v>
      </c>
      <c r="G106" s="460">
        <v>47</v>
      </c>
      <c r="H106" s="460">
        <v>115</v>
      </c>
      <c r="I106" s="458" t="s">
        <v>847</v>
      </c>
      <c r="J106" s="458" t="s">
        <v>848</v>
      </c>
      <c r="K106" s="585">
        <f>E106/E$108</f>
        <v>0.72241379310344822</v>
      </c>
      <c r="L106" s="585">
        <f t="shared" ref="L106:M108" si="36">G106/G$108</f>
        <v>0.6619718309859155</v>
      </c>
      <c r="M106" s="585">
        <f t="shared" si="36"/>
        <v>0.54245283018867929</v>
      </c>
    </row>
    <row r="107" spans="1:13" x14ac:dyDescent="0.3">
      <c r="A107" s="460">
        <v>106</v>
      </c>
      <c r="B107" s="460" t="s">
        <v>624</v>
      </c>
      <c r="C107" s="460" t="s">
        <v>845</v>
      </c>
      <c r="D107" s="460" t="s">
        <v>849</v>
      </c>
      <c r="E107" s="460">
        <v>605</v>
      </c>
      <c r="F107" s="462">
        <v>77</v>
      </c>
      <c r="G107" s="460">
        <v>72</v>
      </c>
      <c r="H107" s="460">
        <v>180</v>
      </c>
      <c r="I107" s="458" t="s">
        <v>850</v>
      </c>
      <c r="J107" s="458" t="s">
        <v>851</v>
      </c>
      <c r="K107" s="585">
        <f>E107/E$108</f>
        <v>1.0431034482758621</v>
      </c>
      <c r="L107" s="585">
        <f t="shared" si="36"/>
        <v>1.0140845070422535</v>
      </c>
      <c r="M107" s="585">
        <f t="shared" si="36"/>
        <v>0.84905660377358494</v>
      </c>
    </row>
    <row r="108" spans="1:13" x14ac:dyDescent="0.3">
      <c r="A108" s="460">
        <v>107</v>
      </c>
      <c r="B108" s="460" t="s">
        <v>624</v>
      </c>
      <c r="C108" s="460" t="s">
        <v>845</v>
      </c>
      <c r="D108" s="460" t="s">
        <v>626</v>
      </c>
      <c r="E108" s="460">
        <v>580</v>
      </c>
      <c r="F108" s="462">
        <v>65</v>
      </c>
      <c r="G108" s="460">
        <v>71</v>
      </c>
      <c r="H108" s="460">
        <v>212</v>
      </c>
      <c r="I108" s="458" t="s">
        <v>852</v>
      </c>
      <c r="J108" s="458" t="s">
        <v>853</v>
      </c>
      <c r="K108" s="585">
        <f>E108/E$108</f>
        <v>1</v>
      </c>
      <c r="L108" s="585">
        <f t="shared" si="36"/>
        <v>1</v>
      </c>
      <c r="M108" s="585">
        <f t="shared" si="36"/>
        <v>1</v>
      </c>
    </row>
    <row r="109" spans="1:13" x14ac:dyDescent="0.3">
      <c r="A109" s="460">
        <v>108</v>
      </c>
      <c r="B109" s="460" t="s">
        <v>624</v>
      </c>
      <c r="C109" s="460" t="s">
        <v>845</v>
      </c>
      <c r="D109" s="460" t="s">
        <v>629</v>
      </c>
      <c r="E109" s="460">
        <v>271</v>
      </c>
      <c r="F109" s="462">
        <v>50</v>
      </c>
      <c r="G109" s="460">
        <v>31</v>
      </c>
      <c r="H109" s="460">
        <v>93</v>
      </c>
      <c r="I109" s="458" t="s">
        <v>854</v>
      </c>
      <c r="J109" s="458" t="s">
        <v>829</v>
      </c>
      <c r="K109" s="585">
        <f>E109/E$109</f>
        <v>1</v>
      </c>
      <c r="L109" s="585">
        <f>G109/G$109</f>
        <v>1</v>
      </c>
      <c r="M109" s="585">
        <f>H109/H$109</f>
        <v>1</v>
      </c>
    </row>
    <row r="110" spans="1:13" x14ac:dyDescent="0.3">
      <c r="A110" s="460">
        <v>109</v>
      </c>
      <c r="B110" s="460" t="s">
        <v>624</v>
      </c>
      <c r="C110" s="460" t="s">
        <v>845</v>
      </c>
      <c r="D110" s="460" t="s">
        <v>632</v>
      </c>
      <c r="E110" s="460">
        <v>596</v>
      </c>
      <c r="F110" s="462">
        <v>68</v>
      </c>
      <c r="G110" s="460">
        <v>72</v>
      </c>
      <c r="H110" s="460">
        <v>215</v>
      </c>
      <c r="I110" s="458" t="s">
        <v>855</v>
      </c>
      <c r="J110" s="458" t="s">
        <v>778</v>
      </c>
      <c r="K110" s="585">
        <f>E110/E$110</f>
        <v>1</v>
      </c>
      <c r="L110" s="585">
        <f>G110/G$110</f>
        <v>1</v>
      </c>
      <c r="M110" s="585">
        <f>H110/H$110</f>
        <v>1</v>
      </c>
    </row>
    <row r="111" spans="1:13" x14ac:dyDescent="0.3">
      <c r="A111" s="460">
        <v>110</v>
      </c>
      <c r="B111" s="460" t="s">
        <v>624</v>
      </c>
      <c r="C111" s="460" t="s">
        <v>845</v>
      </c>
      <c r="D111" s="460" t="s">
        <v>635</v>
      </c>
      <c r="E111" s="460">
        <v>565</v>
      </c>
      <c r="F111" s="462">
        <v>55</v>
      </c>
      <c r="G111" s="460">
        <v>66</v>
      </c>
      <c r="H111" s="460">
        <v>195</v>
      </c>
      <c r="I111" s="458" t="s">
        <v>856</v>
      </c>
      <c r="J111" s="458" t="s">
        <v>857</v>
      </c>
      <c r="K111" s="585">
        <f>E111/E$111</f>
        <v>1</v>
      </c>
      <c r="L111" s="585">
        <f>G111/G$111</f>
        <v>1</v>
      </c>
      <c r="M111" s="585">
        <f>H111/H$111</f>
        <v>1</v>
      </c>
    </row>
    <row r="112" spans="1:13" x14ac:dyDescent="0.3">
      <c r="A112" s="460">
        <v>111</v>
      </c>
      <c r="B112" s="460" t="s">
        <v>624</v>
      </c>
      <c r="C112" s="460" t="s">
        <v>845</v>
      </c>
      <c r="D112" s="460" t="s">
        <v>638</v>
      </c>
      <c r="E112" s="460">
        <v>553</v>
      </c>
      <c r="F112" s="462">
        <v>60</v>
      </c>
      <c r="G112" s="460">
        <v>67</v>
      </c>
      <c r="H112" s="460">
        <v>199</v>
      </c>
      <c r="I112" s="458" t="s">
        <v>858</v>
      </c>
      <c r="J112" s="458" t="s">
        <v>836</v>
      </c>
      <c r="K112" s="585">
        <f>E112/E$112</f>
        <v>1</v>
      </c>
      <c r="L112" s="585">
        <f>G112/G$112</f>
        <v>1</v>
      </c>
      <c r="M112" s="585">
        <f>H112/H$112</f>
        <v>1</v>
      </c>
    </row>
    <row r="113" spans="1:13" x14ac:dyDescent="0.3">
      <c r="A113" s="460">
        <v>112</v>
      </c>
      <c r="B113" s="460" t="s">
        <v>624</v>
      </c>
      <c r="C113" s="460" t="s">
        <v>845</v>
      </c>
      <c r="D113" s="460" t="s">
        <v>644</v>
      </c>
      <c r="E113" s="460">
        <v>593</v>
      </c>
      <c r="F113" s="462">
        <v>65</v>
      </c>
      <c r="G113" s="460">
        <v>71</v>
      </c>
      <c r="H113" s="460">
        <v>248</v>
      </c>
      <c r="I113" s="458" t="s">
        <v>859</v>
      </c>
      <c r="J113" s="458" t="s">
        <v>860</v>
      </c>
      <c r="K113" s="585">
        <f>E113/E$108</f>
        <v>1.0224137931034483</v>
      </c>
      <c r="L113" s="585">
        <f>G113/G$108</f>
        <v>1</v>
      </c>
      <c r="M113" s="585">
        <f>H113/H$108</f>
        <v>1.1698113207547169</v>
      </c>
    </row>
    <row r="114" spans="1:13" x14ac:dyDescent="0.3">
      <c r="A114" s="460">
        <v>113</v>
      </c>
      <c r="B114" s="460" t="s">
        <v>624</v>
      </c>
      <c r="C114" s="460" t="s">
        <v>845</v>
      </c>
      <c r="D114" s="460" t="s">
        <v>647</v>
      </c>
      <c r="E114" s="460">
        <v>277</v>
      </c>
      <c r="F114" s="462">
        <v>30</v>
      </c>
      <c r="G114" s="460">
        <v>31</v>
      </c>
      <c r="H114" s="460">
        <v>110</v>
      </c>
      <c r="I114" s="458" t="s">
        <v>861</v>
      </c>
      <c r="J114" s="458" t="s">
        <v>731</v>
      </c>
      <c r="K114" s="585">
        <f>E114/E$109</f>
        <v>1.0221402214022139</v>
      </c>
      <c r="L114" s="585">
        <f>G114/G$109</f>
        <v>1</v>
      </c>
      <c r="M114" s="585">
        <f>H114/H$109</f>
        <v>1.1827956989247312</v>
      </c>
    </row>
    <row r="115" spans="1:13" x14ac:dyDescent="0.3">
      <c r="A115" s="460">
        <v>114</v>
      </c>
      <c r="B115" s="460" t="s">
        <v>624</v>
      </c>
      <c r="C115" s="460" t="s">
        <v>845</v>
      </c>
      <c r="D115" s="460" t="s">
        <v>650</v>
      </c>
      <c r="E115" s="460">
        <v>601</v>
      </c>
      <c r="F115" s="462">
        <v>77</v>
      </c>
      <c r="G115" s="460">
        <v>72</v>
      </c>
      <c r="H115" s="460">
        <v>252</v>
      </c>
      <c r="I115" s="458" t="s">
        <v>862</v>
      </c>
      <c r="J115" s="458" t="s">
        <v>863</v>
      </c>
      <c r="K115" s="585">
        <f>E115/E$110</f>
        <v>1.0083892617449663</v>
      </c>
      <c r="L115" s="585">
        <f>G115/G$110</f>
        <v>1</v>
      </c>
      <c r="M115" s="585">
        <f>H115/H$110</f>
        <v>1.172093023255814</v>
      </c>
    </row>
    <row r="116" spans="1:13" x14ac:dyDescent="0.3">
      <c r="A116" s="460">
        <v>115</v>
      </c>
      <c r="B116" s="460" t="s">
        <v>624</v>
      </c>
      <c r="C116" s="460" t="s">
        <v>845</v>
      </c>
      <c r="D116" s="460" t="s">
        <v>652</v>
      </c>
      <c r="E116" s="460">
        <v>571</v>
      </c>
      <c r="F116" s="462">
        <v>59</v>
      </c>
      <c r="G116" s="460">
        <v>66</v>
      </c>
      <c r="H116" s="460">
        <v>229</v>
      </c>
      <c r="I116" s="458" t="s">
        <v>864</v>
      </c>
      <c r="J116" s="458" t="s">
        <v>796</v>
      </c>
      <c r="K116" s="585">
        <f>E116/E$111</f>
        <v>1.0106194690265486</v>
      </c>
      <c r="L116" s="585">
        <f>G116/G$111</f>
        <v>1</v>
      </c>
      <c r="M116" s="585">
        <f>H116/H$111</f>
        <v>1.1743589743589744</v>
      </c>
    </row>
    <row r="117" spans="1:13" x14ac:dyDescent="0.3">
      <c r="A117" s="460">
        <v>116</v>
      </c>
      <c r="B117" s="460" t="s">
        <v>624</v>
      </c>
      <c r="C117" s="460" t="s">
        <v>845</v>
      </c>
      <c r="D117" s="460" t="s">
        <v>655</v>
      </c>
      <c r="E117" s="460">
        <v>552</v>
      </c>
      <c r="F117" s="462">
        <v>60</v>
      </c>
      <c r="G117" s="460">
        <v>67</v>
      </c>
      <c r="H117" s="460">
        <v>231</v>
      </c>
      <c r="I117" s="458" t="s">
        <v>865</v>
      </c>
      <c r="J117" s="458" t="s">
        <v>672</v>
      </c>
      <c r="K117" s="585">
        <f>E117/E$112</f>
        <v>0.99819168173598549</v>
      </c>
      <c r="L117" s="585">
        <f>G117/G$112</f>
        <v>1</v>
      </c>
      <c r="M117" s="585">
        <f>H117/H$112</f>
        <v>1.1608040201005025</v>
      </c>
    </row>
    <row r="118" spans="1:13" x14ac:dyDescent="0.3">
      <c r="A118" s="460">
        <v>117</v>
      </c>
      <c r="B118" s="460" t="s">
        <v>624</v>
      </c>
      <c r="C118" s="460" t="s">
        <v>845</v>
      </c>
      <c r="D118" s="460" t="s">
        <v>661</v>
      </c>
      <c r="E118" s="460">
        <v>625</v>
      </c>
      <c r="F118" s="462">
        <v>65</v>
      </c>
      <c r="G118" s="460">
        <v>71</v>
      </c>
      <c r="H118" s="460">
        <v>284</v>
      </c>
      <c r="I118" s="458" t="s">
        <v>737</v>
      </c>
      <c r="J118" s="458" t="s">
        <v>666</v>
      </c>
      <c r="K118" s="585">
        <f>E118/E$108</f>
        <v>1.0775862068965518</v>
      </c>
      <c r="L118" s="585">
        <f>G118/G$108</f>
        <v>1</v>
      </c>
      <c r="M118" s="585">
        <f>H118/H$108</f>
        <v>1.3396226415094339</v>
      </c>
    </row>
    <row r="119" spans="1:13" x14ac:dyDescent="0.3">
      <c r="A119" s="460">
        <v>118</v>
      </c>
      <c r="B119" s="460" t="s">
        <v>624</v>
      </c>
      <c r="C119" s="460" t="s">
        <v>845</v>
      </c>
      <c r="D119" s="460" t="s">
        <v>664</v>
      </c>
      <c r="E119" s="460">
        <v>291</v>
      </c>
      <c r="F119" s="462">
        <v>30</v>
      </c>
      <c r="G119" s="460">
        <v>31</v>
      </c>
      <c r="H119" s="460">
        <v>125</v>
      </c>
      <c r="I119" s="458" t="s">
        <v>866</v>
      </c>
      <c r="J119" s="458" t="s">
        <v>838</v>
      </c>
      <c r="K119" s="585">
        <f>E119/E$109</f>
        <v>1.0738007380073802</v>
      </c>
      <c r="L119" s="585">
        <f>G119/G$109</f>
        <v>1</v>
      </c>
      <c r="M119" s="585">
        <f>H119/H$109</f>
        <v>1.3440860215053763</v>
      </c>
    </row>
    <row r="120" spans="1:13" x14ac:dyDescent="0.3">
      <c r="A120" s="460">
        <v>119</v>
      </c>
      <c r="B120" s="460" t="s">
        <v>624</v>
      </c>
      <c r="C120" s="460" t="s">
        <v>845</v>
      </c>
      <c r="D120" s="460" t="s">
        <v>667</v>
      </c>
      <c r="E120" s="460">
        <v>633</v>
      </c>
      <c r="F120" s="462">
        <v>77</v>
      </c>
      <c r="G120" s="460">
        <v>72</v>
      </c>
      <c r="H120" s="460">
        <v>287</v>
      </c>
      <c r="I120" s="458" t="s">
        <v>867</v>
      </c>
      <c r="J120" s="458" t="s">
        <v>868</v>
      </c>
      <c r="K120" s="585">
        <f>E120/E$110</f>
        <v>1.0620805369127517</v>
      </c>
      <c r="L120" s="585">
        <f>G120/G$110</f>
        <v>1</v>
      </c>
      <c r="M120" s="585">
        <f>H120/H$110</f>
        <v>1.3348837209302327</v>
      </c>
    </row>
    <row r="121" spans="1:13" x14ac:dyDescent="0.3">
      <c r="A121" s="467">
        <v>120</v>
      </c>
      <c r="B121" s="467" t="s">
        <v>624</v>
      </c>
      <c r="C121" s="467" t="s">
        <v>845</v>
      </c>
      <c r="D121" s="467" t="s">
        <v>670</v>
      </c>
      <c r="E121" s="467">
        <v>577</v>
      </c>
      <c r="F121" s="462">
        <v>59</v>
      </c>
      <c r="G121" s="467">
        <v>66</v>
      </c>
      <c r="H121" s="460">
        <v>261</v>
      </c>
      <c r="I121" s="468" t="s">
        <v>869</v>
      </c>
      <c r="J121" s="458" t="s">
        <v>870</v>
      </c>
      <c r="K121" s="585">
        <f>E121/E$111</f>
        <v>1.0212389380530973</v>
      </c>
      <c r="L121" s="585">
        <f>G121/G$111</f>
        <v>1</v>
      </c>
      <c r="M121" s="585">
        <f>H121/H$111</f>
        <v>1.3384615384615384</v>
      </c>
    </row>
    <row r="122" spans="1:13" x14ac:dyDescent="0.3">
      <c r="A122" s="460">
        <v>121</v>
      </c>
      <c r="B122" s="460" t="s">
        <v>624</v>
      </c>
      <c r="C122" s="460" t="s">
        <v>845</v>
      </c>
      <c r="D122" s="460" t="s">
        <v>673</v>
      </c>
      <c r="E122" s="460">
        <v>556</v>
      </c>
      <c r="F122" s="462">
        <v>60</v>
      </c>
      <c r="G122" s="460">
        <v>67</v>
      </c>
      <c r="H122" s="460">
        <v>265</v>
      </c>
      <c r="I122" s="458" t="s">
        <v>871</v>
      </c>
      <c r="J122" s="458" t="s">
        <v>628</v>
      </c>
      <c r="K122" s="585">
        <f>E122/E$112</f>
        <v>1.0054249547920433</v>
      </c>
      <c r="L122" s="585">
        <f>G122/G$112</f>
        <v>1</v>
      </c>
      <c r="M122" s="585">
        <f>H122/H$112</f>
        <v>1.3316582914572865</v>
      </c>
    </row>
    <row r="123" spans="1:13" x14ac:dyDescent="0.3">
      <c r="A123" s="460">
        <v>122</v>
      </c>
      <c r="B123" s="460" t="s">
        <v>624</v>
      </c>
      <c r="C123" s="460" t="s">
        <v>845</v>
      </c>
      <c r="D123" s="460" t="s">
        <v>678</v>
      </c>
      <c r="E123" s="460">
        <v>638</v>
      </c>
      <c r="F123" s="462">
        <v>65</v>
      </c>
      <c r="G123" s="460">
        <v>71</v>
      </c>
      <c r="H123" s="460">
        <v>319</v>
      </c>
      <c r="I123" s="458" t="s">
        <v>1344</v>
      </c>
      <c r="J123" s="458" t="s">
        <v>872</v>
      </c>
      <c r="K123" s="585">
        <f>E123/E$108</f>
        <v>1.1000000000000001</v>
      </c>
      <c r="L123" s="585">
        <f>G123/G$108</f>
        <v>1</v>
      </c>
      <c r="M123" s="585">
        <f>H123/H$108</f>
        <v>1.5047169811320755</v>
      </c>
    </row>
    <row r="124" spans="1:13" x14ac:dyDescent="0.3">
      <c r="A124" s="460">
        <v>123</v>
      </c>
      <c r="B124" s="460" t="s">
        <v>624</v>
      </c>
      <c r="C124" s="460" t="s">
        <v>845</v>
      </c>
      <c r="D124" s="460" t="s">
        <v>681</v>
      </c>
      <c r="E124" s="460">
        <v>297</v>
      </c>
      <c r="F124" s="462">
        <v>30</v>
      </c>
      <c r="G124" s="460">
        <v>31</v>
      </c>
      <c r="H124" s="460">
        <v>140</v>
      </c>
      <c r="I124" s="458" t="s">
        <v>873</v>
      </c>
      <c r="J124" s="458" t="s">
        <v>874</v>
      </c>
      <c r="K124" s="585">
        <f>E124/E$109</f>
        <v>1.0959409594095941</v>
      </c>
      <c r="L124" s="585">
        <f>G124/G$109</f>
        <v>1</v>
      </c>
      <c r="M124" s="585">
        <f>H124/H$109</f>
        <v>1.5053763440860215</v>
      </c>
    </row>
    <row r="125" spans="1:13" x14ac:dyDescent="0.3">
      <c r="A125" s="460">
        <v>124</v>
      </c>
      <c r="B125" s="460" t="s">
        <v>624</v>
      </c>
      <c r="C125" s="460" t="s">
        <v>845</v>
      </c>
      <c r="D125" s="460" t="s">
        <v>684</v>
      </c>
      <c r="E125" s="460">
        <v>646</v>
      </c>
      <c r="F125" s="462">
        <v>77</v>
      </c>
      <c r="G125" s="460">
        <v>72</v>
      </c>
      <c r="H125" s="460">
        <v>323</v>
      </c>
      <c r="I125" s="458" t="s">
        <v>875</v>
      </c>
      <c r="J125" s="458" t="s">
        <v>780</v>
      </c>
      <c r="K125" s="585">
        <f>E125/E$110</f>
        <v>1.0838926174496644</v>
      </c>
      <c r="L125" s="585">
        <f>G125/G$110</f>
        <v>1</v>
      </c>
      <c r="M125" s="585">
        <f>H125/H$110</f>
        <v>1.5023255813953489</v>
      </c>
    </row>
    <row r="126" spans="1:13" x14ac:dyDescent="0.3">
      <c r="A126" s="460">
        <v>125</v>
      </c>
      <c r="B126" s="460" t="s">
        <v>624</v>
      </c>
      <c r="C126" s="460" t="s">
        <v>845</v>
      </c>
      <c r="D126" s="460" t="s">
        <v>687</v>
      </c>
      <c r="E126" s="460">
        <v>583</v>
      </c>
      <c r="F126" s="462">
        <v>59</v>
      </c>
      <c r="G126" s="460">
        <v>66</v>
      </c>
      <c r="H126" s="460">
        <v>293</v>
      </c>
      <c r="I126" s="458" t="s">
        <v>876</v>
      </c>
      <c r="J126" s="458" t="s">
        <v>877</v>
      </c>
      <c r="K126" s="585">
        <f>E126/E$111</f>
        <v>1.0318584070796459</v>
      </c>
      <c r="L126" s="585">
        <f>G126/G$111</f>
        <v>1</v>
      </c>
      <c r="M126" s="585">
        <f>H126/H$111</f>
        <v>1.5025641025641026</v>
      </c>
    </row>
    <row r="127" spans="1:13" x14ac:dyDescent="0.3">
      <c r="A127" s="460">
        <v>126</v>
      </c>
      <c r="B127" s="460" t="s">
        <v>624</v>
      </c>
      <c r="C127" s="460" t="s">
        <v>845</v>
      </c>
      <c r="D127" s="460" t="s">
        <v>690</v>
      </c>
      <c r="E127" s="460">
        <v>563</v>
      </c>
      <c r="F127" s="462">
        <v>60</v>
      </c>
      <c r="G127" s="460">
        <v>67</v>
      </c>
      <c r="H127" s="460">
        <v>297</v>
      </c>
      <c r="I127" s="458" t="s">
        <v>878</v>
      </c>
      <c r="J127" s="458" t="s">
        <v>879</v>
      </c>
      <c r="K127" s="585">
        <f>E127/E$112</f>
        <v>1.0180831826401446</v>
      </c>
      <c r="L127" s="585">
        <f>G127/G$112</f>
        <v>1</v>
      </c>
      <c r="M127" s="585">
        <f>H127/H$112</f>
        <v>1.4924623115577889</v>
      </c>
    </row>
    <row r="128" spans="1:13" x14ac:dyDescent="0.3">
      <c r="A128" s="460">
        <v>127</v>
      </c>
      <c r="B128" s="460" t="s">
        <v>624</v>
      </c>
      <c r="C128" s="460" t="s">
        <v>845</v>
      </c>
      <c r="D128" s="460" t="s">
        <v>696</v>
      </c>
      <c r="E128" s="460">
        <v>644</v>
      </c>
      <c r="F128" s="462">
        <v>81</v>
      </c>
      <c r="G128" s="460">
        <v>71</v>
      </c>
      <c r="H128" s="460">
        <v>354</v>
      </c>
      <c r="I128" s="458" t="s">
        <v>880</v>
      </c>
      <c r="K128" s="585">
        <f>E128/E$108</f>
        <v>1.1103448275862069</v>
      </c>
      <c r="L128" s="585">
        <f>G128/G$108</f>
        <v>1</v>
      </c>
      <c r="M128" s="585">
        <f>H128/H$108</f>
        <v>1.6698113207547169</v>
      </c>
    </row>
    <row r="129" spans="1:13" x14ac:dyDescent="0.3">
      <c r="A129" s="460">
        <v>128</v>
      </c>
      <c r="B129" s="460" t="s">
        <v>624</v>
      </c>
      <c r="C129" s="460" t="s">
        <v>845</v>
      </c>
      <c r="D129" s="460" t="s">
        <v>697</v>
      </c>
      <c r="E129" s="460">
        <v>299</v>
      </c>
      <c r="F129" s="462">
        <v>30</v>
      </c>
      <c r="G129" s="460">
        <v>31</v>
      </c>
      <c r="H129" s="460">
        <v>155</v>
      </c>
      <c r="I129" s="458" t="s">
        <v>881</v>
      </c>
      <c r="J129" s="458" t="s">
        <v>882</v>
      </c>
      <c r="K129" s="585">
        <f>E129/E$109</f>
        <v>1.103321033210332</v>
      </c>
      <c r="L129" s="585">
        <f>G129/G$109</f>
        <v>1</v>
      </c>
      <c r="M129" s="585">
        <f>H129/H$109</f>
        <v>1.6666666666666667</v>
      </c>
    </row>
    <row r="130" spans="1:13" x14ac:dyDescent="0.3">
      <c r="A130" s="460">
        <v>129</v>
      </c>
      <c r="B130" s="460" t="s">
        <v>624</v>
      </c>
      <c r="C130" s="460" t="s">
        <v>845</v>
      </c>
      <c r="D130" s="460" t="s">
        <v>700</v>
      </c>
      <c r="E130" s="460">
        <v>646</v>
      </c>
      <c r="F130" s="462">
        <v>83</v>
      </c>
      <c r="G130" s="460">
        <v>72</v>
      </c>
      <c r="H130" s="460">
        <v>359</v>
      </c>
      <c r="I130" s="458" t="s">
        <v>811</v>
      </c>
      <c r="J130" s="458" t="s">
        <v>812</v>
      </c>
      <c r="K130" s="585">
        <f>E130/E$110</f>
        <v>1.0838926174496644</v>
      </c>
      <c r="L130" s="585">
        <f>G130/G$110</f>
        <v>1</v>
      </c>
      <c r="M130" s="585">
        <f>H130/H$110</f>
        <v>1.6697674418604651</v>
      </c>
    </row>
    <row r="131" spans="1:13" x14ac:dyDescent="0.3">
      <c r="A131" s="460">
        <v>130</v>
      </c>
      <c r="B131" s="460" t="s">
        <v>624</v>
      </c>
      <c r="C131" s="460" t="s">
        <v>845</v>
      </c>
      <c r="D131" s="460" t="s">
        <v>701</v>
      </c>
      <c r="E131" s="460">
        <v>589</v>
      </c>
      <c r="F131" s="462">
        <v>60</v>
      </c>
      <c r="G131" s="460">
        <v>66</v>
      </c>
      <c r="H131" s="460">
        <v>325</v>
      </c>
      <c r="I131" s="458" t="s">
        <v>883</v>
      </c>
      <c r="J131" s="458" t="s">
        <v>884</v>
      </c>
      <c r="K131" s="585">
        <f>E131/E$111</f>
        <v>1.0424778761061948</v>
      </c>
      <c r="L131" s="585">
        <f>G131/G$111</f>
        <v>1</v>
      </c>
      <c r="M131" s="585">
        <f>H131/H$111</f>
        <v>1.6666666666666667</v>
      </c>
    </row>
    <row r="132" spans="1:13" x14ac:dyDescent="0.3">
      <c r="A132" s="460">
        <v>131</v>
      </c>
      <c r="B132" s="460" t="s">
        <v>624</v>
      </c>
      <c r="C132" s="460" t="s">
        <v>845</v>
      </c>
      <c r="D132" s="460" t="s">
        <v>704</v>
      </c>
      <c r="E132" s="460">
        <v>569</v>
      </c>
      <c r="F132" s="462">
        <v>61</v>
      </c>
      <c r="G132" s="460">
        <v>67</v>
      </c>
      <c r="H132" s="460">
        <v>331</v>
      </c>
      <c r="I132" s="458" t="s">
        <v>885</v>
      </c>
      <c r="J132" s="458" t="s">
        <v>886</v>
      </c>
      <c r="K132" s="585">
        <f>E132/E$112</f>
        <v>1.0289330922242315</v>
      </c>
      <c r="L132" s="585">
        <f>G132/G$112</f>
        <v>1</v>
      </c>
      <c r="M132" s="585">
        <f>H132/H$112</f>
        <v>1.6633165829145728</v>
      </c>
    </row>
    <row r="133" spans="1:13" x14ac:dyDescent="0.3">
      <c r="A133" s="460">
        <v>132</v>
      </c>
      <c r="B133" s="460" t="s">
        <v>624</v>
      </c>
      <c r="C133" s="460" t="s">
        <v>845</v>
      </c>
      <c r="D133" s="460" t="s">
        <v>710</v>
      </c>
      <c r="E133" s="460">
        <v>532</v>
      </c>
      <c r="F133" s="462">
        <v>80</v>
      </c>
      <c r="G133" s="460">
        <v>54</v>
      </c>
      <c r="H133" s="460">
        <v>297</v>
      </c>
      <c r="I133" s="458" t="s">
        <v>887</v>
      </c>
      <c r="J133" s="458" t="s">
        <v>888</v>
      </c>
      <c r="K133" s="585">
        <f>E133/E$108</f>
        <v>0.91724137931034477</v>
      </c>
      <c r="L133" s="585">
        <f>G133/G$108</f>
        <v>0.76056338028169013</v>
      </c>
      <c r="M133" s="585">
        <f>H133/H$108</f>
        <v>1.4009433962264151</v>
      </c>
    </row>
    <row r="134" spans="1:13" x14ac:dyDescent="0.3">
      <c r="A134" s="460">
        <v>133</v>
      </c>
      <c r="B134" s="460" t="s">
        <v>624</v>
      </c>
      <c r="C134" s="460" t="s">
        <v>845</v>
      </c>
      <c r="D134" s="460" t="s">
        <v>713</v>
      </c>
      <c r="E134" s="460">
        <v>527</v>
      </c>
      <c r="F134" s="462">
        <v>61</v>
      </c>
      <c r="G134" s="460">
        <v>54</v>
      </c>
      <c r="H134" s="460">
        <v>297</v>
      </c>
      <c r="I134" s="458" t="s">
        <v>889</v>
      </c>
      <c r="K134" s="585">
        <f>E134/E$109</f>
        <v>1.944649446494465</v>
      </c>
      <c r="L134" s="585">
        <f>G134/G$109</f>
        <v>1.7419354838709677</v>
      </c>
      <c r="M134" s="585">
        <f>H134/H$109</f>
        <v>3.193548387096774</v>
      </c>
    </row>
    <row r="135" spans="1:13" x14ac:dyDescent="0.3">
      <c r="A135" s="460">
        <v>134</v>
      </c>
      <c r="B135" s="460" t="s">
        <v>624</v>
      </c>
      <c r="C135" s="460" t="s">
        <v>845</v>
      </c>
      <c r="D135" s="460" t="s">
        <v>715</v>
      </c>
      <c r="E135" s="460">
        <v>595</v>
      </c>
      <c r="F135" s="462">
        <v>60</v>
      </c>
      <c r="G135" s="460">
        <v>66</v>
      </c>
      <c r="H135" s="460">
        <v>359</v>
      </c>
      <c r="I135" s="458" t="s">
        <v>890</v>
      </c>
      <c r="K135" s="585">
        <f>E135/E$110</f>
        <v>0.99832214765100669</v>
      </c>
      <c r="L135" s="585">
        <f>G135/G$110</f>
        <v>0.91666666666666663</v>
      </c>
      <c r="M135" s="585">
        <f>H135/H$110</f>
        <v>1.6697674418604651</v>
      </c>
    </row>
    <row r="136" spans="1:13" x14ac:dyDescent="0.3">
      <c r="A136" s="460">
        <v>135</v>
      </c>
      <c r="B136" s="460" t="s">
        <v>624</v>
      </c>
      <c r="C136" s="460" t="s">
        <v>845</v>
      </c>
      <c r="D136" s="460" t="s">
        <v>718</v>
      </c>
      <c r="E136" s="460">
        <v>575</v>
      </c>
      <c r="F136" s="462">
        <v>60</v>
      </c>
      <c r="G136" s="460">
        <v>67</v>
      </c>
      <c r="H136" s="460">
        <v>363</v>
      </c>
      <c r="I136" s="458" t="s">
        <v>891</v>
      </c>
      <c r="J136" s="458" t="s">
        <v>892</v>
      </c>
      <c r="K136" s="585">
        <f>E136/E$111</f>
        <v>1.0176991150442478</v>
      </c>
      <c r="L136" s="585">
        <f>G136/G$111</f>
        <v>1.0151515151515151</v>
      </c>
      <c r="M136" s="585">
        <f>H136/H$111</f>
        <v>1.8615384615384616</v>
      </c>
    </row>
    <row r="137" spans="1:13" x14ac:dyDescent="0.3">
      <c r="A137" s="460">
        <v>136</v>
      </c>
      <c r="B137" s="460" t="s">
        <v>624</v>
      </c>
      <c r="C137" s="460" t="s">
        <v>845</v>
      </c>
      <c r="D137" s="460" t="s">
        <v>726</v>
      </c>
      <c r="E137" s="460">
        <v>537</v>
      </c>
      <c r="F137" s="462">
        <v>78</v>
      </c>
      <c r="G137" s="460">
        <v>54</v>
      </c>
      <c r="H137" s="460">
        <v>323</v>
      </c>
      <c r="I137" s="458" t="s">
        <v>893</v>
      </c>
      <c r="J137" s="458" t="s">
        <v>853</v>
      </c>
      <c r="K137" s="585"/>
      <c r="L137" s="585"/>
      <c r="M137" s="585"/>
    </row>
    <row r="138" spans="1:13" x14ac:dyDescent="0.3">
      <c r="A138" s="460">
        <v>137</v>
      </c>
      <c r="B138" s="460" t="s">
        <v>624</v>
      </c>
      <c r="C138" s="460" t="s">
        <v>845</v>
      </c>
      <c r="D138" s="460" t="s">
        <v>729</v>
      </c>
      <c r="E138" s="460">
        <v>532</v>
      </c>
      <c r="F138" s="462">
        <v>78</v>
      </c>
      <c r="G138" s="460">
        <v>54</v>
      </c>
      <c r="H138" s="460">
        <v>323</v>
      </c>
      <c r="I138" s="458" t="s">
        <v>894</v>
      </c>
      <c r="J138" s="458" t="s">
        <v>895</v>
      </c>
    </row>
    <row r="139" spans="1:13" x14ac:dyDescent="0.3">
      <c r="A139" s="460">
        <v>138</v>
      </c>
      <c r="B139" s="460" t="s">
        <v>624</v>
      </c>
      <c r="C139" s="460" t="s">
        <v>845</v>
      </c>
      <c r="D139" s="460" t="s">
        <v>732</v>
      </c>
      <c r="E139" s="460">
        <v>601</v>
      </c>
      <c r="F139" s="462">
        <v>60</v>
      </c>
      <c r="G139" s="460">
        <v>66</v>
      </c>
      <c r="H139" s="460">
        <v>391</v>
      </c>
      <c r="I139" s="458" t="s">
        <v>896</v>
      </c>
    </row>
    <row r="140" spans="1:13" x14ac:dyDescent="0.3">
      <c r="A140" s="460">
        <v>139</v>
      </c>
      <c r="B140" s="460" t="s">
        <v>624</v>
      </c>
      <c r="C140" s="460" t="s">
        <v>845</v>
      </c>
      <c r="D140" s="460" t="s">
        <v>733</v>
      </c>
      <c r="E140" s="460">
        <v>581</v>
      </c>
      <c r="F140" s="462">
        <v>60</v>
      </c>
      <c r="G140" s="460">
        <v>67</v>
      </c>
      <c r="H140" s="460">
        <v>397</v>
      </c>
      <c r="I140" s="458" t="s">
        <v>897</v>
      </c>
      <c r="J140" s="458" t="s">
        <v>898</v>
      </c>
    </row>
    <row r="141" spans="1:13" x14ac:dyDescent="0.3">
      <c r="A141" s="460">
        <v>140</v>
      </c>
      <c r="B141" s="460" t="s">
        <v>624</v>
      </c>
      <c r="C141" s="460" t="s">
        <v>845</v>
      </c>
      <c r="D141" s="460" t="s">
        <v>739</v>
      </c>
      <c r="E141" s="460">
        <v>667</v>
      </c>
      <c r="F141" s="462">
        <v>88</v>
      </c>
      <c r="G141" s="460">
        <v>66</v>
      </c>
      <c r="H141" s="460">
        <v>424</v>
      </c>
      <c r="I141" s="458" t="s">
        <v>871</v>
      </c>
      <c r="J141" s="458" t="s">
        <v>628</v>
      </c>
    </row>
    <row r="142" spans="1:13" x14ac:dyDescent="0.3">
      <c r="A142" s="460">
        <v>141</v>
      </c>
      <c r="B142" s="460" t="s">
        <v>624</v>
      </c>
      <c r="C142" s="460" t="s">
        <v>845</v>
      </c>
      <c r="D142" s="460" t="s">
        <v>742</v>
      </c>
      <c r="E142" s="460">
        <v>646</v>
      </c>
      <c r="F142" s="462">
        <v>87</v>
      </c>
      <c r="G142" s="460">
        <v>67</v>
      </c>
      <c r="H142" s="460">
        <v>429</v>
      </c>
      <c r="I142" s="458" t="s">
        <v>899</v>
      </c>
      <c r="J142" s="458" t="s">
        <v>900</v>
      </c>
    </row>
    <row r="143" spans="1:13" x14ac:dyDescent="0.3">
      <c r="A143" s="460">
        <v>142</v>
      </c>
      <c r="B143" s="460" t="s">
        <v>624</v>
      </c>
      <c r="C143" s="460" t="s">
        <v>901</v>
      </c>
      <c r="D143" s="460" t="s">
        <v>626</v>
      </c>
      <c r="E143" s="460">
        <v>832</v>
      </c>
      <c r="F143" s="462">
        <v>92</v>
      </c>
      <c r="G143" s="460">
        <v>96</v>
      </c>
      <c r="H143" s="460">
        <v>1995</v>
      </c>
      <c r="I143" s="458" t="s">
        <v>902</v>
      </c>
      <c r="J143" s="458" t="s">
        <v>836</v>
      </c>
      <c r="K143" s="585">
        <f>E143/E$143</f>
        <v>1</v>
      </c>
      <c r="L143" s="585">
        <f>G143/G$143</f>
        <v>1</v>
      </c>
      <c r="M143" s="585">
        <f>H143/H$143</f>
        <v>1</v>
      </c>
    </row>
    <row r="144" spans="1:13" x14ac:dyDescent="0.3">
      <c r="A144" s="460">
        <v>143</v>
      </c>
      <c r="B144" s="460" t="s">
        <v>624</v>
      </c>
      <c r="C144" s="460" t="s">
        <v>901</v>
      </c>
      <c r="D144" s="460" t="s">
        <v>644</v>
      </c>
      <c r="E144" s="460">
        <v>841</v>
      </c>
      <c r="F144" s="462">
        <v>92</v>
      </c>
      <c r="G144" s="460">
        <v>96</v>
      </c>
      <c r="H144" s="460">
        <v>2338</v>
      </c>
      <c r="I144" s="458" t="s">
        <v>903</v>
      </c>
      <c r="K144" s="585">
        <f t="shared" ref="K144:K146" si="37">E144/E$143</f>
        <v>1.0108173076923077</v>
      </c>
      <c r="L144" s="585">
        <f t="shared" ref="L144:L146" si="38">G144/G$143</f>
        <v>1</v>
      </c>
      <c r="M144" s="585">
        <f t="shared" ref="M144:M146" si="39">H144/H$143</f>
        <v>1.1719298245614036</v>
      </c>
    </row>
    <row r="145" spans="1:13" x14ac:dyDescent="0.3">
      <c r="A145" s="460">
        <v>144</v>
      </c>
      <c r="B145" s="460" t="s">
        <v>624</v>
      </c>
      <c r="C145" s="460" t="s">
        <v>901</v>
      </c>
      <c r="D145" s="460" t="s">
        <v>661</v>
      </c>
      <c r="E145" s="460">
        <v>859</v>
      </c>
      <c r="F145" s="462">
        <v>92</v>
      </c>
      <c r="G145" s="460">
        <v>96</v>
      </c>
      <c r="H145" s="460">
        <v>2668</v>
      </c>
      <c r="I145" s="458" t="s">
        <v>904</v>
      </c>
      <c r="J145" s="458" t="s">
        <v>805</v>
      </c>
      <c r="K145" s="585">
        <f t="shared" si="37"/>
        <v>1.0324519230769231</v>
      </c>
      <c r="L145" s="585">
        <f t="shared" si="38"/>
        <v>1</v>
      </c>
      <c r="M145" s="585">
        <f t="shared" si="39"/>
        <v>1.3373433583959899</v>
      </c>
    </row>
    <row r="146" spans="1:13" x14ac:dyDescent="0.3">
      <c r="A146" s="460">
        <v>145</v>
      </c>
      <c r="B146" s="460" t="s">
        <v>624</v>
      </c>
      <c r="C146" s="460" t="s">
        <v>901</v>
      </c>
      <c r="D146" s="460" t="s">
        <v>678</v>
      </c>
      <c r="E146" s="460">
        <v>885</v>
      </c>
      <c r="F146" s="462">
        <v>122</v>
      </c>
      <c r="G146" s="460">
        <v>96</v>
      </c>
      <c r="H146" s="460">
        <v>2999</v>
      </c>
      <c r="I146" s="458" t="s">
        <v>905</v>
      </c>
      <c r="J146" s="458" t="s">
        <v>699</v>
      </c>
      <c r="K146" s="585">
        <f t="shared" si="37"/>
        <v>1.0637019230769231</v>
      </c>
      <c r="L146" s="585">
        <f t="shared" si="38"/>
        <v>1</v>
      </c>
      <c r="M146" s="585">
        <f t="shared" si="39"/>
        <v>1.5032581453634086</v>
      </c>
    </row>
    <row r="147" spans="1:13" x14ac:dyDescent="0.3">
      <c r="A147" s="460">
        <v>146</v>
      </c>
      <c r="B147" s="460" t="s">
        <v>906</v>
      </c>
      <c r="C147" s="460" t="s">
        <v>907</v>
      </c>
      <c r="D147" s="460" t="s">
        <v>846</v>
      </c>
      <c r="E147" s="460">
        <v>134</v>
      </c>
      <c r="F147" s="462">
        <v>15</v>
      </c>
      <c r="G147" s="460">
        <v>13</v>
      </c>
      <c r="I147" s="458" t="s">
        <v>908</v>
      </c>
      <c r="J147" s="458" t="s">
        <v>909</v>
      </c>
    </row>
    <row r="148" spans="1:13" x14ac:dyDescent="0.3">
      <c r="A148" s="460">
        <v>147</v>
      </c>
      <c r="B148" s="460" t="s">
        <v>906</v>
      </c>
      <c r="C148" s="460" t="s">
        <v>907</v>
      </c>
      <c r="D148" s="460" t="s">
        <v>849</v>
      </c>
      <c r="E148" s="460">
        <v>119</v>
      </c>
      <c r="F148" s="462">
        <v>11</v>
      </c>
      <c r="G148" s="460">
        <v>11</v>
      </c>
      <c r="I148" s="458" t="s">
        <v>910</v>
      </c>
    </row>
    <row r="149" spans="1:13" x14ac:dyDescent="0.3">
      <c r="A149" s="460">
        <v>148</v>
      </c>
      <c r="B149" s="460" t="s">
        <v>906</v>
      </c>
      <c r="C149" s="460" t="s">
        <v>907</v>
      </c>
      <c r="D149" s="460" t="s">
        <v>911</v>
      </c>
      <c r="E149" s="460">
        <v>129</v>
      </c>
      <c r="F149" s="462">
        <v>12</v>
      </c>
      <c r="G149" s="460">
        <v>12</v>
      </c>
      <c r="I149" s="458" t="s">
        <v>912</v>
      </c>
      <c r="J149" s="458" t="s">
        <v>913</v>
      </c>
    </row>
    <row r="150" spans="1:13" x14ac:dyDescent="0.3">
      <c r="A150" s="460">
        <v>149</v>
      </c>
      <c r="B150" s="460" t="s">
        <v>906</v>
      </c>
      <c r="C150" s="460" t="s">
        <v>907</v>
      </c>
      <c r="D150" s="460" t="s">
        <v>914</v>
      </c>
      <c r="E150" s="460">
        <v>129</v>
      </c>
      <c r="F150" s="462">
        <v>12</v>
      </c>
      <c r="G150" s="460">
        <v>12</v>
      </c>
      <c r="I150" s="458" t="s">
        <v>915</v>
      </c>
      <c r="J150" s="458" t="s">
        <v>916</v>
      </c>
    </row>
    <row r="151" spans="1:13" x14ac:dyDescent="0.3">
      <c r="A151" s="460">
        <v>150</v>
      </c>
      <c r="B151" s="460" t="s">
        <v>906</v>
      </c>
      <c r="C151" s="460" t="s">
        <v>907</v>
      </c>
      <c r="D151" s="460" t="s">
        <v>917</v>
      </c>
      <c r="E151" s="460">
        <v>129</v>
      </c>
      <c r="F151" s="462">
        <v>12</v>
      </c>
      <c r="G151" s="460">
        <v>12</v>
      </c>
      <c r="I151" s="458" t="s">
        <v>918</v>
      </c>
      <c r="J151" s="458" t="s">
        <v>919</v>
      </c>
    </row>
    <row r="152" spans="1:13" x14ac:dyDescent="0.3">
      <c r="A152" s="460">
        <v>151</v>
      </c>
      <c r="B152" s="460" t="s">
        <v>906</v>
      </c>
      <c r="C152" s="460" t="s">
        <v>907</v>
      </c>
      <c r="D152" s="460" t="s">
        <v>920</v>
      </c>
      <c r="E152" s="460">
        <v>139</v>
      </c>
      <c r="F152" s="462">
        <v>19</v>
      </c>
      <c r="G152" s="460">
        <v>13</v>
      </c>
      <c r="I152" s="458" t="s">
        <v>921</v>
      </c>
    </row>
    <row r="153" spans="1:13" x14ac:dyDescent="0.3">
      <c r="A153" s="460">
        <v>152</v>
      </c>
      <c r="B153" s="460" t="s">
        <v>906</v>
      </c>
      <c r="C153" s="460" t="s">
        <v>907</v>
      </c>
      <c r="D153" s="460" t="s">
        <v>922</v>
      </c>
      <c r="E153" s="460">
        <v>124</v>
      </c>
      <c r="F153" s="462">
        <v>16</v>
      </c>
      <c r="G153" s="460">
        <v>12</v>
      </c>
      <c r="I153" s="458" t="s">
        <v>923</v>
      </c>
      <c r="J153" s="458" t="s">
        <v>924</v>
      </c>
    </row>
    <row r="154" spans="1:13" x14ac:dyDescent="0.3">
      <c r="A154" s="460">
        <v>153</v>
      </c>
      <c r="B154" s="460" t="s">
        <v>906</v>
      </c>
      <c r="C154" s="460" t="s">
        <v>907</v>
      </c>
      <c r="D154" s="460" t="s">
        <v>925</v>
      </c>
      <c r="E154" s="460">
        <v>124</v>
      </c>
      <c r="F154" s="462">
        <v>16</v>
      </c>
      <c r="G154" s="460">
        <v>12</v>
      </c>
      <c r="I154" s="458" t="s">
        <v>926</v>
      </c>
      <c r="J154" s="458" t="s">
        <v>927</v>
      </c>
    </row>
    <row r="155" spans="1:13" x14ac:dyDescent="0.3">
      <c r="A155" s="460">
        <v>154</v>
      </c>
      <c r="B155" s="460" t="s">
        <v>906</v>
      </c>
      <c r="C155" s="460" t="s">
        <v>907</v>
      </c>
      <c r="D155" s="460" t="s">
        <v>928</v>
      </c>
      <c r="E155" s="460">
        <v>114</v>
      </c>
      <c r="F155" s="462">
        <v>13</v>
      </c>
      <c r="G155" s="460">
        <v>10</v>
      </c>
      <c r="I155" s="458" t="s">
        <v>929</v>
      </c>
      <c r="J155" s="458" t="s">
        <v>853</v>
      </c>
    </row>
    <row r="156" spans="1:13" x14ac:dyDescent="0.3">
      <c r="A156" s="460">
        <v>155</v>
      </c>
      <c r="B156" s="460" t="s">
        <v>906</v>
      </c>
      <c r="C156" s="460" t="s">
        <v>907</v>
      </c>
      <c r="D156" s="460" t="s">
        <v>930</v>
      </c>
      <c r="E156" s="460">
        <v>139</v>
      </c>
      <c r="F156" s="462">
        <v>16</v>
      </c>
      <c r="G156" s="460">
        <v>13</v>
      </c>
      <c r="I156" s="458" t="s">
        <v>931</v>
      </c>
    </row>
    <row r="157" spans="1:13" x14ac:dyDescent="0.3">
      <c r="A157" s="460">
        <v>156</v>
      </c>
      <c r="B157" s="460" t="s">
        <v>906</v>
      </c>
      <c r="C157" s="460" t="s">
        <v>907</v>
      </c>
      <c r="D157" s="460" t="s">
        <v>932</v>
      </c>
      <c r="E157" s="460">
        <v>134</v>
      </c>
      <c r="F157" s="462">
        <v>15</v>
      </c>
      <c r="G157" s="460">
        <v>12</v>
      </c>
      <c r="I157" s="458" t="s">
        <v>933</v>
      </c>
    </row>
    <row r="158" spans="1:13" x14ac:dyDescent="0.3">
      <c r="A158" s="460">
        <v>157</v>
      </c>
      <c r="B158" s="460" t="s">
        <v>906</v>
      </c>
      <c r="C158" s="460" t="s">
        <v>907</v>
      </c>
      <c r="D158" s="460" t="s">
        <v>934</v>
      </c>
      <c r="E158" s="460">
        <v>134</v>
      </c>
      <c r="F158" s="462">
        <v>15</v>
      </c>
      <c r="G158" s="460">
        <v>12</v>
      </c>
      <c r="I158" s="458" t="s">
        <v>933</v>
      </c>
    </row>
    <row r="159" spans="1:13" x14ac:dyDescent="0.3">
      <c r="A159" s="460">
        <v>158</v>
      </c>
      <c r="B159" s="460" t="s">
        <v>906</v>
      </c>
      <c r="C159" s="460" t="s">
        <v>907</v>
      </c>
      <c r="D159" s="460" t="s">
        <v>935</v>
      </c>
      <c r="E159" s="460">
        <v>143</v>
      </c>
      <c r="F159" s="462">
        <v>23</v>
      </c>
      <c r="G159" s="460">
        <v>15</v>
      </c>
      <c r="I159" s="458" t="s">
        <v>936</v>
      </c>
      <c r="J159" s="458" t="s">
        <v>937</v>
      </c>
    </row>
    <row r="160" spans="1:13" x14ac:dyDescent="0.3">
      <c r="A160" s="460">
        <v>159</v>
      </c>
      <c r="B160" s="460" t="s">
        <v>906</v>
      </c>
      <c r="C160" s="460" t="s">
        <v>907</v>
      </c>
      <c r="D160" s="460" t="s">
        <v>938</v>
      </c>
      <c r="E160" s="460">
        <v>124</v>
      </c>
      <c r="F160" s="462">
        <v>18</v>
      </c>
      <c r="G160" s="460">
        <v>12</v>
      </c>
      <c r="I160" s="458" t="s">
        <v>785</v>
      </c>
      <c r="J160" s="458" t="s">
        <v>939</v>
      </c>
    </row>
    <row r="161" spans="1:12" x14ac:dyDescent="0.3">
      <c r="A161" s="460">
        <v>160</v>
      </c>
      <c r="B161" s="460" t="s">
        <v>906</v>
      </c>
      <c r="C161" s="460" t="s">
        <v>907</v>
      </c>
      <c r="D161" s="460" t="s">
        <v>940</v>
      </c>
      <c r="E161" s="460">
        <v>124</v>
      </c>
      <c r="F161" s="462">
        <v>13</v>
      </c>
      <c r="G161" s="460">
        <v>12</v>
      </c>
      <c r="I161" s="458" t="s">
        <v>941</v>
      </c>
      <c r="J161" s="458" t="s">
        <v>643</v>
      </c>
    </row>
    <row r="162" spans="1:12" x14ac:dyDescent="0.3">
      <c r="A162" s="460">
        <v>24</v>
      </c>
      <c r="B162" s="460" t="s">
        <v>624</v>
      </c>
      <c r="C162" s="460" t="s">
        <v>625</v>
      </c>
      <c r="D162" s="460" t="s">
        <v>693</v>
      </c>
      <c r="E162" s="460">
        <v>580</v>
      </c>
      <c r="F162" s="462">
        <v>57</v>
      </c>
      <c r="G162" s="460">
        <v>65</v>
      </c>
      <c r="H162" s="460">
        <v>181</v>
      </c>
      <c r="I162" s="458" t="s">
        <v>694</v>
      </c>
      <c r="J162" s="458" t="s">
        <v>695</v>
      </c>
      <c r="K162" s="468"/>
      <c r="L162" s="468"/>
    </row>
    <row r="163" spans="1:12" x14ac:dyDescent="0.3">
      <c r="A163" s="461">
        <v>19</v>
      </c>
      <c r="B163" s="461" t="s">
        <v>624</v>
      </c>
      <c r="C163" s="461" t="s">
        <v>625</v>
      </c>
      <c r="D163" s="461" t="s">
        <v>678</v>
      </c>
      <c r="E163" s="461">
        <v>277</v>
      </c>
      <c r="F163" s="462">
        <v>30</v>
      </c>
      <c r="G163" s="461">
        <v>31</v>
      </c>
      <c r="H163" s="460">
        <v>88</v>
      </c>
      <c r="I163" s="466" t="s">
        <v>679</v>
      </c>
      <c r="J163" s="466" t="s">
        <v>680</v>
      </c>
    </row>
    <row r="164" spans="1:12" x14ac:dyDescent="0.3">
      <c r="A164" s="460">
        <v>31</v>
      </c>
      <c r="B164" s="460" t="s">
        <v>624</v>
      </c>
      <c r="C164" s="460" t="s">
        <v>625</v>
      </c>
      <c r="D164" s="460" t="s">
        <v>710</v>
      </c>
      <c r="E164" s="460">
        <v>282</v>
      </c>
      <c r="F164" s="462">
        <v>30</v>
      </c>
      <c r="G164" s="460">
        <v>31</v>
      </c>
      <c r="H164" s="460">
        <v>108</v>
      </c>
      <c r="I164" s="458" t="s">
        <v>711</v>
      </c>
      <c r="J164" s="458" t="s">
        <v>712</v>
      </c>
    </row>
    <row r="165" spans="1:12" x14ac:dyDescent="0.3">
      <c r="A165" s="460">
        <v>34</v>
      </c>
      <c r="B165" s="460" t="s">
        <v>624</v>
      </c>
      <c r="C165" s="460" t="s">
        <v>625</v>
      </c>
      <c r="D165" s="460" t="s">
        <v>718</v>
      </c>
      <c r="E165" s="460">
        <v>801</v>
      </c>
      <c r="F165" s="462">
        <v>79</v>
      </c>
      <c r="G165" s="460">
        <v>91</v>
      </c>
      <c r="H165" s="460">
        <v>312</v>
      </c>
      <c r="I165" s="458" t="s">
        <v>719</v>
      </c>
      <c r="J165" s="458" t="s">
        <v>720</v>
      </c>
    </row>
    <row r="166" spans="1:12" x14ac:dyDescent="0.3">
      <c r="A166" s="460">
        <v>30</v>
      </c>
      <c r="B166" s="460" t="s">
        <v>624</v>
      </c>
      <c r="C166" s="460" t="s">
        <v>625</v>
      </c>
      <c r="D166" s="460" t="s">
        <v>707</v>
      </c>
      <c r="E166" s="460">
        <v>587</v>
      </c>
      <c r="F166" s="462">
        <v>57</v>
      </c>
      <c r="G166" s="460">
        <v>65</v>
      </c>
      <c r="H166" s="460">
        <v>201</v>
      </c>
      <c r="I166" s="458" t="s">
        <v>708</v>
      </c>
      <c r="J166" s="458" t="s">
        <v>709</v>
      </c>
    </row>
    <row r="167" spans="1:12" x14ac:dyDescent="0.3">
      <c r="A167" s="460">
        <v>490</v>
      </c>
      <c r="B167" s="507" t="s">
        <v>942</v>
      </c>
      <c r="C167" s="507" t="s">
        <v>625</v>
      </c>
      <c r="D167" s="507" t="s">
        <v>1324</v>
      </c>
      <c r="E167" s="507">
        <v>66</v>
      </c>
      <c r="F167" s="461"/>
      <c r="G167" s="507">
        <v>10</v>
      </c>
      <c r="I167" s="508" t="s">
        <v>1326</v>
      </c>
    </row>
    <row r="168" spans="1:12" x14ac:dyDescent="0.3">
      <c r="A168" s="460">
        <v>491</v>
      </c>
      <c r="B168" s="507" t="s">
        <v>942</v>
      </c>
      <c r="C168" s="507" t="s">
        <v>625</v>
      </c>
      <c r="D168" s="507" t="s">
        <v>1325</v>
      </c>
      <c r="E168" s="507">
        <v>36</v>
      </c>
      <c r="F168" s="461"/>
      <c r="G168" s="507">
        <v>5</v>
      </c>
      <c r="I168" s="508" t="s">
        <v>1326</v>
      </c>
    </row>
    <row r="169" spans="1:12" x14ac:dyDescent="0.3">
      <c r="A169" s="460">
        <v>492</v>
      </c>
      <c r="B169" s="460" t="s">
        <v>942</v>
      </c>
      <c r="C169" s="460" t="s">
        <v>625</v>
      </c>
      <c r="D169" s="460" t="s">
        <v>1319</v>
      </c>
      <c r="E169" s="460">
        <v>295</v>
      </c>
      <c r="F169" s="461"/>
      <c r="G169" s="460">
        <v>43</v>
      </c>
      <c r="I169" s="458" t="s">
        <v>1326</v>
      </c>
    </row>
    <row r="170" spans="1:12" x14ac:dyDescent="0.3">
      <c r="A170" s="460">
        <v>17</v>
      </c>
      <c r="B170" s="460" t="s">
        <v>624</v>
      </c>
      <c r="C170" s="460" t="s">
        <v>625</v>
      </c>
      <c r="D170" s="460" t="s">
        <v>673</v>
      </c>
      <c r="E170" s="460">
        <v>559</v>
      </c>
      <c r="F170" s="462">
        <v>62</v>
      </c>
      <c r="G170" s="460">
        <v>68</v>
      </c>
      <c r="H170" s="460">
        <v>170</v>
      </c>
      <c r="I170" s="458" t="s">
        <v>674</v>
      </c>
    </row>
    <row r="171" spans="1:12" x14ac:dyDescent="0.3">
      <c r="A171" s="460">
        <v>164</v>
      </c>
      <c r="B171" s="460" t="s">
        <v>942</v>
      </c>
      <c r="C171" s="460" t="s">
        <v>625</v>
      </c>
      <c r="D171" s="460" t="s">
        <v>949</v>
      </c>
      <c r="E171" s="460">
        <v>109</v>
      </c>
      <c r="F171" s="462">
        <v>19</v>
      </c>
      <c r="G171" s="460">
        <v>14</v>
      </c>
      <c r="I171" s="458" t="s">
        <v>950</v>
      </c>
      <c r="J171" s="458" t="s">
        <v>951</v>
      </c>
    </row>
    <row r="172" spans="1:12" x14ac:dyDescent="0.3">
      <c r="A172" s="461">
        <v>165</v>
      </c>
      <c r="B172" s="461" t="s">
        <v>942</v>
      </c>
      <c r="C172" s="461" t="s">
        <v>625</v>
      </c>
      <c r="D172" s="461" t="s">
        <v>952</v>
      </c>
      <c r="E172" s="461">
        <v>90</v>
      </c>
      <c r="F172" s="462">
        <v>17</v>
      </c>
      <c r="G172" s="461">
        <v>12</v>
      </c>
      <c r="I172" s="466" t="s">
        <v>950</v>
      </c>
      <c r="J172" s="458" t="s">
        <v>951</v>
      </c>
    </row>
    <row r="173" spans="1:12" x14ac:dyDescent="0.3">
      <c r="A173" s="461">
        <v>486</v>
      </c>
      <c r="B173" s="461" t="s">
        <v>942</v>
      </c>
      <c r="C173" s="461" t="s">
        <v>625</v>
      </c>
      <c r="D173" s="461" t="s">
        <v>1319</v>
      </c>
      <c r="E173" s="461">
        <v>110</v>
      </c>
      <c r="F173" s="461"/>
      <c r="G173" s="461">
        <v>16</v>
      </c>
      <c r="I173" s="466" t="s">
        <v>950</v>
      </c>
      <c r="J173" s="458" t="s">
        <v>951</v>
      </c>
    </row>
    <row r="174" spans="1:12" x14ac:dyDescent="0.3">
      <c r="A174" s="460">
        <v>173</v>
      </c>
      <c r="B174" s="460" t="s">
        <v>942</v>
      </c>
      <c r="C174" s="460" t="s">
        <v>753</v>
      </c>
      <c r="D174" s="460" t="s">
        <v>964</v>
      </c>
      <c r="E174" s="460">
        <v>99</v>
      </c>
      <c r="F174" s="462">
        <v>19</v>
      </c>
      <c r="G174" s="460">
        <v>13</v>
      </c>
      <c r="I174" s="458" t="s">
        <v>965</v>
      </c>
      <c r="J174" s="458" t="s">
        <v>966</v>
      </c>
    </row>
    <row r="175" spans="1:12" x14ac:dyDescent="0.3">
      <c r="A175" s="460">
        <v>174</v>
      </c>
      <c r="B175" s="460" t="s">
        <v>942</v>
      </c>
      <c r="C175" s="460" t="s">
        <v>753</v>
      </c>
      <c r="D175" s="460" t="s">
        <v>945</v>
      </c>
      <c r="E175" s="460">
        <v>149</v>
      </c>
      <c r="F175" s="462">
        <v>31</v>
      </c>
      <c r="G175" s="460">
        <v>24</v>
      </c>
      <c r="I175" s="458" t="s">
        <v>965</v>
      </c>
      <c r="J175" s="458" t="s">
        <v>966</v>
      </c>
    </row>
    <row r="176" spans="1:12" x14ac:dyDescent="0.3">
      <c r="A176" s="460">
        <v>175</v>
      </c>
      <c r="B176" s="460" t="s">
        <v>942</v>
      </c>
      <c r="C176" s="460" t="s">
        <v>784</v>
      </c>
      <c r="D176" s="460" t="s">
        <v>964</v>
      </c>
      <c r="E176" s="460">
        <v>149</v>
      </c>
      <c r="F176" s="462">
        <v>26</v>
      </c>
      <c r="G176" s="460">
        <v>23</v>
      </c>
      <c r="I176" s="458" t="s">
        <v>967</v>
      </c>
      <c r="J176" s="458" t="s">
        <v>968</v>
      </c>
    </row>
    <row r="177" spans="1:10" x14ac:dyDescent="0.3">
      <c r="A177" s="460">
        <v>176</v>
      </c>
      <c r="B177" s="460" t="s">
        <v>942</v>
      </c>
      <c r="C177" s="460" t="s">
        <v>784</v>
      </c>
      <c r="D177" s="460" t="s">
        <v>945</v>
      </c>
      <c r="E177" s="460">
        <v>129</v>
      </c>
      <c r="F177" s="462">
        <v>21</v>
      </c>
      <c r="G177" s="460">
        <v>19</v>
      </c>
      <c r="I177" s="458" t="s">
        <v>969</v>
      </c>
      <c r="J177" s="458" t="s">
        <v>970</v>
      </c>
    </row>
    <row r="178" spans="1:10" x14ac:dyDescent="0.3">
      <c r="A178" s="460">
        <v>177</v>
      </c>
      <c r="B178" s="460" t="s">
        <v>942</v>
      </c>
      <c r="C178" s="460" t="s">
        <v>784</v>
      </c>
      <c r="D178" s="460" t="s">
        <v>946</v>
      </c>
      <c r="E178" s="460">
        <v>124</v>
      </c>
      <c r="F178" s="462">
        <v>26</v>
      </c>
      <c r="G178" s="460">
        <v>23</v>
      </c>
      <c r="I178" s="458" t="s">
        <v>971</v>
      </c>
      <c r="J178" s="458" t="s">
        <v>972</v>
      </c>
    </row>
    <row r="179" spans="1:10" x14ac:dyDescent="0.3">
      <c r="A179" s="460">
        <v>178</v>
      </c>
      <c r="B179" s="460" t="s">
        <v>942</v>
      </c>
      <c r="C179" s="460" t="s">
        <v>784</v>
      </c>
      <c r="D179" s="460" t="s">
        <v>949</v>
      </c>
      <c r="E179" s="460">
        <v>84</v>
      </c>
      <c r="F179" s="462">
        <v>12</v>
      </c>
      <c r="G179" s="460">
        <v>11</v>
      </c>
      <c r="I179" s="458" t="s">
        <v>971</v>
      </c>
      <c r="J179" s="458" t="s">
        <v>972</v>
      </c>
    </row>
    <row r="180" spans="1:10" x14ac:dyDescent="0.3">
      <c r="A180" s="460">
        <v>179</v>
      </c>
      <c r="B180" s="460" t="s">
        <v>942</v>
      </c>
      <c r="C180" s="460" t="s">
        <v>784</v>
      </c>
      <c r="D180" s="460" t="s">
        <v>952</v>
      </c>
      <c r="E180" s="460">
        <v>84</v>
      </c>
      <c r="F180" s="462">
        <v>12</v>
      </c>
      <c r="G180" s="460">
        <v>11</v>
      </c>
      <c r="I180" s="458" t="s">
        <v>971</v>
      </c>
      <c r="J180" s="458" t="s">
        <v>973</v>
      </c>
    </row>
    <row r="181" spans="1:10" x14ac:dyDescent="0.3">
      <c r="A181" s="460">
        <v>180</v>
      </c>
      <c r="B181" s="460" t="s">
        <v>942</v>
      </c>
      <c r="C181" s="460" t="s">
        <v>784</v>
      </c>
      <c r="D181" s="460" t="s">
        <v>953</v>
      </c>
      <c r="E181" s="460">
        <v>114</v>
      </c>
      <c r="F181" s="462">
        <v>18</v>
      </c>
      <c r="G181" s="460">
        <v>16</v>
      </c>
      <c r="I181" s="458" t="s">
        <v>971</v>
      </c>
      <c r="J181" s="458" t="s">
        <v>973</v>
      </c>
    </row>
    <row r="182" spans="1:10" x14ac:dyDescent="0.3">
      <c r="A182" s="460">
        <v>181</v>
      </c>
      <c r="B182" s="460" t="s">
        <v>942</v>
      </c>
      <c r="C182" s="460" t="s">
        <v>784</v>
      </c>
      <c r="D182" s="460" t="s">
        <v>955</v>
      </c>
      <c r="E182" s="460">
        <v>109</v>
      </c>
      <c r="F182" s="462">
        <v>17</v>
      </c>
      <c r="G182" s="460">
        <v>14</v>
      </c>
      <c r="I182" s="458" t="s">
        <v>974</v>
      </c>
      <c r="J182" s="458" t="s">
        <v>975</v>
      </c>
    </row>
    <row r="183" spans="1:10" x14ac:dyDescent="0.3">
      <c r="A183" s="460">
        <v>182</v>
      </c>
      <c r="B183" s="460" t="s">
        <v>942</v>
      </c>
      <c r="C183" s="460" t="s">
        <v>784</v>
      </c>
      <c r="D183" s="460" t="s">
        <v>956</v>
      </c>
      <c r="E183" s="460">
        <v>159</v>
      </c>
      <c r="F183" s="462">
        <v>27</v>
      </c>
      <c r="G183" s="460">
        <v>25</v>
      </c>
      <c r="I183" s="458" t="s">
        <v>974</v>
      </c>
      <c r="J183" s="458" t="s">
        <v>975</v>
      </c>
    </row>
    <row r="184" spans="1:10" x14ac:dyDescent="0.3">
      <c r="A184" s="460">
        <v>183</v>
      </c>
      <c r="B184" s="460" t="s">
        <v>942</v>
      </c>
      <c r="C184" s="460" t="s">
        <v>901</v>
      </c>
      <c r="D184" s="460" t="s">
        <v>964</v>
      </c>
      <c r="E184" s="460">
        <v>89</v>
      </c>
      <c r="F184" s="462">
        <v>15</v>
      </c>
      <c r="G184" s="460">
        <v>12</v>
      </c>
      <c r="I184" s="458" t="s">
        <v>976</v>
      </c>
      <c r="J184" s="458" t="s">
        <v>836</v>
      </c>
    </row>
    <row r="185" spans="1:10" x14ac:dyDescent="0.3">
      <c r="A185" s="460">
        <v>184</v>
      </c>
      <c r="B185" s="460" t="s">
        <v>942</v>
      </c>
      <c r="C185" s="460" t="s">
        <v>901</v>
      </c>
      <c r="D185" s="460" t="s">
        <v>945</v>
      </c>
      <c r="E185" s="460">
        <v>109</v>
      </c>
      <c r="F185" s="462">
        <v>19</v>
      </c>
      <c r="G185" s="460">
        <v>14</v>
      </c>
      <c r="I185" s="458" t="s">
        <v>976</v>
      </c>
      <c r="J185" s="458" t="s">
        <v>836</v>
      </c>
    </row>
    <row r="186" spans="1:10" x14ac:dyDescent="0.3">
      <c r="A186" s="460">
        <v>185</v>
      </c>
      <c r="B186" s="460" t="s">
        <v>977</v>
      </c>
      <c r="C186" s="460" t="s">
        <v>978</v>
      </c>
      <c r="D186" s="460" t="s">
        <v>979</v>
      </c>
      <c r="E186" s="460">
        <v>10</v>
      </c>
      <c r="F186" s="467"/>
      <c r="I186" s="458" t="s">
        <v>627</v>
      </c>
      <c r="J186" s="458" t="s">
        <v>628</v>
      </c>
    </row>
    <row r="187" spans="1:10" x14ac:dyDescent="0.3">
      <c r="A187" s="460">
        <v>186</v>
      </c>
      <c r="B187" s="460" t="s">
        <v>977</v>
      </c>
      <c r="C187" s="460" t="s">
        <v>978</v>
      </c>
      <c r="D187" s="460" t="s">
        <v>980</v>
      </c>
      <c r="E187" s="460">
        <v>10</v>
      </c>
      <c r="F187" s="467"/>
      <c r="I187" s="458" t="s">
        <v>645</v>
      </c>
      <c r="J187" s="458" t="s">
        <v>646</v>
      </c>
    </row>
    <row r="188" spans="1:10" x14ac:dyDescent="0.3">
      <c r="A188" s="460">
        <v>187</v>
      </c>
      <c r="B188" s="460" t="s">
        <v>977</v>
      </c>
      <c r="C188" s="460" t="s">
        <v>978</v>
      </c>
      <c r="D188" s="460" t="s">
        <v>981</v>
      </c>
      <c r="E188" s="460">
        <v>10</v>
      </c>
      <c r="F188" s="467"/>
      <c r="I188" s="458" t="s">
        <v>636</v>
      </c>
      <c r="J188" s="458" t="s">
        <v>637</v>
      </c>
    </row>
    <row r="189" spans="1:10" x14ac:dyDescent="0.3">
      <c r="A189" s="460">
        <v>188</v>
      </c>
      <c r="B189" s="460" t="s">
        <v>977</v>
      </c>
      <c r="C189" s="460" t="s">
        <v>978</v>
      </c>
      <c r="D189" s="460" t="s">
        <v>982</v>
      </c>
      <c r="E189" s="460">
        <v>10</v>
      </c>
      <c r="F189" s="467"/>
      <c r="I189" s="458" t="s">
        <v>639</v>
      </c>
      <c r="J189" s="458" t="s">
        <v>640</v>
      </c>
    </row>
    <row r="190" spans="1:10" x14ac:dyDescent="0.3">
      <c r="A190" s="460">
        <v>189</v>
      </c>
      <c r="B190" s="460" t="s">
        <v>977</v>
      </c>
      <c r="C190" s="460" t="s">
        <v>978</v>
      </c>
      <c r="D190" s="460" t="s">
        <v>983</v>
      </c>
      <c r="E190" s="460">
        <v>10</v>
      </c>
      <c r="F190" s="467"/>
      <c r="I190" s="458" t="s">
        <v>688</v>
      </c>
      <c r="J190" s="458" t="s">
        <v>689</v>
      </c>
    </row>
    <row r="191" spans="1:10" x14ac:dyDescent="0.3">
      <c r="A191" s="460">
        <v>190</v>
      </c>
      <c r="B191" s="460" t="s">
        <v>977</v>
      </c>
      <c r="C191" s="460" t="s">
        <v>978</v>
      </c>
      <c r="D191" s="460" t="s">
        <v>984</v>
      </c>
      <c r="E191" s="460">
        <v>10</v>
      </c>
      <c r="F191" s="467"/>
      <c r="I191" s="458" t="s">
        <v>740</v>
      </c>
      <c r="J191" s="458" t="s">
        <v>741</v>
      </c>
    </row>
    <row r="192" spans="1:10" x14ac:dyDescent="0.3">
      <c r="A192" s="460">
        <v>191</v>
      </c>
      <c r="B192" s="460" t="s">
        <v>977</v>
      </c>
      <c r="C192" s="460" t="s">
        <v>978</v>
      </c>
      <c r="D192" s="460" t="s">
        <v>985</v>
      </c>
      <c r="E192" s="460">
        <v>10</v>
      </c>
      <c r="F192" s="467"/>
      <c r="I192" s="458" t="s">
        <v>749</v>
      </c>
      <c r="J192" s="458" t="s">
        <v>663</v>
      </c>
    </row>
    <row r="193" spans="1:10" x14ac:dyDescent="0.3">
      <c r="A193" s="460">
        <v>192</v>
      </c>
      <c r="B193" s="460" t="s">
        <v>977</v>
      </c>
      <c r="C193" s="460" t="s">
        <v>978</v>
      </c>
      <c r="D193" s="460" t="s">
        <v>986</v>
      </c>
      <c r="E193" s="460">
        <v>10</v>
      </c>
      <c r="F193" s="467"/>
      <c r="I193" s="458" t="s">
        <v>734</v>
      </c>
      <c r="J193" s="458" t="s">
        <v>735</v>
      </c>
    </row>
    <row r="194" spans="1:10" x14ac:dyDescent="0.3">
      <c r="A194" s="460">
        <v>193</v>
      </c>
      <c r="B194" s="460" t="s">
        <v>977</v>
      </c>
      <c r="C194" s="460" t="s">
        <v>978</v>
      </c>
      <c r="D194" s="460" t="s">
        <v>987</v>
      </c>
      <c r="E194" s="460">
        <v>10</v>
      </c>
      <c r="F194" s="467"/>
      <c r="I194" s="458" t="s">
        <v>711</v>
      </c>
      <c r="J194" s="458" t="s">
        <v>712</v>
      </c>
    </row>
    <row r="195" spans="1:10" x14ac:dyDescent="0.3">
      <c r="A195" s="460">
        <v>194</v>
      </c>
      <c r="B195" s="460" t="s">
        <v>977</v>
      </c>
      <c r="C195" s="460" t="s">
        <v>978</v>
      </c>
      <c r="D195" s="460" t="s">
        <v>988</v>
      </c>
      <c r="E195" s="460">
        <v>10</v>
      </c>
      <c r="F195" s="467"/>
      <c r="I195" s="458" t="s">
        <v>653</v>
      </c>
      <c r="J195" s="458" t="s">
        <v>654</v>
      </c>
    </row>
    <row r="196" spans="1:10" x14ac:dyDescent="0.3">
      <c r="A196" s="460">
        <v>195</v>
      </c>
      <c r="B196" s="460" t="s">
        <v>977</v>
      </c>
      <c r="C196" s="460" t="s">
        <v>978</v>
      </c>
      <c r="D196" s="460" t="s">
        <v>989</v>
      </c>
      <c r="E196" s="460">
        <v>10</v>
      </c>
      <c r="F196" s="467"/>
      <c r="I196" s="458" t="s">
        <v>746</v>
      </c>
      <c r="J196" s="458" t="s">
        <v>747</v>
      </c>
    </row>
    <row r="197" spans="1:10" x14ac:dyDescent="0.3">
      <c r="A197" s="460">
        <v>196</v>
      </c>
      <c r="B197" s="460" t="s">
        <v>977</v>
      </c>
      <c r="C197" s="460" t="s">
        <v>978</v>
      </c>
      <c r="D197" s="460" t="s">
        <v>990</v>
      </c>
      <c r="E197" s="460">
        <v>10</v>
      </c>
      <c r="F197" s="467"/>
      <c r="I197" s="458" t="s">
        <v>743</v>
      </c>
      <c r="J197" s="458" t="s">
        <v>744</v>
      </c>
    </row>
    <row r="198" spans="1:10" x14ac:dyDescent="0.3">
      <c r="A198" s="460">
        <v>197</v>
      </c>
      <c r="B198" s="460" t="s">
        <v>977</v>
      </c>
      <c r="C198" s="460" t="s">
        <v>978</v>
      </c>
      <c r="D198" s="460" t="s">
        <v>991</v>
      </c>
      <c r="E198" s="460">
        <v>10</v>
      </c>
      <c r="F198" s="467"/>
      <c r="I198" s="458" t="s">
        <v>730</v>
      </c>
      <c r="J198" s="458" t="s">
        <v>731</v>
      </c>
    </row>
    <row r="199" spans="1:10" x14ac:dyDescent="0.3">
      <c r="A199" s="460">
        <v>198</v>
      </c>
      <c r="B199" s="460" t="s">
        <v>977</v>
      </c>
      <c r="C199" s="460" t="s">
        <v>978</v>
      </c>
      <c r="D199" s="460" t="s">
        <v>992</v>
      </c>
      <c r="E199" s="460">
        <v>10</v>
      </c>
      <c r="F199" s="467"/>
      <c r="I199" s="458" t="s">
        <v>698</v>
      </c>
      <c r="J199" s="458" t="s">
        <v>699</v>
      </c>
    </row>
    <row r="200" spans="1:10" x14ac:dyDescent="0.3">
      <c r="A200" s="460">
        <v>199</v>
      </c>
      <c r="B200" s="460" t="s">
        <v>977</v>
      </c>
      <c r="C200" s="460" t="s">
        <v>978</v>
      </c>
      <c r="D200" s="460" t="s">
        <v>993</v>
      </c>
      <c r="E200" s="460">
        <v>10</v>
      </c>
      <c r="F200" s="467"/>
      <c r="I200" s="458" t="s">
        <v>656</v>
      </c>
      <c r="J200" s="458" t="s">
        <v>657</v>
      </c>
    </row>
    <row r="201" spans="1:10" x14ac:dyDescent="0.3">
      <c r="A201" s="460">
        <v>200</v>
      </c>
      <c r="B201" s="460" t="s">
        <v>977</v>
      </c>
      <c r="C201" s="460" t="s">
        <v>978</v>
      </c>
      <c r="D201" s="460" t="s">
        <v>994</v>
      </c>
      <c r="E201" s="460">
        <v>10</v>
      </c>
      <c r="F201" s="467"/>
      <c r="I201" s="458" t="s">
        <v>674</v>
      </c>
    </row>
    <row r="202" spans="1:10" x14ac:dyDescent="0.3">
      <c r="A202" s="460">
        <v>201</v>
      </c>
      <c r="B202" s="460" t="s">
        <v>977</v>
      </c>
      <c r="C202" s="460" t="s">
        <v>978</v>
      </c>
      <c r="D202" s="460" t="s">
        <v>995</v>
      </c>
      <c r="E202" s="460">
        <v>10</v>
      </c>
      <c r="F202" s="467"/>
      <c r="I202" s="458" t="s">
        <v>682</v>
      </c>
      <c r="J202" s="458" t="s">
        <v>683</v>
      </c>
    </row>
    <row r="203" spans="1:10" x14ac:dyDescent="0.3">
      <c r="A203" s="460">
        <v>202</v>
      </c>
      <c r="B203" s="460" t="s">
        <v>977</v>
      </c>
      <c r="C203" s="460" t="s">
        <v>978</v>
      </c>
      <c r="D203" s="460" t="s">
        <v>996</v>
      </c>
      <c r="E203" s="460">
        <v>10</v>
      </c>
      <c r="F203" s="467"/>
      <c r="I203" s="458" t="s">
        <v>665</v>
      </c>
      <c r="J203" s="458" t="s">
        <v>666</v>
      </c>
    </row>
    <row r="204" spans="1:10" x14ac:dyDescent="0.3">
      <c r="A204" s="460">
        <v>203</v>
      </c>
      <c r="B204" s="460" t="s">
        <v>977</v>
      </c>
      <c r="C204" s="460" t="s">
        <v>978</v>
      </c>
      <c r="D204" s="460" t="s">
        <v>997</v>
      </c>
      <c r="E204" s="460">
        <v>10</v>
      </c>
      <c r="F204" s="467"/>
      <c r="I204" s="458" t="s">
        <v>691</v>
      </c>
      <c r="J204" s="458" t="s">
        <v>692</v>
      </c>
    </row>
    <row r="205" spans="1:10" x14ac:dyDescent="0.3">
      <c r="A205" s="460">
        <v>204</v>
      </c>
      <c r="B205" s="460" t="s">
        <v>977</v>
      </c>
      <c r="C205" s="460" t="s">
        <v>978</v>
      </c>
      <c r="D205" s="460" t="s">
        <v>998</v>
      </c>
      <c r="E205" s="460">
        <v>10</v>
      </c>
      <c r="F205" s="467"/>
      <c r="I205" s="458" t="s">
        <v>648</v>
      </c>
      <c r="J205" s="458" t="s">
        <v>649</v>
      </c>
    </row>
    <row r="206" spans="1:10" x14ac:dyDescent="0.3">
      <c r="A206" s="460">
        <v>205</v>
      </c>
      <c r="B206" s="460" t="s">
        <v>977</v>
      </c>
      <c r="C206" s="460" t="s">
        <v>978</v>
      </c>
      <c r="D206" s="460" t="s">
        <v>999</v>
      </c>
      <c r="E206" s="460">
        <v>10</v>
      </c>
      <c r="F206" s="467"/>
      <c r="I206" s="458" t="s">
        <v>630</v>
      </c>
      <c r="J206" s="458" t="s">
        <v>631</v>
      </c>
    </row>
    <row r="207" spans="1:10" x14ac:dyDescent="0.3">
      <c r="A207" s="460">
        <v>206</v>
      </c>
      <c r="B207" s="460" t="s">
        <v>977</v>
      </c>
      <c r="C207" s="460" t="s">
        <v>978</v>
      </c>
      <c r="D207" s="460" t="s">
        <v>1000</v>
      </c>
      <c r="E207" s="460">
        <v>10</v>
      </c>
      <c r="F207" s="467"/>
      <c r="I207" s="458" t="s">
        <v>662</v>
      </c>
      <c r="J207" s="458" t="s">
        <v>663</v>
      </c>
    </row>
    <row r="208" spans="1:10" x14ac:dyDescent="0.3">
      <c r="A208" s="460">
        <v>207</v>
      </c>
      <c r="B208" s="460" t="s">
        <v>977</v>
      </c>
      <c r="C208" s="460" t="s">
        <v>978</v>
      </c>
      <c r="D208" s="460" t="s">
        <v>1001</v>
      </c>
      <c r="E208" s="460">
        <v>10</v>
      </c>
      <c r="F208" s="467"/>
      <c r="I208" s="458" t="s">
        <v>714</v>
      </c>
    </row>
    <row r="209" spans="1:12" x14ac:dyDescent="0.3">
      <c r="A209" s="460">
        <v>208</v>
      </c>
      <c r="B209" s="460" t="s">
        <v>977</v>
      </c>
      <c r="C209" s="460" t="s">
        <v>978</v>
      </c>
      <c r="D209" s="460" t="s">
        <v>1002</v>
      </c>
      <c r="E209" s="460">
        <v>10</v>
      </c>
      <c r="F209" s="467"/>
      <c r="I209" s="458" t="s">
        <v>751</v>
      </c>
      <c r="J209" s="458" t="s">
        <v>752</v>
      </c>
    </row>
    <row r="210" spans="1:12" x14ac:dyDescent="0.3">
      <c r="A210" s="460">
        <v>209</v>
      </c>
      <c r="B210" s="460" t="s">
        <v>977</v>
      </c>
      <c r="C210" s="460" t="s">
        <v>978</v>
      </c>
      <c r="D210" s="460" t="s">
        <v>1003</v>
      </c>
      <c r="E210" s="460">
        <v>10</v>
      </c>
      <c r="F210" s="467"/>
      <c r="I210" s="458" t="s">
        <v>719</v>
      </c>
      <c r="J210" s="458" t="s">
        <v>720</v>
      </c>
    </row>
    <row r="211" spans="1:12" x14ac:dyDescent="0.3">
      <c r="A211" s="460">
        <v>210</v>
      </c>
      <c r="B211" s="460" t="s">
        <v>977</v>
      </c>
      <c r="C211" s="460" t="s">
        <v>978</v>
      </c>
      <c r="D211" s="460" t="s">
        <v>1004</v>
      </c>
      <c r="E211" s="460">
        <v>10</v>
      </c>
      <c r="F211" s="467"/>
      <c r="I211" s="458" t="s">
        <v>727</v>
      </c>
      <c r="J211" s="458" t="s">
        <v>728</v>
      </c>
    </row>
    <row r="212" spans="1:12" x14ac:dyDescent="0.3">
      <c r="A212" s="460">
        <v>211</v>
      </c>
      <c r="B212" s="460" t="s">
        <v>977</v>
      </c>
      <c r="C212" s="460" t="s">
        <v>978</v>
      </c>
      <c r="D212" s="460" t="s">
        <v>1005</v>
      </c>
      <c r="E212" s="460">
        <v>10</v>
      </c>
      <c r="F212" s="467"/>
      <c r="I212" s="458" t="s">
        <v>702</v>
      </c>
      <c r="J212" s="458" t="s">
        <v>703</v>
      </c>
    </row>
    <row r="213" spans="1:12" x14ac:dyDescent="0.3">
      <c r="A213" s="460">
        <v>212</v>
      </c>
      <c r="B213" s="460" t="s">
        <v>977</v>
      </c>
      <c r="C213" s="460" t="s">
        <v>978</v>
      </c>
      <c r="D213" s="460" t="s">
        <v>1006</v>
      </c>
      <c r="E213" s="460">
        <v>10</v>
      </c>
      <c r="F213" s="467"/>
      <c r="I213" s="458" t="s">
        <v>671</v>
      </c>
      <c r="J213" s="458" t="s">
        <v>672</v>
      </c>
    </row>
    <row r="214" spans="1:12" x14ac:dyDescent="0.3">
      <c r="A214" s="460">
        <v>213</v>
      </c>
      <c r="B214" s="460" t="s">
        <v>977</v>
      </c>
      <c r="C214" s="460" t="s">
        <v>978</v>
      </c>
      <c r="D214" s="460" t="s">
        <v>1007</v>
      </c>
      <c r="E214" s="460">
        <v>10</v>
      </c>
      <c r="F214" s="467"/>
      <c r="I214" s="458" t="s">
        <v>653</v>
      </c>
      <c r="J214" s="458" t="s">
        <v>654</v>
      </c>
      <c r="K214" s="468"/>
      <c r="L214" s="468"/>
    </row>
    <row r="215" spans="1:12" x14ac:dyDescent="0.3">
      <c r="A215" s="467">
        <v>214</v>
      </c>
      <c r="B215" s="467" t="s">
        <v>977</v>
      </c>
      <c r="C215" s="467" t="s">
        <v>978</v>
      </c>
      <c r="D215" s="467" t="s">
        <v>1008</v>
      </c>
      <c r="E215" s="467">
        <v>10</v>
      </c>
      <c r="F215" s="467"/>
      <c r="G215" s="467"/>
      <c r="I215" s="468" t="s">
        <v>705</v>
      </c>
      <c r="J215" s="468" t="s">
        <v>706</v>
      </c>
      <c r="K215" s="468"/>
      <c r="L215" s="468"/>
    </row>
    <row r="216" spans="1:12" x14ac:dyDescent="0.3">
      <c r="A216" s="467">
        <v>215</v>
      </c>
      <c r="B216" s="467" t="s">
        <v>977</v>
      </c>
      <c r="C216" s="467" t="s">
        <v>978</v>
      </c>
      <c r="D216" s="467" t="s">
        <v>1009</v>
      </c>
      <c r="E216" s="467">
        <v>10</v>
      </c>
      <c r="F216" s="467"/>
      <c r="G216" s="467"/>
      <c r="I216" s="468" t="s">
        <v>679</v>
      </c>
      <c r="J216" s="468" t="s">
        <v>680</v>
      </c>
    </row>
    <row r="217" spans="1:12" x14ac:dyDescent="0.3">
      <c r="A217" s="460">
        <v>216</v>
      </c>
      <c r="B217" s="460" t="s">
        <v>977</v>
      </c>
      <c r="C217" s="460" t="s">
        <v>1010</v>
      </c>
      <c r="D217" s="460" t="s">
        <v>1011</v>
      </c>
      <c r="E217" s="460">
        <v>10</v>
      </c>
      <c r="F217" s="467"/>
      <c r="I217" s="458" t="s">
        <v>651</v>
      </c>
      <c r="J217" s="458" t="s">
        <v>634</v>
      </c>
    </row>
    <row r="218" spans="1:12" x14ac:dyDescent="0.3">
      <c r="A218" s="467">
        <v>217</v>
      </c>
      <c r="B218" s="467" t="s">
        <v>977</v>
      </c>
      <c r="C218" s="467" t="s">
        <v>1010</v>
      </c>
      <c r="D218" s="467" t="s">
        <v>1012</v>
      </c>
      <c r="E218" s="467">
        <v>10</v>
      </c>
      <c r="F218" s="467"/>
      <c r="G218" s="467"/>
      <c r="I218" s="468" t="s">
        <v>633</v>
      </c>
      <c r="J218" s="458" t="s">
        <v>634</v>
      </c>
    </row>
    <row r="219" spans="1:12" x14ac:dyDescent="0.3">
      <c r="A219" s="460">
        <v>218</v>
      </c>
      <c r="B219" s="460" t="s">
        <v>977</v>
      </c>
      <c r="C219" s="460" t="s">
        <v>1010</v>
      </c>
      <c r="D219" s="460" t="s">
        <v>1013</v>
      </c>
      <c r="E219" s="460">
        <v>10</v>
      </c>
      <c r="F219" s="467"/>
      <c r="I219" s="458" t="s">
        <v>651</v>
      </c>
      <c r="J219" s="458" t="s">
        <v>634</v>
      </c>
    </row>
    <row r="220" spans="1:12" x14ac:dyDescent="0.3">
      <c r="A220" s="460">
        <v>219</v>
      </c>
      <c r="B220" s="460" t="s">
        <v>977</v>
      </c>
      <c r="C220" s="460" t="s">
        <v>1010</v>
      </c>
      <c r="D220" s="460" t="s">
        <v>1014</v>
      </c>
      <c r="E220" s="460">
        <v>10</v>
      </c>
      <c r="F220" s="467"/>
      <c r="I220" s="458" t="s">
        <v>685</v>
      </c>
      <c r="J220" s="458" t="s">
        <v>686</v>
      </c>
    </row>
    <row r="221" spans="1:12" x14ac:dyDescent="0.3">
      <c r="A221" s="460">
        <v>220</v>
      </c>
      <c r="B221" s="460" t="s">
        <v>977</v>
      </c>
      <c r="C221" s="460" t="s">
        <v>1010</v>
      </c>
      <c r="D221" s="460" t="s">
        <v>1015</v>
      </c>
      <c r="E221" s="460">
        <v>10</v>
      </c>
      <c r="F221" s="467"/>
      <c r="I221" s="458" t="s">
        <v>668</v>
      </c>
      <c r="J221" s="458" t="s">
        <v>669</v>
      </c>
    </row>
    <row r="222" spans="1:12" x14ac:dyDescent="0.3">
      <c r="A222" s="460">
        <v>221</v>
      </c>
      <c r="B222" s="460" t="s">
        <v>977</v>
      </c>
      <c r="C222" s="460" t="s">
        <v>1010</v>
      </c>
      <c r="D222" s="460" t="s">
        <v>1016</v>
      </c>
      <c r="E222" s="460">
        <v>10</v>
      </c>
      <c r="I222" s="458" t="s">
        <v>716</v>
      </c>
      <c r="J222" s="458" t="s">
        <v>717</v>
      </c>
    </row>
    <row r="223" spans="1:12" x14ac:dyDescent="0.3">
      <c r="A223" s="460">
        <v>222</v>
      </c>
      <c r="B223" s="460" t="s">
        <v>977</v>
      </c>
      <c r="C223" s="460" t="s">
        <v>1010</v>
      </c>
      <c r="D223" s="460" t="s">
        <v>1017</v>
      </c>
      <c r="E223" s="460">
        <v>10</v>
      </c>
      <c r="I223" s="458" t="s">
        <v>645</v>
      </c>
      <c r="J223" s="458" t="s">
        <v>646</v>
      </c>
    </row>
    <row r="224" spans="1:12" x14ac:dyDescent="0.3">
      <c r="A224" s="460">
        <v>223</v>
      </c>
      <c r="B224" s="460" t="s">
        <v>977</v>
      </c>
      <c r="C224" s="460" t="s">
        <v>1010</v>
      </c>
      <c r="D224" s="460" t="s">
        <v>1018</v>
      </c>
      <c r="E224" s="460">
        <v>10</v>
      </c>
      <c r="I224" s="458" t="s">
        <v>737</v>
      </c>
      <c r="J224" s="458" t="s">
        <v>666</v>
      </c>
    </row>
    <row r="225" spans="1:10" x14ac:dyDescent="0.3">
      <c r="A225" s="460">
        <v>224</v>
      </c>
      <c r="B225" s="460" t="s">
        <v>977</v>
      </c>
      <c r="C225" s="460" t="s">
        <v>1010</v>
      </c>
      <c r="D225" s="460" t="s">
        <v>1019</v>
      </c>
      <c r="E225" s="460">
        <v>10</v>
      </c>
      <c r="I225" s="458" t="s">
        <v>722</v>
      </c>
      <c r="J225" s="458" t="s">
        <v>723</v>
      </c>
    </row>
    <row r="226" spans="1:10" x14ac:dyDescent="0.3">
      <c r="A226" s="460">
        <v>225</v>
      </c>
      <c r="B226" s="460" t="s">
        <v>977</v>
      </c>
      <c r="C226" s="460" t="s">
        <v>1010</v>
      </c>
      <c r="D226" s="460" t="s">
        <v>1020</v>
      </c>
      <c r="E226" s="460">
        <v>10</v>
      </c>
      <c r="I226" s="458" t="s">
        <v>676</v>
      </c>
      <c r="J226" s="458" t="s">
        <v>677</v>
      </c>
    </row>
    <row r="227" spans="1:10" x14ac:dyDescent="0.3">
      <c r="A227" s="460">
        <v>226</v>
      </c>
      <c r="B227" s="460" t="s">
        <v>977</v>
      </c>
      <c r="C227" s="460" t="s">
        <v>1010</v>
      </c>
      <c r="D227" s="460" t="s">
        <v>1021</v>
      </c>
      <c r="E227" s="460">
        <v>10</v>
      </c>
      <c r="I227" s="458" t="s">
        <v>1022</v>
      </c>
      <c r="J227" s="458" t="s">
        <v>783</v>
      </c>
    </row>
    <row r="228" spans="1:10" x14ac:dyDescent="0.3">
      <c r="A228" s="460">
        <v>227</v>
      </c>
      <c r="B228" s="460" t="s">
        <v>977</v>
      </c>
      <c r="C228" s="460" t="s">
        <v>1010</v>
      </c>
      <c r="D228" s="460" t="s">
        <v>1023</v>
      </c>
      <c r="E228" s="460">
        <v>10</v>
      </c>
      <c r="I228" s="458" t="s">
        <v>642</v>
      </c>
      <c r="J228" s="458" t="s">
        <v>643</v>
      </c>
    </row>
    <row r="229" spans="1:10" x14ac:dyDescent="0.3">
      <c r="A229" s="460">
        <v>228</v>
      </c>
      <c r="B229" s="460" t="s">
        <v>977</v>
      </c>
      <c r="C229" s="460" t="s">
        <v>1010</v>
      </c>
      <c r="D229" s="460" t="s">
        <v>1024</v>
      </c>
      <c r="E229" s="460">
        <v>10</v>
      </c>
      <c r="F229" s="467"/>
      <c r="I229" s="458" t="s">
        <v>651</v>
      </c>
      <c r="J229" s="458" t="s">
        <v>634</v>
      </c>
    </row>
    <row r="230" spans="1:10" x14ac:dyDescent="0.3">
      <c r="A230" s="460">
        <v>229</v>
      </c>
      <c r="B230" s="460" t="s">
        <v>977</v>
      </c>
      <c r="C230" s="460" t="s">
        <v>1010</v>
      </c>
      <c r="D230" s="460" t="s">
        <v>1025</v>
      </c>
      <c r="E230" s="460">
        <v>10</v>
      </c>
      <c r="I230" s="458" t="s">
        <v>725</v>
      </c>
    </row>
    <row r="231" spans="1:10" x14ac:dyDescent="0.3">
      <c r="A231" s="460">
        <v>230</v>
      </c>
      <c r="B231" s="460" t="s">
        <v>977</v>
      </c>
      <c r="C231" s="460" t="s">
        <v>1010</v>
      </c>
      <c r="D231" s="460" t="s">
        <v>1026</v>
      </c>
      <c r="E231" s="460">
        <v>10</v>
      </c>
      <c r="I231" s="458" t="s">
        <v>708</v>
      </c>
      <c r="J231" s="458" t="s">
        <v>709</v>
      </c>
    </row>
    <row r="232" spans="1:10" x14ac:dyDescent="0.3">
      <c r="A232" s="460">
        <v>231</v>
      </c>
      <c r="B232" s="460" t="s">
        <v>977</v>
      </c>
      <c r="C232" s="460" t="s">
        <v>1010</v>
      </c>
      <c r="D232" s="460" t="s">
        <v>1027</v>
      </c>
      <c r="E232" s="460">
        <v>10</v>
      </c>
      <c r="I232" s="458" t="s">
        <v>694</v>
      </c>
      <c r="J232" s="458" t="s">
        <v>695</v>
      </c>
    </row>
    <row r="233" spans="1:10" x14ac:dyDescent="0.3">
      <c r="A233" s="460">
        <v>232</v>
      </c>
      <c r="B233" s="460" t="s">
        <v>977</v>
      </c>
      <c r="C233" s="460" t="s">
        <v>1010</v>
      </c>
      <c r="D233" s="460" t="s">
        <v>1028</v>
      </c>
      <c r="E233" s="460">
        <v>10</v>
      </c>
      <c r="F233" s="467"/>
      <c r="I233" s="458" t="s">
        <v>871</v>
      </c>
      <c r="J233" s="458" t="s">
        <v>628</v>
      </c>
    </row>
    <row r="234" spans="1:10" x14ac:dyDescent="0.3">
      <c r="A234" s="460">
        <v>233</v>
      </c>
      <c r="B234" s="460" t="s">
        <v>977</v>
      </c>
      <c r="C234" s="460" t="s">
        <v>1029</v>
      </c>
      <c r="D234" s="460" t="s">
        <v>1030</v>
      </c>
      <c r="E234" s="460">
        <v>10</v>
      </c>
      <c r="I234" s="458" t="s">
        <v>887</v>
      </c>
      <c r="J234" s="458" t="s">
        <v>888</v>
      </c>
    </row>
    <row r="235" spans="1:10" x14ac:dyDescent="0.3">
      <c r="A235" s="460">
        <v>234</v>
      </c>
      <c r="B235" s="460" t="s">
        <v>977</v>
      </c>
      <c r="C235" s="460" t="s">
        <v>1029</v>
      </c>
      <c r="D235" s="460" t="s">
        <v>1031</v>
      </c>
      <c r="E235" s="460">
        <v>10</v>
      </c>
      <c r="I235" s="458" t="s">
        <v>889</v>
      </c>
    </row>
    <row r="236" spans="1:10" x14ac:dyDescent="0.3">
      <c r="A236" s="460">
        <v>235</v>
      </c>
      <c r="B236" s="460" t="s">
        <v>977</v>
      </c>
      <c r="C236" s="460" t="s">
        <v>1032</v>
      </c>
      <c r="D236" s="460" t="s">
        <v>1033</v>
      </c>
      <c r="E236" s="460">
        <v>10</v>
      </c>
      <c r="I236" s="458" t="s">
        <v>855</v>
      </c>
      <c r="J236" s="458" t="s">
        <v>778</v>
      </c>
    </row>
    <row r="237" spans="1:10" x14ac:dyDescent="0.3">
      <c r="A237" s="460">
        <v>236</v>
      </c>
      <c r="B237" s="460" t="s">
        <v>977</v>
      </c>
      <c r="C237" s="460" t="s">
        <v>1032</v>
      </c>
      <c r="D237" s="460" t="s">
        <v>1034</v>
      </c>
      <c r="E237" s="460">
        <v>10</v>
      </c>
      <c r="I237" s="458" t="s">
        <v>856</v>
      </c>
      <c r="J237" s="458" t="s">
        <v>857</v>
      </c>
    </row>
    <row r="238" spans="1:10" x14ac:dyDescent="0.3">
      <c r="A238" s="460">
        <v>237</v>
      </c>
      <c r="B238" s="460" t="s">
        <v>977</v>
      </c>
      <c r="C238" s="460" t="s">
        <v>1032</v>
      </c>
      <c r="D238" s="460" t="s">
        <v>1035</v>
      </c>
      <c r="E238" s="460">
        <v>10</v>
      </c>
      <c r="F238" s="467"/>
      <c r="I238" s="458" t="s">
        <v>854</v>
      </c>
      <c r="J238" s="458" t="s">
        <v>829</v>
      </c>
    </row>
    <row r="239" spans="1:10" x14ac:dyDescent="0.3">
      <c r="A239" s="460">
        <v>238</v>
      </c>
      <c r="B239" s="460" t="s">
        <v>977</v>
      </c>
      <c r="C239" s="460" t="s">
        <v>1032</v>
      </c>
      <c r="D239" s="460" t="s">
        <v>1036</v>
      </c>
      <c r="E239" s="460">
        <v>10</v>
      </c>
      <c r="I239" s="458" t="s">
        <v>859</v>
      </c>
      <c r="J239" s="458" t="s">
        <v>860</v>
      </c>
    </row>
    <row r="240" spans="1:10" x14ac:dyDescent="0.3">
      <c r="A240" s="460">
        <v>239</v>
      </c>
      <c r="B240" s="460" t="s">
        <v>977</v>
      </c>
      <c r="C240" s="460" t="s">
        <v>1032</v>
      </c>
      <c r="D240" s="460" t="s">
        <v>1037</v>
      </c>
      <c r="E240" s="460">
        <v>10</v>
      </c>
      <c r="F240" s="467"/>
      <c r="I240" s="458" t="s">
        <v>862</v>
      </c>
      <c r="J240" s="458" t="s">
        <v>863</v>
      </c>
    </row>
    <row r="241" spans="1:10" x14ac:dyDescent="0.3">
      <c r="A241" s="460">
        <v>240</v>
      </c>
      <c r="B241" s="460" t="s">
        <v>977</v>
      </c>
      <c r="C241" s="460" t="s">
        <v>1032</v>
      </c>
      <c r="D241" s="460" t="s">
        <v>1038</v>
      </c>
      <c r="E241" s="460">
        <v>10</v>
      </c>
      <c r="F241" s="467"/>
      <c r="I241" s="458" t="s">
        <v>864</v>
      </c>
      <c r="J241" s="458" t="s">
        <v>796</v>
      </c>
    </row>
    <row r="242" spans="1:10" x14ac:dyDescent="0.3">
      <c r="A242" s="460">
        <v>241</v>
      </c>
      <c r="B242" s="460" t="s">
        <v>977</v>
      </c>
      <c r="C242" s="460" t="s">
        <v>1032</v>
      </c>
      <c r="D242" s="460" t="s">
        <v>1039</v>
      </c>
      <c r="E242" s="460">
        <v>10</v>
      </c>
      <c r="I242" s="458" t="s">
        <v>852</v>
      </c>
      <c r="J242" s="458" t="s">
        <v>853</v>
      </c>
    </row>
    <row r="243" spans="1:10" x14ac:dyDescent="0.3">
      <c r="A243" s="460">
        <v>242</v>
      </c>
      <c r="B243" s="460" t="s">
        <v>977</v>
      </c>
      <c r="C243" s="460" t="s">
        <v>1032</v>
      </c>
      <c r="D243" s="460" t="s">
        <v>1040</v>
      </c>
      <c r="E243" s="460">
        <v>10</v>
      </c>
      <c r="I243" s="458" t="s">
        <v>902</v>
      </c>
      <c r="J243" s="458" t="s">
        <v>836</v>
      </c>
    </row>
    <row r="244" spans="1:10" x14ac:dyDescent="0.3">
      <c r="A244" s="460">
        <v>243</v>
      </c>
      <c r="B244" s="460" t="s">
        <v>977</v>
      </c>
      <c r="C244" s="460" t="s">
        <v>1032</v>
      </c>
      <c r="D244" s="460" t="s">
        <v>1041</v>
      </c>
      <c r="E244" s="460">
        <v>10</v>
      </c>
      <c r="I244" s="458" t="s">
        <v>899</v>
      </c>
      <c r="J244" s="458" t="s">
        <v>900</v>
      </c>
    </row>
    <row r="245" spans="1:10" x14ac:dyDescent="0.3">
      <c r="A245" s="460">
        <v>244</v>
      </c>
      <c r="B245" s="460" t="s">
        <v>977</v>
      </c>
      <c r="C245" s="460" t="s">
        <v>1032</v>
      </c>
      <c r="D245" s="460" t="s">
        <v>1042</v>
      </c>
      <c r="E245" s="460">
        <v>10</v>
      </c>
      <c r="I245" s="458" t="s">
        <v>903</v>
      </c>
    </row>
    <row r="246" spans="1:10" x14ac:dyDescent="0.3">
      <c r="A246" s="460">
        <v>245</v>
      </c>
      <c r="B246" s="460" t="s">
        <v>977</v>
      </c>
      <c r="C246" s="460" t="s">
        <v>1032</v>
      </c>
      <c r="D246" s="460" t="s">
        <v>1043</v>
      </c>
      <c r="E246" s="460">
        <v>10</v>
      </c>
      <c r="I246" s="458" t="s">
        <v>905</v>
      </c>
      <c r="J246" s="458" t="s">
        <v>699</v>
      </c>
    </row>
    <row r="247" spans="1:10" x14ac:dyDescent="0.3">
      <c r="A247" s="460">
        <v>246</v>
      </c>
      <c r="B247" s="460" t="s">
        <v>977</v>
      </c>
      <c r="C247" s="460" t="s">
        <v>1032</v>
      </c>
      <c r="D247" s="460" t="s">
        <v>1044</v>
      </c>
      <c r="E247" s="460">
        <v>10</v>
      </c>
      <c r="I247" s="458" t="s">
        <v>904</v>
      </c>
      <c r="J247" s="458" t="s">
        <v>805</v>
      </c>
    </row>
    <row r="248" spans="1:10" x14ac:dyDescent="0.3">
      <c r="A248" s="460">
        <v>247</v>
      </c>
      <c r="B248" s="460" t="s">
        <v>977</v>
      </c>
      <c r="C248" s="460" t="s">
        <v>1032</v>
      </c>
      <c r="D248" s="460" t="s">
        <v>1045</v>
      </c>
      <c r="E248" s="460">
        <v>10</v>
      </c>
      <c r="I248" s="458" t="s">
        <v>861</v>
      </c>
      <c r="J248" s="458" t="s">
        <v>731</v>
      </c>
    </row>
    <row r="249" spans="1:10" x14ac:dyDescent="0.3">
      <c r="A249" s="460">
        <v>248</v>
      </c>
      <c r="B249" s="460" t="s">
        <v>977</v>
      </c>
      <c r="C249" s="460" t="s">
        <v>1032</v>
      </c>
      <c r="D249" s="460" t="s">
        <v>1046</v>
      </c>
      <c r="E249" s="460">
        <v>10</v>
      </c>
      <c r="I249" s="458" t="s">
        <v>858</v>
      </c>
      <c r="J249" s="458" t="s">
        <v>836</v>
      </c>
    </row>
    <row r="250" spans="1:10" x14ac:dyDescent="0.3">
      <c r="A250" s="460">
        <v>249</v>
      </c>
      <c r="B250" s="460" t="s">
        <v>977</v>
      </c>
      <c r="C250" s="460" t="s">
        <v>978</v>
      </c>
      <c r="D250" s="460" t="s">
        <v>1047</v>
      </c>
      <c r="E250" s="460">
        <v>10</v>
      </c>
      <c r="F250" s="467"/>
      <c r="I250" s="458" t="s">
        <v>799</v>
      </c>
      <c r="J250" s="458" t="s">
        <v>800</v>
      </c>
    </row>
    <row r="251" spans="1:10" x14ac:dyDescent="0.3">
      <c r="A251" s="460">
        <v>250</v>
      </c>
      <c r="B251" s="460" t="s">
        <v>977</v>
      </c>
      <c r="C251" s="460" t="s">
        <v>978</v>
      </c>
      <c r="D251" s="460" t="s">
        <v>1048</v>
      </c>
      <c r="E251" s="460">
        <v>10</v>
      </c>
      <c r="F251" s="467"/>
      <c r="I251" s="458" t="s">
        <v>785</v>
      </c>
      <c r="J251" s="458" t="s">
        <v>786</v>
      </c>
    </row>
    <row r="252" spans="1:10" x14ac:dyDescent="0.3">
      <c r="A252" s="460">
        <v>251</v>
      </c>
      <c r="B252" s="460" t="s">
        <v>977</v>
      </c>
      <c r="C252" s="460" t="s">
        <v>978</v>
      </c>
      <c r="D252" s="460" t="s">
        <v>1049</v>
      </c>
      <c r="E252" s="460">
        <v>10</v>
      </c>
      <c r="F252" s="467"/>
      <c r="I252" s="458" t="s">
        <v>803</v>
      </c>
      <c r="J252" s="458" t="s">
        <v>741</v>
      </c>
    </row>
    <row r="253" spans="1:10" x14ac:dyDescent="0.3">
      <c r="A253" s="460">
        <v>252</v>
      </c>
      <c r="B253" s="460" t="s">
        <v>977</v>
      </c>
      <c r="C253" s="460" t="s">
        <v>978</v>
      </c>
      <c r="D253" s="460" t="s">
        <v>1050</v>
      </c>
      <c r="E253" s="460">
        <v>10</v>
      </c>
      <c r="F253" s="467"/>
      <c r="I253" s="458" t="s">
        <v>821</v>
      </c>
      <c r="J253" s="458" t="s">
        <v>822</v>
      </c>
    </row>
    <row r="254" spans="1:10" x14ac:dyDescent="0.3">
      <c r="A254" s="460">
        <v>253</v>
      </c>
      <c r="B254" s="460" t="s">
        <v>977</v>
      </c>
      <c r="C254" s="460" t="s">
        <v>978</v>
      </c>
      <c r="D254" s="460" t="s">
        <v>1051</v>
      </c>
      <c r="E254" s="460">
        <v>10</v>
      </c>
      <c r="F254" s="467"/>
      <c r="I254" s="458" t="s">
        <v>835</v>
      </c>
      <c r="J254" s="458" t="s">
        <v>836</v>
      </c>
    </row>
    <row r="255" spans="1:10" x14ac:dyDescent="0.3">
      <c r="A255" s="460">
        <v>254</v>
      </c>
      <c r="B255" s="460" t="s">
        <v>977</v>
      </c>
      <c r="C255" s="460" t="s">
        <v>978</v>
      </c>
      <c r="D255" s="460" t="s">
        <v>1052</v>
      </c>
      <c r="E255" s="460">
        <v>10</v>
      </c>
      <c r="F255" s="467"/>
      <c r="I255" s="458" t="s">
        <v>830</v>
      </c>
      <c r="J255" s="458" t="s">
        <v>831</v>
      </c>
    </row>
    <row r="256" spans="1:10" x14ac:dyDescent="0.3">
      <c r="A256" s="460">
        <v>255</v>
      </c>
      <c r="B256" s="460" t="s">
        <v>977</v>
      </c>
      <c r="C256" s="460" t="s">
        <v>978</v>
      </c>
      <c r="D256" s="460" t="s">
        <v>1053</v>
      </c>
      <c r="E256" s="460">
        <v>10</v>
      </c>
      <c r="F256" s="467"/>
      <c r="I256" s="458" t="s">
        <v>834</v>
      </c>
      <c r="J256" s="458" t="s">
        <v>706</v>
      </c>
    </row>
    <row r="257" spans="1:10" x14ac:dyDescent="0.3">
      <c r="A257" s="467">
        <v>256</v>
      </c>
      <c r="B257" s="467" t="s">
        <v>977</v>
      </c>
      <c r="C257" s="467" t="s">
        <v>978</v>
      </c>
      <c r="D257" s="467" t="s">
        <v>1054</v>
      </c>
      <c r="E257" s="467">
        <v>10</v>
      </c>
      <c r="F257" s="467"/>
      <c r="G257" s="467"/>
      <c r="I257" s="468" t="s">
        <v>840</v>
      </c>
      <c r="J257" s="458" t="s">
        <v>841</v>
      </c>
    </row>
    <row r="258" spans="1:10" x14ac:dyDescent="0.3">
      <c r="A258" s="467">
        <v>257</v>
      </c>
      <c r="B258" s="467" t="s">
        <v>977</v>
      </c>
      <c r="C258" s="467" t="s">
        <v>978</v>
      </c>
      <c r="D258" s="467" t="s">
        <v>1055</v>
      </c>
      <c r="E258" s="467">
        <v>10</v>
      </c>
      <c r="F258" s="467"/>
      <c r="G258" s="467"/>
      <c r="I258" s="468" t="s">
        <v>827</v>
      </c>
    </row>
    <row r="259" spans="1:10" x14ac:dyDescent="0.3">
      <c r="A259" s="467">
        <v>258</v>
      </c>
      <c r="B259" s="467" t="s">
        <v>977</v>
      </c>
      <c r="C259" s="467" t="s">
        <v>978</v>
      </c>
      <c r="D259" s="467" t="s">
        <v>1056</v>
      </c>
      <c r="E259" s="467">
        <v>10</v>
      </c>
      <c r="F259" s="467"/>
      <c r="G259" s="467"/>
      <c r="I259" s="468" t="s">
        <v>787</v>
      </c>
      <c r="J259" s="458" t="s">
        <v>788</v>
      </c>
    </row>
    <row r="260" spans="1:10" x14ac:dyDescent="0.3">
      <c r="A260" s="460">
        <v>259</v>
      </c>
      <c r="B260" s="460" t="s">
        <v>977</v>
      </c>
      <c r="C260" s="460" t="s">
        <v>978</v>
      </c>
      <c r="D260" s="460" t="s">
        <v>1057</v>
      </c>
      <c r="E260" s="460">
        <v>10</v>
      </c>
      <c r="F260" s="467"/>
      <c r="I260" s="458" t="s">
        <v>790</v>
      </c>
      <c r="J260" s="458" t="s">
        <v>791</v>
      </c>
    </row>
    <row r="261" spans="1:10" x14ac:dyDescent="0.3">
      <c r="A261" s="467">
        <v>260</v>
      </c>
      <c r="B261" s="467" t="s">
        <v>977</v>
      </c>
      <c r="C261" s="467" t="s">
        <v>978</v>
      </c>
      <c r="D261" s="467" t="s">
        <v>1058</v>
      </c>
      <c r="E261" s="467">
        <v>10</v>
      </c>
      <c r="F261" s="467"/>
      <c r="G261" s="467"/>
      <c r="I261" s="468" t="s">
        <v>832</v>
      </c>
      <c r="J261" s="458" t="s">
        <v>833</v>
      </c>
    </row>
    <row r="262" spans="1:10" x14ac:dyDescent="0.3">
      <c r="A262" s="460">
        <v>261</v>
      </c>
      <c r="B262" s="460" t="s">
        <v>977</v>
      </c>
      <c r="C262" s="460" t="s">
        <v>978</v>
      </c>
      <c r="D262" s="460" t="s">
        <v>1059</v>
      </c>
      <c r="E262" s="460">
        <v>10</v>
      </c>
      <c r="F262" s="467"/>
      <c r="I262" s="458" t="s">
        <v>1060</v>
      </c>
    </row>
    <row r="263" spans="1:10" x14ac:dyDescent="0.3">
      <c r="A263" s="460">
        <v>262</v>
      </c>
      <c r="B263" s="460" t="s">
        <v>977</v>
      </c>
      <c r="C263" s="460" t="s">
        <v>978</v>
      </c>
      <c r="D263" s="460" t="s">
        <v>1061</v>
      </c>
      <c r="E263" s="460">
        <v>10</v>
      </c>
      <c r="F263" s="467"/>
      <c r="I263" s="458" t="s">
        <v>828</v>
      </c>
      <c r="J263" s="458" t="s">
        <v>829</v>
      </c>
    </row>
    <row r="264" spans="1:10" x14ac:dyDescent="0.3">
      <c r="A264" s="460">
        <v>263</v>
      </c>
      <c r="B264" s="460" t="s">
        <v>977</v>
      </c>
      <c r="C264" s="460" t="s">
        <v>978</v>
      </c>
      <c r="D264" s="460" t="s">
        <v>1062</v>
      </c>
      <c r="E264" s="460">
        <v>10</v>
      </c>
      <c r="F264" s="467"/>
      <c r="I264" s="458" t="s">
        <v>843</v>
      </c>
      <c r="J264" s="458" t="s">
        <v>844</v>
      </c>
    </row>
    <row r="265" spans="1:10" x14ac:dyDescent="0.3">
      <c r="A265" s="460">
        <v>264</v>
      </c>
      <c r="B265" s="460" t="s">
        <v>977</v>
      </c>
      <c r="C265" s="460" t="s">
        <v>978</v>
      </c>
      <c r="D265" s="460" t="s">
        <v>1063</v>
      </c>
      <c r="E265" s="460">
        <v>10</v>
      </c>
      <c r="F265" s="467"/>
      <c r="I265" s="458" t="s">
        <v>827</v>
      </c>
    </row>
    <row r="266" spans="1:10" x14ac:dyDescent="0.3">
      <c r="A266" s="460">
        <v>265</v>
      </c>
      <c r="B266" s="460" t="s">
        <v>977</v>
      </c>
      <c r="C266" s="460" t="s">
        <v>978</v>
      </c>
      <c r="D266" s="460" t="s">
        <v>1064</v>
      </c>
      <c r="E266" s="460">
        <v>10</v>
      </c>
      <c r="F266" s="467"/>
      <c r="I266" s="458" t="s">
        <v>814</v>
      </c>
      <c r="J266" s="458" t="s">
        <v>815</v>
      </c>
    </row>
    <row r="267" spans="1:10" x14ac:dyDescent="0.3">
      <c r="A267" s="460">
        <v>266</v>
      </c>
      <c r="B267" s="460" t="s">
        <v>977</v>
      </c>
      <c r="C267" s="460" t="s">
        <v>978</v>
      </c>
      <c r="D267" s="460" t="s">
        <v>1065</v>
      </c>
      <c r="E267" s="460">
        <v>10</v>
      </c>
      <c r="F267" s="467"/>
      <c r="I267" s="458" t="s">
        <v>837</v>
      </c>
      <c r="J267" s="458" t="s">
        <v>838</v>
      </c>
    </row>
    <row r="268" spans="1:10" x14ac:dyDescent="0.3">
      <c r="A268" s="460">
        <v>267</v>
      </c>
      <c r="B268" s="460" t="s">
        <v>977</v>
      </c>
      <c r="C268" s="460" t="s">
        <v>978</v>
      </c>
      <c r="D268" s="460" t="s">
        <v>1066</v>
      </c>
      <c r="E268" s="460">
        <v>10</v>
      </c>
      <c r="F268" s="467"/>
      <c r="I268" s="458" t="s">
        <v>789</v>
      </c>
      <c r="J268" s="458" t="s">
        <v>735</v>
      </c>
    </row>
    <row r="269" spans="1:10" x14ac:dyDescent="0.3">
      <c r="A269" s="460">
        <v>268</v>
      </c>
      <c r="B269" s="460" t="s">
        <v>977</v>
      </c>
      <c r="C269" s="460" t="s">
        <v>978</v>
      </c>
      <c r="D269" s="460" t="s">
        <v>1067</v>
      </c>
      <c r="E269" s="460">
        <v>10</v>
      </c>
      <c r="F269" s="467"/>
      <c r="I269" s="458" t="s">
        <v>645</v>
      </c>
      <c r="J269" s="458" t="s">
        <v>646</v>
      </c>
    </row>
    <row r="270" spans="1:10" x14ac:dyDescent="0.3">
      <c r="A270" s="460">
        <v>269</v>
      </c>
      <c r="B270" s="460" t="s">
        <v>977</v>
      </c>
      <c r="C270" s="460" t="s">
        <v>978</v>
      </c>
      <c r="D270" s="460" t="s">
        <v>1068</v>
      </c>
      <c r="E270" s="460">
        <v>10</v>
      </c>
      <c r="F270" s="467"/>
      <c r="I270" s="458" t="s">
        <v>794</v>
      </c>
    </row>
    <row r="271" spans="1:10" x14ac:dyDescent="0.3">
      <c r="A271" s="460">
        <v>270</v>
      </c>
      <c r="B271" s="460" t="s">
        <v>977</v>
      </c>
      <c r="C271" s="460" t="s">
        <v>978</v>
      </c>
      <c r="D271" s="460" t="s">
        <v>1069</v>
      </c>
      <c r="E271" s="460">
        <v>10</v>
      </c>
      <c r="F271" s="467"/>
      <c r="I271" s="458" t="s">
        <v>785</v>
      </c>
      <c r="J271" s="458" t="s">
        <v>786</v>
      </c>
    </row>
    <row r="272" spans="1:10" x14ac:dyDescent="0.3">
      <c r="A272" s="460">
        <v>271</v>
      </c>
      <c r="B272" s="460" t="s">
        <v>977</v>
      </c>
      <c r="C272" s="460" t="s">
        <v>978</v>
      </c>
      <c r="D272" s="460" t="s">
        <v>1070</v>
      </c>
      <c r="E272" s="460">
        <v>10</v>
      </c>
      <c r="I272" s="458" t="s">
        <v>797</v>
      </c>
      <c r="J272" s="458" t="s">
        <v>798</v>
      </c>
    </row>
    <row r="273" spans="1:12" x14ac:dyDescent="0.3">
      <c r="A273" s="460">
        <v>272</v>
      </c>
      <c r="B273" s="460" t="s">
        <v>977</v>
      </c>
      <c r="C273" s="460" t="s">
        <v>978</v>
      </c>
      <c r="D273" s="460" t="s">
        <v>1071</v>
      </c>
      <c r="E273" s="460">
        <v>10</v>
      </c>
      <c r="F273" s="467"/>
      <c r="I273" s="458" t="s">
        <v>820</v>
      </c>
    </row>
    <row r="274" spans="1:12" x14ac:dyDescent="0.3">
      <c r="A274" s="460">
        <v>273</v>
      </c>
      <c r="B274" s="460" t="s">
        <v>977</v>
      </c>
      <c r="C274" s="460" t="s">
        <v>978</v>
      </c>
      <c r="D274" s="460" t="s">
        <v>1072</v>
      </c>
      <c r="E274" s="460">
        <v>10</v>
      </c>
      <c r="I274" s="458" t="s">
        <v>792</v>
      </c>
      <c r="J274" s="458" t="s">
        <v>793</v>
      </c>
    </row>
    <row r="275" spans="1:12" x14ac:dyDescent="0.3">
      <c r="A275" s="460">
        <v>274</v>
      </c>
      <c r="B275" s="460" t="s">
        <v>977</v>
      </c>
      <c r="C275" s="460" t="s">
        <v>978</v>
      </c>
      <c r="D275" s="460" t="s">
        <v>1073</v>
      </c>
      <c r="E275" s="460">
        <v>10</v>
      </c>
      <c r="I275" s="458" t="s">
        <v>806</v>
      </c>
      <c r="J275" s="458" t="s">
        <v>646</v>
      </c>
    </row>
    <row r="276" spans="1:12" x14ac:dyDescent="0.3">
      <c r="A276" s="460">
        <v>275</v>
      </c>
      <c r="B276" s="460" t="s">
        <v>977</v>
      </c>
      <c r="C276" s="460" t="s">
        <v>978</v>
      </c>
      <c r="D276" s="460" t="s">
        <v>1074</v>
      </c>
      <c r="E276" s="460">
        <v>10</v>
      </c>
      <c r="I276" s="458" t="s">
        <v>818</v>
      </c>
      <c r="J276" s="458" t="s">
        <v>819</v>
      </c>
    </row>
    <row r="277" spans="1:12" x14ac:dyDescent="0.3">
      <c r="A277" s="460">
        <v>276</v>
      </c>
      <c r="B277" s="460" t="s">
        <v>977</v>
      </c>
      <c r="C277" s="460" t="s">
        <v>978</v>
      </c>
      <c r="D277" s="460" t="s">
        <v>1075</v>
      </c>
      <c r="E277" s="460">
        <v>10</v>
      </c>
      <c r="F277" s="467"/>
      <c r="I277" s="458" t="s">
        <v>746</v>
      </c>
      <c r="J277" s="458" t="s">
        <v>823</v>
      </c>
    </row>
    <row r="278" spans="1:12" x14ac:dyDescent="0.3">
      <c r="A278" s="460">
        <v>277</v>
      </c>
      <c r="B278" s="460" t="s">
        <v>977</v>
      </c>
      <c r="C278" s="460" t="s">
        <v>978</v>
      </c>
      <c r="D278" s="460" t="s">
        <v>1076</v>
      </c>
      <c r="E278" s="460">
        <v>10</v>
      </c>
      <c r="F278" s="467"/>
      <c r="I278" s="458" t="s">
        <v>801</v>
      </c>
      <c r="J278" s="458" t="s">
        <v>802</v>
      </c>
    </row>
    <row r="279" spans="1:12" x14ac:dyDescent="0.3">
      <c r="A279" s="460">
        <v>278</v>
      </c>
      <c r="B279" s="460" t="s">
        <v>977</v>
      </c>
      <c r="C279" s="460" t="s">
        <v>978</v>
      </c>
      <c r="D279" s="460" t="s">
        <v>1077</v>
      </c>
      <c r="E279" s="460">
        <v>10</v>
      </c>
      <c r="I279" s="458" t="s">
        <v>811</v>
      </c>
      <c r="J279" s="458" t="s">
        <v>812</v>
      </c>
    </row>
    <row r="280" spans="1:12" x14ac:dyDescent="0.3">
      <c r="A280" s="460">
        <v>279</v>
      </c>
      <c r="B280" s="460" t="s">
        <v>977</v>
      </c>
      <c r="C280" s="460" t="s">
        <v>978</v>
      </c>
      <c r="D280" s="460" t="s">
        <v>1078</v>
      </c>
      <c r="E280" s="460">
        <v>10</v>
      </c>
      <c r="I280" s="458" t="s">
        <v>807</v>
      </c>
      <c r="J280" s="458" t="s">
        <v>808</v>
      </c>
    </row>
    <row r="281" spans="1:12" x14ac:dyDescent="0.3">
      <c r="A281" s="460">
        <v>280</v>
      </c>
      <c r="B281" s="460" t="s">
        <v>977</v>
      </c>
      <c r="C281" s="460" t="s">
        <v>978</v>
      </c>
      <c r="D281" s="460" t="s">
        <v>1079</v>
      </c>
      <c r="E281" s="460">
        <v>10</v>
      </c>
      <c r="I281" s="458" t="s">
        <v>816</v>
      </c>
      <c r="J281" s="458" t="s">
        <v>817</v>
      </c>
    </row>
    <row r="282" spans="1:12" x14ac:dyDescent="0.3">
      <c r="A282" s="460">
        <v>281</v>
      </c>
      <c r="B282" s="460" t="s">
        <v>977</v>
      </c>
      <c r="C282" s="460" t="s">
        <v>978</v>
      </c>
      <c r="D282" s="460" t="s">
        <v>1080</v>
      </c>
      <c r="E282" s="460">
        <v>10</v>
      </c>
      <c r="I282" s="458" t="s">
        <v>754</v>
      </c>
      <c r="J282" s="458" t="s">
        <v>755</v>
      </c>
    </row>
    <row r="283" spans="1:12" x14ac:dyDescent="0.3">
      <c r="A283" s="460">
        <v>282</v>
      </c>
      <c r="B283" s="460" t="s">
        <v>977</v>
      </c>
      <c r="C283" s="460" t="s">
        <v>978</v>
      </c>
      <c r="D283" s="460" t="s">
        <v>1081</v>
      </c>
      <c r="E283" s="460">
        <v>10</v>
      </c>
      <c r="F283" s="467"/>
      <c r="I283" s="458" t="s">
        <v>813</v>
      </c>
      <c r="J283" s="458" t="s">
        <v>672</v>
      </c>
      <c r="K283" s="468"/>
      <c r="L283" s="468"/>
    </row>
    <row r="284" spans="1:12" x14ac:dyDescent="0.3">
      <c r="A284" s="467">
        <v>283</v>
      </c>
      <c r="B284" s="467" t="s">
        <v>977</v>
      </c>
      <c r="C284" s="467" t="s">
        <v>978</v>
      </c>
      <c r="D284" s="467" t="s">
        <v>1082</v>
      </c>
      <c r="E284" s="467">
        <v>10</v>
      </c>
      <c r="F284" s="467"/>
      <c r="G284" s="467"/>
      <c r="I284" s="468" t="s">
        <v>651</v>
      </c>
      <c r="J284" s="468" t="s">
        <v>634</v>
      </c>
    </row>
    <row r="285" spans="1:12" x14ac:dyDescent="0.3">
      <c r="A285" s="460">
        <v>284</v>
      </c>
      <c r="B285" s="460" t="s">
        <v>977</v>
      </c>
      <c r="C285" s="460" t="s">
        <v>978</v>
      </c>
      <c r="D285" s="460" t="s">
        <v>1083</v>
      </c>
      <c r="E285" s="460">
        <v>10</v>
      </c>
      <c r="I285" s="458" t="s">
        <v>756</v>
      </c>
      <c r="J285" s="458" t="s">
        <v>757</v>
      </c>
    </row>
    <row r="286" spans="1:12" x14ac:dyDescent="0.3">
      <c r="A286" s="460">
        <v>285</v>
      </c>
      <c r="B286" s="460" t="s">
        <v>977</v>
      </c>
      <c r="C286" s="460" t="s">
        <v>978</v>
      </c>
      <c r="D286" s="460" t="s">
        <v>1084</v>
      </c>
      <c r="E286" s="460">
        <v>10</v>
      </c>
      <c r="I286" s="458" t="s">
        <v>804</v>
      </c>
      <c r="J286" s="458" t="s">
        <v>805</v>
      </c>
    </row>
    <row r="287" spans="1:12" x14ac:dyDescent="0.3">
      <c r="A287" s="460">
        <v>286</v>
      </c>
      <c r="B287" s="460" t="s">
        <v>977</v>
      </c>
      <c r="C287" s="460" t="s">
        <v>978</v>
      </c>
      <c r="D287" s="460" t="s">
        <v>1085</v>
      </c>
      <c r="E287" s="460">
        <v>10</v>
      </c>
      <c r="I287" s="458" t="s">
        <v>825</v>
      </c>
      <c r="J287" s="458" t="s">
        <v>826</v>
      </c>
    </row>
    <row r="288" spans="1:12" x14ac:dyDescent="0.3">
      <c r="A288" s="460">
        <v>287</v>
      </c>
      <c r="B288" s="460" t="s">
        <v>977</v>
      </c>
      <c r="C288" s="460" t="s">
        <v>978</v>
      </c>
      <c r="D288" s="460" t="s">
        <v>1086</v>
      </c>
      <c r="E288" s="460">
        <v>10</v>
      </c>
      <c r="F288" s="467"/>
      <c r="I288" s="458" t="s">
        <v>803</v>
      </c>
      <c r="J288" s="458" t="s">
        <v>741</v>
      </c>
    </row>
    <row r="289" spans="1:10" x14ac:dyDescent="0.3">
      <c r="A289" s="460">
        <v>288</v>
      </c>
      <c r="B289" s="460" t="s">
        <v>977</v>
      </c>
      <c r="C289" s="460" t="s">
        <v>978</v>
      </c>
      <c r="D289" s="460" t="s">
        <v>1087</v>
      </c>
      <c r="E289" s="460">
        <v>10</v>
      </c>
      <c r="F289" s="467"/>
      <c r="I289" s="458" t="s">
        <v>795</v>
      </c>
      <c r="J289" s="458" t="s">
        <v>796</v>
      </c>
    </row>
    <row r="290" spans="1:10" x14ac:dyDescent="0.3">
      <c r="A290" s="460">
        <v>289</v>
      </c>
      <c r="B290" s="460" t="s">
        <v>977</v>
      </c>
      <c r="C290" s="460" t="s">
        <v>1010</v>
      </c>
      <c r="D290" s="460" t="s">
        <v>1088</v>
      </c>
      <c r="E290" s="460">
        <v>10</v>
      </c>
      <c r="F290" s="467"/>
      <c r="I290" s="458" t="s">
        <v>758</v>
      </c>
      <c r="J290" s="458" t="s">
        <v>759</v>
      </c>
    </row>
    <row r="291" spans="1:10" x14ac:dyDescent="0.3">
      <c r="A291" s="460">
        <v>290</v>
      </c>
      <c r="B291" s="460" t="s">
        <v>977</v>
      </c>
      <c r="C291" s="460" t="s">
        <v>1010</v>
      </c>
      <c r="D291" s="460" t="s">
        <v>1089</v>
      </c>
      <c r="E291" s="460">
        <v>10</v>
      </c>
      <c r="I291" s="458" t="s">
        <v>777</v>
      </c>
      <c r="J291" s="458" t="s">
        <v>778</v>
      </c>
    </row>
    <row r="292" spans="1:10" x14ac:dyDescent="0.3">
      <c r="A292" s="460">
        <v>291</v>
      </c>
      <c r="B292" s="460" t="s">
        <v>977</v>
      </c>
      <c r="C292" s="460" t="s">
        <v>1010</v>
      </c>
      <c r="D292" s="460" t="s">
        <v>1090</v>
      </c>
      <c r="E292" s="460">
        <v>10</v>
      </c>
      <c r="I292" s="458" t="s">
        <v>772</v>
      </c>
      <c r="J292" s="458" t="s">
        <v>773</v>
      </c>
    </row>
    <row r="293" spans="1:10" x14ac:dyDescent="0.3">
      <c r="A293" s="460">
        <v>292</v>
      </c>
      <c r="B293" s="460" t="s">
        <v>977</v>
      </c>
      <c r="C293" s="460" t="s">
        <v>1010</v>
      </c>
      <c r="D293" s="460" t="s">
        <v>1091</v>
      </c>
      <c r="E293" s="460">
        <v>10</v>
      </c>
      <c r="I293" s="458" t="s">
        <v>774</v>
      </c>
      <c r="J293" s="458" t="s">
        <v>775</v>
      </c>
    </row>
    <row r="294" spans="1:10" x14ac:dyDescent="0.3">
      <c r="A294" s="460">
        <v>293</v>
      </c>
      <c r="B294" s="460" t="s">
        <v>977</v>
      </c>
      <c r="C294" s="460" t="s">
        <v>1010</v>
      </c>
      <c r="D294" s="460" t="s">
        <v>1092</v>
      </c>
      <c r="E294" s="460">
        <v>10</v>
      </c>
      <c r="I294" s="458" t="s">
        <v>781</v>
      </c>
      <c r="J294" s="458" t="s">
        <v>744</v>
      </c>
    </row>
    <row r="295" spans="1:10" x14ac:dyDescent="0.3">
      <c r="A295" s="460">
        <v>294</v>
      </c>
      <c r="B295" s="460" t="s">
        <v>977</v>
      </c>
      <c r="C295" s="460" t="s">
        <v>1010</v>
      </c>
      <c r="D295" s="460" t="s">
        <v>1093</v>
      </c>
      <c r="E295" s="460">
        <v>10</v>
      </c>
      <c r="I295" s="458" t="s">
        <v>781</v>
      </c>
      <c r="J295" s="458" t="s">
        <v>744</v>
      </c>
    </row>
    <row r="296" spans="1:10" x14ac:dyDescent="0.3">
      <c r="A296" s="460">
        <v>295</v>
      </c>
      <c r="B296" s="460" t="s">
        <v>977</v>
      </c>
      <c r="C296" s="460" t="s">
        <v>1010</v>
      </c>
      <c r="D296" s="460" t="s">
        <v>1094</v>
      </c>
      <c r="E296" s="460">
        <v>10</v>
      </c>
      <c r="F296" s="467"/>
      <c r="I296" s="458" t="s">
        <v>768</v>
      </c>
      <c r="J296" s="458" t="s">
        <v>769</v>
      </c>
    </row>
    <row r="297" spans="1:10" x14ac:dyDescent="0.3">
      <c r="A297" s="460">
        <v>296</v>
      </c>
      <c r="B297" s="460" t="s">
        <v>977</v>
      </c>
      <c r="C297" s="460" t="s">
        <v>1010</v>
      </c>
      <c r="D297" s="460" t="s">
        <v>1095</v>
      </c>
      <c r="E297" s="460">
        <v>10</v>
      </c>
      <c r="I297" s="458" t="s">
        <v>659</v>
      </c>
      <c r="J297" s="458" t="s">
        <v>660</v>
      </c>
    </row>
    <row r="298" spans="1:10" x14ac:dyDescent="0.3">
      <c r="A298" s="460">
        <v>297</v>
      </c>
      <c r="B298" s="460" t="s">
        <v>977</v>
      </c>
      <c r="C298" s="460" t="s">
        <v>1010</v>
      </c>
      <c r="D298" s="460" t="s">
        <v>1096</v>
      </c>
      <c r="E298" s="460">
        <v>10</v>
      </c>
      <c r="I298" s="458" t="s">
        <v>779</v>
      </c>
      <c r="J298" s="458" t="s">
        <v>780</v>
      </c>
    </row>
    <row r="299" spans="1:10" x14ac:dyDescent="0.3">
      <c r="A299" s="460">
        <v>298</v>
      </c>
      <c r="B299" s="460" t="s">
        <v>977</v>
      </c>
      <c r="C299" s="460" t="s">
        <v>1010</v>
      </c>
      <c r="D299" s="460" t="s">
        <v>1097</v>
      </c>
      <c r="E299" s="460">
        <v>10</v>
      </c>
      <c r="F299" s="467"/>
      <c r="I299" s="458" t="s">
        <v>776</v>
      </c>
      <c r="J299" s="458" t="s">
        <v>628</v>
      </c>
    </row>
    <row r="300" spans="1:10" x14ac:dyDescent="0.3">
      <c r="A300" s="460">
        <v>299</v>
      </c>
      <c r="B300" s="460" t="s">
        <v>977</v>
      </c>
      <c r="C300" s="460" t="s">
        <v>1010</v>
      </c>
      <c r="D300" s="460" t="s">
        <v>1098</v>
      </c>
      <c r="E300" s="460">
        <v>10</v>
      </c>
      <c r="I300" s="458" t="s">
        <v>770</v>
      </c>
      <c r="J300" s="458" t="s">
        <v>771</v>
      </c>
    </row>
    <row r="301" spans="1:10" x14ac:dyDescent="0.3">
      <c r="A301" s="460">
        <v>300</v>
      </c>
      <c r="B301" s="460" t="s">
        <v>977</v>
      </c>
      <c r="C301" s="460" t="s">
        <v>1010</v>
      </c>
      <c r="D301" s="460" t="s">
        <v>1099</v>
      </c>
      <c r="E301" s="460">
        <v>10</v>
      </c>
      <c r="I301" s="458" t="s">
        <v>764</v>
      </c>
      <c r="J301" s="458" t="s">
        <v>765</v>
      </c>
    </row>
    <row r="302" spans="1:10" x14ac:dyDescent="0.3">
      <c r="A302" s="460">
        <v>301</v>
      </c>
      <c r="B302" s="460" t="s">
        <v>977</v>
      </c>
      <c r="C302" s="460" t="s">
        <v>1010</v>
      </c>
      <c r="D302" s="460" t="s">
        <v>1100</v>
      </c>
      <c r="E302" s="460">
        <v>10</v>
      </c>
      <c r="I302" s="458" t="s">
        <v>766</v>
      </c>
      <c r="J302" s="458" t="s">
        <v>767</v>
      </c>
    </row>
    <row r="303" spans="1:10" x14ac:dyDescent="0.3">
      <c r="A303" s="460">
        <v>302</v>
      </c>
      <c r="B303" s="460" t="s">
        <v>977</v>
      </c>
      <c r="C303" s="460" t="s">
        <v>1010</v>
      </c>
      <c r="D303" s="460" t="s">
        <v>1101</v>
      </c>
      <c r="E303" s="460">
        <v>10</v>
      </c>
      <c r="F303" s="467"/>
      <c r="I303" s="458" t="s">
        <v>760</v>
      </c>
      <c r="J303" s="458" t="s">
        <v>761</v>
      </c>
    </row>
    <row r="304" spans="1:10" x14ac:dyDescent="0.3">
      <c r="A304" s="460">
        <v>303</v>
      </c>
      <c r="B304" s="460" t="s">
        <v>977</v>
      </c>
      <c r="C304" s="460" t="s">
        <v>1010</v>
      </c>
      <c r="D304" s="460" t="s">
        <v>1102</v>
      </c>
      <c r="E304" s="460">
        <v>10</v>
      </c>
      <c r="F304" s="467"/>
      <c r="I304" s="458" t="s">
        <v>762</v>
      </c>
      <c r="J304" s="458" t="s">
        <v>763</v>
      </c>
    </row>
    <row r="305" spans="1:10" x14ac:dyDescent="0.3">
      <c r="A305" s="460">
        <v>304</v>
      </c>
      <c r="B305" s="460" t="s">
        <v>977</v>
      </c>
      <c r="C305" s="460" t="s">
        <v>1029</v>
      </c>
      <c r="D305" s="460" t="s">
        <v>1103</v>
      </c>
      <c r="E305" s="460">
        <v>10</v>
      </c>
      <c r="I305" s="458" t="s">
        <v>809</v>
      </c>
      <c r="J305" s="458" t="s">
        <v>810</v>
      </c>
    </row>
    <row r="306" spans="1:10" x14ac:dyDescent="0.3">
      <c r="A306" s="460">
        <v>305</v>
      </c>
      <c r="B306" s="460" t="s">
        <v>977</v>
      </c>
      <c r="C306" s="460" t="s">
        <v>1029</v>
      </c>
      <c r="D306" s="460" t="s">
        <v>1104</v>
      </c>
      <c r="E306" s="460">
        <v>10</v>
      </c>
      <c r="F306" s="467"/>
      <c r="I306" s="458" t="s">
        <v>651</v>
      </c>
      <c r="J306" s="458" t="s">
        <v>634</v>
      </c>
    </row>
    <row r="307" spans="1:10" x14ac:dyDescent="0.3">
      <c r="A307" s="460">
        <v>306</v>
      </c>
      <c r="B307" s="460" t="s">
        <v>977</v>
      </c>
      <c r="C307" s="460" t="s">
        <v>1029</v>
      </c>
      <c r="D307" s="460" t="s">
        <v>1105</v>
      </c>
      <c r="E307" s="460">
        <v>10</v>
      </c>
      <c r="F307" s="467"/>
      <c r="I307" s="458" t="s">
        <v>850</v>
      </c>
      <c r="J307" s="458" t="s">
        <v>851</v>
      </c>
    </row>
    <row r="308" spans="1:10" x14ac:dyDescent="0.3">
      <c r="A308" s="460">
        <v>307</v>
      </c>
      <c r="B308" s="460" t="s">
        <v>977</v>
      </c>
      <c r="C308" s="460" t="s">
        <v>1029</v>
      </c>
      <c r="D308" s="460" t="s">
        <v>1106</v>
      </c>
      <c r="E308" s="460">
        <v>10</v>
      </c>
      <c r="F308" s="467"/>
      <c r="I308" s="458" t="s">
        <v>896</v>
      </c>
    </row>
    <row r="309" spans="1:10" x14ac:dyDescent="0.3">
      <c r="A309" s="460">
        <v>308</v>
      </c>
      <c r="B309" s="460" t="s">
        <v>977</v>
      </c>
      <c r="C309" s="460" t="s">
        <v>1029</v>
      </c>
      <c r="D309" s="460" t="s">
        <v>1107</v>
      </c>
      <c r="E309" s="460">
        <v>10</v>
      </c>
      <c r="I309" s="458" t="s">
        <v>847</v>
      </c>
      <c r="J309" s="458" t="s">
        <v>848</v>
      </c>
    </row>
    <row r="310" spans="1:10" x14ac:dyDescent="0.3">
      <c r="A310" s="460">
        <v>309</v>
      </c>
      <c r="B310" s="460" t="s">
        <v>977</v>
      </c>
      <c r="C310" s="460" t="s">
        <v>1029</v>
      </c>
      <c r="D310" s="460" t="s">
        <v>1108</v>
      </c>
      <c r="E310" s="460">
        <v>10</v>
      </c>
      <c r="F310" s="467"/>
      <c r="I310" s="458" t="s">
        <v>894</v>
      </c>
      <c r="J310" s="458" t="s">
        <v>895</v>
      </c>
    </row>
    <row r="311" spans="1:10" x14ac:dyDescent="0.3">
      <c r="A311" s="460">
        <v>310</v>
      </c>
      <c r="B311" s="460" t="s">
        <v>977</v>
      </c>
      <c r="C311" s="460" t="s">
        <v>1029</v>
      </c>
      <c r="D311" s="460" t="s">
        <v>1109</v>
      </c>
      <c r="E311" s="460">
        <v>10</v>
      </c>
      <c r="I311" s="458" t="s">
        <v>893</v>
      </c>
      <c r="J311" s="458" t="s">
        <v>853</v>
      </c>
    </row>
    <row r="312" spans="1:10" x14ac:dyDescent="0.3">
      <c r="A312" s="460">
        <v>311</v>
      </c>
      <c r="B312" s="460" t="s">
        <v>977</v>
      </c>
      <c r="C312" s="460" t="s">
        <v>1029</v>
      </c>
      <c r="D312" s="460" t="s">
        <v>1110</v>
      </c>
      <c r="E312" s="460">
        <v>10</v>
      </c>
      <c r="F312" s="467"/>
      <c r="I312" s="458" t="s">
        <v>1344</v>
      </c>
      <c r="J312" s="458" t="s">
        <v>872</v>
      </c>
    </row>
    <row r="313" spans="1:10" x14ac:dyDescent="0.3">
      <c r="A313" s="460">
        <v>312</v>
      </c>
      <c r="B313" s="460" t="s">
        <v>977</v>
      </c>
      <c r="C313" s="460" t="s">
        <v>1032</v>
      </c>
      <c r="D313" s="460" t="s">
        <v>1111</v>
      </c>
      <c r="E313" s="460">
        <v>10</v>
      </c>
      <c r="I313" s="458" t="s">
        <v>875</v>
      </c>
      <c r="J313" s="458" t="s">
        <v>780</v>
      </c>
    </row>
    <row r="314" spans="1:10" x14ac:dyDescent="0.3">
      <c r="A314" s="460">
        <v>313</v>
      </c>
      <c r="B314" s="460" t="s">
        <v>977</v>
      </c>
      <c r="C314" s="460" t="s">
        <v>1032</v>
      </c>
      <c r="D314" s="460" t="s">
        <v>1112</v>
      </c>
      <c r="E314" s="460">
        <v>10</v>
      </c>
      <c r="F314" s="467"/>
      <c r="I314" s="458" t="s">
        <v>876</v>
      </c>
      <c r="J314" s="458" t="s">
        <v>877</v>
      </c>
    </row>
    <row r="315" spans="1:10" x14ac:dyDescent="0.3">
      <c r="A315" s="460">
        <v>314</v>
      </c>
      <c r="B315" s="460" t="s">
        <v>977</v>
      </c>
      <c r="C315" s="460" t="s">
        <v>1032</v>
      </c>
      <c r="D315" s="460" t="s">
        <v>1113</v>
      </c>
      <c r="E315" s="460">
        <v>10</v>
      </c>
      <c r="I315" s="458" t="s">
        <v>878</v>
      </c>
      <c r="J315" s="458" t="s">
        <v>879</v>
      </c>
    </row>
    <row r="316" spans="1:10" x14ac:dyDescent="0.3">
      <c r="A316" s="460">
        <v>315</v>
      </c>
      <c r="B316" s="460" t="s">
        <v>977</v>
      </c>
      <c r="C316" s="460" t="s">
        <v>1032</v>
      </c>
      <c r="D316" s="460" t="s">
        <v>1114</v>
      </c>
      <c r="E316" s="460">
        <v>10</v>
      </c>
      <c r="I316" s="458" t="s">
        <v>880</v>
      </c>
    </row>
    <row r="317" spans="1:10" x14ac:dyDescent="0.3">
      <c r="A317" s="460">
        <v>316</v>
      </c>
      <c r="B317" s="460" t="s">
        <v>977</v>
      </c>
      <c r="C317" s="460" t="s">
        <v>1032</v>
      </c>
      <c r="D317" s="460" t="s">
        <v>1115</v>
      </c>
      <c r="E317" s="460">
        <v>10</v>
      </c>
      <c r="I317" s="458" t="s">
        <v>811</v>
      </c>
      <c r="J317" s="458" t="s">
        <v>812</v>
      </c>
    </row>
    <row r="318" spans="1:10" x14ac:dyDescent="0.3">
      <c r="A318" s="460">
        <v>317</v>
      </c>
      <c r="B318" s="460" t="s">
        <v>977</v>
      </c>
      <c r="C318" s="460" t="s">
        <v>1032</v>
      </c>
      <c r="D318" s="460" t="s">
        <v>1116</v>
      </c>
      <c r="E318" s="460">
        <v>10</v>
      </c>
      <c r="F318" s="467"/>
      <c r="I318" s="458" t="s">
        <v>883</v>
      </c>
      <c r="J318" s="458" t="s">
        <v>884</v>
      </c>
    </row>
    <row r="319" spans="1:10" x14ac:dyDescent="0.3">
      <c r="A319" s="460">
        <v>318</v>
      </c>
      <c r="B319" s="460" t="s">
        <v>977</v>
      </c>
      <c r="C319" s="460" t="s">
        <v>1032</v>
      </c>
      <c r="D319" s="460" t="s">
        <v>1117</v>
      </c>
      <c r="E319" s="460">
        <v>10</v>
      </c>
      <c r="I319" s="458" t="s">
        <v>885</v>
      </c>
      <c r="J319" s="458" t="s">
        <v>886</v>
      </c>
    </row>
    <row r="320" spans="1:10" x14ac:dyDescent="0.3">
      <c r="A320" s="467">
        <v>319</v>
      </c>
      <c r="B320" s="467" t="s">
        <v>977</v>
      </c>
      <c r="C320" s="467" t="s">
        <v>1032</v>
      </c>
      <c r="D320" s="467" t="s">
        <v>1118</v>
      </c>
      <c r="E320" s="467">
        <v>10</v>
      </c>
      <c r="F320" s="467"/>
      <c r="G320" s="467"/>
      <c r="I320" s="468" t="s">
        <v>890</v>
      </c>
    </row>
    <row r="321" spans="1:10" x14ac:dyDescent="0.3">
      <c r="A321" s="460">
        <v>320</v>
      </c>
      <c r="B321" s="460" t="s">
        <v>977</v>
      </c>
      <c r="C321" s="460" t="s">
        <v>1032</v>
      </c>
      <c r="D321" s="460" t="s">
        <v>1119</v>
      </c>
      <c r="E321" s="460">
        <v>10</v>
      </c>
      <c r="I321" s="458" t="s">
        <v>881</v>
      </c>
      <c r="J321" s="458" t="s">
        <v>882</v>
      </c>
    </row>
    <row r="322" spans="1:10" x14ac:dyDescent="0.3">
      <c r="A322" s="460">
        <v>321</v>
      </c>
      <c r="B322" s="460" t="s">
        <v>977</v>
      </c>
      <c r="C322" s="460" t="s">
        <v>1032</v>
      </c>
      <c r="D322" s="460" t="s">
        <v>1120</v>
      </c>
      <c r="E322" s="460">
        <v>10</v>
      </c>
      <c r="F322" s="467"/>
      <c r="I322" s="458" t="s">
        <v>891</v>
      </c>
      <c r="J322" s="458" t="s">
        <v>892</v>
      </c>
    </row>
    <row r="323" spans="1:10" x14ac:dyDescent="0.3">
      <c r="A323" s="460">
        <v>322</v>
      </c>
      <c r="B323" s="460" t="s">
        <v>977</v>
      </c>
      <c r="C323" s="460" t="s">
        <v>1032</v>
      </c>
      <c r="D323" s="460" t="s">
        <v>1121</v>
      </c>
      <c r="E323" s="460">
        <v>10</v>
      </c>
      <c r="I323" s="458" t="s">
        <v>897</v>
      </c>
      <c r="J323" s="458" t="s">
        <v>898</v>
      </c>
    </row>
    <row r="324" spans="1:10" x14ac:dyDescent="0.3">
      <c r="A324" s="460">
        <v>323</v>
      </c>
      <c r="B324" s="460" t="s">
        <v>977</v>
      </c>
      <c r="C324" s="460" t="s">
        <v>1032</v>
      </c>
      <c r="D324" s="460" t="s">
        <v>1122</v>
      </c>
      <c r="E324" s="460">
        <v>10</v>
      </c>
      <c r="I324" s="458" t="s">
        <v>865</v>
      </c>
      <c r="J324" s="458" t="s">
        <v>672</v>
      </c>
    </row>
    <row r="325" spans="1:10" x14ac:dyDescent="0.3">
      <c r="A325" s="460">
        <v>324</v>
      </c>
      <c r="B325" s="460" t="s">
        <v>977</v>
      </c>
      <c r="C325" s="460" t="s">
        <v>1032</v>
      </c>
      <c r="D325" s="460" t="s">
        <v>1123</v>
      </c>
      <c r="E325" s="460">
        <v>10</v>
      </c>
      <c r="I325" s="458" t="s">
        <v>737</v>
      </c>
      <c r="J325" s="458" t="s">
        <v>666</v>
      </c>
    </row>
    <row r="326" spans="1:10" x14ac:dyDescent="0.3">
      <c r="A326" s="460">
        <v>325</v>
      </c>
      <c r="B326" s="460" t="s">
        <v>977</v>
      </c>
      <c r="C326" s="460" t="s">
        <v>1032</v>
      </c>
      <c r="D326" s="460" t="s">
        <v>1124</v>
      </c>
      <c r="E326" s="460">
        <v>10</v>
      </c>
      <c r="I326" s="458" t="s">
        <v>873</v>
      </c>
      <c r="J326" s="458" t="s">
        <v>874</v>
      </c>
    </row>
    <row r="327" spans="1:10" x14ac:dyDescent="0.3">
      <c r="A327" s="460">
        <v>326</v>
      </c>
      <c r="B327" s="460" t="s">
        <v>977</v>
      </c>
      <c r="C327" s="460" t="s">
        <v>1032</v>
      </c>
      <c r="D327" s="460" t="s">
        <v>1125</v>
      </c>
      <c r="E327" s="460">
        <v>10</v>
      </c>
      <c r="I327" s="458" t="s">
        <v>866</v>
      </c>
      <c r="J327" s="458" t="s">
        <v>838</v>
      </c>
    </row>
    <row r="328" spans="1:10" x14ac:dyDescent="0.3">
      <c r="A328" s="460">
        <v>327</v>
      </c>
      <c r="B328" s="460" t="s">
        <v>977</v>
      </c>
      <c r="C328" s="460" t="s">
        <v>1032</v>
      </c>
      <c r="D328" s="460" t="s">
        <v>1126</v>
      </c>
      <c r="E328" s="460">
        <v>10</v>
      </c>
      <c r="I328" s="458" t="s">
        <v>867</v>
      </c>
      <c r="J328" s="458" t="s">
        <v>868</v>
      </c>
    </row>
    <row r="329" spans="1:10" x14ac:dyDescent="0.3">
      <c r="A329" s="460">
        <v>328</v>
      </c>
      <c r="B329" s="460" t="s">
        <v>977</v>
      </c>
      <c r="C329" s="460" t="s">
        <v>1032</v>
      </c>
      <c r="D329" s="460" t="s">
        <v>1127</v>
      </c>
      <c r="E329" s="460">
        <v>10</v>
      </c>
      <c r="F329" s="467"/>
      <c r="I329" s="458" t="s">
        <v>869</v>
      </c>
      <c r="J329" s="458" t="s">
        <v>870</v>
      </c>
    </row>
    <row r="330" spans="1:10" x14ac:dyDescent="0.3">
      <c r="A330" s="460">
        <v>329</v>
      </c>
      <c r="B330" s="460" t="s">
        <v>977</v>
      </c>
      <c r="C330" s="460" t="s">
        <v>1032</v>
      </c>
      <c r="D330" s="460" t="s">
        <v>1128</v>
      </c>
      <c r="E330" s="460">
        <v>10</v>
      </c>
      <c r="F330" s="467"/>
      <c r="I330" s="458" t="s">
        <v>871</v>
      </c>
      <c r="J330" s="458" t="s">
        <v>628</v>
      </c>
    </row>
    <row r="331" spans="1:10" x14ac:dyDescent="0.3">
      <c r="A331" s="460">
        <v>330</v>
      </c>
      <c r="B331" s="460" t="s">
        <v>1129</v>
      </c>
      <c r="C331" s="460" t="s">
        <v>1130</v>
      </c>
      <c r="D331" s="460" t="s">
        <v>1131</v>
      </c>
      <c r="E331" s="460">
        <v>64</v>
      </c>
      <c r="F331" s="467"/>
      <c r="I331" s="458" t="s">
        <v>1132</v>
      </c>
    </row>
    <row r="332" spans="1:10" x14ac:dyDescent="0.3">
      <c r="A332" s="460">
        <v>331</v>
      </c>
      <c r="B332" s="460" t="s">
        <v>1129</v>
      </c>
      <c r="C332" s="460" t="s">
        <v>1130</v>
      </c>
      <c r="D332" s="460" t="s">
        <v>1133</v>
      </c>
      <c r="E332" s="460">
        <v>64</v>
      </c>
      <c r="I332" s="458" t="s">
        <v>816</v>
      </c>
      <c r="J332" s="458" t="s">
        <v>817</v>
      </c>
    </row>
    <row r="333" spans="1:10" x14ac:dyDescent="0.3">
      <c r="A333" s="460">
        <v>332</v>
      </c>
      <c r="B333" s="460" t="s">
        <v>1129</v>
      </c>
      <c r="C333" s="460" t="s">
        <v>1130</v>
      </c>
      <c r="D333" s="460" t="s">
        <v>1134</v>
      </c>
      <c r="E333" s="460">
        <v>64</v>
      </c>
      <c r="F333" s="467"/>
      <c r="I333" s="458" t="s">
        <v>813</v>
      </c>
      <c r="J333" s="458" t="s">
        <v>672</v>
      </c>
    </row>
    <row r="334" spans="1:10" x14ac:dyDescent="0.3">
      <c r="A334" s="460">
        <v>333</v>
      </c>
      <c r="B334" s="460" t="s">
        <v>1129</v>
      </c>
      <c r="C334" s="460" t="s">
        <v>1130</v>
      </c>
      <c r="D334" s="460" t="s">
        <v>1135</v>
      </c>
      <c r="E334" s="460">
        <v>64</v>
      </c>
      <c r="I334" s="458" t="s">
        <v>903</v>
      </c>
    </row>
    <row r="335" spans="1:10" x14ac:dyDescent="0.3">
      <c r="A335" s="460">
        <v>334</v>
      </c>
      <c r="B335" s="460" t="s">
        <v>1129</v>
      </c>
      <c r="C335" s="460" t="s">
        <v>1130</v>
      </c>
      <c r="D335" s="460" t="s">
        <v>1136</v>
      </c>
      <c r="E335" s="460">
        <v>64</v>
      </c>
      <c r="I335" s="458" t="s">
        <v>642</v>
      </c>
      <c r="J335" s="458" t="s">
        <v>643</v>
      </c>
    </row>
    <row r="336" spans="1:10" x14ac:dyDescent="0.3">
      <c r="A336" s="460">
        <v>335</v>
      </c>
      <c r="B336" s="460" t="s">
        <v>1129</v>
      </c>
      <c r="C336" s="460" t="s">
        <v>1130</v>
      </c>
      <c r="D336" s="460" t="s">
        <v>1137</v>
      </c>
      <c r="E336" s="460">
        <v>64</v>
      </c>
      <c r="F336" s="467"/>
      <c r="I336" s="458" t="s">
        <v>864</v>
      </c>
      <c r="J336" s="458" t="s">
        <v>796</v>
      </c>
    </row>
    <row r="337" spans="1:10" x14ac:dyDescent="0.3">
      <c r="A337" s="460">
        <v>336</v>
      </c>
      <c r="B337" s="460" t="s">
        <v>1129</v>
      </c>
      <c r="C337" s="460" t="s">
        <v>1130</v>
      </c>
      <c r="D337" s="460" t="s">
        <v>1138</v>
      </c>
      <c r="E337" s="460">
        <v>64</v>
      </c>
      <c r="I337" s="458" t="s">
        <v>904</v>
      </c>
      <c r="J337" s="458" t="s">
        <v>805</v>
      </c>
    </row>
    <row r="338" spans="1:10" x14ac:dyDescent="0.3">
      <c r="A338" s="460">
        <v>337</v>
      </c>
      <c r="B338" s="460" t="s">
        <v>1129</v>
      </c>
      <c r="C338" s="460" t="s">
        <v>1130</v>
      </c>
      <c r="D338" s="460" t="s">
        <v>1139</v>
      </c>
      <c r="E338" s="460">
        <v>64</v>
      </c>
      <c r="I338" s="458" t="s">
        <v>1140</v>
      </c>
      <c r="J338" s="458" t="s">
        <v>1141</v>
      </c>
    </row>
    <row r="339" spans="1:10" x14ac:dyDescent="0.3">
      <c r="A339" s="460">
        <v>338</v>
      </c>
      <c r="B339" s="460" t="s">
        <v>1129</v>
      </c>
      <c r="C339" s="460" t="s">
        <v>1130</v>
      </c>
      <c r="D339" s="460" t="s">
        <v>1142</v>
      </c>
      <c r="E339" s="460">
        <v>64</v>
      </c>
      <c r="I339" s="458" t="s">
        <v>902</v>
      </c>
      <c r="J339" s="458" t="s">
        <v>836</v>
      </c>
    </row>
    <row r="340" spans="1:10" x14ac:dyDescent="0.3">
      <c r="A340" s="460">
        <v>339</v>
      </c>
      <c r="B340" s="460" t="s">
        <v>1129</v>
      </c>
      <c r="C340" s="460" t="s">
        <v>1130</v>
      </c>
      <c r="D340" s="460" t="s">
        <v>1143</v>
      </c>
      <c r="E340" s="460">
        <v>64</v>
      </c>
      <c r="F340" s="467"/>
      <c r="I340" s="458" t="s">
        <v>1144</v>
      </c>
      <c r="J340" s="458" t="s">
        <v>1145</v>
      </c>
    </row>
    <row r="341" spans="1:10" x14ac:dyDescent="0.3">
      <c r="A341" s="460">
        <v>340</v>
      </c>
      <c r="B341" s="460" t="s">
        <v>1129</v>
      </c>
      <c r="C341" s="460" t="s">
        <v>1130</v>
      </c>
      <c r="D341" s="460" t="s">
        <v>1146</v>
      </c>
      <c r="E341" s="460">
        <v>64</v>
      </c>
      <c r="I341" s="458" t="s">
        <v>799</v>
      </c>
      <c r="J341" s="458" t="s">
        <v>800</v>
      </c>
    </row>
    <row r="342" spans="1:10" x14ac:dyDescent="0.3">
      <c r="A342" s="460">
        <v>341</v>
      </c>
      <c r="B342" s="460" t="s">
        <v>1129</v>
      </c>
      <c r="C342" s="460" t="s">
        <v>1130</v>
      </c>
      <c r="D342" s="460" t="s">
        <v>1147</v>
      </c>
      <c r="E342" s="460">
        <v>64</v>
      </c>
      <c r="I342" s="458" t="s">
        <v>1148</v>
      </c>
    </row>
    <row r="343" spans="1:10" x14ac:dyDescent="0.3">
      <c r="A343" s="460">
        <v>342</v>
      </c>
      <c r="B343" s="460" t="s">
        <v>1129</v>
      </c>
      <c r="C343" s="460" t="s">
        <v>1130</v>
      </c>
      <c r="D343" s="460" t="s">
        <v>1149</v>
      </c>
      <c r="E343" s="460">
        <v>64</v>
      </c>
      <c r="F343" s="467"/>
      <c r="I343" s="458" t="s">
        <v>1150</v>
      </c>
      <c r="J343" s="458" t="s">
        <v>1151</v>
      </c>
    </row>
    <row r="344" spans="1:10" x14ac:dyDescent="0.3">
      <c r="A344" s="460">
        <v>343</v>
      </c>
      <c r="B344" s="460" t="s">
        <v>1129</v>
      </c>
      <c r="C344" s="460" t="s">
        <v>1130</v>
      </c>
      <c r="D344" s="460" t="s">
        <v>1152</v>
      </c>
      <c r="E344" s="460">
        <v>64</v>
      </c>
      <c r="I344" s="458" t="s">
        <v>905</v>
      </c>
      <c r="J344" s="458" t="s">
        <v>699</v>
      </c>
    </row>
    <row r="345" spans="1:10" x14ac:dyDescent="0.3">
      <c r="A345" s="460">
        <v>344</v>
      </c>
      <c r="B345" s="460" t="s">
        <v>1129</v>
      </c>
      <c r="C345" s="460" t="s">
        <v>1130</v>
      </c>
      <c r="D345" s="460" t="s">
        <v>1153</v>
      </c>
      <c r="E345" s="460">
        <v>64</v>
      </c>
      <c r="F345" s="467"/>
      <c r="I345" s="458" t="s">
        <v>801</v>
      </c>
      <c r="J345" s="458" t="s">
        <v>802</v>
      </c>
    </row>
    <row r="346" spans="1:10" x14ac:dyDescent="0.3">
      <c r="A346" s="460">
        <v>345</v>
      </c>
      <c r="B346" s="460" t="s">
        <v>1129</v>
      </c>
      <c r="C346" s="460" t="s">
        <v>1130</v>
      </c>
      <c r="D346" s="460" t="s">
        <v>1154</v>
      </c>
      <c r="E346" s="460">
        <v>64</v>
      </c>
      <c r="I346" s="458" t="s">
        <v>1150</v>
      </c>
      <c r="J346" s="458" t="s">
        <v>1151</v>
      </c>
    </row>
    <row r="347" spans="1:10" x14ac:dyDescent="0.3">
      <c r="A347" s="460">
        <v>346</v>
      </c>
      <c r="B347" s="460" t="s">
        <v>1129</v>
      </c>
      <c r="C347" s="460" t="s">
        <v>1130</v>
      </c>
      <c r="D347" s="460" t="s">
        <v>1155</v>
      </c>
      <c r="E347" s="460">
        <v>64</v>
      </c>
      <c r="I347" s="458" t="s">
        <v>1150</v>
      </c>
      <c r="J347" s="458" t="s">
        <v>1151</v>
      </c>
    </row>
    <row r="348" spans="1:10" x14ac:dyDescent="0.3">
      <c r="A348" s="460">
        <v>347</v>
      </c>
      <c r="B348" s="460" t="s">
        <v>1129</v>
      </c>
      <c r="C348" s="460" t="s">
        <v>1130</v>
      </c>
      <c r="D348" s="460" t="s">
        <v>1156</v>
      </c>
      <c r="E348" s="460">
        <v>64</v>
      </c>
      <c r="I348" s="458" t="s">
        <v>792</v>
      </c>
      <c r="J348" s="458" t="s">
        <v>793</v>
      </c>
    </row>
    <row r="349" spans="1:10" x14ac:dyDescent="0.3">
      <c r="A349" s="460">
        <v>348</v>
      </c>
      <c r="B349" s="460" t="s">
        <v>1129</v>
      </c>
      <c r="C349" s="460" t="s">
        <v>1130</v>
      </c>
      <c r="D349" s="460" t="s">
        <v>1157</v>
      </c>
      <c r="E349" s="460">
        <v>64</v>
      </c>
      <c r="F349" s="467"/>
      <c r="I349" s="458" t="s">
        <v>782</v>
      </c>
      <c r="J349" s="458" t="s">
        <v>783</v>
      </c>
    </row>
    <row r="350" spans="1:10" x14ac:dyDescent="0.3">
      <c r="A350" s="460">
        <v>349</v>
      </c>
      <c r="B350" s="467" t="s">
        <v>1129</v>
      </c>
      <c r="C350" s="467" t="s">
        <v>1130</v>
      </c>
      <c r="D350" s="467" t="s">
        <v>1158</v>
      </c>
      <c r="E350" s="467">
        <v>64</v>
      </c>
      <c r="G350" s="467"/>
      <c r="I350" s="468" t="s">
        <v>725</v>
      </c>
    </row>
    <row r="351" spans="1:10" x14ac:dyDescent="0.3">
      <c r="A351" s="460">
        <v>350</v>
      </c>
      <c r="B351" s="467" t="s">
        <v>1129</v>
      </c>
      <c r="C351" s="467" t="s">
        <v>1130</v>
      </c>
      <c r="D351" s="467" t="s">
        <v>1159</v>
      </c>
      <c r="E351" s="467">
        <v>64</v>
      </c>
      <c r="G351" s="467"/>
      <c r="I351" s="468" t="s">
        <v>725</v>
      </c>
    </row>
    <row r="352" spans="1:10" x14ac:dyDescent="0.3">
      <c r="A352" s="460">
        <v>351</v>
      </c>
      <c r="B352" s="460" t="s">
        <v>1129</v>
      </c>
      <c r="C352" s="460" t="s">
        <v>1130</v>
      </c>
      <c r="D352" s="460" t="s">
        <v>1160</v>
      </c>
      <c r="E352" s="460">
        <v>64</v>
      </c>
      <c r="I352" s="458" t="s">
        <v>779</v>
      </c>
      <c r="J352" s="458" t="s">
        <v>780</v>
      </c>
    </row>
    <row r="353" spans="1:10" x14ac:dyDescent="0.3">
      <c r="A353" s="460">
        <v>352</v>
      </c>
      <c r="B353" s="460" t="s">
        <v>1129</v>
      </c>
      <c r="C353" s="460" t="s">
        <v>1130</v>
      </c>
      <c r="D353" s="460" t="s">
        <v>1161</v>
      </c>
      <c r="E353" s="460">
        <v>64</v>
      </c>
      <c r="I353" s="458" t="s">
        <v>779</v>
      </c>
      <c r="J353" s="458" t="s">
        <v>780</v>
      </c>
    </row>
    <row r="354" spans="1:10" x14ac:dyDescent="0.3">
      <c r="A354" s="460">
        <v>353</v>
      </c>
      <c r="B354" s="460" t="s">
        <v>1129</v>
      </c>
      <c r="C354" s="460" t="s">
        <v>1130</v>
      </c>
      <c r="D354" s="460" t="s">
        <v>1162</v>
      </c>
      <c r="E354" s="460">
        <v>64</v>
      </c>
      <c r="I354" s="458" t="s">
        <v>764</v>
      </c>
      <c r="J354" s="458" t="s">
        <v>765</v>
      </c>
    </row>
    <row r="355" spans="1:10" x14ac:dyDescent="0.3">
      <c r="A355" s="460">
        <v>354</v>
      </c>
      <c r="B355" s="460" t="s">
        <v>1129</v>
      </c>
      <c r="C355" s="460" t="s">
        <v>1130</v>
      </c>
      <c r="D355" s="460" t="s">
        <v>1163</v>
      </c>
      <c r="E355" s="460">
        <v>64</v>
      </c>
      <c r="F355" s="467"/>
      <c r="I355" s="458" t="s">
        <v>651</v>
      </c>
      <c r="J355" s="458" t="s">
        <v>634</v>
      </c>
    </row>
    <row r="356" spans="1:10" x14ac:dyDescent="0.3">
      <c r="A356" s="460">
        <v>355</v>
      </c>
      <c r="B356" s="460" t="s">
        <v>1129</v>
      </c>
      <c r="C356" s="460" t="s">
        <v>1130</v>
      </c>
      <c r="D356" s="460" t="s">
        <v>1164</v>
      </c>
      <c r="E356" s="460">
        <v>64</v>
      </c>
      <c r="F356" s="467"/>
      <c r="I356" s="458" t="s">
        <v>651</v>
      </c>
      <c r="J356" s="458" t="s">
        <v>634</v>
      </c>
    </row>
    <row r="357" spans="1:10" x14ac:dyDescent="0.3">
      <c r="A357" s="460">
        <v>356</v>
      </c>
      <c r="B357" s="460" t="s">
        <v>1129</v>
      </c>
      <c r="C357" s="460" t="s">
        <v>1130</v>
      </c>
      <c r="D357" s="460" t="s">
        <v>1165</v>
      </c>
      <c r="E357" s="460">
        <v>64</v>
      </c>
      <c r="F357" s="467"/>
      <c r="I357" s="458" t="s">
        <v>651</v>
      </c>
      <c r="J357" s="458" t="s">
        <v>634</v>
      </c>
    </row>
    <row r="358" spans="1:10" x14ac:dyDescent="0.3">
      <c r="A358" s="460">
        <v>357</v>
      </c>
      <c r="B358" s="460" t="s">
        <v>1129</v>
      </c>
      <c r="C358" s="460" t="s">
        <v>1130</v>
      </c>
      <c r="D358" s="460" t="s">
        <v>1166</v>
      </c>
      <c r="E358" s="460">
        <v>64</v>
      </c>
      <c r="I358" s="458" t="s">
        <v>807</v>
      </c>
      <c r="J358" s="458" t="s">
        <v>808</v>
      </c>
    </row>
    <row r="359" spans="1:10" x14ac:dyDescent="0.3">
      <c r="A359" s="460">
        <v>358</v>
      </c>
      <c r="B359" s="460" t="s">
        <v>1129</v>
      </c>
      <c r="C359" s="460" t="s">
        <v>1130</v>
      </c>
      <c r="D359" s="460" t="s">
        <v>1167</v>
      </c>
      <c r="E359" s="460">
        <v>64</v>
      </c>
      <c r="I359" s="458" t="s">
        <v>774</v>
      </c>
      <c r="J359" s="458" t="s">
        <v>775</v>
      </c>
    </row>
    <row r="360" spans="1:10" x14ac:dyDescent="0.3">
      <c r="A360" s="460">
        <v>359</v>
      </c>
      <c r="B360" s="460" t="s">
        <v>1129</v>
      </c>
      <c r="C360" s="460" t="s">
        <v>1130</v>
      </c>
      <c r="D360" s="460" t="s">
        <v>1168</v>
      </c>
      <c r="E360" s="460">
        <v>64</v>
      </c>
      <c r="F360" s="467"/>
      <c r="I360" s="458" t="s">
        <v>648</v>
      </c>
      <c r="J360" s="458" t="s">
        <v>649</v>
      </c>
    </row>
    <row r="361" spans="1:10" x14ac:dyDescent="0.3">
      <c r="A361" s="460">
        <v>360</v>
      </c>
      <c r="B361" s="460" t="s">
        <v>1129</v>
      </c>
      <c r="C361" s="460" t="s">
        <v>1130</v>
      </c>
      <c r="D361" s="460" t="s">
        <v>1169</v>
      </c>
      <c r="E361" s="460">
        <v>64</v>
      </c>
      <c r="I361" s="458" t="s">
        <v>1060</v>
      </c>
    </row>
    <row r="362" spans="1:10" x14ac:dyDescent="0.3">
      <c r="A362" s="460">
        <v>361</v>
      </c>
      <c r="B362" s="460" t="s">
        <v>1129</v>
      </c>
      <c r="C362" s="460" t="s">
        <v>1130</v>
      </c>
      <c r="D362" s="460" t="s">
        <v>1170</v>
      </c>
      <c r="E362" s="460">
        <v>64</v>
      </c>
      <c r="I362" s="458" t="s">
        <v>1171</v>
      </c>
      <c r="J362" s="458" t="s">
        <v>1172</v>
      </c>
    </row>
    <row r="363" spans="1:10" x14ac:dyDescent="0.3">
      <c r="A363" s="460">
        <v>362</v>
      </c>
      <c r="B363" s="460" t="s">
        <v>1129</v>
      </c>
      <c r="C363" s="460" t="s">
        <v>1130</v>
      </c>
      <c r="D363" s="460" t="s">
        <v>1173</v>
      </c>
      <c r="E363" s="460">
        <v>64</v>
      </c>
      <c r="I363" s="458" t="s">
        <v>737</v>
      </c>
      <c r="J363" s="458" t="s">
        <v>666</v>
      </c>
    </row>
    <row r="364" spans="1:10" x14ac:dyDescent="0.3">
      <c r="A364" s="460">
        <v>363</v>
      </c>
      <c r="B364" s="460" t="s">
        <v>1129</v>
      </c>
      <c r="C364" s="460" t="s">
        <v>1130</v>
      </c>
      <c r="D364" s="460" t="s">
        <v>1174</v>
      </c>
      <c r="E364" s="460">
        <v>64</v>
      </c>
      <c r="I364" s="458" t="s">
        <v>855</v>
      </c>
      <c r="J364" s="458" t="s">
        <v>778</v>
      </c>
    </row>
    <row r="365" spans="1:10" x14ac:dyDescent="0.3">
      <c r="A365" s="460">
        <v>364</v>
      </c>
      <c r="B365" s="460" t="s">
        <v>1129</v>
      </c>
      <c r="C365" s="460" t="s">
        <v>1130</v>
      </c>
      <c r="D365" s="460" t="s">
        <v>1175</v>
      </c>
      <c r="E365" s="460">
        <v>64</v>
      </c>
      <c r="F365" s="467"/>
      <c r="I365" s="458" t="s">
        <v>639</v>
      </c>
      <c r="J365" s="458" t="s">
        <v>640</v>
      </c>
    </row>
    <row r="366" spans="1:10" x14ac:dyDescent="0.3">
      <c r="A366" s="460">
        <v>365</v>
      </c>
      <c r="B366" s="460" t="s">
        <v>1129</v>
      </c>
      <c r="C366" s="460" t="s">
        <v>1130</v>
      </c>
      <c r="D366" s="460" t="s">
        <v>1176</v>
      </c>
      <c r="E366" s="460">
        <v>64</v>
      </c>
      <c r="F366" s="467"/>
      <c r="I366" s="458" t="s">
        <v>1177</v>
      </c>
      <c r="J366" s="458" t="s">
        <v>1178</v>
      </c>
    </row>
    <row r="367" spans="1:10" x14ac:dyDescent="0.3">
      <c r="A367" s="460">
        <v>366</v>
      </c>
      <c r="B367" s="460" t="s">
        <v>1129</v>
      </c>
      <c r="C367" s="460" t="s">
        <v>1130</v>
      </c>
      <c r="D367" s="460" t="s">
        <v>1179</v>
      </c>
      <c r="E367" s="460">
        <v>64</v>
      </c>
      <c r="I367" s="458" t="s">
        <v>867</v>
      </c>
      <c r="J367" s="458" t="s">
        <v>868</v>
      </c>
    </row>
    <row r="368" spans="1:10" x14ac:dyDescent="0.3">
      <c r="A368" s="460">
        <v>367</v>
      </c>
      <c r="B368" s="460" t="s">
        <v>1129</v>
      </c>
      <c r="C368" s="460" t="s">
        <v>1130</v>
      </c>
      <c r="D368" s="460" t="s">
        <v>1180</v>
      </c>
      <c r="E368" s="460">
        <v>64</v>
      </c>
      <c r="I368" s="458" t="s">
        <v>859</v>
      </c>
      <c r="J368" s="458" t="s">
        <v>860</v>
      </c>
    </row>
    <row r="369" spans="1:10" x14ac:dyDescent="0.3">
      <c r="A369" s="460">
        <v>368</v>
      </c>
      <c r="B369" s="460" t="s">
        <v>1129</v>
      </c>
      <c r="C369" s="460" t="s">
        <v>1130</v>
      </c>
      <c r="D369" s="460" t="s">
        <v>1181</v>
      </c>
      <c r="E369" s="460">
        <v>64</v>
      </c>
      <c r="I369" s="458" t="s">
        <v>887</v>
      </c>
      <c r="J369" s="458" t="s">
        <v>888</v>
      </c>
    </row>
    <row r="370" spans="1:10" x14ac:dyDescent="0.3">
      <c r="A370" s="460">
        <v>369</v>
      </c>
      <c r="B370" s="460" t="s">
        <v>1129</v>
      </c>
      <c r="C370" s="460" t="s">
        <v>1130</v>
      </c>
      <c r="D370" s="460" t="s">
        <v>1182</v>
      </c>
      <c r="E370" s="460">
        <v>64</v>
      </c>
      <c r="I370" s="458" t="s">
        <v>858</v>
      </c>
      <c r="J370" s="458" t="s">
        <v>836</v>
      </c>
    </row>
    <row r="371" spans="1:10" x14ac:dyDescent="0.3">
      <c r="A371" s="460">
        <v>370</v>
      </c>
      <c r="B371" s="460" t="s">
        <v>1129</v>
      </c>
      <c r="C371" s="460" t="s">
        <v>1130</v>
      </c>
      <c r="D371" s="460" t="s">
        <v>1183</v>
      </c>
      <c r="E371" s="460">
        <v>64</v>
      </c>
      <c r="I371" s="458" t="s">
        <v>852</v>
      </c>
      <c r="J371" s="458" t="s">
        <v>853</v>
      </c>
    </row>
    <row r="372" spans="1:10" x14ac:dyDescent="0.3">
      <c r="A372" s="460">
        <v>371</v>
      </c>
      <c r="B372" s="460" t="s">
        <v>1129</v>
      </c>
      <c r="C372" s="460" t="s">
        <v>1130</v>
      </c>
      <c r="D372" s="460" t="s">
        <v>1184</v>
      </c>
      <c r="E372" s="460">
        <v>64</v>
      </c>
      <c r="I372" s="458" t="s">
        <v>1185</v>
      </c>
      <c r="J372" s="458" t="s">
        <v>669</v>
      </c>
    </row>
    <row r="373" spans="1:10" x14ac:dyDescent="0.3">
      <c r="A373" s="460">
        <v>372</v>
      </c>
      <c r="B373" s="460" t="s">
        <v>1129</v>
      </c>
      <c r="C373" s="460" t="s">
        <v>1130</v>
      </c>
      <c r="D373" s="460" t="s">
        <v>1186</v>
      </c>
      <c r="E373" s="460">
        <v>64</v>
      </c>
      <c r="I373" s="458" t="s">
        <v>899</v>
      </c>
      <c r="J373" s="458" t="s">
        <v>900</v>
      </c>
    </row>
    <row r="374" spans="1:10" x14ac:dyDescent="0.3">
      <c r="A374" s="460">
        <v>373</v>
      </c>
      <c r="B374" s="460" t="s">
        <v>1129</v>
      </c>
      <c r="C374" s="460" t="s">
        <v>1130</v>
      </c>
      <c r="D374" s="460" t="s">
        <v>1187</v>
      </c>
      <c r="E374" s="460">
        <v>64</v>
      </c>
      <c r="F374" s="467"/>
      <c r="I374" s="458" t="s">
        <v>1344</v>
      </c>
      <c r="J374" s="458" t="s">
        <v>872</v>
      </c>
    </row>
    <row r="375" spans="1:10" x14ac:dyDescent="0.3">
      <c r="A375" s="460">
        <v>374</v>
      </c>
      <c r="B375" s="460" t="s">
        <v>1129</v>
      </c>
      <c r="C375" s="460" t="s">
        <v>1130</v>
      </c>
      <c r="D375" s="460" t="s">
        <v>1188</v>
      </c>
      <c r="E375" s="460">
        <v>64</v>
      </c>
      <c r="I375" s="458" t="s">
        <v>880</v>
      </c>
    </row>
    <row r="376" spans="1:10" x14ac:dyDescent="0.3">
      <c r="A376" s="460">
        <v>375</v>
      </c>
      <c r="B376" s="460" t="s">
        <v>1129</v>
      </c>
      <c r="C376" s="460" t="s">
        <v>1130</v>
      </c>
      <c r="D376" s="460" t="s">
        <v>1189</v>
      </c>
      <c r="E376" s="460">
        <v>64</v>
      </c>
      <c r="I376" s="458" t="s">
        <v>777</v>
      </c>
      <c r="J376" s="458" t="s">
        <v>778</v>
      </c>
    </row>
    <row r="377" spans="1:10" x14ac:dyDescent="0.3">
      <c r="A377" s="460">
        <v>376</v>
      </c>
      <c r="B377" s="460" t="s">
        <v>1129</v>
      </c>
      <c r="C377" s="460" t="s">
        <v>1130</v>
      </c>
      <c r="D377" s="460" t="s">
        <v>1190</v>
      </c>
      <c r="E377" s="460">
        <v>64</v>
      </c>
      <c r="F377" s="467"/>
      <c r="I377" s="458" t="s">
        <v>749</v>
      </c>
      <c r="J377" s="458" t="s">
        <v>663</v>
      </c>
    </row>
    <row r="378" spans="1:10" x14ac:dyDescent="0.3">
      <c r="A378" s="460">
        <v>377</v>
      </c>
      <c r="B378" s="460" t="s">
        <v>1129</v>
      </c>
      <c r="C378" s="460" t="s">
        <v>1130</v>
      </c>
      <c r="D378" s="460" t="s">
        <v>1191</v>
      </c>
      <c r="E378" s="460">
        <v>64</v>
      </c>
      <c r="F378" s="467"/>
      <c r="I378" s="458" t="s">
        <v>896</v>
      </c>
    </row>
    <row r="379" spans="1:10" x14ac:dyDescent="0.3">
      <c r="A379" s="460">
        <v>378</v>
      </c>
      <c r="B379" s="460" t="s">
        <v>1129</v>
      </c>
      <c r="C379" s="460" t="s">
        <v>1130</v>
      </c>
      <c r="D379" s="460" t="s">
        <v>1192</v>
      </c>
      <c r="E379" s="460">
        <v>64</v>
      </c>
      <c r="F379" s="467"/>
      <c r="I379" s="458" t="s">
        <v>1193</v>
      </c>
      <c r="J379" s="458" t="s">
        <v>1194</v>
      </c>
    </row>
    <row r="380" spans="1:10" x14ac:dyDescent="0.3">
      <c r="A380" s="460">
        <v>379</v>
      </c>
      <c r="B380" s="460" t="s">
        <v>1129</v>
      </c>
      <c r="C380" s="460" t="s">
        <v>1130</v>
      </c>
      <c r="D380" s="460" t="s">
        <v>1195</v>
      </c>
      <c r="E380" s="460">
        <v>64</v>
      </c>
      <c r="I380" s="458" t="s">
        <v>1150</v>
      </c>
      <c r="J380" s="458" t="s">
        <v>1151</v>
      </c>
    </row>
    <row r="381" spans="1:10" x14ac:dyDescent="0.3">
      <c r="A381" s="460">
        <v>380</v>
      </c>
      <c r="B381" s="460" t="s">
        <v>1129</v>
      </c>
      <c r="C381" s="460" t="s">
        <v>1130</v>
      </c>
      <c r="D381" s="460" t="s">
        <v>1196</v>
      </c>
      <c r="E381" s="460">
        <v>64</v>
      </c>
      <c r="I381" s="458" t="s">
        <v>1150</v>
      </c>
      <c r="J381" s="458" t="s">
        <v>1151</v>
      </c>
    </row>
    <row r="382" spans="1:10" x14ac:dyDescent="0.3">
      <c r="A382" s="460">
        <v>381</v>
      </c>
      <c r="B382" s="460" t="s">
        <v>1129</v>
      </c>
      <c r="C382" s="460" t="s">
        <v>1130</v>
      </c>
      <c r="D382" s="460" t="s">
        <v>1197</v>
      </c>
      <c r="E382" s="460">
        <v>64</v>
      </c>
      <c r="I382" s="458" t="s">
        <v>809</v>
      </c>
      <c r="J382" s="458" t="s">
        <v>810</v>
      </c>
    </row>
    <row r="383" spans="1:10" x14ac:dyDescent="0.3">
      <c r="A383" s="460">
        <v>382</v>
      </c>
      <c r="B383" s="460" t="s">
        <v>1129</v>
      </c>
      <c r="C383" s="460" t="s">
        <v>1130</v>
      </c>
      <c r="D383" s="460" t="s">
        <v>1198</v>
      </c>
      <c r="E383" s="460">
        <v>64</v>
      </c>
      <c r="I383" s="458" t="s">
        <v>751</v>
      </c>
      <c r="J383" s="458" t="s">
        <v>752</v>
      </c>
    </row>
    <row r="384" spans="1:10" x14ac:dyDescent="0.3">
      <c r="A384" s="460">
        <v>383</v>
      </c>
      <c r="B384" s="460" t="s">
        <v>1129</v>
      </c>
      <c r="C384" s="460" t="s">
        <v>1130</v>
      </c>
      <c r="D384" s="460" t="s">
        <v>1199</v>
      </c>
      <c r="E384" s="460">
        <v>64</v>
      </c>
      <c r="I384" s="458" t="s">
        <v>642</v>
      </c>
      <c r="J384" s="458" t="s">
        <v>643</v>
      </c>
    </row>
    <row r="385" spans="1:12" x14ac:dyDescent="0.3">
      <c r="A385" s="460">
        <v>384</v>
      </c>
      <c r="B385" s="460" t="s">
        <v>1129</v>
      </c>
      <c r="C385" s="460" t="s">
        <v>1130</v>
      </c>
      <c r="D385" s="460" t="s">
        <v>1200</v>
      </c>
      <c r="E385" s="460">
        <v>64</v>
      </c>
      <c r="I385" s="458" t="s">
        <v>705</v>
      </c>
      <c r="J385" s="458" t="s">
        <v>706</v>
      </c>
    </row>
    <row r="386" spans="1:12" x14ac:dyDescent="0.3">
      <c r="A386" s="460">
        <v>385</v>
      </c>
      <c r="B386" s="460" t="s">
        <v>1129</v>
      </c>
      <c r="C386" s="460" t="s">
        <v>1130</v>
      </c>
      <c r="D386" s="460" t="s">
        <v>1201</v>
      </c>
      <c r="E386" s="460">
        <v>64</v>
      </c>
      <c r="F386" s="467"/>
      <c r="I386" s="458" t="s">
        <v>1202</v>
      </c>
      <c r="J386" s="458" t="s">
        <v>654</v>
      </c>
    </row>
    <row r="387" spans="1:12" x14ac:dyDescent="0.3">
      <c r="A387" s="460">
        <v>386</v>
      </c>
      <c r="B387" s="460" t="s">
        <v>1129</v>
      </c>
      <c r="C387" s="460" t="s">
        <v>1130</v>
      </c>
      <c r="D387" s="460" t="s">
        <v>1203</v>
      </c>
      <c r="E387" s="460">
        <v>64</v>
      </c>
      <c r="F387" s="467"/>
      <c r="I387" s="458" t="s">
        <v>814</v>
      </c>
      <c r="J387" s="458" t="s">
        <v>815</v>
      </c>
      <c r="K387" s="480"/>
      <c r="L387" s="480"/>
    </row>
    <row r="388" spans="1:12" x14ac:dyDescent="0.3">
      <c r="A388" s="481">
        <v>387</v>
      </c>
      <c r="B388" s="460" t="s">
        <v>1129</v>
      </c>
      <c r="C388" s="460" t="s">
        <v>1130</v>
      </c>
      <c r="D388" s="460" t="s">
        <v>1204</v>
      </c>
      <c r="E388" s="460">
        <v>64</v>
      </c>
      <c r="I388" s="480" t="s">
        <v>1340</v>
      </c>
      <c r="J388" s="480"/>
    </row>
    <row r="389" spans="1:12" x14ac:dyDescent="0.3">
      <c r="A389" s="460">
        <v>388</v>
      </c>
      <c r="B389" s="460" t="s">
        <v>1129</v>
      </c>
      <c r="C389" s="460" t="s">
        <v>1130</v>
      </c>
      <c r="D389" s="460" t="s">
        <v>1205</v>
      </c>
      <c r="E389" s="460">
        <v>64</v>
      </c>
      <c r="F389" s="467"/>
      <c r="I389" s="458" t="s">
        <v>668</v>
      </c>
      <c r="J389" s="458" t="s">
        <v>669</v>
      </c>
    </row>
    <row r="390" spans="1:12" x14ac:dyDescent="0.3">
      <c r="A390" s="460">
        <v>389</v>
      </c>
      <c r="B390" s="460" t="s">
        <v>1129</v>
      </c>
      <c r="C390" s="460" t="s">
        <v>1130</v>
      </c>
      <c r="D390" s="460" t="s">
        <v>1206</v>
      </c>
      <c r="E390" s="460">
        <v>64</v>
      </c>
      <c r="F390" s="467"/>
      <c r="I390" s="458" t="s">
        <v>685</v>
      </c>
      <c r="J390" s="458" t="s">
        <v>686</v>
      </c>
    </row>
    <row r="391" spans="1:12" x14ac:dyDescent="0.3">
      <c r="A391" s="460">
        <v>390</v>
      </c>
      <c r="B391" s="460" t="s">
        <v>1129</v>
      </c>
      <c r="C391" s="460" t="s">
        <v>1130</v>
      </c>
      <c r="D391" s="460" t="s">
        <v>1207</v>
      </c>
      <c r="E391" s="460">
        <v>64</v>
      </c>
      <c r="F391" s="467"/>
      <c r="I391" s="458" t="s">
        <v>698</v>
      </c>
      <c r="J391" s="458" t="s">
        <v>699</v>
      </c>
    </row>
    <row r="392" spans="1:12" x14ac:dyDescent="0.3">
      <c r="A392" s="460">
        <v>391</v>
      </c>
      <c r="B392" s="460" t="s">
        <v>1129</v>
      </c>
      <c r="C392" s="460" t="s">
        <v>1130</v>
      </c>
      <c r="D392" s="460" t="s">
        <v>1208</v>
      </c>
      <c r="E392" s="460">
        <v>64</v>
      </c>
      <c r="F392" s="467"/>
      <c r="I392" s="458" t="s">
        <v>665</v>
      </c>
      <c r="J392" s="458" t="s">
        <v>666</v>
      </c>
    </row>
    <row r="393" spans="1:12" x14ac:dyDescent="0.3">
      <c r="A393" s="460">
        <v>392</v>
      </c>
      <c r="B393" s="460" t="s">
        <v>1129</v>
      </c>
      <c r="C393" s="460" t="s">
        <v>1130</v>
      </c>
      <c r="D393" s="460" t="s">
        <v>1209</v>
      </c>
      <c r="E393" s="460">
        <v>64</v>
      </c>
      <c r="I393" s="458" t="s">
        <v>645</v>
      </c>
      <c r="J393" s="458" t="s">
        <v>646</v>
      </c>
    </row>
    <row r="394" spans="1:12" x14ac:dyDescent="0.3">
      <c r="A394" s="460">
        <v>393</v>
      </c>
      <c r="B394" s="460" t="s">
        <v>1129</v>
      </c>
      <c r="C394" s="460" t="s">
        <v>1130</v>
      </c>
      <c r="D394" s="460" t="s">
        <v>1210</v>
      </c>
      <c r="E394" s="460">
        <v>64</v>
      </c>
      <c r="I394" s="458" t="s">
        <v>674</v>
      </c>
    </row>
    <row r="395" spans="1:12" x14ac:dyDescent="0.3">
      <c r="A395" s="460">
        <v>394</v>
      </c>
      <c r="B395" s="460" t="s">
        <v>1129</v>
      </c>
      <c r="C395" s="460" t="s">
        <v>1130</v>
      </c>
      <c r="D395" s="460" t="s">
        <v>1211</v>
      </c>
      <c r="E395" s="460">
        <v>64</v>
      </c>
      <c r="I395" s="458" t="s">
        <v>674</v>
      </c>
    </row>
    <row r="396" spans="1:12" x14ac:dyDescent="0.3">
      <c r="A396" s="460">
        <v>395</v>
      </c>
      <c r="B396" s="460" t="s">
        <v>1129</v>
      </c>
      <c r="C396" s="460" t="s">
        <v>1130</v>
      </c>
      <c r="D396" s="460" t="s">
        <v>1212</v>
      </c>
      <c r="E396" s="460">
        <v>64</v>
      </c>
      <c r="F396" s="467"/>
      <c r="I396" s="458" t="s">
        <v>714</v>
      </c>
    </row>
    <row r="397" spans="1:12" x14ac:dyDescent="0.3">
      <c r="A397" s="460">
        <v>396</v>
      </c>
      <c r="B397" s="460" t="s">
        <v>1129</v>
      </c>
      <c r="C397" s="460" t="s">
        <v>1130</v>
      </c>
      <c r="D397" s="460" t="s">
        <v>1213</v>
      </c>
      <c r="E397" s="460">
        <v>64</v>
      </c>
      <c r="I397" s="458" t="s">
        <v>708</v>
      </c>
      <c r="J397" s="458" t="s">
        <v>709</v>
      </c>
    </row>
    <row r="398" spans="1:12" x14ac:dyDescent="0.3">
      <c r="A398" s="460">
        <v>397</v>
      </c>
      <c r="B398" s="460" t="s">
        <v>1129</v>
      </c>
      <c r="C398" s="460" t="s">
        <v>1130</v>
      </c>
      <c r="D398" s="460" t="s">
        <v>1214</v>
      </c>
      <c r="E398" s="460">
        <v>64</v>
      </c>
      <c r="I398" s="458" t="s">
        <v>737</v>
      </c>
      <c r="J398" s="458" t="s">
        <v>666</v>
      </c>
    </row>
    <row r="399" spans="1:12" x14ac:dyDescent="0.3">
      <c r="A399" s="460">
        <v>398</v>
      </c>
      <c r="B399" s="460" t="s">
        <v>1129</v>
      </c>
      <c r="C399" s="460" t="s">
        <v>1130</v>
      </c>
      <c r="D399" s="460" t="s">
        <v>1215</v>
      </c>
      <c r="E399" s="460">
        <v>64</v>
      </c>
      <c r="F399" s="467"/>
      <c r="I399" s="458" t="s">
        <v>869</v>
      </c>
      <c r="J399" s="458" t="s">
        <v>870</v>
      </c>
    </row>
    <row r="400" spans="1:12" x14ac:dyDescent="0.3">
      <c r="A400" s="460">
        <v>399</v>
      </c>
      <c r="B400" s="460" t="s">
        <v>1129</v>
      </c>
      <c r="C400" s="460" t="s">
        <v>1130</v>
      </c>
      <c r="D400" s="460" t="s">
        <v>1216</v>
      </c>
      <c r="E400" s="460">
        <v>64</v>
      </c>
      <c r="I400" s="458" t="s">
        <v>754</v>
      </c>
      <c r="J400" s="458" t="s">
        <v>755</v>
      </c>
    </row>
    <row r="401" spans="1:10" x14ac:dyDescent="0.3">
      <c r="A401" s="460">
        <v>400</v>
      </c>
      <c r="B401" s="460" t="s">
        <v>1129</v>
      </c>
      <c r="C401" s="460" t="s">
        <v>1130</v>
      </c>
      <c r="D401" s="460" t="s">
        <v>1217</v>
      </c>
      <c r="E401" s="460">
        <v>64</v>
      </c>
      <c r="F401" s="467"/>
      <c r="I401" s="458" t="s">
        <v>698</v>
      </c>
      <c r="J401" s="458" t="s">
        <v>699</v>
      </c>
    </row>
    <row r="402" spans="1:10" x14ac:dyDescent="0.3">
      <c r="A402" s="460">
        <v>401</v>
      </c>
      <c r="B402" s="460" t="s">
        <v>1129</v>
      </c>
      <c r="C402" s="460" t="s">
        <v>1130</v>
      </c>
      <c r="D402" s="460" t="s">
        <v>1218</v>
      </c>
      <c r="E402" s="460">
        <v>64</v>
      </c>
      <c r="F402" s="467"/>
      <c r="I402" s="458" t="s">
        <v>648</v>
      </c>
      <c r="J402" s="458" t="s">
        <v>649</v>
      </c>
    </row>
    <row r="403" spans="1:10" x14ac:dyDescent="0.3">
      <c r="A403" s="460">
        <v>402</v>
      </c>
      <c r="B403" s="460" t="s">
        <v>1129</v>
      </c>
      <c r="C403" s="460" t="s">
        <v>1130</v>
      </c>
      <c r="D403" s="460" t="s">
        <v>1219</v>
      </c>
      <c r="E403" s="460">
        <v>64</v>
      </c>
      <c r="F403" s="467"/>
      <c r="I403" s="458" t="s">
        <v>1220</v>
      </c>
      <c r="J403" s="458" t="s">
        <v>744</v>
      </c>
    </row>
    <row r="404" spans="1:10" x14ac:dyDescent="0.3">
      <c r="A404" s="460">
        <v>403</v>
      </c>
      <c r="B404" s="460" t="s">
        <v>1129</v>
      </c>
      <c r="C404" s="460" t="s">
        <v>1130</v>
      </c>
      <c r="D404" s="460" t="s">
        <v>1221</v>
      </c>
      <c r="E404" s="460">
        <v>64</v>
      </c>
      <c r="I404" s="458" t="s">
        <v>1222</v>
      </c>
      <c r="J404" s="458" t="s">
        <v>1223</v>
      </c>
    </row>
    <row r="405" spans="1:10" x14ac:dyDescent="0.3">
      <c r="A405" s="460">
        <v>404</v>
      </c>
      <c r="B405" s="460" t="s">
        <v>1129</v>
      </c>
      <c r="C405" s="460" t="s">
        <v>1130</v>
      </c>
      <c r="D405" s="460" t="s">
        <v>1224</v>
      </c>
      <c r="E405" s="460">
        <v>64</v>
      </c>
      <c r="I405" s="458" t="s">
        <v>885</v>
      </c>
      <c r="J405" s="458" t="s">
        <v>886</v>
      </c>
    </row>
    <row r="406" spans="1:10" x14ac:dyDescent="0.3">
      <c r="A406" s="460">
        <v>405</v>
      </c>
      <c r="B406" s="460" t="s">
        <v>1129</v>
      </c>
      <c r="C406" s="460" t="s">
        <v>1130</v>
      </c>
      <c r="D406" s="460" t="s">
        <v>1225</v>
      </c>
      <c r="E406" s="460">
        <v>64</v>
      </c>
      <c r="F406" s="467"/>
      <c r="I406" s="458" t="s">
        <v>1226</v>
      </c>
    </row>
    <row r="407" spans="1:10" x14ac:dyDescent="0.3">
      <c r="A407" s="460">
        <v>406</v>
      </c>
      <c r="B407" s="460" t="s">
        <v>1129</v>
      </c>
      <c r="C407" s="460" t="s">
        <v>1130</v>
      </c>
      <c r="D407" s="460" t="s">
        <v>1227</v>
      </c>
      <c r="E407" s="460">
        <v>64</v>
      </c>
      <c r="I407" s="458" t="s">
        <v>881</v>
      </c>
      <c r="J407" s="458" t="s">
        <v>882</v>
      </c>
    </row>
    <row r="408" spans="1:10" x14ac:dyDescent="0.3">
      <c r="A408" s="460">
        <v>407</v>
      </c>
      <c r="B408" s="460" t="s">
        <v>1129</v>
      </c>
      <c r="C408" s="460" t="s">
        <v>1130</v>
      </c>
      <c r="D408" s="460" t="s">
        <v>1228</v>
      </c>
      <c r="E408" s="460">
        <v>64</v>
      </c>
      <c r="I408" s="458" t="s">
        <v>875</v>
      </c>
      <c r="J408" s="458" t="s">
        <v>780</v>
      </c>
    </row>
    <row r="409" spans="1:10" x14ac:dyDescent="0.3">
      <c r="A409" s="460">
        <v>408</v>
      </c>
      <c r="B409" s="460" t="s">
        <v>1129</v>
      </c>
      <c r="C409" s="460" t="s">
        <v>1130</v>
      </c>
      <c r="D409" s="460" t="s">
        <v>1229</v>
      </c>
      <c r="E409" s="460">
        <v>64</v>
      </c>
      <c r="I409" s="458" t="s">
        <v>856</v>
      </c>
      <c r="J409" s="458" t="s">
        <v>857</v>
      </c>
    </row>
    <row r="410" spans="1:10" x14ac:dyDescent="0.3">
      <c r="A410" s="460">
        <v>409</v>
      </c>
      <c r="B410" s="460" t="s">
        <v>1129</v>
      </c>
      <c r="C410" s="460" t="s">
        <v>1130</v>
      </c>
      <c r="D410" s="460" t="s">
        <v>1230</v>
      </c>
      <c r="E410" s="460">
        <v>64</v>
      </c>
      <c r="F410" s="467"/>
      <c r="I410" s="458" t="s">
        <v>1231</v>
      </c>
      <c r="J410" s="458" t="s">
        <v>706</v>
      </c>
    </row>
    <row r="411" spans="1:10" x14ac:dyDescent="0.3">
      <c r="A411" s="460">
        <v>410</v>
      </c>
      <c r="B411" s="460" t="s">
        <v>1129</v>
      </c>
      <c r="C411" s="460" t="s">
        <v>1130</v>
      </c>
      <c r="D411" s="460" t="s">
        <v>1232</v>
      </c>
      <c r="E411" s="460">
        <v>64</v>
      </c>
      <c r="I411" s="458" t="s">
        <v>847</v>
      </c>
      <c r="J411" s="458" t="s">
        <v>848</v>
      </c>
    </row>
    <row r="412" spans="1:10" x14ac:dyDescent="0.3">
      <c r="A412" s="460">
        <v>411</v>
      </c>
      <c r="B412" s="460" t="s">
        <v>1129</v>
      </c>
      <c r="C412" s="460" t="s">
        <v>1130</v>
      </c>
      <c r="D412" s="460" t="s">
        <v>1233</v>
      </c>
      <c r="E412" s="460">
        <v>64</v>
      </c>
      <c r="I412" s="458" t="s">
        <v>781</v>
      </c>
      <c r="J412" s="458" t="s">
        <v>744</v>
      </c>
    </row>
    <row r="413" spans="1:10" x14ac:dyDescent="0.3">
      <c r="A413" s="460">
        <v>412</v>
      </c>
      <c r="B413" s="460" t="s">
        <v>1129</v>
      </c>
      <c r="C413" s="460" t="s">
        <v>1130</v>
      </c>
      <c r="D413" s="460" t="s">
        <v>1234</v>
      </c>
      <c r="E413" s="460">
        <v>64</v>
      </c>
      <c r="I413" s="458" t="s">
        <v>889</v>
      </c>
    </row>
    <row r="414" spans="1:10" x14ac:dyDescent="0.3">
      <c r="A414" s="460">
        <v>413</v>
      </c>
      <c r="B414" s="460" t="s">
        <v>1129</v>
      </c>
      <c r="C414" s="460" t="s">
        <v>1130</v>
      </c>
      <c r="D414" s="460" t="s">
        <v>1235</v>
      </c>
      <c r="E414" s="460">
        <v>64</v>
      </c>
      <c r="I414" s="458" t="s">
        <v>897</v>
      </c>
      <c r="J414" s="458" t="s">
        <v>898</v>
      </c>
    </row>
    <row r="415" spans="1:10" x14ac:dyDescent="0.3">
      <c r="A415" s="460">
        <v>414</v>
      </c>
      <c r="B415" s="460" t="s">
        <v>1129</v>
      </c>
      <c r="C415" s="460" t="s">
        <v>1130</v>
      </c>
      <c r="D415" s="460" t="s">
        <v>1236</v>
      </c>
      <c r="E415" s="460">
        <v>64</v>
      </c>
      <c r="F415" s="467"/>
      <c r="I415" s="458" t="s">
        <v>790</v>
      </c>
      <c r="J415" s="458" t="s">
        <v>791</v>
      </c>
    </row>
    <row r="416" spans="1:10" x14ac:dyDescent="0.3">
      <c r="A416" s="460">
        <v>415</v>
      </c>
      <c r="B416" s="460" t="s">
        <v>1129</v>
      </c>
      <c r="C416" s="460" t="s">
        <v>1130</v>
      </c>
      <c r="D416" s="460" t="s">
        <v>1237</v>
      </c>
      <c r="E416" s="460">
        <v>64</v>
      </c>
      <c r="F416" s="467"/>
      <c r="I416" s="458" t="s">
        <v>843</v>
      </c>
      <c r="J416" s="458" t="s">
        <v>844</v>
      </c>
    </row>
    <row r="417" spans="1:10" x14ac:dyDescent="0.3">
      <c r="A417" s="460">
        <v>416</v>
      </c>
      <c r="B417" s="460" t="s">
        <v>1129</v>
      </c>
      <c r="C417" s="460" t="s">
        <v>1130</v>
      </c>
      <c r="D417" s="460" t="s">
        <v>1238</v>
      </c>
      <c r="E417" s="460">
        <v>64</v>
      </c>
      <c r="F417" s="467"/>
      <c r="I417" s="458" t="s">
        <v>688</v>
      </c>
      <c r="J417" s="458" t="s">
        <v>689</v>
      </c>
    </row>
    <row r="418" spans="1:10" x14ac:dyDescent="0.3">
      <c r="A418" s="460">
        <v>417</v>
      </c>
      <c r="B418" s="460" t="s">
        <v>1129</v>
      </c>
      <c r="C418" s="460" t="s">
        <v>1130</v>
      </c>
      <c r="D418" s="460" t="s">
        <v>1239</v>
      </c>
      <c r="E418" s="460">
        <v>64</v>
      </c>
      <c r="I418" s="458" t="s">
        <v>756</v>
      </c>
      <c r="J418" s="458" t="s">
        <v>757</v>
      </c>
    </row>
    <row r="419" spans="1:10" x14ac:dyDescent="0.3">
      <c r="A419" s="460">
        <v>418</v>
      </c>
      <c r="B419" s="460" t="s">
        <v>1129</v>
      </c>
      <c r="C419" s="460" t="s">
        <v>1130</v>
      </c>
      <c r="D419" s="460" t="s">
        <v>1240</v>
      </c>
      <c r="E419" s="460">
        <v>64</v>
      </c>
      <c r="F419" s="467"/>
      <c r="I419" s="458" t="s">
        <v>682</v>
      </c>
      <c r="J419" s="458" t="s">
        <v>683</v>
      </c>
    </row>
    <row r="420" spans="1:10" x14ac:dyDescent="0.3">
      <c r="A420" s="460">
        <v>419</v>
      </c>
      <c r="B420" s="460" t="s">
        <v>1129</v>
      </c>
      <c r="C420" s="460" t="s">
        <v>1130</v>
      </c>
      <c r="D420" s="460" t="s">
        <v>1241</v>
      </c>
      <c r="E420" s="460">
        <v>64</v>
      </c>
      <c r="F420" s="467"/>
      <c r="I420" s="458" t="s">
        <v>671</v>
      </c>
      <c r="J420" s="458" t="s">
        <v>672</v>
      </c>
    </row>
    <row r="421" spans="1:10" x14ac:dyDescent="0.3">
      <c r="A421" s="460">
        <v>420</v>
      </c>
      <c r="B421" s="460" t="s">
        <v>1129</v>
      </c>
      <c r="C421" s="460" t="s">
        <v>1130</v>
      </c>
      <c r="D421" s="460" t="s">
        <v>1242</v>
      </c>
      <c r="E421" s="460">
        <v>64</v>
      </c>
      <c r="I421" s="458" t="s">
        <v>630</v>
      </c>
      <c r="J421" s="458" t="s">
        <v>631</v>
      </c>
    </row>
    <row r="422" spans="1:10" x14ac:dyDescent="0.3">
      <c r="A422" s="460">
        <v>421</v>
      </c>
      <c r="B422" s="460" t="s">
        <v>1129</v>
      </c>
      <c r="C422" s="460" t="s">
        <v>1130</v>
      </c>
      <c r="D422" s="460" t="s">
        <v>1243</v>
      </c>
      <c r="E422" s="460">
        <v>64</v>
      </c>
      <c r="I422" s="458" t="s">
        <v>830</v>
      </c>
      <c r="J422" s="458" t="s">
        <v>831</v>
      </c>
    </row>
    <row r="423" spans="1:10" x14ac:dyDescent="0.3">
      <c r="A423" s="460">
        <v>422</v>
      </c>
      <c r="B423" s="460" t="s">
        <v>1129</v>
      </c>
      <c r="C423" s="460" t="s">
        <v>1130</v>
      </c>
      <c r="D423" s="460" t="s">
        <v>1244</v>
      </c>
      <c r="E423" s="460">
        <v>64</v>
      </c>
      <c r="I423" s="458" t="s">
        <v>722</v>
      </c>
      <c r="J423" s="458" t="s">
        <v>723</v>
      </c>
    </row>
    <row r="424" spans="1:10" x14ac:dyDescent="0.3">
      <c r="A424" s="460">
        <v>423</v>
      </c>
      <c r="B424" s="460" t="s">
        <v>1129</v>
      </c>
      <c r="C424" s="460" t="s">
        <v>1130</v>
      </c>
      <c r="D424" s="460" t="s">
        <v>1245</v>
      </c>
      <c r="E424" s="460">
        <v>64</v>
      </c>
      <c r="I424" s="458" t="s">
        <v>827</v>
      </c>
    </row>
    <row r="425" spans="1:10" x14ac:dyDescent="0.3">
      <c r="A425" s="460">
        <v>424</v>
      </c>
      <c r="B425" s="460" t="s">
        <v>1129</v>
      </c>
      <c r="C425" s="460" t="s">
        <v>1130</v>
      </c>
      <c r="D425" s="460" t="s">
        <v>1246</v>
      </c>
      <c r="E425" s="460">
        <v>64</v>
      </c>
      <c r="I425" s="458" t="s">
        <v>1247</v>
      </c>
      <c r="J425" s="458" t="s">
        <v>1248</v>
      </c>
    </row>
    <row r="426" spans="1:10" x14ac:dyDescent="0.3">
      <c r="A426" s="460">
        <v>425</v>
      </c>
      <c r="B426" s="460" t="s">
        <v>1129</v>
      </c>
      <c r="C426" s="460" t="s">
        <v>1130</v>
      </c>
      <c r="D426" s="460" t="s">
        <v>1249</v>
      </c>
      <c r="E426" s="460">
        <v>64</v>
      </c>
      <c r="F426" s="467"/>
      <c r="I426" s="458" t="s">
        <v>636</v>
      </c>
      <c r="J426" s="458" t="s">
        <v>637</v>
      </c>
    </row>
    <row r="427" spans="1:10" x14ac:dyDescent="0.3">
      <c r="A427" s="460">
        <v>426</v>
      </c>
      <c r="B427" s="460" t="s">
        <v>1129</v>
      </c>
      <c r="C427" s="460" t="s">
        <v>1130</v>
      </c>
      <c r="D427" s="460" t="s">
        <v>1250</v>
      </c>
      <c r="E427" s="460">
        <v>64</v>
      </c>
      <c r="I427" s="458" t="s">
        <v>719</v>
      </c>
      <c r="J427" s="458" t="s">
        <v>720</v>
      </c>
    </row>
    <row r="428" spans="1:10" x14ac:dyDescent="0.3">
      <c r="A428" s="460">
        <v>427</v>
      </c>
      <c r="B428" s="460" t="s">
        <v>1129</v>
      </c>
      <c r="C428" s="460" t="s">
        <v>1130</v>
      </c>
      <c r="D428" s="460" t="s">
        <v>1251</v>
      </c>
      <c r="E428" s="460">
        <v>64</v>
      </c>
      <c r="F428" s="467"/>
      <c r="I428" s="458" t="s">
        <v>840</v>
      </c>
      <c r="J428" s="458" t="s">
        <v>841</v>
      </c>
    </row>
    <row r="429" spans="1:10" x14ac:dyDescent="0.3">
      <c r="A429" s="460">
        <v>428</v>
      </c>
      <c r="B429" s="460" t="s">
        <v>1129</v>
      </c>
      <c r="C429" s="460" t="s">
        <v>1130</v>
      </c>
      <c r="D429" s="460" t="s">
        <v>1252</v>
      </c>
      <c r="E429" s="460">
        <v>64</v>
      </c>
      <c r="F429" s="467"/>
      <c r="I429" s="458" t="s">
        <v>746</v>
      </c>
      <c r="J429" s="458" t="s">
        <v>747</v>
      </c>
    </row>
    <row r="430" spans="1:10" x14ac:dyDescent="0.3">
      <c r="A430" s="460">
        <v>429</v>
      </c>
      <c r="B430" s="460" t="s">
        <v>1129</v>
      </c>
      <c r="C430" s="460" t="s">
        <v>1130</v>
      </c>
      <c r="D430" s="460" t="s">
        <v>1253</v>
      </c>
      <c r="E430" s="460">
        <v>64</v>
      </c>
      <c r="I430" s="458" t="s">
        <v>694</v>
      </c>
      <c r="J430" s="458" t="s">
        <v>695</v>
      </c>
    </row>
    <row r="431" spans="1:10" x14ac:dyDescent="0.3">
      <c r="A431" s="460">
        <v>430</v>
      </c>
      <c r="B431" s="460" t="s">
        <v>1129</v>
      </c>
      <c r="C431" s="460" t="s">
        <v>1130</v>
      </c>
      <c r="D431" s="460" t="s">
        <v>1254</v>
      </c>
      <c r="E431" s="460">
        <v>64</v>
      </c>
      <c r="I431" s="458" t="s">
        <v>865</v>
      </c>
      <c r="J431" s="458" t="s">
        <v>672</v>
      </c>
    </row>
    <row r="432" spans="1:10" x14ac:dyDescent="0.3">
      <c r="A432" s="460">
        <v>431</v>
      </c>
      <c r="B432" s="460" t="s">
        <v>1129</v>
      </c>
      <c r="C432" s="460" t="s">
        <v>1130</v>
      </c>
      <c r="D432" s="460" t="s">
        <v>1255</v>
      </c>
      <c r="E432" s="460">
        <v>64</v>
      </c>
      <c r="I432" s="458" t="s">
        <v>770</v>
      </c>
      <c r="J432" s="458" t="s">
        <v>771</v>
      </c>
    </row>
    <row r="433" spans="1:10" x14ac:dyDescent="0.3">
      <c r="A433" s="460">
        <v>432</v>
      </c>
      <c r="B433" s="460" t="s">
        <v>1129</v>
      </c>
      <c r="C433" s="460" t="s">
        <v>1130</v>
      </c>
      <c r="D433" s="460" t="s">
        <v>1256</v>
      </c>
      <c r="E433" s="460">
        <v>64</v>
      </c>
      <c r="F433" s="467"/>
      <c r="I433" s="458" t="s">
        <v>734</v>
      </c>
      <c r="J433" s="458" t="s">
        <v>735</v>
      </c>
    </row>
    <row r="434" spans="1:10" x14ac:dyDescent="0.3">
      <c r="A434" s="460">
        <v>433</v>
      </c>
      <c r="B434" s="460" t="s">
        <v>1129</v>
      </c>
      <c r="C434" s="460" t="s">
        <v>1130</v>
      </c>
      <c r="D434" s="460" t="s">
        <v>1257</v>
      </c>
      <c r="E434" s="460">
        <v>64</v>
      </c>
      <c r="I434" s="458" t="s">
        <v>785</v>
      </c>
      <c r="J434" s="458" t="s">
        <v>1258</v>
      </c>
    </row>
    <row r="435" spans="1:10" x14ac:dyDescent="0.3">
      <c r="A435" s="460">
        <v>434</v>
      </c>
      <c r="B435" s="460" t="s">
        <v>1129</v>
      </c>
      <c r="C435" s="460" t="s">
        <v>1130</v>
      </c>
      <c r="D435" s="460" t="s">
        <v>1259</v>
      </c>
      <c r="E435" s="460">
        <v>64</v>
      </c>
      <c r="I435" s="458" t="s">
        <v>837</v>
      </c>
      <c r="J435" s="458" t="s">
        <v>838</v>
      </c>
    </row>
    <row r="436" spans="1:10" x14ac:dyDescent="0.3">
      <c r="A436" s="460">
        <v>435</v>
      </c>
      <c r="B436" s="460" t="s">
        <v>1129</v>
      </c>
      <c r="C436" s="460" t="s">
        <v>1130</v>
      </c>
      <c r="D436" s="460" t="s">
        <v>1260</v>
      </c>
      <c r="E436" s="460">
        <v>64</v>
      </c>
      <c r="I436" s="458" t="s">
        <v>656</v>
      </c>
      <c r="J436" s="458" t="s">
        <v>657</v>
      </c>
    </row>
    <row r="437" spans="1:10" x14ac:dyDescent="0.3">
      <c r="A437" s="460">
        <v>436</v>
      </c>
      <c r="B437" s="460" t="s">
        <v>1129</v>
      </c>
      <c r="C437" s="460" t="s">
        <v>1130</v>
      </c>
      <c r="D437" s="460" t="s">
        <v>1261</v>
      </c>
      <c r="E437" s="460">
        <v>64</v>
      </c>
      <c r="F437" s="467"/>
      <c r="I437" s="458" t="s">
        <v>890</v>
      </c>
    </row>
    <row r="438" spans="1:10" x14ac:dyDescent="0.3">
      <c r="A438" s="460">
        <v>437</v>
      </c>
      <c r="B438" s="460" t="s">
        <v>1129</v>
      </c>
      <c r="C438" s="460" t="s">
        <v>1130</v>
      </c>
      <c r="D438" s="460" t="s">
        <v>1262</v>
      </c>
      <c r="E438" s="460">
        <v>64</v>
      </c>
      <c r="I438" s="458" t="s">
        <v>878</v>
      </c>
      <c r="J438" s="458" t="s">
        <v>879</v>
      </c>
    </row>
    <row r="439" spans="1:10" x14ac:dyDescent="0.3">
      <c r="A439" s="460">
        <v>438</v>
      </c>
      <c r="B439" s="460" t="s">
        <v>1129</v>
      </c>
      <c r="C439" s="460" t="s">
        <v>1130</v>
      </c>
      <c r="D439" s="460" t="s">
        <v>1263</v>
      </c>
      <c r="E439" s="460">
        <v>64</v>
      </c>
      <c r="F439" s="467"/>
      <c r="I439" s="458" t="s">
        <v>1264</v>
      </c>
      <c r="J439" s="458" t="s">
        <v>1265</v>
      </c>
    </row>
    <row r="440" spans="1:10" x14ac:dyDescent="0.3">
      <c r="A440" s="460">
        <v>439</v>
      </c>
      <c r="B440" s="460" t="s">
        <v>1129</v>
      </c>
      <c r="C440" s="460" t="s">
        <v>1130</v>
      </c>
      <c r="D440" s="460" t="s">
        <v>1266</v>
      </c>
      <c r="E440" s="460">
        <v>64</v>
      </c>
      <c r="I440" s="458" t="s">
        <v>818</v>
      </c>
      <c r="J440" s="458" t="s">
        <v>1267</v>
      </c>
    </row>
    <row r="441" spans="1:10" x14ac:dyDescent="0.3">
      <c r="A441" s="460">
        <v>440</v>
      </c>
      <c r="B441" s="460" t="s">
        <v>1129</v>
      </c>
      <c r="C441" s="460" t="s">
        <v>1130</v>
      </c>
      <c r="D441" s="460" t="s">
        <v>1268</v>
      </c>
      <c r="E441" s="460">
        <v>64</v>
      </c>
      <c r="F441" s="467"/>
      <c r="I441" s="458" t="s">
        <v>876</v>
      </c>
      <c r="J441" s="458" t="s">
        <v>877</v>
      </c>
    </row>
    <row r="442" spans="1:10" x14ac:dyDescent="0.3">
      <c r="A442" s="460">
        <v>441</v>
      </c>
      <c r="B442" s="460" t="s">
        <v>1129</v>
      </c>
      <c r="C442" s="460" t="s">
        <v>1130</v>
      </c>
      <c r="D442" s="460" t="s">
        <v>1269</v>
      </c>
      <c r="E442" s="460">
        <v>64</v>
      </c>
      <c r="F442" s="467"/>
      <c r="I442" s="458" t="s">
        <v>1270</v>
      </c>
      <c r="J442" s="458" t="s">
        <v>1271</v>
      </c>
    </row>
    <row r="443" spans="1:10" x14ac:dyDescent="0.3">
      <c r="A443" s="460">
        <v>442</v>
      </c>
      <c r="B443" s="460" t="s">
        <v>1129</v>
      </c>
      <c r="C443" s="460" t="s">
        <v>1130</v>
      </c>
      <c r="D443" s="460" t="s">
        <v>1272</v>
      </c>
      <c r="E443" s="460">
        <v>64</v>
      </c>
      <c r="F443" s="467"/>
      <c r="I443" s="458" t="s">
        <v>795</v>
      </c>
      <c r="J443" s="458" t="s">
        <v>796</v>
      </c>
    </row>
    <row r="444" spans="1:10" x14ac:dyDescent="0.3">
      <c r="A444" s="460">
        <v>443</v>
      </c>
      <c r="B444" s="460" t="s">
        <v>1129</v>
      </c>
      <c r="C444" s="460" t="s">
        <v>1130</v>
      </c>
      <c r="D444" s="460" t="s">
        <v>1273</v>
      </c>
      <c r="E444" s="460">
        <v>64</v>
      </c>
      <c r="F444" s="467"/>
      <c r="I444" s="458" t="s">
        <v>871</v>
      </c>
      <c r="J444" s="458" t="s">
        <v>628</v>
      </c>
    </row>
    <row r="445" spans="1:10" x14ac:dyDescent="0.3">
      <c r="A445" s="460">
        <v>444</v>
      </c>
      <c r="B445" s="460" t="s">
        <v>1129</v>
      </c>
      <c r="C445" s="460" t="s">
        <v>1130</v>
      </c>
      <c r="D445" s="460" t="s">
        <v>1274</v>
      </c>
      <c r="E445" s="460">
        <v>64</v>
      </c>
      <c r="I445" s="458" t="s">
        <v>1275</v>
      </c>
      <c r="J445" s="458" t="s">
        <v>1151</v>
      </c>
    </row>
    <row r="446" spans="1:10" x14ac:dyDescent="0.3">
      <c r="A446" s="460">
        <v>445</v>
      </c>
      <c r="B446" s="460" t="s">
        <v>1129</v>
      </c>
      <c r="C446" s="460" t="s">
        <v>1130</v>
      </c>
      <c r="D446" s="460" t="s">
        <v>1276</v>
      </c>
      <c r="E446" s="460">
        <v>64</v>
      </c>
      <c r="I446" s="458" t="s">
        <v>730</v>
      </c>
      <c r="J446" s="458" t="s">
        <v>731</v>
      </c>
    </row>
    <row r="447" spans="1:10" x14ac:dyDescent="0.3">
      <c r="A447" s="460">
        <v>446</v>
      </c>
      <c r="B447" s="460" t="s">
        <v>1129</v>
      </c>
      <c r="C447" s="460" t="s">
        <v>1130</v>
      </c>
      <c r="D447" s="460" t="s">
        <v>1277</v>
      </c>
      <c r="E447" s="460">
        <v>64</v>
      </c>
      <c r="I447" s="458" t="s">
        <v>645</v>
      </c>
      <c r="J447" s="458" t="s">
        <v>646</v>
      </c>
    </row>
    <row r="448" spans="1:10" x14ac:dyDescent="0.3">
      <c r="A448" s="460">
        <v>447</v>
      </c>
      <c r="B448" s="460" t="s">
        <v>1129</v>
      </c>
      <c r="C448" s="460" t="s">
        <v>1130</v>
      </c>
      <c r="D448" s="460" t="s">
        <v>1278</v>
      </c>
      <c r="E448" s="460">
        <v>64</v>
      </c>
      <c r="I448" s="458" t="s">
        <v>659</v>
      </c>
      <c r="J448" s="458" t="s">
        <v>660</v>
      </c>
    </row>
    <row r="449" spans="1:10" x14ac:dyDescent="0.3">
      <c r="A449" s="460">
        <v>448</v>
      </c>
      <c r="B449" s="460" t="s">
        <v>1129</v>
      </c>
      <c r="C449" s="460" t="s">
        <v>1130</v>
      </c>
      <c r="D449" s="460" t="s">
        <v>1279</v>
      </c>
      <c r="E449" s="460">
        <v>64</v>
      </c>
      <c r="I449" s="458" t="s">
        <v>772</v>
      </c>
      <c r="J449" s="458" t="s">
        <v>773</v>
      </c>
    </row>
    <row r="450" spans="1:10" x14ac:dyDescent="0.3">
      <c r="A450" s="460">
        <v>449</v>
      </c>
      <c r="B450" s="460" t="s">
        <v>1129</v>
      </c>
      <c r="C450" s="460" t="s">
        <v>1130</v>
      </c>
      <c r="D450" s="460" t="s">
        <v>1280</v>
      </c>
      <c r="E450" s="460">
        <v>64</v>
      </c>
      <c r="I450" s="458" t="s">
        <v>806</v>
      </c>
      <c r="J450" s="458" t="s">
        <v>646</v>
      </c>
    </row>
    <row r="451" spans="1:10" x14ac:dyDescent="0.3">
      <c r="A451" s="460">
        <v>450</v>
      </c>
      <c r="B451" s="460" t="s">
        <v>1129</v>
      </c>
      <c r="C451" s="460" t="s">
        <v>1130</v>
      </c>
      <c r="D451" s="460" t="s">
        <v>1281</v>
      </c>
      <c r="E451" s="460">
        <v>64</v>
      </c>
      <c r="I451" s="458" t="s">
        <v>702</v>
      </c>
      <c r="J451" s="458" t="s">
        <v>703</v>
      </c>
    </row>
    <row r="452" spans="1:10" x14ac:dyDescent="0.3">
      <c r="A452" s="460">
        <v>451</v>
      </c>
      <c r="B452" s="460" t="s">
        <v>1129</v>
      </c>
      <c r="C452" s="460" t="s">
        <v>1130</v>
      </c>
      <c r="D452" s="460" t="s">
        <v>1282</v>
      </c>
      <c r="E452" s="460">
        <v>64</v>
      </c>
      <c r="F452" s="467"/>
      <c r="I452" s="458" t="s">
        <v>776</v>
      </c>
      <c r="J452" s="458" t="s">
        <v>628</v>
      </c>
    </row>
    <row r="453" spans="1:10" x14ac:dyDescent="0.3">
      <c r="A453" s="460">
        <v>452</v>
      </c>
      <c r="B453" s="460" t="s">
        <v>1129</v>
      </c>
      <c r="C453" s="460" t="s">
        <v>1130</v>
      </c>
      <c r="D453" s="460" t="s">
        <v>1283</v>
      </c>
      <c r="E453" s="460">
        <v>64</v>
      </c>
      <c r="I453" s="458" t="s">
        <v>804</v>
      </c>
      <c r="J453" s="458" t="s">
        <v>805</v>
      </c>
    </row>
    <row r="454" spans="1:10" x14ac:dyDescent="0.3">
      <c r="A454" s="460">
        <v>453</v>
      </c>
      <c r="B454" s="460" t="s">
        <v>1129</v>
      </c>
      <c r="C454" s="460" t="s">
        <v>1130</v>
      </c>
      <c r="D454" s="460" t="s">
        <v>1284</v>
      </c>
      <c r="E454" s="460">
        <v>64</v>
      </c>
      <c r="I454" s="458" t="s">
        <v>691</v>
      </c>
      <c r="J454" s="458" t="s">
        <v>692</v>
      </c>
    </row>
    <row r="455" spans="1:10" x14ac:dyDescent="0.3">
      <c r="A455" s="460">
        <v>454</v>
      </c>
      <c r="B455" s="460" t="s">
        <v>1129</v>
      </c>
      <c r="C455" s="460" t="s">
        <v>1130</v>
      </c>
      <c r="D455" s="460" t="s">
        <v>1285</v>
      </c>
      <c r="E455" s="460">
        <v>64</v>
      </c>
      <c r="I455" s="458" t="s">
        <v>743</v>
      </c>
      <c r="J455" s="458" t="s">
        <v>744</v>
      </c>
    </row>
    <row r="456" spans="1:10" x14ac:dyDescent="0.3">
      <c r="A456" s="460">
        <v>455</v>
      </c>
      <c r="B456" s="460" t="s">
        <v>1129</v>
      </c>
      <c r="C456" s="460" t="s">
        <v>1130</v>
      </c>
      <c r="D456" s="460" t="s">
        <v>1286</v>
      </c>
      <c r="E456" s="460">
        <v>64</v>
      </c>
      <c r="I456" s="458" t="s">
        <v>897</v>
      </c>
      <c r="J456" s="458" t="s">
        <v>898</v>
      </c>
    </row>
    <row r="457" spans="1:10" x14ac:dyDescent="0.3">
      <c r="A457" s="460">
        <v>456</v>
      </c>
      <c r="B457" s="460" t="s">
        <v>1129</v>
      </c>
      <c r="C457" s="460" t="s">
        <v>1130</v>
      </c>
      <c r="D457" s="460" t="s">
        <v>1287</v>
      </c>
      <c r="E457" s="460">
        <v>64</v>
      </c>
      <c r="I457" s="458" t="s">
        <v>785</v>
      </c>
      <c r="J457" s="458" t="s">
        <v>786</v>
      </c>
    </row>
    <row r="458" spans="1:10" x14ac:dyDescent="0.3">
      <c r="A458" s="460">
        <v>457</v>
      </c>
      <c r="B458" s="460" t="s">
        <v>1129</v>
      </c>
      <c r="C458" s="460" t="s">
        <v>1130</v>
      </c>
      <c r="D458" s="460" t="s">
        <v>1288</v>
      </c>
      <c r="E458" s="460">
        <v>64</v>
      </c>
      <c r="I458" s="458" t="s">
        <v>797</v>
      </c>
      <c r="J458" s="458" t="s">
        <v>798</v>
      </c>
    </row>
    <row r="459" spans="1:10" x14ac:dyDescent="0.3">
      <c r="A459" s="460">
        <v>458</v>
      </c>
      <c r="B459" s="460" t="s">
        <v>1129</v>
      </c>
      <c r="C459" s="460" t="s">
        <v>1130</v>
      </c>
      <c r="D459" s="460" t="s">
        <v>1289</v>
      </c>
      <c r="E459" s="460">
        <v>64</v>
      </c>
      <c r="I459" s="458" t="s">
        <v>676</v>
      </c>
      <c r="J459" s="458" t="s">
        <v>677</v>
      </c>
    </row>
    <row r="460" spans="1:10" x14ac:dyDescent="0.3">
      <c r="A460" s="460">
        <v>459</v>
      </c>
      <c r="B460" s="460" t="s">
        <v>1129</v>
      </c>
      <c r="C460" s="460" t="s">
        <v>1130</v>
      </c>
      <c r="D460" s="460" t="s">
        <v>1290</v>
      </c>
      <c r="E460" s="460">
        <v>64</v>
      </c>
      <c r="I460" s="458" t="s">
        <v>811</v>
      </c>
      <c r="J460" s="458" t="s">
        <v>812</v>
      </c>
    </row>
    <row r="461" spans="1:10" x14ac:dyDescent="0.3">
      <c r="A461" s="460">
        <v>460</v>
      </c>
      <c r="B461" s="460" t="s">
        <v>1129</v>
      </c>
      <c r="C461" s="460" t="s">
        <v>1130</v>
      </c>
      <c r="D461" s="460" t="s">
        <v>1291</v>
      </c>
      <c r="E461" s="460">
        <v>64</v>
      </c>
      <c r="F461" s="467"/>
      <c r="I461" s="458" t="s">
        <v>789</v>
      </c>
      <c r="J461" s="458" t="s">
        <v>735</v>
      </c>
    </row>
    <row r="462" spans="1:10" x14ac:dyDescent="0.3">
      <c r="A462" s="460">
        <v>461</v>
      </c>
      <c r="B462" s="460" t="s">
        <v>1129</v>
      </c>
      <c r="C462" s="460" t="s">
        <v>1130</v>
      </c>
      <c r="D462" s="460" t="s">
        <v>1292</v>
      </c>
      <c r="E462" s="460">
        <v>64</v>
      </c>
      <c r="F462" s="467"/>
      <c r="I462" s="458" t="s">
        <v>820</v>
      </c>
    </row>
    <row r="463" spans="1:10" x14ac:dyDescent="0.3">
      <c r="A463" s="460">
        <v>462</v>
      </c>
      <c r="B463" s="460" t="s">
        <v>1129</v>
      </c>
      <c r="C463" s="460" t="s">
        <v>1130</v>
      </c>
      <c r="D463" s="460" t="s">
        <v>1293</v>
      </c>
      <c r="E463" s="460">
        <v>64</v>
      </c>
      <c r="F463" s="467"/>
      <c r="I463" s="458" t="s">
        <v>834</v>
      </c>
      <c r="J463" s="458" t="s">
        <v>706</v>
      </c>
    </row>
    <row r="464" spans="1:10" x14ac:dyDescent="0.3">
      <c r="A464" s="460">
        <v>463</v>
      </c>
      <c r="B464" s="460" t="s">
        <v>1129</v>
      </c>
      <c r="C464" s="460" t="s">
        <v>1130</v>
      </c>
      <c r="D464" s="460" t="s">
        <v>1294</v>
      </c>
      <c r="E464" s="460">
        <v>64</v>
      </c>
      <c r="I464" s="458" t="s">
        <v>1295</v>
      </c>
    </row>
    <row r="465" spans="1:10" x14ac:dyDescent="0.3">
      <c r="A465" s="460">
        <v>464</v>
      </c>
      <c r="B465" s="460" t="s">
        <v>1129</v>
      </c>
      <c r="C465" s="460" t="s">
        <v>1130</v>
      </c>
      <c r="D465" s="460" t="s">
        <v>1296</v>
      </c>
      <c r="E465" s="460">
        <v>64</v>
      </c>
      <c r="F465" s="467"/>
      <c r="I465" s="458" t="s">
        <v>758</v>
      </c>
      <c r="J465" s="458" t="s">
        <v>759</v>
      </c>
    </row>
    <row r="466" spans="1:10" x14ac:dyDescent="0.3">
      <c r="A466" s="460">
        <v>465</v>
      </c>
      <c r="B466" s="460" t="s">
        <v>1129</v>
      </c>
      <c r="C466" s="460" t="s">
        <v>1130</v>
      </c>
      <c r="D466" s="460" t="s">
        <v>1297</v>
      </c>
      <c r="E466" s="460">
        <v>64</v>
      </c>
      <c r="I466" s="458" t="s">
        <v>653</v>
      </c>
      <c r="J466" s="458" t="s">
        <v>654</v>
      </c>
    </row>
    <row r="467" spans="1:10" x14ac:dyDescent="0.3">
      <c r="A467" s="460">
        <v>466</v>
      </c>
      <c r="B467" s="460" t="s">
        <v>1129</v>
      </c>
      <c r="C467" s="460" t="s">
        <v>1130</v>
      </c>
      <c r="D467" s="460" t="s">
        <v>1298</v>
      </c>
      <c r="E467" s="460">
        <v>64</v>
      </c>
      <c r="F467" s="467"/>
      <c r="I467" s="458" t="s">
        <v>850</v>
      </c>
      <c r="J467" s="458" t="s">
        <v>851</v>
      </c>
    </row>
    <row r="468" spans="1:10" x14ac:dyDescent="0.3">
      <c r="A468" s="460">
        <v>467</v>
      </c>
      <c r="B468" s="460" t="s">
        <v>1129</v>
      </c>
      <c r="C468" s="460" t="s">
        <v>1130</v>
      </c>
      <c r="D468" s="460" t="s">
        <v>1299</v>
      </c>
      <c r="E468" s="460">
        <v>64</v>
      </c>
      <c r="I468" s="458" t="s">
        <v>785</v>
      </c>
      <c r="J468" s="458" t="s">
        <v>786</v>
      </c>
    </row>
    <row r="469" spans="1:10" x14ac:dyDescent="0.3">
      <c r="A469" s="460">
        <v>468</v>
      </c>
      <c r="B469" s="460" t="s">
        <v>1129</v>
      </c>
      <c r="C469" s="460" t="s">
        <v>1130</v>
      </c>
      <c r="D469" s="460" t="s">
        <v>1300</v>
      </c>
      <c r="E469" s="460">
        <v>64</v>
      </c>
      <c r="F469" s="467"/>
      <c r="I469" s="458" t="s">
        <v>894</v>
      </c>
      <c r="J469" s="458" t="s">
        <v>895</v>
      </c>
    </row>
    <row r="470" spans="1:10" x14ac:dyDescent="0.3">
      <c r="A470" s="460">
        <v>469</v>
      </c>
      <c r="B470" s="460" t="s">
        <v>1129</v>
      </c>
      <c r="C470" s="460" t="s">
        <v>1130</v>
      </c>
      <c r="D470" s="460" t="s">
        <v>1301</v>
      </c>
      <c r="E470" s="460">
        <v>64</v>
      </c>
      <c r="F470" s="467"/>
      <c r="I470" s="458" t="s">
        <v>883</v>
      </c>
      <c r="J470" s="458" t="s">
        <v>884</v>
      </c>
    </row>
    <row r="471" spans="1:10" x14ac:dyDescent="0.3">
      <c r="A471" s="460">
        <v>470</v>
      </c>
      <c r="B471" s="460" t="s">
        <v>1129</v>
      </c>
      <c r="C471" s="460" t="s">
        <v>1130</v>
      </c>
      <c r="D471" s="460" t="s">
        <v>1302</v>
      </c>
      <c r="E471" s="460">
        <v>64</v>
      </c>
      <c r="F471" s="467"/>
      <c r="I471" s="458" t="s">
        <v>891</v>
      </c>
      <c r="J471" s="458" t="s">
        <v>892</v>
      </c>
    </row>
    <row r="472" spans="1:10" x14ac:dyDescent="0.3">
      <c r="A472" s="460">
        <v>471</v>
      </c>
      <c r="B472" s="460" t="s">
        <v>1129</v>
      </c>
      <c r="C472" s="460" t="s">
        <v>1130</v>
      </c>
      <c r="D472" s="460" t="s">
        <v>1303</v>
      </c>
      <c r="E472" s="460">
        <v>64</v>
      </c>
      <c r="F472" s="467"/>
      <c r="I472" s="458" t="s">
        <v>862</v>
      </c>
      <c r="J472" s="458" t="s">
        <v>863</v>
      </c>
    </row>
    <row r="473" spans="1:10" x14ac:dyDescent="0.3">
      <c r="A473" s="460">
        <v>472</v>
      </c>
      <c r="B473" s="460" t="s">
        <v>1129</v>
      </c>
      <c r="C473" s="460" t="s">
        <v>1130</v>
      </c>
      <c r="D473" s="460" t="s">
        <v>1304</v>
      </c>
      <c r="E473" s="460">
        <v>64</v>
      </c>
      <c r="I473" s="458" t="s">
        <v>702</v>
      </c>
      <c r="J473" s="458" t="s">
        <v>703</v>
      </c>
    </row>
    <row r="474" spans="1:10" x14ac:dyDescent="0.3">
      <c r="A474" s="460">
        <v>473</v>
      </c>
      <c r="B474" s="467" t="s">
        <v>1129</v>
      </c>
      <c r="C474" s="467" t="s">
        <v>1130</v>
      </c>
      <c r="D474" s="467" t="s">
        <v>1305</v>
      </c>
      <c r="E474" s="467">
        <v>64</v>
      </c>
      <c r="G474" s="467"/>
      <c r="I474" s="468" t="s">
        <v>821</v>
      </c>
      <c r="J474" s="458" t="s">
        <v>822</v>
      </c>
    </row>
    <row r="475" spans="1:10" x14ac:dyDescent="0.3">
      <c r="A475" s="460">
        <v>474</v>
      </c>
      <c r="B475" s="467" t="s">
        <v>1129</v>
      </c>
      <c r="C475" s="467" t="s">
        <v>1130</v>
      </c>
      <c r="D475" s="467" t="s">
        <v>1306</v>
      </c>
      <c r="E475" s="467">
        <v>64</v>
      </c>
      <c r="F475" s="467"/>
      <c r="G475" s="467"/>
      <c r="I475" s="468" t="s">
        <v>749</v>
      </c>
      <c r="J475" s="458" t="s">
        <v>663</v>
      </c>
    </row>
    <row r="476" spans="1:10" x14ac:dyDescent="0.3">
      <c r="A476" s="460">
        <v>475</v>
      </c>
      <c r="B476" s="460" t="s">
        <v>1129</v>
      </c>
      <c r="C476" s="460" t="s">
        <v>1130</v>
      </c>
      <c r="D476" s="460" t="s">
        <v>1307</v>
      </c>
      <c r="E476" s="460">
        <v>64</v>
      </c>
      <c r="F476" s="467"/>
      <c r="I476" s="458" t="s">
        <v>787</v>
      </c>
      <c r="J476" s="458" t="s">
        <v>788</v>
      </c>
    </row>
    <row r="477" spans="1:10" x14ac:dyDescent="0.3">
      <c r="A477" s="460">
        <v>476</v>
      </c>
      <c r="B477" s="460" t="s">
        <v>1129</v>
      </c>
      <c r="C477" s="460" t="s">
        <v>1130</v>
      </c>
      <c r="D477" s="460" t="s">
        <v>1308</v>
      </c>
      <c r="E477" s="460">
        <v>30</v>
      </c>
      <c r="I477" s="458" t="s">
        <v>974</v>
      </c>
      <c r="J477" s="458" t="s">
        <v>975</v>
      </c>
    </row>
    <row r="478" spans="1:10" x14ac:dyDescent="0.3">
      <c r="A478" s="460">
        <v>477</v>
      </c>
      <c r="B478" s="460" t="s">
        <v>1129</v>
      </c>
      <c r="C478" s="460" t="s">
        <v>1130</v>
      </c>
      <c r="D478" s="460" t="s">
        <v>1309</v>
      </c>
      <c r="E478" s="460">
        <v>30</v>
      </c>
      <c r="I478" s="458" t="s">
        <v>1060</v>
      </c>
    </row>
    <row r="479" spans="1:10" x14ac:dyDescent="0.3">
      <c r="A479" s="460">
        <v>478</v>
      </c>
      <c r="B479" s="460" t="s">
        <v>1129</v>
      </c>
      <c r="C479" s="460" t="s">
        <v>1130</v>
      </c>
      <c r="D479" s="460" t="s">
        <v>1310</v>
      </c>
      <c r="E479" s="460">
        <v>30</v>
      </c>
      <c r="I479" s="458" t="s">
        <v>785</v>
      </c>
      <c r="J479" s="458" t="s">
        <v>786</v>
      </c>
    </row>
    <row r="480" spans="1:10" x14ac:dyDescent="0.3">
      <c r="A480" s="460">
        <v>479</v>
      </c>
      <c r="B480" s="460" t="s">
        <v>1129</v>
      </c>
      <c r="C480" s="460" t="s">
        <v>1130</v>
      </c>
      <c r="D480" s="460" t="s">
        <v>1311</v>
      </c>
      <c r="E480" s="460">
        <v>30</v>
      </c>
      <c r="I480" s="458" t="s">
        <v>785</v>
      </c>
      <c r="J480" s="458" t="s">
        <v>1258</v>
      </c>
    </row>
    <row r="481" spans="1:10" x14ac:dyDescent="0.3">
      <c r="A481" s="460">
        <v>480</v>
      </c>
      <c r="B481" s="460" t="s">
        <v>1129</v>
      </c>
      <c r="C481" s="460" t="s">
        <v>1130</v>
      </c>
      <c r="D481" s="460" t="s">
        <v>1312</v>
      </c>
      <c r="E481" s="460">
        <v>30</v>
      </c>
      <c r="I481" s="458" t="s">
        <v>944</v>
      </c>
    </row>
    <row r="482" spans="1:10" x14ac:dyDescent="0.3">
      <c r="A482" s="460">
        <v>481</v>
      </c>
      <c r="B482" s="460" t="s">
        <v>1129</v>
      </c>
      <c r="C482" s="460" t="s">
        <v>1130</v>
      </c>
      <c r="D482" s="460" t="s">
        <v>1313</v>
      </c>
      <c r="E482" s="460">
        <v>30</v>
      </c>
      <c r="F482" s="467"/>
      <c r="I482" s="458" t="s">
        <v>954</v>
      </c>
    </row>
    <row r="483" spans="1:10" x14ac:dyDescent="0.3">
      <c r="A483" s="460">
        <v>482</v>
      </c>
      <c r="B483" s="460" t="s">
        <v>1129</v>
      </c>
      <c r="C483" s="460" t="s">
        <v>1130</v>
      </c>
      <c r="D483" s="460" t="s">
        <v>1314</v>
      </c>
      <c r="E483" s="460">
        <v>30</v>
      </c>
      <c r="I483" s="458" t="s">
        <v>855</v>
      </c>
      <c r="J483" s="458" t="s">
        <v>778</v>
      </c>
    </row>
    <row r="484" spans="1:10" x14ac:dyDescent="0.3">
      <c r="A484" s="460">
        <v>483</v>
      </c>
      <c r="B484" s="460" t="s">
        <v>1129</v>
      </c>
      <c r="C484" s="460" t="s">
        <v>1130</v>
      </c>
      <c r="D484" s="460" t="s">
        <v>1315</v>
      </c>
      <c r="E484" s="460">
        <v>30</v>
      </c>
      <c r="I484" s="458" t="s">
        <v>1316</v>
      </c>
      <c r="J484" s="458" t="s">
        <v>1317</v>
      </c>
    </row>
    <row r="485" spans="1:10" x14ac:dyDescent="0.3">
      <c r="A485" s="460">
        <v>484</v>
      </c>
      <c r="B485" s="460" t="s">
        <v>1129</v>
      </c>
      <c r="C485" s="460" t="s">
        <v>1130</v>
      </c>
      <c r="D485" s="460" t="s">
        <v>1318</v>
      </c>
      <c r="E485" s="460">
        <v>30</v>
      </c>
      <c r="I485" s="458" t="s">
        <v>1316</v>
      </c>
      <c r="J485" s="458" t="s">
        <v>1317</v>
      </c>
    </row>
    <row r="486" spans="1:10" x14ac:dyDescent="0.3">
      <c r="A486" s="460">
        <v>485</v>
      </c>
      <c r="B486" s="460" t="s">
        <v>942</v>
      </c>
      <c r="C486" s="460" t="s">
        <v>845</v>
      </c>
      <c r="D486" s="460" t="s">
        <v>964</v>
      </c>
      <c r="E486" s="460">
        <v>183</v>
      </c>
      <c r="F486" s="467"/>
      <c r="G486" s="460">
        <v>22</v>
      </c>
      <c r="I486" s="458" t="s">
        <v>850</v>
      </c>
      <c r="J486" s="458" t="s">
        <v>851</v>
      </c>
    </row>
    <row r="487" spans="1:10" x14ac:dyDescent="0.3">
      <c r="A487" s="460">
        <v>169</v>
      </c>
      <c r="B487" s="460" t="s">
        <v>942</v>
      </c>
      <c r="C487" s="460" t="s">
        <v>625</v>
      </c>
      <c r="D487" s="460" t="s">
        <v>957</v>
      </c>
      <c r="E487" s="460">
        <v>124</v>
      </c>
      <c r="F487" s="465">
        <v>19</v>
      </c>
      <c r="G487" s="460">
        <v>18</v>
      </c>
      <c r="I487" s="458" t="s">
        <v>958</v>
      </c>
      <c r="J487" s="458" t="s">
        <v>959</v>
      </c>
    </row>
    <row r="488" spans="1:10" x14ac:dyDescent="0.3">
      <c r="A488" s="460">
        <v>170</v>
      </c>
      <c r="B488" s="460" t="s">
        <v>942</v>
      </c>
      <c r="C488" s="460" t="s">
        <v>625</v>
      </c>
      <c r="D488" s="460" t="s">
        <v>960</v>
      </c>
      <c r="E488" s="460">
        <v>109</v>
      </c>
      <c r="F488" s="465">
        <v>22</v>
      </c>
      <c r="G488" s="460">
        <v>17</v>
      </c>
      <c r="I488" s="458" t="s">
        <v>958</v>
      </c>
      <c r="J488" s="458" t="s">
        <v>959</v>
      </c>
    </row>
    <row r="489" spans="1:10" x14ac:dyDescent="0.3">
      <c r="A489" s="460">
        <v>28</v>
      </c>
      <c r="B489" s="460" t="s">
        <v>624</v>
      </c>
      <c r="C489" s="460" t="s">
        <v>625</v>
      </c>
      <c r="D489" s="460" t="s">
        <v>701</v>
      </c>
      <c r="E489" s="460">
        <v>792</v>
      </c>
      <c r="F489" s="465">
        <v>79</v>
      </c>
      <c r="G489" s="460">
        <v>91</v>
      </c>
      <c r="H489" s="460">
        <v>284</v>
      </c>
      <c r="I489" s="458" t="s">
        <v>702</v>
      </c>
      <c r="J489" s="458" t="s">
        <v>703</v>
      </c>
    </row>
    <row r="490" spans="1:10" x14ac:dyDescent="0.3">
      <c r="A490" s="460">
        <v>489</v>
      </c>
      <c r="B490" s="460" t="s">
        <v>942</v>
      </c>
      <c r="C490" s="460" t="s">
        <v>845</v>
      </c>
      <c r="D490" s="460" t="s">
        <v>945</v>
      </c>
      <c r="E490" s="460">
        <v>711</v>
      </c>
      <c r="F490" s="467"/>
      <c r="G490" s="460">
        <v>80</v>
      </c>
      <c r="I490" s="458" t="s">
        <v>1322</v>
      </c>
    </row>
    <row r="491" spans="1:10" x14ac:dyDescent="0.3">
      <c r="A491" s="460">
        <v>12</v>
      </c>
      <c r="B491" s="461" t="s">
        <v>624</v>
      </c>
      <c r="C491" s="461" t="s">
        <v>625</v>
      </c>
      <c r="D491" s="461" t="s">
        <v>658</v>
      </c>
      <c r="E491" s="461">
        <v>568</v>
      </c>
      <c r="F491" s="465">
        <v>57</v>
      </c>
      <c r="G491" s="461">
        <v>65</v>
      </c>
      <c r="H491" s="460">
        <v>141</v>
      </c>
      <c r="I491" s="466" t="s">
        <v>659</v>
      </c>
      <c r="J491" s="458" t="s">
        <v>660</v>
      </c>
    </row>
    <row r="492" spans="1:10" x14ac:dyDescent="0.3">
      <c r="A492" s="460">
        <v>41</v>
      </c>
      <c r="B492" s="461" t="s">
        <v>624</v>
      </c>
      <c r="C492" s="461" t="s">
        <v>625</v>
      </c>
      <c r="D492" s="461" t="s">
        <v>736</v>
      </c>
      <c r="E492" s="461">
        <v>585</v>
      </c>
      <c r="F492" s="465">
        <v>62</v>
      </c>
      <c r="G492" s="461">
        <v>68</v>
      </c>
      <c r="H492" s="460">
        <v>255</v>
      </c>
      <c r="I492" s="466" t="s">
        <v>737</v>
      </c>
      <c r="J492" s="458" t="s">
        <v>666</v>
      </c>
    </row>
    <row r="493" spans="1:10" x14ac:dyDescent="0.3">
      <c r="A493" s="460">
        <v>36</v>
      </c>
      <c r="B493" s="460" t="s">
        <v>624</v>
      </c>
      <c r="C493" s="460" t="s">
        <v>625</v>
      </c>
      <c r="D493" s="460" t="s">
        <v>724</v>
      </c>
      <c r="E493" s="460">
        <v>593</v>
      </c>
      <c r="F493" s="465">
        <v>57</v>
      </c>
      <c r="G493" s="460">
        <v>65</v>
      </c>
      <c r="H493" s="460">
        <v>221</v>
      </c>
      <c r="I493" s="458" t="s">
        <v>725</v>
      </c>
    </row>
    <row r="494" spans="1:10" x14ac:dyDescent="0.3">
      <c r="A494" s="460">
        <v>493</v>
      </c>
    </row>
    <row r="495" spans="1:10" x14ac:dyDescent="0.3">
      <c r="A495" s="460">
        <v>494</v>
      </c>
    </row>
    <row r="496" spans="1:10" x14ac:dyDescent="0.3">
      <c r="A496" s="460">
        <v>495</v>
      </c>
    </row>
    <row r="497" spans="1:7" x14ac:dyDescent="0.3">
      <c r="A497" s="460">
        <v>496</v>
      </c>
    </row>
    <row r="498" spans="1:7" x14ac:dyDescent="0.3">
      <c r="A498" s="460">
        <v>497</v>
      </c>
    </row>
    <row r="499" spans="1:7" x14ac:dyDescent="0.3">
      <c r="A499" s="460">
        <v>498</v>
      </c>
    </row>
    <row r="500" spans="1:7" x14ac:dyDescent="0.3">
      <c r="A500" s="460">
        <v>499</v>
      </c>
    </row>
    <row r="501" spans="1:7" x14ac:dyDescent="0.3">
      <c r="A501" s="460">
        <v>500</v>
      </c>
      <c r="E501" s="463">
        <f>SUM(E$2:E490,E493)-SUM(E163,)</f>
        <v>100120</v>
      </c>
      <c r="F501" s="463"/>
      <c r="G501" s="463">
        <f>SUM(G$2:G490)-SUM(G163,)</f>
        <v>9970</v>
      </c>
    </row>
    <row r="502" spans="1:7" ht="17.25" x14ac:dyDescent="0.3">
      <c r="E502" s="464">
        <f>SUM(E$2:E500)-SUM(E163,E172:E173,E491:E492)</f>
        <v>99920</v>
      </c>
      <c r="F502" s="463"/>
      <c r="G502" s="464">
        <f>SUM(G$2:G500)-SUM(G163,G172:G173,G491:G492)</f>
        <v>10007</v>
      </c>
    </row>
    <row r="503" spans="1:7" x14ac:dyDescent="0.3">
      <c r="F503" s="463"/>
    </row>
    <row r="504" spans="1:7" x14ac:dyDescent="0.3">
      <c r="C504" s="472" t="s">
        <v>1328</v>
      </c>
      <c r="D504" s="460" t="s">
        <v>1329</v>
      </c>
      <c r="E504" s="463">
        <f>SUM(E2:E185,E486:E490)-SUM(E163,)</f>
        <v>88463</v>
      </c>
    </row>
    <row r="505" spans="1:7" x14ac:dyDescent="0.3">
      <c r="D505" s="460" t="s">
        <v>1330</v>
      </c>
      <c r="E505" s="463">
        <f>SUM(E186:E330)</f>
        <v>1450</v>
      </c>
    </row>
    <row r="506" spans="1:7" x14ac:dyDescent="0.3">
      <c r="D506" s="460" t="s">
        <v>1331</v>
      </c>
      <c r="E506" s="463">
        <f>SUM(E331:E485)</f>
        <v>9614</v>
      </c>
    </row>
    <row r="507" spans="1:7" x14ac:dyDescent="0.3">
      <c r="E507" s="463">
        <f>SUM(E504:E506)</f>
        <v>99527</v>
      </c>
    </row>
    <row r="508" spans="1:7" x14ac:dyDescent="0.3">
      <c r="E508" s="463"/>
    </row>
    <row r="509" spans="1:7" x14ac:dyDescent="0.3">
      <c r="C509" s="472" t="s">
        <v>1332</v>
      </c>
      <c r="D509" s="460" t="s">
        <v>1329</v>
      </c>
      <c r="E509" s="463">
        <f>COUNT(E2:E185,E486:E490)-COUNT(E163)</f>
        <v>188</v>
      </c>
      <c r="G509" s="463"/>
    </row>
    <row r="510" spans="1:7" x14ac:dyDescent="0.3">
      <c r="D510" s="460" t="s">
        <v>1330</v>
      </c>
      <c r="E510" s="463">
        <f>COUNT(E186:E330)</f>
        <v>145</v>
      </c>
    </row>
    <row r="511" spans="1:7" x14ac:dyDescent="0.3">
      <c r="D511" s="460" t="s">
        <v>1331</v>
      </c>
      <c r="E511" s="463">
        <f>COUNT(E331:E489)</f>
        <v>159</v>
      </c>
    </row>
    <row r="512" spans="1:7" x14ac:dyDescent="0.3">
      <c r="E512" s="463">
        <f>SUM(E509:E511)</f>
        <v>492</v>
      </c>
    </row>
  </sheetData>
  <autoFilter ref="A1:J502">
    <sortState ref="A2:J493">
      <sortCondition ref="I2:I502"/>
      <sortCondition ref="J2:J502"/>
    </sortState>
  </autoFilter>
  <sortState ref="A2:L48">
    <sortCondition ref="D2:D4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XEL613"/>
  <sheetViews>
    <sheetView topLeftCell="J1" zoomScale="115" zoomScaleNormal="115" workbookViewId="0">
      <pane ySplit="1" topLeftCell="A499" activePane="bottomLeft" state="frozen"/>
      <selection activeCell="B493" sqref="B493"/>
      <selection pane="bottomLeft" activeCell="R502" sqref="N502:CG507"/>
    </sheetView>
  </sheetViews>
  <sheetFormatPr baseColWidth="10" defaultRowHeight="16.5" x14ac:dyDescent="0.3"/>
  <cols>
    <col min="1" max="1" width="5.375" style="460" customWidth="1"/>
    <col min="2" max="2" width="6" style="460" customWidth="1"/>
    <col min="3" max="3" width="6.75" style="460" customWidth="1"/>
    <col min="4" max="4" width="7.5" style="460" customWidth="1"/>
    <col min="5" max="5" width="8.125" style="460" customWidth="1"/>
    <col min="6" max="6" width="9.625" style="460" customWidth="1"/>
    <col min="7" max="7" width="7.25" style="460" customWidth="1"/>
    <col min="8" max="8" width="13.375" style="460" bestFit="1" customWidth="1"/>
    <col min="9" max="9" width="16.375" style="460" customWidth="1"/>
    <col min="10" max="10" width="7.25" style="460" customWidth="1"/>
    <col min="11" max="11" width="19.625" style="458" customWidth="1"/>
    <col min="12" max="12" width="12.5" style="458" customWidth="1"/>
    <col min="13" max="13" width="11.25" style="460" customWidth="1"/>
    <col min="14" max="16" width="10" style="460" customWidth="1"/>
    <col min="17" max="17" width="8" style="460" customWidth="1"/>
    <col min="18" max="19" width="10" style="460" customWidth="1"/>
    <col min="20" max="20" width="12.875" style="460" customWidth="1"/>
    <col min="21" max="68" width="10" style="460" customWidth="1"/>
    <col min="69" max="69" width="9" style="460" customWidth="1"/>
    <col min="70" max="78" width="10" style="460" customWidth="1"/>
    <col min="79" max="79" width="12.25" style="460" customWidth="1"/>
    <col min="80" max="85" width="10" style="460" customWidth="1"/>
    <col min="86" max="16384" width="11" style="458"/>
  </cols>
  <sheetData>
    <row r="1" spans="1:16366" s="552" customFormat="1" ht="42" customHeight="1" thickBot="1" x14ac:dyDescent="0.35">
      <c r="A1" s="544" t="s">
        <v>1448</v>
      </c>
      <c r="B1" s="544" t="s">
        <v>617</v>
      </c>
      <c r="C1" s="544" t="s">
        <v>618</v>
      </c>
      <c r="D1" s="544" t="s">
        <v>1323</v>
      </c>
      <c r="E1" s="544" t="s">
        <v>619</v>
      </c>
      <c r="F1" s="544" t="s">
        <v>620</v>
      </c>
      <c r="G1" s="544" t="s">
        <v>621</v>
      </c>
      <c r="H1" s="544" t="s">
        <v>622</v>
      </c>
      <c r="I1" s="544" t="s">
        <v>1371</v>
      </c>
      <c r="J1" s="544" t="s">
        <v>1349</v>
      </c>
      <c r="K1" s="544" t="s">
        <v>623</v>
      </c>
      <c r="L1" s="544"/>
      <c r="M1" s="544" t="s">
        <v>1374</v>
      </c>
      <c r="N1" s="545" t="s">
        <v>1359</v>
      </c>
      <c r="O1" s="545" t="s">
        <v>1360</v>
      </c>
      <c r="P1" s="545" t="s">
        <v>1356</v>
      </c>
      <c r="Q1" s="545" t="s">
        <v>1357</v>
      </c>
      <c r="R1" s="546" t="s">
        <v>1358</v>
      </c>
      <c r="S1" s="546" t="s">
        <v>1431</v>
      </c>
      <c r="T1" s="547" t="s">
        <v>1445</v>
      </c>
      <c r="U1" s="547" t="s">
        <v>1433</v>
      </c>
      <c r="V1" s="547" t="s">
        <v>1434</v>
      </c>
      <c r="W1" s="545" t="s">
        <v>1361</v>
      </c>
      <c r="X1" s="544" t="s">
        <v>1362</v>
      </c>
      <c r="Y1" s="548" t="s">
        <v>1363</v>
      </c>
      <c r="Z1" s="548" t="s">
        <v>1390</v>
      </c>
      <c r="AA1" s="549" t="s">
        <v>1391</v>
      </c>
      <c r="AB1" s="548" t="s">
        <v>1392</v>
      </c>
      <c r="AC1" s="548" t="s">
        <v>1393</v>
      </c>
      <c r="AD1" s="549" t="s">
        <v>1394</v>
      </c>
      <c r="AE1" s="549" t="s">
        <v>1395</v>
      </c>
      <c r="AF1" s="545" t="s">
        <v>1396</v>
      </c>
      <c r="AG1" s="545" t="s">
        <v>1366</v>
      </c>
      <c r="AH1" s="550" t="s">
        <v>1365</v>
      </c>
      <c r="AI1" s="550" t="s">
        <v>1367</v>
      </c>
      <c r="AJ1" s="545" t="s">
        <v>1368</v>
      </c>
      <c r="AK1" s="545" t="s">
        <v>1369</v>
      </c>
      <c r="AL1" s="545" t="s">
        <v>1397</v>
      </c>
      <c r="AM1" s="545" t="s">
        <v>1370</v>
      </c>
      <c r="AN1" s="545" t="s">
        <v>1398</v>
      </c>
      <c r="AO1" s="545" t="s">
        <v>1399</v>
      </c>
      <c r="AP1" s="545" t="s">
        <v>1400</v>
      </c>
      <c r="AQ1" s="545" t="s">
        <v>1401</v>
      </c>
      <c r="AR1" s="545" t="s">
        <v>1402</v>
      </c>
      <c r="AS1" s="545" t="s">
        <v>1403</v>
      </c>
      <c r="AT1" s="550" t="s">
        <v>1404</v>
      </c>
      <c r="AU1" s="550" t="s">
        <v>1405</v>
      </c>
      <c r="AV1" s="550" t="s">
        <v>1406</v>
      </c>
      <c r="AW1" s="545" t="s">
        <v>1407</v>
      </c>
      <c r="AX1" s="545" t="s">
        <v>1408</v>
      </c>
      <c r="AY1" s="545" t="s">
        <v>1409</v>
      </c>
      <c r="AZ1" s="545" t="s">
        <v>1410</v>
      </c>
      <c r="BA1" s="545" t="s">
        <v>1411</v>
      </c>
      <c r="BB1" s="545" t="s">
        <v>1412</v>
      </c>
      <c r="BC1" s="550" t="s">
        <v>1413</v>
      </c>
      <c r="BD1" s="550" t="s">
        <v>1414</v>
      </c>
      <c r="BE1" s="550" t="s">
        <v>1415</v>
      </c>
      <c r="BF1" s="550" t="s">
        <v>1416</v>
      </c>
      <c r="BG1" s="550" t="s">
        <v>1417</v>
      </c>
      <c r="BH1" s="550" t="s">
        <v>1418</v>
      </c>
      <c r="BI1" s="550" t="s">
        <v>1376</v>
      </c>
      <c r="BJ1" s="550" t="s">
        <v>1377</v>
      </c>
      <c r="BK1" s="550" t="s">
        <v>1378</v>
      </c>
      <c r="BL1" s="550" t="s">
        <v>1379</v>
      </c>
      <c r="BM1" s="545" t="s">
        <v>1380</v>
      </c>
      <c r="BN1" s="545" t="s">
        <v>1381</v>
      </c>
      <c r="BO1" s="550" t="s">
        <v>1382</v>
      </c>
      <c r="BP1" s="545" t="s">
        <v>1419</v>
      </c>
      <c r="BQ1" s="545" t="s">
        <v>1420</v>
      </c>
      <c r="BR1" s="545" t="s">
        <v>1421</v>
      </c>
      <c r="BS1" s="545" t="s">
        <v>1422</v>
      </c>
      <c r="BT1" s="550" t="s">
        <v>1384</v>
      </c>
      <c r="BU1" s="550" t="s">
        <v>1385</v>
      </c>
      <c r="BV1" s="550" t="s">
        <v>1386</v>
      </c>
      <c r="BW1" s="550" t="s">
        <v>1387</v>
      </c>
      <c r="BX1" s="550" t="s">
        <v>1430</v>
      </c>
      <c r="BY1" s="550" t="s">
        <v>1388</v>
      </c>
      <c r="BZ1" s="550" t="s">
        <v>1389</v>
      </c>
      <c r="CA1" s="545" t="s">
        <v>1423</v>
      </c>
      <c r="CB1" s="545" t="s">
        <v>1424</v>
      </c>
      <c r="CC1" s="545" t="s">
        <v>1425</v>
      </c>
      <c r="CD1" s="545" t="s">
        <v>1426</v>
      </c>
      <c r="CE1" s="550" t="s">
        <v>1427</v>
      </c>
      <c r="CF1" s="550" t="s">
        <v>1428</v>
      </c>
      <c r="CG1" s="550" t="s">
        <v>1429</v>
      </c>
      <c r="CH1" s="551" t="s">
        <v>1433</v>
      </c>
      <c r="CI1" s="551" t="s">
        <v>1434</v>
      </c>
      <c r="CJ1" s="551" t="s">
        <v>1446</v>
      </c>
    </row>
    <row r="2" spans="1:16366" s="482" customFormat="1" ht="18" customHeight="1" x14ac:dyDescent="0.3">
      <c r="A2" s="460">
        <v>138</v>
      </c>
      <c r="B2" s="460" t="s">
        <v>624</v>
      </c>
      <c r="C2" s="460" t="s">
        <v>845</v>
      </c>
      <c r="D2" s="460" t="s">
        <v>732</v>
      </c>
      <c r="E2" s="460">
        <v>601</v>
      </c>
      <c r="F2" s="465">
        <v>60</v>
      </c>
      <c r="G2" s="460">
        <v>66</v>
      </c>
      <c r="H2" s="460">
        <v>391</v>
      </c>
      <c r="I2" s="460">
        <f>SUM(H2:H4)</f>
        <v>391</v>
      </c>
      <c r="J2" s="460">
        <f>SUM(E2:E4)</f>
        <v>675</v>
      </c>
      <c r="K2" s="505" t="s">
        <v>896</v>
      </c>
      <c r="L2" s="458"/>
      <c r="M2" s="460"/>
      <c r="N2" s="460">
        <v>1</v>
      </c>
      <c r="O2" s="460">
        <v>1</v>
      </c>
      <c r="P2" s="460">
        <v>1</v>
      </c>
      <c r="Q2" s="460">
        <v>1</v>
      </c>
      <c r="R2" s="460">
        <v>1</v>
      </c>
      <c r="S2" s="460">
        <v>-1</v>
      </c>
      <c r="T2" s="512" t="s">
        <v>1383</v>
      </c>
      <c r="U2" s="460"/>
      <c r="V2" s="460"/>
      <c r="W2" s="460">
        <v>1</v>
      </c>
      <c r="X2" s="483">
        <v>0</v>
      </c>
      <c r="Y2" s="503">
        <v>1</v>
      </c>
      <c r="Z2" s="502">
        <v>1</v>
      </c>
      <c r="AA2" s="503">
        <v>1</v>
      </c>
      <c r="AB2" s="503">
        <v>1</v>
      </c>
      <c r="AC2" s="503">
        <v>1</v>
      </c>
      <c r="AD2" s="503">
        <v>1</v>
      </c>
      <c r="AE2" s="502">
        <v>1</v>
      </c>
      <c r="AF2" s="460">
        <v>1</v>
      </c>
      <c r="AG2" s="460">
        <v>1</v>
      </c>
      <c r="AH2" s="512" t="s">
        <v>1375</v>
      </c>
      <c r="AI2" s="460">
        <v>1</v>
      </c>
      <c r="AJ2" s="512" t="s">
        <v>1375</v>
      </c>
      <c r="AK2" s="460">
        <v>1</v>
      </c>
      <c r="AL2" s="460">
        <v>1</v>
      </c>
      <c r="AM2" s="460">
        <v>1</v>
      </c>
      <c r="AN2" s="460"/>
      <c r="AO2" s="460"/>
      <c r="AP2" s="460"/>
      <c r="AQ2" s="460"/>
      <c r="AR2" s="460"/>
      <c r="AS2" s="460"/>
      <c r="AT2" s="460"/>
      <c r="AU2" s="460"/>
      <c r="AV2" s="460"/>
      <c r="AW2" s="460">
        <v>-1</v>
      </c>
      <c r="AX2" s="460">
        <v>-1</v>
      </c>
      <c r="AY2" s="460">
        <v>-1</v>
      </c>
      <c r="AZ2" s="460"/>
      <c r="BA2" s="460"/>
      <c r="BB2" s="460"/>
      <c r="BC2" s="460">
        <v>1</v>
      </c>
      <c r="BD2" s="460">
        <v>1</v>
      </c>
      <c r="BE2" s="460">
        <v>1</v>
      </c>
      <c r="BF2" s="460">
        <v>1</v>
      </c>
      <c r="BG2" s="460">
        <v>1</v>
      </c>
      <c r="BH2" s="460">
        <v>1</v>
      </c>
      <c r="BI2" s="460">
        <v>1</v>
      </c>
      <c r="BJ2" s="460">
        <v>1</v>
      </c>
      <c r="BK2" s="460">
        <v>1</v>
      </c>
      <c r="BL2" s="460">
        <v>1</v>
      </c>
      <c r="BM2" s="460">
        <v>-1</v>
      </c>
      <c r="BN2" s="512" t="s">
        <v>1375</v>
      </c>
      <c r="BO2" s="460">
        <v>1</v>
      </c>
      <c r="BP2" s="460">
        <v>1</v>
      </c>
      <c r="BQ2" s="460">
        <v>1</v>
      </c>
      <c r="BR2" s="460">
        <v>1</v>
      </c>
      <c r="BS2" s="460">
        <v>1</v>
      </c>
      <c r="BT2" s="460">
        <v>-1</v>
      </c>
      <c r="BU2" s="460">
        <v>-1</v>
      </c>
      <c r="BV2" s="460">
        <v>-1</v>
      </c>
      <c r="BW2" s="460">
        <v>-1</v>
      </c>
      <c r="BX2" s="517" t="s">
        <v>1375</v>
      </c>
      <c r="BY2" s="517" t="s">
        <v>1375</v>
      </c>
      <c r="BZ2" s="523">
        <v>1</v>
      </c>
      <c r="CA2" s="515">
        <v>-1</v>
      </c>
      <c r="CB2" s="460">
        <v>1</v>
      </c>
      <c r="CC2" s="460">
        <v>1</v>
      </c>
      <c r="CD2" s="460">
        <v>1</v>
      </c>
      <c r="CE2" s="460">
        <v>1</v>
      </c>
      <c r="CF2" s="460">
        <v>1</v>
      </c>
      <c r="CG2" s="460">
        <v>1</v>
      </c>
      <c r="CH2" s="460"/>
      <c r="CI2" s="460"/>
      <c r="CJ2" s="45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c r="UJ2" s="468"/>
      <c r="UK2" s="468"/>
      <c r="UL2" s="468"/>
      <c r="UM2" s="468"/>
      <c r="UN2" s="468"/>
      <c r="UO2" s="468"/>
      <c r="UP2" s="468"/>
      <c r="UQ2" s="468"/>
      <c r="UR2" s="468"/>
      <c r="US2" s="468"/>
      <c r="UT2" s="468"/>
      <c r="UU2" s="468"/>
      <c r="UV2" s="468"/>
      <c r="UW2" s="468"/>
      <c r="UX2" s="468"/>
      <c r="UY2" s="468"/>
      <c r="UZ2" s="468"/>
      <c r="VA2" s="468"/>
      <c r="VB2" s="468"/>
      <c r="VC2" s="468"/>
      <c r="VD2" s="468"/>
      <c r="VE2" s="468"/>
      <c r="VF2" s="468"/>
      <c r="VG2" s="468"/>
      <c r="VH2" s="468"/>
      <c r="VI2" s="468"/>
      <c r="VJ2" s="468"/>
      <c r="VK2" s="468"/>
      <c r="VL2" s="468"/>
      <c r="VM2" s="468"/>
      <c r="VN2" s="468"/>
      <c r="VO2" s="468"/>
      <c r="VP2" s="468"/>
      <c r="VQ2" s="468"/>
      <c r="VR2" s="468"/>
      <c r="VS2" s="468"/>
      <c r="VT2" s="468"/>
      <c r="VU2" s="468"/>
      <c r="VV2" s="468"/>
      <c r="VW2" s="468"/>
      <c r="VX2" s="468"/>
      <c r="VY2" s="468"/>
      <c r="VZ2" s="468"/>
      <c r="WA2" s="468"/>
      <c r="WB2" s="468"/>
      <c r="WC2" s="468"/>
      <c r="WD2" s="468"/>
      <c r="WE2" s="468"/>
      <c r="WF2" s="468"/>
      <c r="WG2" s="468"/>
      <c r="WH2" s="468"/>
      <c r="WI2" s="468"/>
      <c r="WJ2" s="468"/>
      <c r="WK2" s="468"/>
      <c r="WL2" s="468"/>
      <c r="WM2" s="468"/>
      <c r="WN2" s="468"/>
      <c r="WO2" s="468"/>
      <c r="WP2" s="468"/>
      <c r="WQ2" s="468"/>
      <c r="WR2" s="468"/>
      <c r="WS2" s="468"/>
      <c r="WT2" s="468"/>
      <c r="WU2" s="468"/>
      <c r="WV2" s="468"/>
      <c r="WW2" s="468"/>
      <c r="WX2" s="468"/>
      <c r="WY2" s="468"/>
      <c r="WZ2" s="468"/>
      <c r="XA2" s="468"/>
      <c r="XB2" s="468"/>
      <c r="XC2" s="468"/>
      <c r="XD2" s="468"/>
      <c r="XE2" s="468"/>
      <c r="XF2" s="468"/>
      <c r="XG2" s="468"/>
      <c r="XH2" s="468"/>
      <c r="XI2" s="468"/>
      <c r="XJ2" s="468"/>
      <c r="XK2" s="468"/>
      <c r="XL2" s="468"/>
      <c r="XM2" s="468"/>
      <c r="XN2" s="468"/>
      <c r="XO2" s="468"/>
      <c r="XP2" s="468"/>
      <c r="XQ2" s="468"/>
      <c r="XR2" s="468"/>
      <c r="XS2" s="468"/>
      <c r="XT2" s="468"/>
      <c r="XU2" s="468"/>
      <c r="XV2" s="468"/>
      <c r="XW2" s="468"/>
      <c r="XX2" s="468"/>
      <c r="XY2" s="468"/>
      <c r="XZ2" s="468"/>
      <c r="YA2" s="468"/>
      <c r="YB2" s="468"/>
      <c r="YC2" s="468"/>
      <c r="YD2" s="468"/>
      <c r="YE2" s="468"/>
      <c r="YF2" s="468"/>
      <c r="YG2" s="468"/>
      <c r="YH2" s="468"/>
      <c r="YI2" s="468"/>
      <c r="YJ2" s="468"/>
      <c r="YK2" s="468"/>
      <c r="YL2" s="468"/>
      <c r="YM2" s="468"/>
      <c r="YN2" s="468"/>
      <c r="YO2" s="468"/>
      <c r="YP2" s="468"/>
      <c r="YQ2" s="468"/>
      <c r="YR2" s="468"/>
      <c r="YS2" s="468"/>
      <c r="YT2" s="468"/>
      <c r="YU2" s="468"/>
      <c r="YV2" s="468"/>
      <c r="YW2" s="468"/>
      <c r="YX2" s="468"/>
      <c r="YY2" s="468"/>
      <c r="YZ2" s="468"/>
      <c r="ZA2" s="468"/>
      <c r="ZB2" s="468"/>
      <c r="ZC2" s="468"/>
      <c r="ZD2" s="468"/>
      <c r="ZE2" s="468"/>
      <c r="ZF2" s="468"/>
      <c r="ZG2" s="468"/>
      <c r="ZH2" s="468"/>
      <c r="ZI2" s="468"/>
      <c r="ZJ2" s="468"/>
      <c r="ZK2" s="468"/>
      <c r="ZL2" s="468"/>
      <c r="ZM2" s="468"/>
      <c r="ZN2" s="468"/>
      <c r="ZO2" s="468"/>
      <c r="ZP2" s="468"/>
      <c r="ZQ2" s="468"/>
      <c r="ZR2" s="468"/>
      <c r="ZS2" s="468"/>
      <c r="ZT2" s="468"/>
      <c r="ZU2" s="468"/>
      <c r="ZV2" s="468"/>
      <c r="ZW2" s="468"/>
      <c r="ZX2" s="468"/>
      <c r="ZY2" s="468"/>
      <c r="ZZ2" s="468"/>
      <c r="AAA2" s="468"/>
      <c r="AAB2" s="468"/>
      <c r="AAC2" s="468"/>
      <c r="AAD2" s="468"/>
      <c r="AAE2" s="468"/>
      <c r="AAF2" s="468"/>
      <c r="AAG2" s="468"/>
      <c r="AAH2" s="468"/>
      <c r="AAI2" s="468"/>
      <c r="AAJ2" s="468"/>
      <c r="AAK2" s="468"/>
      <c r="AAL2" s="468"/>
      <c r="AAM2" s="468"/>
      <c r="AAN2" s="468"/>
      <c r="AAO2" s="468"/>
      <c r="AAP2" s="468"/>
      <c r="AAQ2" s="468"/>
      <c r="AAR2" s="468"/>
      <c r="AAS2" s="468"/>
      <c r="AAT2" s="468"/>
      <c r="AAU2" s="468"/>
      <c r="AAV2" s="468"/>
      <c r="AAW2" s="468"/>
      <c r="AAX2" s="468"/>
      <c r="AAY2" s="468"/>
      <c r="AAZ2" s="468"/>
      <c r="ABA2" s="468"/>
      <c r="ABB2" s="468"/>
      <c r="ABC2" s="468"/>
      <c r="ABD2" s="468"/>
      <c r="ABE2" s="468"/>
      <c r="ABF2" s="468"/>
      <c r="ABG2" s="468"/>
      <c r="ABH2" s="468"/>
      <c r="ABI2" s="468"/>
      <c r="ABJ2" s="468"/>
      <c r="ABK2" s="468"/>
      <c r="ABL2" s="468"/>
      <c r="ABM2" s="468"/>
      <c r="ABN2" s="468"/>
      <c r="ABO2" s="468"/>
      <c r="ABP2" s="468"/>
      <c r="ABQ2" s="468"/>
      <c r="ABR2" s="468"/>
      <c r="ABS2" s="468"/>
      <c r="ABT2" s="468"/>
      <c r="ABU2" s="468"/>
      <c r="ABV2" s="468"/>
      <c r="ABW2" s="468"/>
      <c r="ABX2" s="468"/>
      <c r="ABY2" s="468"/>
      <c r="ABZ2" s="468"/>
      <c r="ACA2" s="468"/>
      <c r="ACB2" s="468"/>
      <c r="ACC2" s="468"/>
      <c r="ACD2" s="468"/>
      <c r="ACE2" s="468"/>
      <c r="ACF2" s="468"/>
      <c r="ACG2" s="468"/>
      <c r="ACH2" s="468"/>
      <c r="ACI2" s="468"/>
      <c r="ACJ2" s="468"/>
      <c r="ACK2" s="468"/>
      <c r="ACL2" s="468"/>
      <c r="ACM2" s="468"/>
      <c r="ACN2" s="468"/>
      <c r="ACO2" s="468"/>
      <c r="ACP2" s="468"/>
      <c r="ACQ2" s="468"/>
      <c r="ACR2" s="468"/>
      <c r="ACS2" s="468"/>
      <c r="ACT2" s="468"/>
      <c r="ACU2" s="468"/>
      <c r="ACV2" s="468"/>
      <c r="ACW2" s="468"/>
      <c r="ACX2" s="468"/>
      <c r="ACY2" s="468"/>
      <c r="ACZ2" s="468"/>
      <c r="ADA2" s="468"/>
      <c r="ADB2" s="468"/>
      <c r="ADC2" s="468"/>
      <c r="ADD2" s="468"/>
      <c r="ADE2" s="468"/>
      <c r="ADF2" s="468"/>
      <c r="ADG2" s="468"/>
      <c r="ADH2" s="468"/>
      <c r="ADI2" s="468"/>
      <c r="ADJ2" s="468"/>
      <c r="ADK2" s="468"/>
      <c r="ADL2" s="468"/>
      <c r="ADM2" s="468"/>
      <c r="ADN2" s="468"/>
      <c r="ADO2" s="468"/>
      <c r="ADP2" s="468"/>
      <c r="ADQ2" s="468"/>
      <c r="ADR2" s="468"/>
      <c r="ADS2" s="468"/>
      <c r="ADT2" s="468"/>
      <c r="ADU2" s="468"/>
      <c r="ADV2" s="468"/>
      <c r="ADW2" s="468"/>
      <c r="ADX2" s="468"/>
      <c r="ADY2" s="468"/>
      <c r="ADZ2" s="468"/>
      <c r="AEA2" s="468"/>
      <c r="AEB2" s="468"/>
      <c r="AEC2" s="468"/>
      <c r="AED2" s="468"/>
      <c r="AEE2" s="468"/>
      <c r="AEF2" s="468"/>
      <c r="AEG2" s="468"/>
      <c r="AEH2" s="468"/>
      <c r="AEI2" s="468"/>
      <c r="AEJ2" s="468"/>
      <c r="AEK2" s="468"/>
      <c r="AEL2" s="468"/>
      <c r="AEM2" s="468"/>
      <c r="AEN2" s="468"/>
      <c r="AEO2" s="468"/>
      <c r="AEP2" s="468"/>
      <c r="AEQ2" s="468"/>
      <c r="AER2" s="468"/>
      <c r="AES2" s="468"/>
      <c r="AET2" s="468"/>
      <c r="AEU2" s="468"/>
      <c r="AEV2" s="468"/>
      <c r="AEW2" s="468"/>
      <c r="AEX2" s="468"/>
      <c r="AEY2" s="468"/>
      <c r="AEZ2" s="468"/>
      <c r="AFA2" s="468"/>
      <c r="AFB2" s="468"/>
      <c r="AFC2" s="468"/>
      <c r="AFD2" s="468"/>
      <c r="AFE2" s="468"/>
      <c r="AFF2" s="468"/>
      <c r="AFG2" s="468"/>
      <c r="AFH2" s="468"/>
      <c r="AFI2" s="468"/>
      <c r="AFJ2" s="468"/>
      <c r="AFK2" s="468"/>
      <c r="AFL2" s="468"/>
      <c r="AFM2" s="468"/>
      <c r="AFN2" s="468"/>
      <c r="AFO2" s="468"/>
      <c r="AFP2" s="468"/>
      <c r="AFQ2" s="468"/>
      <c r="AFR2" s="468"/>
      <c r="AFS2" s="468"/>
      <c r="AFT2" s="468"/>
      <c r="AFU2" s="468"/>
      <c r="AFV2" s="468"/>
      <c r="AFW2" s="468"/>
      <c r="AFX2" s="468"/>
      <c r="AFY2" s="468"/>
      <c r="AFZ2" s="468"/>
      <c r="AGA2" s="468"/>
      <c r="AGB2" s="468"/>
      <c r="AGC2" s="468"/>
      <c r="AGD2" s="468"/>
      <c r="AGE2" s="468"/>
      <c r="AGF2" s="468"/>
      <c r="AGG2" s="468"/>
      <c r="AGH2" s="468"/>
      <c r="AGI2" s="468"/>
      <c r="AGJ2" s="468"/>
      <c r="AGK2" s="468"/>
      <c r="AGL2" s="468"/>
      <c r="AGM2" s="468"/>
      <c r="AGN2" s="468"/>
      <c r="AGO2" s="468"/>
      <c r="AGP2" s="468"/>
      <c r="AGQ2" s="468"/>
      <c r="AGR2" s="468"/>
      <c r="AGS2" s="468"/>
      <c r="AGT2" s="468"/>
      <c r="AGU2" s="468"/>
      <c r="AGV2" s="468"/>
      <c r="AGW2" s="468"/>
      <c r="AGX2" s="468"/>
      <c r="AGY2" s="468"/>
      <c r="AGZ2" s="468"/>
      <c r="AHA2" s="468"/>
      <c r="AHB2" s="468"/>
      <c r="AHC2" s="468"/>
      <c r="AHD2" s="468"/>
      <c r="AHE2" s="468"/>
      <c r="AHF2" s="468"/>
      <c r="AHG2" s="468"/>
      <c r="AHH2" s="468"/>
      <c r="AHI2" s="468"/>
      <c r="AHJ2" s="468"/>
      <c r="AHK2" s="468"/>
      <c r="AHL2" s="468"/>
      <c r="AHM2" s="468"/>
      <c r="AHN2" s="468"/>
      <c r="AHO2" s="468"/>
      <c r="AHP2" s="468"/>
      <c r="AHQ2" s="468"/>
      <c r="AHR2" s="468"/>
      <c r="AHS2" s="468"/>
      <c r="AHT2" s="468"/>
      <c r="AHU2" s="468"/>
      <c r="AHV2" s="468"/>
      <c r="AHW2" s="468"/>
      <c r="AHX2" s="468"/>
      <c r="AHY2" s="468"/>
      <c r="AHZ2" s="468"/>
      <c r="AIA2" s="468"/>
      <c r="AIB2" s="468"/>
      <c r="AIC2" s="468"/>
      <c r="AID2" s="468"/>
      <c r="AIE2" s="468"/>
      <c r="AIF2" s="468"/>
      <c r="AIG2" s="468"/>
      <c r="AIH2" s="468"/>
      <c r="AII2" s="468"/>
      <c r="AIJ2" s="468"/>
      <c r="AIK2" s="468"/>
      <c r="AIL2" s="468"/>
      <c r="AIM2" s="468"/>
      <c r="AIN2" s="468"/>
      <c r="AIO2" s="468"/>
      <c r="AIP2" s="468"/>
      <c r="AIQ2" s="468"/>
      <c r="AIR2" s="468"/>
      <c r="AIS2" s="468"/>
      <c r="AIT2" s="468"/>
      <c r="AIU2" s="468"/>
      <c r="AIV2" s="468"/>
      <c r="AIW2" s="468"/>
      <c r="AIX2" s="468"/>
      <c r="AIY2" s="468"/>
      <c r="AIZ2" s="468"/>
      <c r="AJA2" s="468"/>
      <c r="AJB2" s="468"/>
      <c r="AJC2" s="468"/>
      <c r="AJD2" s="468"/>
      <c r="AJE2" s="468"/>
      <c r="AJF2" s="468"/>
      <c r="AJG2" s="468"/>
      <c r="AJH2" s="468"/>
      <c r="AJI2" s="468"/>
      <c r="AJJ2" s="468"/>
      <c r="AJK2" s="468"/>
      <c r="AJL2" s="468"/>
      <c r="AJM2" s="468"/>
      <c r="AJN2" s="468"/>
      <c r="AJO2" s="468"/>
      <c r="AJP2" s="468"/>
      <c r="AJQ2" s="468"/>
      <c r="AJR2" s="468"/>
      <c r="AJS2" s="468"/>
      <c r="AJT2" s="468"/>
      <c r="AJU2" s="468"/>
      <c r="AJV2" s="468"/>
      <c r="AJW2" s="468"/>
      <c r="AJX2" s="468"/>
      <c r="AJY2" s="468"/>
      <c r="AJZ2" s="468"/>
      <c r="AKA2" s="468"/>
      <c r="AKB2" s="468"/>
      <c r="AKC2" s="468"/>
      <c r="AKD2" s="468"/>
      <c r="AKE2" s="468"/>
      <c r="AKF2" s="468"/>
      <c r="AKG2" s="468"/>
      <c r="AKH2" s="468"/>
      <c r="AKI2" s="468"/>
      <c r="AKJ2" s="468"/>
      <c r="AKK2" s="468"/>
      <c r="AKL2" s="468"/>
      <c r="AKM2" s="468"/>
      <c r="AKN2" s="468"/>
      <c r="AKO2" s="468"/>
      <c r="AKP2" s="468"/>
      <c r="AKQ2" s="468"/>
      <c r="AKR2" s="468"/>
      <c r="AKS2" s="468"/>
      <c r="AKT2" s="468"/>
      <c r="AKU2" s="468"/>
      <c r="AKV2" s="468"/>
      <c r="AKW2" s="468"/>
      <c r="AKX2" s="468"/>
      <c r="AKY2" s="468"/>
      <c r="AKZ2" s="468"/>
      <c r="ALA2" s="468"/>
      <c r="ALB2" s="468"/>
      <c r="ALC2" s="468"/>
      <c r="ALD2" s="468"/>
      <c r="ALE2" s="468"/>
      <c r="ALF2" s="468"/>
      <c r="ALG2" s="468"/>
      <c r="ALH2" s="468"/>
      <c r="ALI2" s="468"/>
      <c r="ALJ2" s="468"/>
      <c r="ALK2" s="468"/>
      <c r="ALL2" s="468"/>
      <c r="ALM2" s="468"/>
      <c r="ALN2" s="468"/>
      <c r="ALO2" s="468"/>
      <c r="ALP2" s="468"/>
      <c r="ALQ2" s="468"/>
      <c r="ALR2" s="468"/>
      <c r="ALS2" s="468"/>
      <c r="ALT2" s="468"/>
      <c r="ALU2" s="468"/>
      <c r="ALV2" s="468"/>
      <c r="ALW2" s="468"/>
      <c r="ALX2" s="468"/>
      <c r="ALY2" s="468"/>
      <c r="ALZ2" s="468"/>
      <c r="AMA2" s="468"/>
      <c r="AMB2" s="468"/>
      <c r="AMC2" s="468"/>
      <c r="AMD2" s="468"/>
      <c r="AME2" s="468"/>
      <c r="AMF2" s="468"/>
      <c r="AMG2" s="468"/>
      <c r="AMH2" s="468"/>
      <c r="AMI2" s="468"/>
      <c r="AMJ2" s="468"/>
      <c r="AMK2" s="468"/>
      <c r="AML2" s="468"/>
      <c r="AMM2" s="468"/>
      <c r="AMN2" s="468"/>
      <c r="AMO2" s="468"/>
      <c r="AMP2" s="468"/>
      <c r="AMQ2" s="468"/>
      <c r="AMR2" s="468"/>
      <c r="AMS2" s="468"/>
      <c r="AMT2" s="468"/>
      <c r="AMU2" s="468"/>
      <c r="AMV2" s="468"/>
      <c r="AMW2" s="468"/>
      <c r="AMX2" s="468"/>
      <c r="AMY2" s="468"/>
      <c r="AMZ2" s="468"/>
      <c r="ANA2" s="468"/>
      <c r="ANB2" s="468"/>
      <c r="ANC2" s="468"/>
      <c r="AND2" s="468"/>
      <c r="ANE2" s="468"/>
      <c r="ANF2" s="468"/>
      <c r="ANG2" s="468"/>
      <c r="ANH2" s="468"/>
      <c r="ANI2" s="468"/>
      <c r="ANJ2" s="468"/>
      <c r="ANK2" s="468"/>
      <c r="ANL2" s="468"/>
      <c r="ANM2" s="468"/>
      <c r="ANN2" s="468"/>
      <c r="ANO2" s="468"/>
      <c r="ANP2" s="468"/>
      <c r="ANQ2" s="468"/>
      <c r="ANR2" s="468"/>
      <c r="ANS2" s="468"/>
      <c r="ANT2" s="468"/>
      <c r="ANU2" s="468"/>
      <c r="ANV2" s="468"/>
      <c r="ANW2" s="468"/>
      <c r="ANX2" s="468"/>
      <c r="ANY2" s="468"/>
      <c r="ANZ2" s="468"/>
      <c r="AOA2" s="468"/>
      <c r="AOB2" s="468"/>
      <c r="AOC2" s="468"/>
      <c r="AOD2" s="468"/>
      <c r="AOE2" s="468"/>
      <c r="AOF2" s="468"/>
      <c r="AOG2" s="468"/>
      <c r="AOH2" s="468"/>
      <c r="AOI2" s="468"/>
      <c r="AOJ2" s="468"/>
      <c r="AOK2" s="468"/>
      <c r="AOL2" s="468"/>
      <c r="AOM2" s="468"/>
      <c r="AON2" s="468"/>
      <c r="AOO2" s="468"/>
      <c r="AOP2" s="468"/>
      <c r="AOQ2" s="468"/>
      <c r="AOR2" s="468"/>
      <c r="AOS2" s="468"/>
      <c r="AOT2" s="468"/>
      <c r="AOU2" s="468"/>
      <c r="AOV2" s="468"/>
      <c r="AOW2" s="468"/>
      <c r="AOX2" s="468"/>
      <c r="AOY2" s="468"/>
      <c r="AOZ2" s="468"/>
      <c r="APA2" s="468"/>
      <c r="APB2" s="468"/>
      <c r="APC2" s="468"/>
      <c r="APD2" s="468"/>
      <c r="APE2" s="468"/>
      <c r="APF2" s="468"/>
      <c r="APG2" s="468"/>
      <c r="APH2" s="468"/>
      <c r="API2" s="468"/>
      <c r="APJ2" s="468"/>
      <c r="APK2" s="468"/>
      <c r="APL2" s="468"/>
      <c r="APM2" s="468"/>
      <c r="APN2" s="468"/>
      <c r="APO2" s="468"/>
      <c r="APP2" s="468"/>
      <c r="APQ2" s="468"/>
      <c r="APR2" s="468"/>
      <c r="APS2" s="468"/>
      <c r="APT2" s="468"/>
      <c r="APU2" s="468"/>
      <c r="APV2" s="468"/>
      <c r="APW2" s="468"/>
      <c r="APX2" s="468"/>
      <c r="APY2" s="468"/>
      <c r="APZ2" s="468"/>
      <c r="AQA2" s="468"/>
      <c r="AQB2" s="468"/>
      <c r="AQC2" s="468"/>
      <c r="AQD2" s="468"/>
      <c r="AQE2" s="468"/>
      <c r="AQF2" s="468"/>
      <c r="AQG2" s="468"/>
      <c r="AQH2" s="468"/>
      <c r="AQI2" s="468"/>
      <c r="AQJ2" s="468"/>
      <c r="AQK2" s="468"/>
      <c r="AQL2" s="468"/>
      <c r="AQM2" s="468"/>
      <c r="AQN2" s="468"/>
      <c r="AQO2" s="468"/>
      <c r="AQP2" s="468"/>
      <c r="AQQ2" s="468"/>
      <c r="AQR2" s="468"/>
      <c r="AQS2" s="468"/>
      <c r="AQT2" s="468"/>
      <c r="AQU2" s="468"/>
      <c r="AQV2" s="468"/>
      <c r="AQW2" s="468"/>
      <c r="AQX2" s="468"/>
      <c r="AQY2" s="468"/>
      <c r="AQZ2" s="468"/>
      <c r="ARA2" s="468"/>
      <c r="ARB2" s="468"/>
      <c r="ARC2" s="468"/>
      <c r="ARD2" s="468"/>
      <c r="ARE2" s="468"/>
      <c r="ARF2" s="468"/>
      <c r="ARG2" s="468"/>
      <c r="ARH2" s="468"/>
      <c r="ARI2" s="468"/>
      <c r="ARJ2" s="468"/>
      <c r="ARK2" s="468"/>
      <c r="ARL2" s="468"/>
      <c r="ARM2" s="468"/>
      <c r="ARN2" s="468"/>
      <c r="ARO2" s="468"/>
      <c r="ARP2" s="468"/>
      <c r="ARQ2" s="468"/>
      <c r="ARR2" s="468"/>
      <c r="ARS2" s="468"/>
      <c r="ART2" s="468"/>
      <c r="ARU2" s="468"/>
      <c r="ARV2" s="468"/>
      <c r="ARW2" s="468"/>
      <c r="ARX2" s="468"/>
      <c r="ARY2" s="468"/>
      <c r="ARZ2" s="468"/>
      <c r="ASA2" s="468"/>
      <c r="ASB2" s="468"/>
      <c r="ASC2" s="468"/>
      <c r="ASD2" s="468"/>
      <c r="ASE2" s="468"/>
      <c r="ASF2" s="468"/>
      <c r="ASG2" s="468"/>
      <c r="ASH2" s="468"/>
      <c r="ASI2" s="468"/>
      <c r="ASJ2" s="468"/>
      <c r="ASK2" s="468"/>
      <c r="ASL2" s="468"/>
      <c r="ASM2" s="468"/>
      <c r="ASN2" s="468"/>
      <c r="ASO2" s="468"/>
      <c r="ASP2" s="468"/>
      <c r="ASQ2" s="468"/>
      <c r="ASR2" s="468"/>
      <c r="ASS2" s="468"/>
      <c r="AST2" s="468"/>
      <c r="ASU2" s="468"/>
      <c r="ASV2" s="468"/>
      <c r="ASW2" s="468"/>
      <c r="ASX2" s="468"/>
      <c r="ASY2" s="468"/>
      <c r="ASZ2" s="468"/>
      <c r="ATA2" s="468"/>
      <c r="ATB2" s="468"/>
      <c r="ATC2" s="468"/>
      <c r="ATD2" s="468"/>
      <c r="ATE2" s="468"/>
      <c r="ATF2" s="468"/>
      <c r="ATG2" s="468"/>
      <c r="ATH2" s="468"/>
      <c r="ATI2" s="468"/>
      <c r="ATJ2" s="468"/>
      <c r="ATK2" s="468"/>
      <c r="ATL2" s="468"/>
      <c r="ATM2" s="468"/>
      <c r="ATN2" s="468"/>
      <c r="ATO2" s="468"/>
      <c r="ATP2" s="468"/>
      <c r="ATQ2" s="468"/>
      <c r="ATR2" s="468"/>
      <c r="ATS2" s="468"/>
      <c r="ATT2" s="468"/>
      <c r="ATU2" s="468"/>
      <c r="ATV2" s="468"/>
      <c r="ATW2" s="468"/>
      <c r="ATX2" s="468"/>
      <c r="ATY2" s="468"/>
      <c r="ATZ2" s="468"/>
      <c r="AUA2" s="468"/>
      <c r="AUB2" s="468"/>
      <c r="AUC2" s="468"/>
      <c r="AUD2" s="468"/>
      <c r="AUE2" s="468"/>
      <c r="AUF2" s="468"/>
      <c r="AUG2" s="468"/>
      <c r="AUH2" s="468"/>
      <c r="AUI2" s="468"/>
      <c r="AUJ2" s="468"/>
      <c r="AUK2" s="468"/>
      <c r="AUL2" s="468"/>
      <c r="AUM2" s="468"/>
      <c r="AUN2" s="468"/>
      <c r="AUO2" s="468"/>
      <c r="AUP2" s="468"/>
      <c r="AUQ2" s="468"/>
      <c r="AUR2" s="468"/>
      <c r="AUS2" s="468"/>
      <c r="AUT2" s="468"/>
      <c r="AUU2" s="468"/>
      <c r="AUV2" s="468"/>
      <c r="AUW2" s="468"/>
      <c r="AUX2" s="468"/>
      <c r="AUY2" s="468"/>
      <c r="AUZ2" s="468"/>
      <c r="AVA2" s="468"/>
      <c r="AVB2" s="468"/>
      <c r="AVC2" s="468"/>
      <c r="AVD2" s="468"/>
      <c r="AVE2" s="468"/>
      <c r="AVF2" s="468"/>
      <c r="AVG2" s="468"/>
      <c r="AVH2" s="468"/>
      <c r="AVI2" s="468"/>
      <c r="AVJ2" s="468"/>
      <c r="AVK2" s="468"/>
      <c r="AVL2" s="468"/>
      <c r="AVM2" s="468"/>
      <c r="AVN2" s="468"/>
      <c r="AVO2" s="468"/>
      <c r="AVP2" s="468"/>
      <c r="AVQ2" s="468"/>
      <c r="AVR2" s="468"/>
      <c r="AVS2" s="468"/>
      <c r="AVT2" s="468"/>
      <c r="AVU2" s="468"/>
      <c r="AVV2" s="468"/>
      <c r="AVW2" s="468"/>
      <c r="AVX2" s="468"/>
      <c r="AVY2" s="468"/>
      <c r="AVZ2" s="468"/>
      <c r="AWA2" s="468"/>
      <c r="AWB2" s="468"/>
      <c r="AWC2" s="468"/>
      <c r="AWD2" s="468"/>
      <c r="AWE2" s="468"/>
      <c r="AWF2" s="468"/>
      <c r="AWG2" s="468"/>
      <c r="AWH2" s="468"/>
      <c r="AWI2" s="468"/>
      <c r="AWJ2" s="468"/>
      <c r="AWK2" s="468"/>
      <c r="AWL2" s="468"/>
      <c r="AWM2" s="468"/>
      <c r="AWN2" s="468"/>
      <c r="AWO2" s="468"/>
      <c r="AWP2" s="468"/>
      <c r="AWQ2" s="468"/>
      <c r="AWR2" s="468"/>
      <c r="AWS2" s="468"/>
      <c r="AWT2" s="468"/>
      <c r="AWU2" s="468"/>
      <c r="AWV2" s="468"/>
      <c r="AWW2" s="468"/>
      <c r="AWX2" s="468"/>
      <c r="AWY2" s="468"/>
      <c r="AWZ2" s="468"/>
      <c r="AXA2" s="468"/>
      <c r="AXB2" s="468"/>
      <c r="AXC2" s="468"/>
      <c r="AXD2" s="468"/>
      <c r="AXE2" s="468"/>
      <c r="AXF2" s="468"/>
      <c r="AXG2" s="468"/>
      <c r="AXH2" s="468"/>
      <c r="AXI2" s="468"/>
      <c r="AXJ2" s="468"/>
      <c r="AXK2" s="468"/>
      <c r="AXL2" s="468"/>
      <c r="AXM2" s="468"/>
      <c r="AXN2" s="468"/>
      <c r="AXO2" s="468"/>
      <c r="AXP2" s="468"/>
      <c r="AXQ2" s="468"/>
      <c r="AXR2" s="468"/>
      <c r="AXS2" s="468"/>
      <c r="AXT2" s="468"/>
      <c r="AXU2" s="468"/>
      <c r="AXV2" s="468"/>
      <c r="AXW2" s="468"/>
      <c r="AXX2" s="468"/>
      <c r="AXY2" s="468"/>
      <c r="AXZ2" s="468"/>
      <c r="AYA2" s="468"/>
      <c r="AYB2" s="468"/>
      <c r="AYC2" s="468"/>
      <c r="AYD2" s="468"/>
      <c r="AYE2" s="468"/>
      <c r="AYF2" s="468"/>
      <c r="AYG2" s="468"/>
      <c r="AYH2" s="468"/>
      <c r="AYI2" s="468"/>
      <c r="AYJ2" s="468"/>
      <c r="AYK2" s="468"/>
      <c r="AYL2" s="468"/>
      <c r="AYM2" s="468"/>
      <c r="AYN2" s="468"/>
      <c r="AYO2" s="468"/>
      <c r="AYP2" s="468"/>
      <c r="AYQ2" s="468"/>
      <c r="AYR2" s="468"/>
      <c r="AYS2" s="468"/>
      <c r="AYT2" s="468"/>
      <c r="AYU2" s="468"/>
      <c r="AYV2" s="468"/>
      <c r="AYW2" s="468"/>
      <c r="AYX2" s="468"/>
      <c r="AYY2" s="468"/>
      <c r="AYZ2" s="468"/>
      <c r="AZA2" s="468"/>
      <c r="AZB2" s="468"/>
      <c r="AZC2" s="468"/>
      <c r="AZD2" s="468"/>
      <c r="AZE2" s="468"/>
      <c r="AZF2" s="468"/>
      <c r="AZG2" s="468"/>
      <c r="AZH2" s="468"/>
      <c r="AZI2" s="468"/>
      <c r="AZJ2" s="468"/>
      <c r="AZK2" s="468"/>
      <c r="AZL2" s="468"/>
      <c r="AZM2" s="468"/>
      <c r="AZN2" s="468"/>
      <c r="AZO2" s="468"/>
      <c r="AZP2" s="468"/>
      <c r="AZQ2" s="468"/>
      <c r="AZR2" s="468"/>
      <c r="AZS2" s="468"/>
      <c r="AZT2" s="468"/>
      <c r="AZU2" s="468"/>
      <c r="AZV2" s="468"/>
      <c r="AZW2" s="468"/>
      <c r="AZX2" s="468"/>
      <c r="AZY2" s="468"/>
      <c r="AZZ2" s="468"/>
      <c r="BAA2" s="468"/>
      <c r="BAB2" s="468"/>
      <c r="BAC2" s="468"/>
      <c r="BAD2" s="468"/>
      <c r="BAE2" s="468"/>
      <c r="BAF2" s="468"/>
      <c r="BAG2" s="468"/>
      <c r="BAH2" s="468"/>
      <c r="BAI2" s="468"/>
      <c r="BAJ2" s="468"/>
      <c r="BAK2" s="468"/>
      <c r="BAL2" s="468"/>
      <c r="BAM2" s="468"/>
      <c r="BAN2" s="468"/>
      <c r="BAO2" s="468"/>
      <c r="BAP2" s="468"/>
      <c r="BAQ2" s="468"/>
      <c r="BAR2" s="468"/>
      <c r="BAS2" s="468"/>
      <c r="BAT2" s="468"/>
      <c r="BAU2" s="468"/>
      <c r="BAV2" s="468"/>
      <c r="BAW2" s="468"/>
      <c r="BAX2" s="468"/>
      <c r="BAY2" s="468"/>
      <c r="BAZ2" s="468"/>
      <c r="BBA2" s="468"/>
      <c r="BBB2" s="468"/>
      <c r="BBC2" s="468"/>
      <c r="BBD2" s="468"/>
      <c r="BBE2" s="468"/>
      <c r="BBF2" s="468"/>
      <c r="BBG2" s="468"/>
      <c r="BBH2" s="468"/>
      <c r="BBI2" s="468"/>
      <c r="BBJ2" s="468"/>
      <c r="BBK2" s="468"/>
      <c r="BBL2" s="468"/>
      <c r="BBM2" s="468"/>
      <c r="BBN2" s="468"/>
      <c r="BBO2" s="468"/>
      <c r="BBP2" s="468"/>
      <c r="BBQ2" s="468"/>
      <c r="BBR2" s="468"/>
      <c r="BBS2" s="468"/>
      <c r="BBT2" s="468"/>
      <c r="BBU2" s="468"/>
      <c r="BBV2" s="468"/>
      <c r="BBW2" s="468"/>
      <c r="BBX2" s="468"/>
      <c r="BBY2" s="468"/>
      <c r="BBZ2" s="468"/>
      <c r="BCA2" s="468"/>
      <c r="BCB2" s="468"/>
      <c r="BCC2" s="468"/>
      <c r="BCD2" s="468"/>
      <c r="BCE2" s="468"/>
      <c r="BCF2" s="468"/>
      <c r="BCG2" s="468"/>
      <c r="BCH2" s="468"/>
      <c r="BCI2" s="468"/>
      <c r="BCJ2" s="468"/>
      <c r="BCK2" s="468"/>
      <c r="BCL2" s="468"/>
      <c r="BCM2" s="468"/>
      <c r="BCN2" s="468"/>
      <c r="BCO2" s="468"/>
      <c r="BCP2" s="468"/>
      <c r="BCQ2" s="468"/>
      <c r="BCR2" s="468"/>
      <c r="BCS2" s="468"/>
      <c r="BCT2" s="468"/>
      <c r="BCU2" s="468"/>
      <c r="BCV2" s="468"/>
      <c r="BCW2" s="468"/>
      <c r="BCX2" s="468"/>
      <c r="BCY2" s="468"/>
      <c r="BCZ2" s="468"/>
      <c r="BDA2" s="468"/>
      <c r="BDB2" s="468"/>
      <c r="BDC2" s="468"/>
      <c r="BDD2" s="468"/>
      <c r="BDE2" s="468"/>
      <c r="BDF2" s="468"/>
      <c r="BDG2" s="468"/>
      <c r="BDH2" s="468"/>
      <c r="BDI2" s="468"/>
      <c r="BDJ2" s="468"/>
      <c r="BDK2" s="468"/>
      <c r="BDL2" s="468"/>
      <c r="BDM2" s="468"/>
      <c r="BDN2" s="468"/>
      <c r="BDO2" s="468"/>
      <c r="BDP2" s="468"/>
      <c r="BDQ2" s="468"/>
      <c r="BDR2" s="468"/>
      <c r="BDS2" s="468"/>
      <c r="BDT2" s="468"/>
      <c r="BDU2" s="468"/>
      <c r="BDV2" s="468"/>
      <c r="BDW2" s="468"/>
      <c r="BDX2" s="468"/>
      <c r="BDY2" s="468"/>
      <c r="BDZ2" s="468"/>
      <c r="BEA2" s="468"/>
      <c r="BEB2" s="468"/>
      <c r="BEC2" s="468"/>
      <c r="BED2" s="468"/>
      <c r="BEE2" s="468"/>
      <c r="BEF2" s="468"/>
      <c r="BEG2" s="468"/>
      <c r="BEH2" s="468"/>
      <c r="BEI2" s="468"/>
      <c r="BEJ2" s="468"/>
      <c r="BEK2" s="468"/>
      <c r="BEL2" s="468"/>
      <c r="BEM2" s="468"/>
      <c r="BEN2" s="468"/>
      <c r="BEO2" s="468"/>
      <c r="BEP2" s="468"/>
      <c r="BEQ2" s="468"/>
      <c r="BER2" s="468"/>
      <c r="BES2" s="468"/>
      <c r="BET2" s="468"/>
      <c r="BEU2" s="468"/>
      <c r="BEV2" s="468"/>
      <c r="BEW2" s="468"/>
      <c r="BEX2" s="468"/>
      <c r="BEY2" s="468"/>
      <c r="BEZ2" s="468"/>
      <c r="BFA2" s="468"/>
      <c r="BFB2" s="468"/>
      <c r="BFC2" s="468"/>
      <c r="BFD2" s="468"/>
      <c r="BFE2" s="468"/>
      <c r="BFF2" s="468"/>
      <c r="BFG2" s="468"/>
      <c r="BFH2" s="468"/>
      <c r="BFI2" s="468"/>
      <c r="BFJ2" s="468"/>
      <c r="BFK2" s="468"/>
      <c r="BFL2" s="468"/>
      <c r="BFM2" s="468"/>
      <c r="BFN2" s="468"/>
      <c r="BFO2" s="468"/>
      <c r="BFP2" s="468"/>
      <c r="BFQ2" s="468"/>
      <c r="BFR2" s="468"/>
      <c r="BFS2" s="468"/>
      <c r="BFT2" s="468"/>
      <c r="BFU2" s="468"/>
      <c r="BFV2" s="468"/>
      <c r="BFW2" s="468"/>
      <c r="BFX2" s="468"/>
      <c r="BFY2" s="468"/>
      <c r="BFZ2" s="468"/>
      <c r="BGA2" s="468"/>
      <c r="BGB2" s="468"/>
      <c r="BGC2" s="468"/>
      <c r="BGD2" s="468"/>
      <c r="BGE2" s="468"/>
      <c r="BGF2" s="468"/>
      <c r="BGG2" s="468"/>
      <c r="BGH2" s="468"/>
      <c r="BGI2" s="468"/>
      <c r="BGJ2" s="468"/>
      <c r="BGK2" s="468"/>
      <c r="BGL2" s="468"/>
      <c r="BGM2" s="468"/>
      <c r="BGN2" s="468"/>
      <c r="BGO2" s="468"/>
      <c r="BGP2" s="468"/>
      <c r="BGQ2" s="468"/>
      <c r="BGR2" s="468"/>
      <c r="BGS2" s="468"/>
      <c r="BGT2" s="468"/>
      <c r="BGU2" s="468"/>
      <c r="BGV2" s="468"/>
      <c r="BGW2" s="468"/>
      <c r="BGX2" s="468"/>
      <c r="BGY2" s="468"/>
      <c r="BGZ2" s="468"/>
      <c r="BHA2" s="468"/>
      <c r="BHB2" s="468"/>
      <c r="BHC2" s="468"/>
      <c r="BHD2" s="468"/>
      <c r="BHE2" s="468"/>
      <c r="BHF2" s="468"/>
      <c r="BHG2" s="468"/>
      <c r="BHH2" s="468"/>
      <c r="BHI2" s="468"/>
      <c r="BHJ2" s="468"/>
      <c r="BHK2" s="468"/>
      <c r="BHL2" s="468"/>
      <c r="BHM2" s="468"/>
      <c r="BHN2" s="468"/>
      <c r="BHO2" s="468"/>
      <c r="BHP2" s="468"/>
      <c r="BHQ2" s="468"/>
      <c r="BHR2" s="468"/>
      <c r="BHS2" s="468"/>
      <c r="BHT2" s="468"/>
      <c r="BHU2" s="468"/>
      <c r="BHV2" s="468"/>
      <c r="BHW2" s="468"/>
      <c r="BHX2" s="468"/>
      <c r="BHY2" s="468"/>
      <c r="BHZ2" s="468"/>
      <c r="BIA2" s="468"/>
      <c r="BIB2" s="468"/>
      <c r="BIC2" s="468"/>
      <c r="BID2" s="468"/>
      <c r="BIE2" s="468"/>
      <c r="BIF2" s="468"/>
      <c r="BIG2" s="468"/>
      <c r="BIH2" s="468"/>
      <c r="BII2" s="468"/>
      <c r="BIJ2" s="468"/>
      <c r="BIK2" s="468"/>
      <c r="BIL2" s="468"/>
      <c r="BIM2" s="468"/>
      <c r="BIN2" s="468"/>
      <c r="BIO2" s="468"/>
      <c r="BIP2" s="468"/>
      <c r="BIQ2" s="468"/>
      <c r="BIR2" s="468"/>
      <c r="BIS2" s="468"/>
      <c r="BIT2" s="468"/>
      <c r="BIU2" s="468"/>
      <c r="BIV2" s="468"/>
      <c r="BIW2" s="468"/>
      <c r="BIX2" s="468"/>
      <c r="BIY2" s="468"/>
      <c r="BIZ2" s="468"/>
      <c r="BJA2" s="468"/>
      <c r="BJB2" s="468"/>
      <c r="BJC2" s="468"/>
      <c r="BJD2" s="468"/>
      <c r="BJE2" s="468"/>
      <c r="BJF2" s="468"/>
      <c r="BJG2" s="468"/>
      <c r="BJH2" s="468"/>
      <c r="BJI2" s="468"/>
      <c r="BJJ2" s="468"/>
      <c r="BJK2" s="468"/>
      <c r="BJL2" s="468"/>
      <c r="BJM2" s="468"/>
      <c r="BJN2" s="468"/>
      <c r="BJO2" s="468"/>
      <c r="BJP2" s="468"/>
      <c r="BJQ2" s="468"/>
      <c r="BJR2" s="468"/>
      <c r="BJS2" s="468"/>
      <c r="BJT2" s="468"/>
      <c r="BJU2" s="468"/>
      <c r="BJV2" s="468"/>
      <c r="BJW2" s="468"/>
      <c r="BJX2" s="468"/>
      <c r="BJY2" s="468"/>
      <c r="BJZ2" s="468"/>
      <c r="BKA2" s="468"/>
      <c r="BKB2" s="468"/>
      <c r="BKC2" s="468"/>
      <c r="BKD2" s="468"/>
      <c r="BKE2" s="468"/>
      <c r="BKF2" s="468"/>
      <c r="BKG2" s="468"/>
      <c r="BKH2" s="468"/>
      <c r="BKI2" s="468"/>
      <c r="BKJ2" s="468"/>
      <c r="BKK2" s="468"/>
      <c r="BKL2" s="468"/>
      <c r="BKM2" s="468"/>
      <c r="BKN2" s="468"/>
      <c r="BKO2" s="468"/>
      <c r="BKP2" s="468"/>
      <c r="BKQ2" s="468"/>
      <c r="BKR2" s="468"/>
      <c r="BKS2" s="468"/>
      <c r="BKT2" s="468"/>
      <c r="BKU2" s="468"/>
      <c r="BKV2" s="468"/>
      <c r="BKW2" s="468"/>
      <c r="BKX2" s="468"/>
      <c r="BKY2" s="468"/>
      <c r="BKZ2" s="468"/>
      <c r="BLA2" s="468"/>
      <c r="BLB2" s="468"/>
      <c r="BLC2" s="468"/>
      <c r="BLD2" s="468"/>
      <c r="BLE2" s="468"/>
      <c r="BLF2" s="468"/>
      <c r="BLG2" s="468"/>
      <c r="BLH2" s="468"/>
      <c r="BLI2" s="468"/>
      <c r="BLJ2" s="468"/>
      <c r="BLK2" s="468"/>
      <c r="BLL2" s="468"/>
      <c r="BLM2" s="468"/>
      <c r="BLN2" s="468"/>
      <c r="BLO2" s="468"/>
      <c r="BLP2" s="468"/>
      <c r="BLQ2" s="468"/>
      <c r="BLR2" s="468"/>
      <c r="BLS2" s="468"/>
      <c r="BLT2" s="468"/>
      <c r="BLU2" s="468"/>
      <c r="BLV2" s="468"/>
      <c r="BLW2" s="468"/>
      <c r="BLX2" s="468"/>
      <c r="BLY2" s="468"/>
      <c r="BLZ2" s="468"/>
      <c r="BMA2" s="468"/>
      <c r="BMB2" s="468"/>
      <c r="BMC2" s="468"/>
      <c r="BMD2" s="468"/>
      <c r="BME2" s="468"/>
      <c r="BMF2" s="468"/>
      <c r="BMG2" s="468"/>
      <c r="BMH2" s="468"/>
      <c r="BMI2" s="468"/>
      <c r="BMJ2" s="468"/>
      <c r="BMK2" s="468"/>
      <c r="BML2" s="468"/>
      <c r="BMM2" s="468"/>
      <c r="BMN2" s="468"/>
      <c r="BMO2" s="468"/>
      <c r="BMP2" s="468"/>
      <c r="BMQ2" s="468"/>
      <c r="BMR2" s="468"/>
      <c r="BMS2" s="468"/>
      <c r="BMT2" s="468"/>
      <c r="BMU2" s="468"/>
      <c r="BMV2" s="468"/>
      <c r="BMW2" s="468"/>
      <c r="BMX2" s="468"/>
      <c r="BMY2" s="468"/>
      <c r="BMZ2" s="468"/>
      <c r="BNA2" s="468"/>
      <c r="BNB2" s="468"/>
      <c r="BNC2" s="468"/>
      <c r="BND2" s="468"/>
      <c r="BNE2" s="468"/>
      <c r="BNF2" s="468"/>
      <c r="BNG2" s="468"/>
      <c r="BNH2" s="468"/>
      <c r="BNI2" s="468"/>
      <c r="BNJ2" s="468"/>
      <c r="BNK2" s="468"/>
      <c r="BNL2" s="468"/>
      <c r="BNM2" s="468"/>
      <c r="BNN2" s="468"/>
      <c r="BNO2" s="468"/>
      <c r="BNP2" s="468"/>
      <c r="BNQ2" s="468"/>
      <c r="BNR2" s="468"/>
      <c r="BNS2" s="468"/>
      <c r="BNT2" s="468"/>
      <c r="BNU2" s="468"/>
      <c r="BNV2" s="468"/>
      <c r="BNW2" s="468"/>
      <c r="BNX2" s="468"/>
      <c r="BNY2" s="468"/>
      <c r="BNZ2" s="468"/>
      <c r="BOA2" s="468"/>
      <c r="BOB2" s="468"/>
      <c r="BOC2" s="468"/>
      <c r="BOD2" s="468"/>
      <c r="BOE2" s="468"/>
      <c r="BOF2" s="468"/>
      <c r="BOG2" s="468"/>
      <c r="BOH2" s="468"/>
      <c r="BOI2" s="468"/>
      <c r="BOJ2" s="468"/>
      <c r="BOK2" s="468"/>
      <c r="BOL2" s="468"/>
      <c r="BOM2" s="468"/>
      <c r="BON2" s="468"/>
      <c r="BOO2" s="468"/>
      <c r="BOP2" s="468"/>
      <c r="BOQ2" s="468"/>
      <c r="BOR2" s="468"/>
      <c r="BOS2" s="468"/>
      <c r="BOT2" s="468"/>
      <c r="BOU2" s="468"/>
      <c r="BOV2" s="468"/>
      <c r="BOW2" s="468"/>
      <c r="BOX2" s="468"/>
      <c r="BOY2" s="468"/>
      <c r="BOZ2" s="468"/>
      <c r="BPA2" s="468"/>
      <c r="BPB2" s="468"/>
      <c r="BPC2" s="468"/>
      <c r="BPD2" s="468"/>
      <c r="BPE2" s="468"/>
      <c r="BPF2" s="468"/>
      <c r="BPG2" s="468"/>
      <c r="BPH2" s="468"/>
      <c r="BPI2" s="468"/>
      <c r="BPJ2" s="468"/>
      <c r="BPK2" s="468"/>
      <c r="BPL2" s="468"/>
      <c r="BPM2" s="468"/>
      <c r="BPN2" s="468"/>
      <c r="BPO2" s="468"/>
      <c r="BPP2" s="468"/>
      <c r="BPQ2" s="468"/>
      <c r="BPR2" s="468"/>
      <c r="BPS2" s="468"/>
      <c r="BPT2" s="468"/>
      <c r="BPU2" s="468"/>
      <c r="BPV2" s="468"/>
      <c r="BPW2" s="468"/>
      <c r="BPX2" s="468"/>
      <c r="BPY2" s="468"/>
      <c r="BPZ2" s="468"/>
      <c r="BQA2" s="468"/>
      <c r="BQB2" s="468"/>
      <c r="BQC2" s="468"/>
      <c r="BQD2" s="468"/>
      <c r="BQE2" s="468"/>
      <c r="BQF2" s="468"/>
      <c r="BQG2" s="468"/>
      <c r="BQH2" s="468"/>
      <c r="BQI2" s="468"/>
      <c r="BQJ2" s="468"/>
      <c r="BQK2" s="468"/>
      <c r="BQL2" s="468"/>
      <c r="BQM2" s="468"/>
      <c r="BQN2" s="468"/>
      <c r="BQO2" s="468"/>
      <c r="BQP2" s="468"/>
      <c r="BQQ2" s="468"/>
      <c r="BQR2" s="468"/>
      <c r="BQS2" s="468"/>
      <c r="BQT2" s="468"/>
      <c r="BQU2" s="468"/>
      <c r="BQV2" s="468"/>
      <c r="BQW2" s="468"/>
      <c r="BQX2" s="468"/>
      <c r="BQY2" s="468"/>
      <c r="BQZ2" s="468"/>
      <c r="BRA2" s="468"/>
      <c r="BRB2" s="468"/>
      <c r="BRC2" s="468"/>
      <c r="BRD2" s="468"/>
      <c r="BRE2" s="468"/>
      <c r="BRF2" s="468"/>
      <c r="BRG2" s="468"/>
      <c r="BRH2" s="468"/>
      <c r="BRI2" s="468"/>
      <c r="BRJ2" s="468"/>
      <c r="BRK2" s="468"/>
      <c r="BRL2" s="468"/>
      <c r="BRM2" s="468"/>
      <c r="BRN2" s="468"/>
      <c r="BRO2" s="468"/>
      <c r="BRP2" s="468"/>
      <c r="BRQ2" s="468"/>
      <c r="BRR2" s="468"/>
      <c r="BRS2" s="468"/>
      <c r="BRT2" s="468"/>
      <c r="BRU2" s="468"/>
      <c r="BRV2" s="468"/>
      <c r="BRW2" s="468"/>
      <c r="BRX2" s="468"/>
      <c r="BRY2" s="468"/>
      <c r="BRZ2" s="468"/>
      <c r="BSA2" s="468"/>
      <c r="BSB2" s="468"/>
      <c r="BSC2" s="468"/>
      <c r="BSD2" s="468"/>
      <c r="BSE2" s="468"/>
      <c r="BSF2" s="468"/>
      <c r="BSG2" s="468"/>
      <c r="BSH2" s="468"/>
      <c r="BSI2" s="468"/>
      <c r="BSJ2" s="468"/>
      <c r="BSK2" s="468"/>
      <c r="BSL2" s="468"/>
      <c r="BSM2" s="468"/>
      <c r="BSN2" s="468"/>
      <c r="BSO2" s="468"/>
      <c r="BSP2" s="468"/>
      <c r="BSQ2" s="468"/>
      <c r="BSR2" s="468"/>
      <c r="BSS2" s="468"/>
      <c r="BST2" s="468"/>
      <c r="BSU2" s="468"/>
      <c r="BSV2" s="468"/>
      <c r="BSW2" s="468"/>
      <c r="BSX2" s="468"/>
      <c r="BSY2" s="468"/>
      <c r="BSZ2" s="468"/>
      <c r="BTA2" s="468"/>
      <c r="BTB2" s="468"/>
      <c r="BTC2" s="468"/>
      <c r="BTD2" s="468"/>
      <c r="BTE2" s="468"/>
      <c r="BTF2" s="468"/>
      <c r="BTG2" s="468"/>
      <c r="BTH2" s="468"/>
      <c r="BTI2" s="468"/>
      <c r="BTJ2" s="468"/>
      <c r="BTK2" s="468"/>
      <c r="BTL2" s="468"/>
      <c r="BTM2" s="468"/>
      <c r="BTN2" s="468"/>
      <c r="BTO2" s="468"/>
      <c r="BTP2" s="468"/>
      <c r="BTQ2" s="468"/>
      <c r="BTR2" s="468"/>
      <c r="BTS2" s="468"/>
      <c r="BTT2" s="468"/>
      <c r="BTU2" s="468"/>
      <c r="BTV2" s="468"/>
      <c r="BTW2" s="468"/>
      <c r="BTX2" s="468"/>
      <c r="BTY2" s="468"/>
      <c r="BTZ2" s="468"/>
      <c r="BUA2" s="468"/>
      <c r="BUB2" s="468"/>
      <c r="BUC2" s="468"/>
      <c r="BUD2" s="468"/>
      <c r="BUE2" s="468"/>
      <c r="BUF2" s="468"/>
      <c r="BUG2" s="468"/>
      <c r="BUH2" s="468"/>
      <c r="BUI2" s="468"/>
      <c r="BUJ2" s="468"/>
      <c r="BUK2" s="468"/>
      <c r="BUL2" s="468"/>
      <c r="BUM2" s="468"/>
      <c r="BUN2" s="468"/>
      <c r="BUO2" s="468"/>
      <c r="BUP2" s="468"/>
      <c r="BUQ2" s="468"/>
      <c r="BUR2" s="468"/>
      <c r="BUS2" s="468"/>
      <c r="BUT2" s="468"/>
      <c r="BUU2" s="468"/>
      <c r="BUV2" s="468"/>
      <c r="BUW2" s="468"/>
      <c r="BUX2" s="468"/>
      <c r="BUY2" s="468"/>
      <c r="BUZ2" s="468"/>
      <c r="BVA2" s="468"/>
      <c r="BVB2" s="468"/>
      <c r="BVC2" s="468"/>
      <c r="BVD2" s="468"/>
      <c r="BVE2" s="468"/>
      <c r="BVF2" s="468"/>
      <c r="BVG2" s="468"/>
      <c r="BVH2" s="468"/>
      <c r="BVI2" s="468"/>
      <c r="BVJ2" s="468"/>
      <c r="BVK2" s="468"/>
      <c r="BVL2" s="468"/>
      <c r="BVM2" s="468"/>
      <c r="BVN2" s="468"/>
      <c r="BVO2" s="468"/>
      <c r="BVP2" s="468"/>
      <c r="BVQ2" s="468"/>
      <c r="BVR2" s="468"/>
      <c r="BVS2" s="468"/>
      <c r="BVT2" s="468"/>
      <c r="BVU2" s="468"/>
      <c r="BVV2" s="468"/>
      <c r="BVW2" s="468"/>
      <c r="BVX2" s="468"/>
      <c r="BVY2" s="468"/>
      <c r="BVZ2" s="468"/>
      <c r="BWA2" s="468"/>
      <c r="BWB2" s="468"/>
      <c r="BWC2" s="468"/>
      <c r="BWD2" s="468"/>
      <c r="BWE2" s="468"/>
      <c r="BWF2" s="468"/>
      <c r="BWG2" s="468"/>
      <c r="BWH2" s="468"/>
      <c r="BWI2" s="468"/>
      <c r="BWJ2" s="468"/>
      <c r="BWK2" s="468"/>
      <c r="BWL2" s="468"/>
      <c r="BWM2" s="468"/>
      <c r="BWN2" s="468"/>
      <c r="BWO2" s="468"/>
      <c r="BWP2" s="468"/>
      <c r="BWQ2" s="468"/>
      <c r="BWR2" s="468"/>
      <c r="BWS2" s="468"/>
      <c r="BWT2" s="468"/>
      <c r="BWU2" s="468"/>
      <c r="BWV2" s="468"/>
      <c r="BWW2" s="468"/>
      <c r="BWX2" s="468"/>
      <c r="BWY2" s="468"/>
      <c r="BWZ2" s="468"/>
      <c r="BXA2" s="468"/>
      <c r="BXB2" s="468"/>
      <c r="BXC2" s="468"/>
      <c r="BXD2" s="468"/>
      <c r="BXE2" s="468"/>
      <c r="BXF2" s="468"/>
      <c r="BXG2" s="468"/>
      <c r="BXH2" s="468"/>
      <c r="BXI2" s="468"/>
      <c r="BXJ2" s="468"/>
      <c r="BXK2" s="468"/>
      <c r="BXL2" s="468"/>
      <c r="BXM2" s="468"/>
      <c r="BXN2" s="468"/>
      <c r="BXO2" s="468"/>
      <c r="BXP2" s="468"/>
      <c r="BXQ2" s="468"/>
      <c r="BXR2" s="468"/>
      <c r="BXS2" s="468"/>
      <c r="BXT2" s="468"/>
      <c r="BXU2" s="468"/>
      <c r="BXV2" s="468"/>
      <c r="BXW2" s="468"/>
      <c r="BXX2" s="468"/>
      <c r="BXY2" s="468"/>
      <c r="BXZ2" s="468"/>
      <c r="BYA2" s="468"/>
      <c r="BYB2" s="468"/>
      <c r="BYC2" s="468"/>
      <c r="BYD2" s="468"/>
      <c r="BYE2" s="468"/>
      <c r="BYF2" s="468"/>
      <c r="BYG2" s="468"/>
      <c r="BYH2" s="468"/>
      <c r="BYI2" s="468"/>
      <c r="BYJ2" s="468"/>
      <c r="BYK2" s="468"/>
      <c r="BYL2" s="468"/>
      <c r="BYM2" s="468"/>
      <c r="BYN2" s="468"/>
      <c r="BYO2" s="468"/>
      <c r="BYP2" s="468"/>
      <c r="BYQ2" s="468"/>
      <c r="BYR2" s="468"/>
      <c r="BYS2" s="468"/>
      <c r="BYT2" s="468"/>
      <c r="BYU2" s="468"/>
      <c r="BYV2" s="468"/>
      <c r="BYW2" s="468"/>
      <c r="BYX2" s="468"/>
      <c r="BYY2" s="468"/>
      <c r="BYZ2" s="468"/>
      <c r="BZA2" s="468"/>
      <c r="BZB2" s="468"/>
      <c r="BZC2" s="468"/>
      <c r="BZD2" s="468"/>
      <c r="BZE2" s="468"/>
      <c r="BZF2" s="468"/>
      <c r="BZG2" s="468"/>
      <c r="BZH2" s="468"/>
      <c r="BZI2" s="468"/>
      <c r="BZJ2" s="468"/>
      <c r="BZK2" s="468"/>
      <c r="BZL2" s="468"/>
      <c r="BZM2" s="468"/>
      <c r="BZN2" s="468"/>
      <c r="BZO2" s="468"/>
      <c r="BZP2" s="468"/>
      <c r="BZQ2" s="468"/>
      <c r="BZR2" s="468"/>
      <c r="BZS2" s="468"/>
      <c r="BZT2" s="468"/>
      <c r="BZU2" s="468"/>
      <c r="BZV2" s="468"/>
      <c r="BZW2" s="468"/>
      <c r="BZX2" s="468"/>
      <c r="BZY2" s="468"/>
      <c r="BZZ2" s="468"/>
      <c r="CAA2" s="468"/>
      <c r="CAB2" s="468"/>
      <c r="CAC2" s="468"/>
      <c r="CAD2" s="468"/>
      <c r="CAE2" s="468"/>
      <c r="CAF2" s="468"/>
      <c r="CAG2" s="468"/>
      <c r="CAH2" s="468"/>
      <c r="CAI2" s="468"/>
      <c r="CAJ2" s="468"/>
      <c r="CAK2" s="468"/>
      <c r="CAL2" s="468"/>
      <c r="CAM2" s="468"/>
      <c r="CAN2" s="468"/>
      <c r="CAO2" s="468"/>
      <c r="CAP2" s="468"/>
      <c r="CAQ2" s="468"/>
      <c r="CAR2" s="468"/>
      <c r="CAS2" s="468"/>
      <c r="CAT2" s="468"/>
      <c r="CAU2" s="468"/>
      <c r="CAV2" s="468"/>
      <c r="CAW2" s="468"/>
      <c r="CAX2" s="468"/>
      <c r="CAY2" s="468"/>
      <c r="CAZ2" s="468"/>
      <c r="CBA2" s="468"/>
      <c r="CBB2" s="468"/>
      <c r="CBC2" s="468"/>
      <c r="CBD2" s="468"/>
      <c r="CBE2" s="468"/>
      <c r="CBF2" s="468"/>
      <c r="CBG2" s="468"/>
      <c r="CBH2" s="468"/>
      <c r="CBI2" s="468"/>
      <c r="CBJ2" s="468"/>
      <c r="CBK2" s="468"/>
      <c r="CBL2" s="468"/>
      <c r="CBM2" s="468"/>
      <c r="CBN2" s="468"/>
      <c r="CBO2" s="468"/>
      <c r="CBP2" s="468"/>
      <c r="CBQ2" s="468"/>
      <c r="CBR2" s="468"/>
      <c r="CBS2" s="468"/>
      <c r="CBT2" s="468"/>
      <c r="CBU2" s="468"/>
      <c r="CBV2" s="468"/>
      <c r="CBW2" s="468"/>
      <c r="CBX2" s="468"/>
      <c r="CBY2" s="468"/>
      <c r="CBZ2" s="468"/>
      <c r="CCA2" s="468"/>
      <c r="CCB2" s="468"/>
      <c r="CCC2" s="468"/>
      <c r="CCD2" s="468"/>
      <c r="CCE2" s="468"/>
      <c r="CCF2" s="468"/>
      <c r="CCG2" s="468"/>
      <c r="CCH2" s="468"/>
      <c r="CCI2" s="468"/>
      <c r="CCJ2" s="468"/>
      <c r="CCK2" s="468"/>
      <c r="CCL2" s="468"/>
      <c r="CCM2" s="468"/>
      <c r="CCN2" s="468"/>
      <c r="CCO2" s="468"/>
      <c r="CCP2" s="468"/>
      <c r="CCQ2" s="468"/>
      <c r="CCR2" s="468"/>
      <c r="CCS2" s="468"/>
      <c r="CCT2" s="468"/>
      <c r="CCU2" s="468"/>
      <c r="CCV2" s="468"/>
      <c r="CCW2" s="468"/>
      <c r="CCX2" s="468"/>
      <c r="CCY2" s="468"/>
      <c r="CCZ2" s="468"/>
      <c r="CDA2" s="468"/>
      <c r="CDB2" s="468"/>
      <c r="CDC2" s="468"/>
      <c r="CDD2" s="468"/>
      <c r="CDE2" s="468"/>
      <c r="CDF2" s="468"/>
      <c r="CDG2" s="468"/>
      <c r="CDH2" s="468"/>
      <c r="CDI2" s="468"/>
      <c r="CDJ2" s="468"/>
      <c r="CDK2" s="468"/>
      <c r="CDL2" s="468"/>
      <c r="CDM2" s="468"/>
      <c r="CDN2" s="468"/>
      <c r="CDO2" s="468"/>
      <c r="CDP2" s="468"/>
      <c r="CDQ2" s="468"/>
      <c r="CDR2" s="468"/>
      <c r="CDS2" s="468"/>
      <c r="CDT2" s="468"/>
      <c r="CDU2" s="468"/>
      <c r="CDV2" s="468"/>
      <c r="CDW2" s="468"/>
      <c r="CDX2" s="468"/>
      <c r="CDY2" s="468"/>
      <c r="CDZ2" s="468"/>
      <c r="CEA2" s="468"/>
      <c r="CEB2" s="468"/>
      <c r="CEC2" s="468"/>
      <c r="CED2" s="468"/>
      <c r="CEE2" s="468"/>
      <c r="CEF2" s="468"/>
      <c r="CEG2" s="468"/>
      <c r="CEH2" s="468"/>
      <c r="CEI2" s="468"/>
      <c r="CEJ2" s="468"/>
      <c r="CEK2" s="468"/>
      <c r="CEL2" s="468"/>
      <c r="CEM2" s="468"/>
      <c r="CEN2" s="468"/>
      <c r="CEO2" s="468"/>
      <c r="CEP2" s="468"/>
      <c r="CEQ2" s="468"/>
      <c r="CER2" s="468"/>
      <c r="CES2" s="468"/>
      <c r="CET2" s="468"/>
      <c r="CEU2" s="468"/>
      <c r="CEV2" s="468"/>
      <c r="CEW2" s="468"/>
      <c r="CEX2" s="468"/>
      <c r="CEY2" s="468"/>
      <c r="CEZ2" s="468"/>
      <c r="CFA2" s="468"/>
      <c r="CFB2" s="468"/>
      <c r="CFC2" s="468"/>
      <c r="CFD2" s="468"/>
      <c r="CFE2" s="468"/>
      <c r="CFF2" s="468"/>
      <c r="CFG2" s="468"/>
      <c r="CFH2" s="468"/>
      <c r="CFI2" s="468"/>
      <c r="CFJ2" s="468"/>
      <c r="CFK2" s="468"/>
      <c r="CFL2" s="468"/>
      <c r="CFM2" s="468"/>
      <c r="CFN2" s="468"/>
      <c r="CFO2" s="468"/>
      <c r="CFP2" s="468"/>
      <c r="CFQ2" s="468"/>
      <c r="CFR2" s="468"/>
      <c r="CFS2" s="468"/>
      <c r="CFT2" s="468"/>
      <c r="CFU2" s="468"/>
      <c r="CFV2" s="468"/>
      <c r="CFW2" s="468"/>
      <c r="CFX2" s="468"/>
      <c r="CFY2" s="468"/>
      <c r="CFZ2" s="468"/>
      <c r="CGA2" s="468"/>
      <c r="CGB2" s="468"/>
      <c r="CGC2" s="468"/>
      <c r="CGD2" s="468"/>
      <c r="CGE2" s="468"/>
      <c r="CGF2" s="468"/>
      <c r="CGG2" s="468"/>
      <c r="CGH2" s="468"/>
      <c r="CGI2" s="468"/>
      <c r="CGJ2" s="468"/>
      <c r="CGK2" s="468"/>
      <c r="CGL2" s="468"/>
      <c r="CGM2" s="468"/>
      <c r="CGN2" s="468"/>
      <c r="CGO2" s="468"/>
      <c r="CGP2" s="468"/>
      <c r="CGQ2" s="468"/>
      <c r="CGR2" s="468"/>
      <c r="CGS2" s="468"/>
      <c r="CGT2" s="468"/>
      <c r="CGU2" s="468"/>
      <c r="CGV2" s="468"/>
      <c r="CGW2" s="468"/>
      <c r="CGX2" s="468"/>
      <c r="CGY2" s="468"/>
      <c r="CGZ2" s="468"/>
      <c r="CHA2" s="468"/>
      <c r="CHB2" s="468"/>
      <c r="CHC2" s="468"/>
      <c r="CHD2" s="468"/>
      <c r="CHE2" s="468"/>
      <c r="CHF2" s="468"/>
      <c r="CHG2" s="468"/>
      <c r="CHH2" s="468"/>
      <c r="CHI2" s="468"/>
      <c r="CHJ2" s="468"/>
      <c r="CHK2" s="468"/>
      <c r="CHL2" s="468"/>
      <c r="CHM2" s="468"/>
      <c r="CHN2" s="468"/>
      <c r="CHO2" s="468"/>
      <c r="CHP2" s="468"/>
      <c r="CHQ2" s="468"/>
      <c r="CHR2" s="468"/>
      <c r="CHS2" s="468"/>
      <c r="CHT2" s="468"/>
      <c r="CHU2" s="468"/>
      <c r="CHV2" s="468"/>
      <c r="CHW2" s="468"/>
      <c r="CHX2" s="468"/>
      <c r="CHY2" s="468"/>
      <c r="CHZ2" s="468"/>
      <c r="CIA2" s="468"/>
      <c r="CIB2" s="468"/>
      <c r="CIC2" s="468"/>
      <c r="CID2" s="468"/>
      <c r="CIE2" s="468"/>
      <c r="CIF2" s="468"/>
      <c r="CIG2" s="468"/>
      <c r="CIH2" s="468"/>
      <c r="CII2" s="468"/>
      <c r="CIJ2" s="468"/>
      <c r="CIK2" s="468"/>
      <c r="CIL2" s="468"/>
      <c r="CIM2" s="468"/>
      <c r="CIN2" s="468"/>
      <c r="CIO2" s="468"/>
      <c r="CIP2" s="468"/>
      <c r="CIQ2" s="468"/>
      <c r="CIR2" s="468"/>
      <c r="CIS2" s="468"/>
      <c r="CIT2" s="468"/>
      <c r="CIU2" s="468"/>
      <c r="CIV2" s="468"/>
      <c r="CIW2" s="468"/>
      <c r="CIX2" s="468"/>
      <c r="CIY2" s="468"/>
      <c r="CIZ2" s="468"/>
      <c r="CJA2" s="468"/>
      <c r="CJB2" s="468"/>
      <c r="CJC2" s="468"/>
      <c r="CJD2" s="468"/>
      <c r="CJE2" s="468"/>
      <c r="CJF2" s="468"/>
      <c r="CJG2" s="468"/>
      <c r="CJH2" s="468"/>
      <c r="CJI2" s="468"/>
      <c r="CJJ2" s="468"/>
      <c r="CJK2" s="468"/>
      <c r="CJL2" s="468"/>
      <c r="CJM2" s="468"/>
      <c r="CJN2" s="468"/>
      <c r="CJO2" s="468"/>
      <c r="CJP2" s="468"/>
      <c r="CJQ2" s="468"/>
      <c r="CJR2" s="468"/>
      <c r="CJS2" s="468"/>
      <c r="CJT2" s="468"/>
      <c r="CJU2" s="468"/>
      <c r="CJV2" s="468"/>
      <c r="CJW2" s="468"/>
      <c r="CJX2" s="468"/>
      <c r="CJY2" s="468"/>
      <c r="CJZ2" s="468"/>
      <c r="CKA2" s="468"/>
      <c r="CKB2" s="468"/>
      <c r="CKC2" s="468"/>
      <c r="CKD2" s="468"/>
      <c r="CKE2" s="468"/>
      <c r="CKF2" s="468"/>
      <c r="CKG2" s="468"/>
      <c r="CKH2" s="468"/>
      <c r="CKI2" s="468"/>
      <c r="CKJ2" s="468"/>
      <c r="CKK2" s="468"/>
      <c r="CKL2" s="468"/>
      <c r="CKM2" s="468"/>
      <c r="CKN2" s="468"/>
      <c r="CKO2" s="468"/>
      <c r="CKP2" s="468"/>
      <c r="CKQ2" s="468"/>
      <c r="CKR2" s="468"/>
      <c r="CKS2" s="468"/>
      <c r="CKT2" s="468"/>
      <c r="CKU2" s="468"/>
      <c r="CKV2" s="468"/>
      <c r="CKW2" s="468"/>
      <c r="CKX2" s="468"/>
      <c r="CKY2" s="468"/>
      <c r="CKZ2" s="468"/>
      <c r="CLA2" s="468"/>
      <c r="CLB2" s="468"/>
      <c r="CLC2" s="468"/>
      <c r="CLD2" s="468"/>
      <c r="CLE2" s="468"/>
      <c r="CLF2" s="468"/>
      <c r="CLG2" s="468"/>
      <c r="CLH2" s="468"/>
      <c r="CLI2" s="468"/>
      <c r="CLJ2" s="468"/>
      <c r="CLK2" s="468"/>
      <c r="CLL2" s="468"/>
      <c r="CLM2" s="468"/>
      <c r="CLN2" s="468"/>
      <c r="CLO2" s="468"/>
      <c r="CLP2" s="468"/>
      <c r="CLQ2" s="468"/>
      <c r="CLR2" s="468"/>
      <c r="CLS2" s="468"/>
      <c r="CLT2" s="468"/>
      <c r="CLU2" s="468"/>
      <c r="CLV2" s="468"/>
      <c r="CLW2" s="468"/>
      <c r="CLX2" s="468"/>
      <c r="CLY2" s="468"/>
      <c r="CLZ2" s="468"/>
      <c r="CMA2" s="468"/>
      <c r="CMB2" s="468"/>
      <c r="CMC2" s="468"/>
      <c r="CMD2" s="468"/>
      <c r="CME2" s="468"/>
      <c r="CMF2" s="468"/>
      <c r="CMG2" s="468"/>
      <c r="CMH2" s="468"/>
      <c r="CMI2" s="468"/>
      <c r="CMJ2" s="468"/>
      <c r="CMK2" s="468"/>
      <c r="CML2" s="468"/>
      <c r="CMM2" s="468"/>
      <c r="CMN2" s="468"/>
      <c r="CMO2" s="468"/>
      <c r="CMP2" s="468"/>
      <c r="CMQ2" s="468"/>
      <c r="CMR2" s="468"/>
      <c r="CMS2" s="468"/>
      <c r="CMT2" s="468"/>
      <c r="CMU2" s="468"/>
      <c r="CMV2" s="468"/>
      <c r="CMW2" s="468"/>
      <c r="CMX2" s="468"/>
      <c r="CMY2" s="468"/>
      <c r="CMZ2" s="468"/>
      <c r="CNA2" s="468"/>
      <c r="CNB2" s="468"/>
      <c r="CNC2" s="468"/>
      <c r="CND2" s="468"/>
      <c r="CNE2" s="468"/>
      <c r="CNF2" s="468"/>
      <c r="CNG2" s="468"/>
      <c r="CNH2" s="468"/>
      <c r="CNI2" s="468"/>
      <c r="CNJ2" s="468"/>
      <c r="CNK2" s="468"/>
      <c r="CNL2" s="468"/>
      <c r="CNM2" s="468"/>
      <c r="CNN2" s="468"/>
      <c r="CNO2" s="468"/>
      <c r="CNP2" s="468"/>
      <c r="CNQ2" s="468"/>
      <c r="CNR2" s="468"/>
      <c r="CNS2" s="468"/>
      <c r="CNT2" s="468"/>
      <c r="CNU2" s="468"/>
      <c r="CNV2" s="468"/>
      <c r="CNW2" s="468"/>
      <c r="CNX2" s="468"/>
      <c r="CNY2" s="468"/>
      <c r="CNZ2" s="468"/>
      <c r="COA2" s="468"/>
      <c r="COB2" s="468"/>
      <c r="COC2" s="468"/>
      <c r="COD2" s="468"/>
      <c r="COE2" s="468"/>
      <c r="COF2" s="468"/>
      <c r="COG2" s="468"/>
      <c r="COH2" s="468"/>
      <c r="COI2" s="468"/>
      <c r="COJ2" s="468"/>
      <c r="COK2" s="468"/>
      <c r="COL2" s="468"/>
      <c r="COM2" s="468"/>
      <c r="CON2" s="468"/>
      <c r="COO2" s="468"/>
      <c r="COP2" s="468"/>
      <c r="COQ2" s="468"/>
      <c r="COR2" s="468"/>
      <c r="COS2" s="468"/>
      <c r="COT2" s="468"/>
      <c r="COU2" s="468"/>
      <c r="COV2" s="468"/>
      <c r="COW2" s="468"/>
      <c r="COX2" s="468"/>
      <c r="COY2" s="468"/>
      <c r="COZ2" s="468"/>
      <c r="CPA2" s="468"/>
      <c r="CPB2" s="468"/>
      <c r="CPC2" s="468"/>
      <c r="CPD2" s="468"/>
      <c r="CPE2" s="468"/>
      <c r="CPF2" s="468"/>
      <c r="CPG2" s="468"/>
      <c r="CPH2" s="468"/>
      <c r="CPI2" s="468"/>
      <c r="CPJ2" s="468"/>
      <c r="CPK2" s="468"/>
      <c r="CPL2" s="468"/>
      <c r="CPM2" s="468"/>
      <c r="CPN2" s="468"/>
      <c r="CPO2" s="468"/>
      <c r="CPP2" s="468"/>
      <c r="CPQ2" s="468"/>
      <c r="CPR2" s="468"/>
      <c r="CPS2" s="468"/>
      <c r="CPT2" s="468"/>
      <c r="CPU2" s="468"/>
      <c r="CPV2" s="468"/>
      <c r="CPW2" s="468"/>
      <c r="CPX2" s="468"/>
      <c r="CPY2" s="468"/>
      <c r="CPZ2" s="468"/>
      <c r="CQA2" s="468"/>
      <c r="CQB2" s="468"/>
      <c r="CQC2" s="468"/>
      <c r="CQD2" s="468"/>
      <c r="CQE2" s="468"/>
      <c r="CQF2" s="468"/>
      <c r="CQG2" s="468"/>
      <c r="CQH2" s="468"/>
      <c r="CQI2" s="468"/>
      <c r="CQJ2" s="468"/>
      <c r="CQK2" s="468"/>
      <c r="CQL2" s="468"/>
      <c r="CQM2" s="468"/>
      <c r="CQN2" s="468"/>
      <c r="CQO2" s="468"/>
      <c r="CQP2" s="468"/>
      <c r="CQQ2" s="468"/>
      <c r="CQR2" s="468"/>
      <c r="CQS2" s="468"/>
      <c r="CQT2" s="468"/>
      <c r="CQU2" s="468"/>
      <c r="CQV2" s="468"/>
      <c r="CQW2" s="468"/>
      <c r="CQX2" s="468"/>
      <c r="CQY2" s="468"/>
      <c r="CQZ2" s="468"/>
      <c r="CRA2" s="468"/>
      <c r="CRB2" s="468"/>
      <c r="CRC2" s="468"/>
      <c r="CRD2" s="468"/>
      <c r="CRE2" s="468"/>
      <c r="CRF2" s="468"/>
      <c r="CRG2" s="468"/>
      <c r="CRH2" s="468"/>
      <c r="CRI2" s="468"/>
      <c r="CRJ2" s="468"/>
      <c r="CRK2" s="468"/>
      <c r="CRL2" s="468"/>
      <c r="CRM2" s="468"/>
      <c r="CRN2" s="468"/>
      <c r="CRO2" s="468"/>
      <c r="CRP2" s="468"/>
      <c r="CRQ2" s="468"/>
      <c r="CRR2" s="468"/>
      <c r="CRS2" s="468"/>
      <c r="CRT2" s="468"/>
      <c r="CRU2" s="468"/>
      <c r="CRV2" s="468"/>
      <c r="CRW2" s="468"/>
      <c r="CRX2" s="468"/>
      <c r="CRY2" s="468"/>
      <c r="CRZ2" s="468"/>
      <c r="CSA2" s="468"/>
      <c r="CSB2" s="468"/>
      <c r="CSC2" s="468"/>
      <c r="CSD2" s="468"/>
      <c r="CSE2" s="468"/>
      <c r="CSF2" s="468"/>
      <c r="CSG2" s="468"/>
      <c r="CSH2" s="468"/>
      <c r="CSI2" s="468"/>
      <c r="CSJ2" s="468"/>
      <c r="CSK2" s="468"/>
      <c r="CSL2" s="468"/>
      <c r="CSM2" s="468"/>
      <c r="CSN2" s="468"/>
      <c r="CSO2" s="468"/>
      <c r="CSP2" s="468"/>
      <c r="CSQ2" s="468"/>
      <c r="CSR2" s="468"/>
      <c r="CSS2" s="468"/>
      <c r="CST2" s="468"/>
      <c r="CSU2" s="468"/>
      <c r="CSV2" s="468"/>
      <c r="CSW2" s="468"/>
      <c r="CSX2" s="468"/>
      <c r="CSY2" s="468"/>
      <c r="CSZ2" s="468"/>
      <c r="CTA2" s="468"/>
      <c r="CTB2" s="468"/>
      <c r="CTC2" s="468"/>
      <c r="CTD2" s="468"/>
      <c r="CTE2" s="468"/>
      <c r="CTF2" s="468"/>
      <c r="CTG2" s="468"/>
      <c r="CTH2" s="468"/>
      <c r="CTI2" s="468"/>
      <c r="CTJ2" s="468"/>
      <c r="CTK2" s="468"/>
      <c r="CTL2" s="468"/>
      <c r="CTM2" s="468"/>
      <c r="CTN2" s="468"/>
      <c r="CTO2" s="468"/>
      <c r="CTP2" s="468"/>
      <c r="CTQ2" s="468"/>
      <c r="CTR2" s="468"/>
      <c r="CTS2" s="468"/>
      <c r="CTT2" s="468"/>
      <c r="CTU2" s="468"/>
      <c r="CTV2" s="468"/>
      <c r="CTW2" s="468"/>
      <c r="CTX2" s="468"/>
      <c r="CTY2" s="468"/>
      <c r="CTZ2" s="468"/>
      <c r="CUA2" s="468"/>
      <c r="CUB2" s="468"/>
      <c r="CUC2" s="468"/>
      <c r="CUD2" s="468"/>
      <c r="CUE2" s="468"/>
      <c r="CUF2" s="468"/>
      <c r="CUG2" s="468"/>
      <c r="CUH2" s="468"/>
      <c r="CUI2" s="468"/>
      <c r="CUJ2" s="468"/>
      <c r="CUK2" s="468"/>
      <c r="CUL2" s="468"/>
      <c r="CUM2" s="468"/>
      <c r="CUN2" s="468"/>
      <c r="CUO2" s="468"/>
      <c r="CUP2" s="468"/>
      <c r="CUQ2" s="468"/>
      <c r="CUR2" s="468"/>
      <c r="CUS2" s="468"/>
      <c r="CUT2" s="468"/>
      <c r="CUU2" s="468"/>
      <c r="CUV2" s="468"/>
      <c r="CUW2" s="468"/>
      <c r="CUX2" s="468"/>
      <c r="CUY2" s="468"/>
      <c r="CUZ2" s="468"/>
      <c r="CVA2" s="468"/>
      <c r="CVB2" s="468"/>
      <c r="CVC2" s="468"/>
      <c r="CVD2" s="468"/>
      <c r="CVE2" s="468"/>
      <c r="CVF2" s="468"/>
      <c r="CVG2" s="468"/>
      <c r="CVH2" s="468"/>
      <c r="CVI2" s="468"/>
      <c r="CVJ2" s="468"/>
      <c r="CVK2" s="468"/>
      <c r="CVL2" s="468"/>
      <c r="CVM2" s="468"/>
      <c r="CVN2" s="468"/>
      <c r="CVO2" s="468"/>
      <c r="CVP2" s="468"/>
      <c r="CVQ2" s="468"/>
      <c r="CVR2" s="468"/>
      <c r="CVS2" s="468"/>
      <c r="CVT2" s="468"/>
      <c r="CVU2" s="468"/>
      <c r="CVV2" s="468"/>
      <c r="CVW2" s="468"/>
      <c r="CVX2" s="468"/>
      <c r="CVY2" s="468"/>
      <c r="CVZ2" s="468"/>
      <c r="CWA2" s="468"/>
      <c r="CWB2" s="468"/>
      <c r="CWC2" s="468"/>
      <c r="CWD2" s="468"/>
      <c r="CWE2" s="468"/>
      <c r="CWF2" s="468"/>
      <c r="CWG2" s="468"/>
      <c r="CWH2" s="468"/>
      <c r="CWI2" s="468"/>
      <c r="CWJ2" s="468"/>
      <c r="CWK2" s="468"/>
      <c r="CWL2" s="468"/>
      <c r="CWM2" s="468"/>
      <c r="CWN2" s="468"/>
      <c r="CWO2" s="468"/>
      <c r="CWP2" s="468"/>
      <c r="CWQ2" s="468"/>
      <c r="CWR2" s="468"/>
      <c r="CWS2" s="468"/>
      <c r="CWT2" s="468"/>
      <c r="CWU2" s="468"/>
      <c r="CWV2" s="468"/>
      <c r="CWW2" s="468"/>
      <c r="CWX2" s="468"/>
      <c r="CWY2" s="468"/>
      <c r="CWZ2" s="468"/>
      <c r="CXA2" s="468"/>
      <c r="CXB2" s="468"/>
      <c r="CXC2" s="468"/>
      <c r="CXD2" s="468"/>
      <c r="CXE2" s="468"/>
      <c r="CXF2" s="468"/>
      <c r="CXG2" s="468"/>
      <c r="CXH2" s="468"/>
      <c r="CXI2" s="468"/>
      <c r="CXJ2" s="468"/>
      <c r="CXK2" s="468"/>
      <c r="CXL2" s="468"/>
      <c r="CXM2" s="468"/>
      <c r="CXN2" s="468"/>
      <c r="CXO2" s="468"/>
      <c r="CXP2" s="468"/>
      <c r="CXQ2" s="468"/>
      <c r="CXR2" s="468"/>
      <c r="CXS2" s="468"/>
      <c r="CXT2" s="468"/>
      <c r="CXU2" s="468"/>
      <c r="CXV2" s="468"/>
      <c r="CXW2" s="468"/>
      <c r="CXX2" s="468"/>
      <c r="CXY2" s="468"/>
      <c r="CXZ2" s="468"/>
      <c r="CYA2" s="468"/>
      <c r="CYB2" s="468"/>
      <c r="CYC2" s="468"/>
      <c r="CYD2" s="468"/>
      <c r="CYE2" s="468"/>
      <c r="CYF2" s="468"/>
      <c r="CYG2" s="468"/>
      <c r="CYH2" s="468"/>
      <c r="CYI2" s="468"/>
      <c r="CYJ2" s="468"/>
      <c r="CYK2" s="468"/>
      <c r="CYL2" s="468"/>
      <c r="CYM2" s="468"/>
      <c r="CYN2" s="468"/>
      <c r="CYO2" s="468"/>
      <c r="CYP2" s="468"/>
      <c r="CYQ2" s="468"/>
      <c r="CYR2" s="468"/>
      <c r="CYS2" s="468"/>
      <c r="CYT2" s="468"/>
      <c r="CYU2" s="468"/>
      <c r="CYV2" s="468"/>
      <c r="CYW2" s="468"/>
      <c r="CYX2" s="468"/>
      <c r="CYY2" s="468"/>
      <c r="CYZ2" s="468"/>
      <c r="CZA2" s="468"/>
      <c r="CZB2" s="468"/>
      <c r="CZC2" s="468"/>
      <c r="CZD2" s="468"/>
      <c r="CZE2" s="468"/>
      <c r="CZF2" s="468"/>
      <c r="CZG2" s="468"/>
      <c r="CZH2" s="468"/>
      <c r="CZI2" s="468"/>
      <c r="CZJ2" s="468"/>
      <c r="CZK2" s="468"/>
      <c r="CZL2" s="468"/>
      <c r="CZM2" s="468"/>
      <c r="CZN2" s="468"/>
      <c r="CZO2" s="468"/>
      <c r="CZP2" s="468"/>
      <c r="CZQ2" s="468"/>
      <c r="CZR2" s="468"/>
      <c r="CZS2" s="468"/>
      <c r="CZT2" s="468"/>
      <c r="CZU2" s="468"/>
      <c r="CZV2" s="468"/>
      <c r="CZW2" s="468"/>
      <c r="CZX2" s="468"/>
      <c r="CZY2" s="468"/>
      <c r="CZZ2" s="468"/>
      <c r="DAA2" s="468"/>
      <c r="DAB2" s="468"/>
      <c r="DAC2" s="468"/>
      <c r="DAD2" s="468"/>
      <c r="DAE2" s="468"/>
      <c r="DAF2" s="468"/>
      <c r="DAG2" s="468"/>
      <c r="DAH2" s="468"/>
      <c r="DAI2" s="468"/>
      <c r="DAJ2" s="468"/>
      <c r="DAK2" s="468"/>
      <c r="DAL2" s="468"/>
      <c r="DAM2" s="468"/>
      <c r="DAN2" s="468"/>
      <c r="DAO2" s="468"/>
      <c r="DAP2" s="468"/>
      <c r="DAQ2" s="468"/>
      <c r="DAR2" s="468"/>
      <c r="DAS2" s="468"/>
      <c r="DAT2" s="468"/>
      <c r="DAU2" s="468"/>
      <c r="DAV2" s="468"/>
      <c r="DAW2" s="468"/>
      <c r="DAX2" s="468"/>
      <c r="DAY2" s="468"/>
      <c r="DAZ2" s="468"/>
      <c r="DBA2" s="468"/>
      <c r="DBB2" s="468"/>
      <c r="DBC2" s="468"/>
      <c r="DBD2" s="468"/>
      <c r="DBE2" s="468"/>
      <c r="DBF2" s="468"/>
      <c r="DBG2" s="468"/>
      <c r="DBH2" s="468"/>
      <c r="DBI2" s="468"/>
      <c r="DBJ2" s="468"/>
      <c r="DBK2" s="468"/>
      <c r="DBL2" s="468"/>
      <c r="DBM2" s="468"/>
      <c r="DBN2" s="468"/>
      <c r="DBO2" s="468"/>
      <c r="DBP2" s="468"/>
      <c r="DBQ2" s="468"/>
      <c r="DBR2" s="468"/>
      <c r="DBS2" s="468"/>
      <c r="DBT2" s="468"/>
      <c r="DBU2" s="468"/>
      <c r="DBV2" s="468"/>
      <c r="DBW2" s="468"/>
      <c r="DBX2" s="468"/>
      <c r="DBY2" s="468"/>
      <c r="DBZ2" s="468"/>
      <c r="DCA2" s="468"/>
      <c r="DCB2" s="468"/>
      <c r="DCC2" s="468"/>
      <c r="DCD2" s="468"/>
      <c r="DCE2" s="468"/>
      <c r="DCF2" s="468"/>
      <c r="DCG2" s="468"/>
      <c r="DCH2" s="468"/>
      <c r="DCI2" s="468"/>
      <c r="DCJ2" s="468"/>
      <c r="DCK2" s="468"/>
      <c r="DCL2" s="468"/>
      <c r="DCM2" s="468"/>
      <c r="DCN2" s="468"/>
      <c r="DCO2" s="468"/>
      <c r="DCP2" s="468"/>
      <c r="DCQ2" s="468"/>
      <c r="DCR2" s="468"/>
      <c r="DCS2" s="468"/>
      <c r="DCT2" s="468"/>
      <c r="DCU2" s="468"/>
      <c r="DCV2" s="468"/>
      <c r="DCW2" s="468"/>
      <c r="DCX2" s="468"/>
      <c r="DCY2" s="468"/>
      <c r="DCZ2" s="468"/>
      <c r="DDA2" s="468"/>
      <c r="DDB2" s="468"/>
      <c r="DDC2" s="468"/>
      <c r="DDD2" s="468"/>
      <c r="DDE2" s="468"/>
      <c r="DDF2" s="468"/>
      <c r="DDG2" s="468"/>
      <c r="DDH2" s="468"/>
      <c r="DDI2" s="468"/>
      <c r="DDJ2" s="468"/>
      <c r="DDK2" s="468"/>
      <c r="DDL2" s="468"/>
      <c r="DDM2" s="468"/>
      <c r="DDN2" s="468"/>
      <c r="DDO2" s="468"/>
      <c r="DDP2" s="468"/>
      <c r="DDQ2" s="468"/>
      <c r="DDR2" s="468"/>
      <c r="DDS2" s="468"/>
      <c r="DDT2" s="468"/>
      <c r="DDU2" s="468"/>
      <c r="DDV2" s="468"/>
      <c r="DDW2" s="468"/>
      <c r="DDX2" s="468"/>
      <c r="DDY2" s="468"/>
      <c r="DDZ2" s="468"/>
      <c r="DEA2" s="468"/>
      <c r="DEB2" s="468"/>
      <c r="DEC2" s="468"/>
      <c r="DED2" s="468"/>
      <c r="DEE2" s="468"/>
      <c r="DEF2" s="468"/>
      <c r="DEG2" s="468"/>
      <c r="DEH2" s="468"/>
      <c r="DEI2" s="468"/>
      <c r="DEJ2" s="468"/>
      <c r="DEK2" s="468"/>
      <c r="DEL2" s="468"/>
      <c r="DEM2" s="468"/>
      <c r="DEN2" s="468"/>
      <c r="DEO2" s="468"/>
      <c r="DEP2" s="468"/>
      <c r="DEQ2" s="468"/>
      <c r="DER2" s="468"/>
      <c r="DES2" s="468"/>
      <c r="DET2" s="468"/>
      <c r="DEU2" s="468"/>
      <c r="DEV2" s="468"/>
      <c r="DEW2" s="468"/>
      <c r="DEX2" s="468"/>
      <c r="DEY2" s="468"/>
      <c r="DEZ2" s="468"/>
      <c r="DFA2" s="468"/>
      <c r="DFB2" s="468"/>
      <c r="DFC2" s="468"/>
      <c r="DFD2" s="468"/>
      <c r="DFE2" s="468"/>
      <c r="DFF2" s="468"/>
      <c r="DFG2" s="468"/>
      <c r="DFH2" s="468"/>
      <c r="DFI2" s="468"/>
      <c r="DFJ2" s="468"/>
      <c r="DFK2" s="468"/>
      <c r="DFL2" s="468"/>
      <c r="DFM2" s="468"/>
      <c r="DFN2" s="468"/>
      <c r="DFO2" s="468"/>
      <c r="DFP2" s="468"/>
      <c r="DFQ2" s="468"/>
      <c r="DFR2" s="468"/>
      <c r="DFS2" s="468"/>
      <c r="DFT2" s="468"/>
      <c r="DFU2" s="468"/>
      <c r="DFV2" s="468"/>
      <c r="DFW2" s="468"/>
      <c r="DFX2" s="468"/>
      <c r="DFY2" s="468"/>
      <c r="DFZ2" s="468"/>
      <c r="DGA2" s="468"/>
      <c r="DGB2" s="468"/>
      <c r="DGC2" s="468"/>
      <c r="DGD2" s="468"/>
      <c r="DGE2" s="468"/>
      <c r="DGF2" s="468"/>
      <c r="DGG2" s="468"/>
      <c r="DGH2" s="468"/>
      <c r="DGI2" s="468"/>
      <c r="DGJ2" s="468"/>
      <c r="DGK2" s="468"/>
      <c r="DGL2" s="468"/>
      <c r="DGM2" s="468"/>
      <c r="DGN2" s="468"/>
      <c r="DGO2" s="468"/>
      <c r="DGP2" s="468"/>
      <c r="DGQ2" s="468"/>
      <c r="DGR2" s="468"/>
      <c r="DGS2" s="468"/>
      <c r="DGT2" s="468"/>
      <c r="DGU2" s="468"/>
      <c r="DGV2" s="468"/>
      <c r="DGW2" s="468"/>
      <c r="DGX2" s="468"/>
      <c r="DGY2" s="468"/>
      <c r="DGZ2" s="468"/>
      <c r="DHA2" s="468"/>
      <c r="DHB2" s="468"/>
      <c r="DHC2" s="468"/>
      <c r="DHD2" s="468"/>
      <c r="DHE2" s="468"/>
      <c r="DHF2" s="468"/>
      <c r="DHG2" s="468"/>
      <c r="DHH2" s="468"/>
      <c r="DHI2" s="468"/>
      <c r="DHJ2" s="468"/>
      <c r="DHK2" s="468"/>
      <c r="DHL2" s="468"/>
      <c r="DHM2" s="468"/>
      <c r="DHN2" s="468"/>
      <c r="DHO2" s="468"/>
      <c r="DHP2" s="468"/>
      <c r="DHQ2" s="468"/>
      <c r="DHR2" s="468"/>
      <c r="DHS2" s="468"/>
      <c r="DHT2" s="468"/>
      <c r="DHU2" s="468"/>
      <c r="DHV2" s="468"/>
      <c r="DHW2" s="468"/>
      <c r="DHX2" s="468"/>
      <c r="DHY2" s="468"/>
      <c r="DHZ2" s="468"/>
      <c r="DIA2" s="468"/>
      <c r="DIB2" s="468"/>
      <c r="DIC2" s="468"/>
      <c r="DID2" s="468"/>
      <c r="DIE2" s="468"/>
      <c r="DIF2" s="468"/>
      <c r="DIG2" s="468"/>
      <c r="DIH2" s="468"/>
      <c r="DII2" s="468"/>
      <c r="DIJ2" s="468"/>
      <c r="DIK2" s="468"/>
      <c r="DIL2" s="468"/>
      <c r="DIM2" s="468"/>
      <c r="DIN2" s="468"/>
      <c r="DIO2" s="468"/>
      <c r="DIP2" s="468"/>
      <c r="DIQ2" s="468"/>
      <c r="DIR2" s="468"/>
      <c r="DIS2" s="468"/>
      <c r="DIT2" s="468"/>
      <c r="DIU2" s="468"/>
      <c r="DIV2" s="468"/>
      <c r="DIW2" s="468"/>
      <c r="DIX2" s="468"/>
      <c r="DIY2" s="468"/>
      <c r="DIZ2" s="468"/>
      <c r="DJA2" s="468"/>
      <c r="DJB2" s="468"/>
      <c r="DJC2" s="468"/>
      <c r="DJD2" s="468"/>
      <c r="DJE2" s="468"/>
      <c r="DJF2" s="468"/>
      <c r="DJG2" s="468"/>
      <c r="DJH2" s="468"/>
      <c r="DJI2" s="468"/>
      <c r="DJJ2" s="468"/>
      <c r="DJK2" s="468"/>
      <c r="DJL2" s="468"/>
      <c r="DJM2" s="468"/>
      <c r="DJN2" s="468"/>
      <c r="DJO2" s="468"/>
      <c r="DJP2" s="468"/>
      <c r="DJQ2" s="468"/>
      <c r="DJR2" s="468"/>
      <c r="DJS2" s="468"/>
      <c r="DJT2" s="468"/>
      <c r="DJU2" s="468"/>
      <c r="DJV2" s="468"/>
      <c r="DJW2" s="468"/>
      <c r="DJX2" s="468"/>
      <c r="DJY2" s="468"/>
      <c r="DJZ2" s="468"/>
      <c r="DKA2" s="468"/>
      <c r="DKB2" s="468"/>
      <c r="DKC2" s="468"/>
      <c r="DKD2" s="468"/>
      <c r="DKE2" s="468"/>
      <c r="DKF2" s="468"/>
      <c r="DKG2" s="468"/>
      <c r="DKH2" s="468"/>
      <c r="DKI2" s="468"/>
      <c r="DKJ2" s="468"/>
      <c r="DKK2" s="468"/>
      <c r="DKL2" s="468"/>
      <c r="DKM2" s="468"/>
      <c r="DKN2" s="468"/>
      <c r="DKO2" s="468"/>
      <c r="DKP2" s="468"/>
      <c r="DKQ2" s="468"/>
      <c r="DKR2" s="468"/>
      <c r="DKS2" s="468"/>
      <c r="DKT2" s="468"/>
      <c r="DKU2" s="468"/>
      <c r="DKV2" s="468"/>
      <c r="DKW2" s="468"/>
      <c r="DKX2" s="468"/>
      <c r="DKY2" s="468"/>
      <c r="DKZ2" s="468"/>
      <c r="DLA2" s="468"/>
      <c r="DLB2" s="468"/>
      <c r="DLC2" s="468"/>
      <c r="DLD2" s="468"/>
      <c r="DLE2" s="468"/>
      <c r="DLF2" s="468"/>
      <c r="DLG2" s="468"/>
      <c r="DLH2" s="468"/>
      <c r="DLI2" s="468"/>
      <c r="DLJ2" s="468"/>
      <c r="DLK2" s="468"/>
      <c r="DLL2" s="468"/>
      <c r="DLM2" s="468"/>
      <c r="DLN2" s="468"/>
      <c r="DLO2" s="468"/>
      <c r="DLP2" s="468"/>
      <c r="DLQ2" s="468"/>
      <c r="DLR2" s="468"/>
      <c r="DLS2" s="468"/>
      <c r="DLT2" s="468"/>
      <c r="DLU2" s="468"/>
      <c r="DLV2" s="468"/>
      <c r="DLW2" s="468"/>
      <c r="DLX2" s="468"/>
      <c r="DLY2" s="468"/>
      <c r="DLZ2" s="468"/>
      <c r="DMA2" s="468"/>
      <c r="DMB2" s="468"/>
      <c r="DMC2" s="468"/>
      <c r="DMD2" s="468"/>
      <c r="DME2" s="468"/>
      <c r="DMF2" s="468"/>
      <c r="DMG2" s="468"/>
      <c r="DMH2" s="468"/>
      <c r="DMI2" s="468"/>
      <c r="DMJ2" s="468"/>
      <c r="DMK2" s="468"/>
      <c r="DML2" s="468"/>
      <c r="DMM2" s="468"/>
      <c r="DMN2" s="468"/>
      <c r="DMO2" s="468"/>
      <c r="DMP2" s="468"/>
      <c r="DMQ2" s="468"/>
      <c r="DMR2" s="468"/>
      <c r="DMS2" s="468"/>
      <c r="DMT2" s="468"/>
      <c r="DMU2" s="468"/>
      <c r="DMV2" s="468"/>
      <c r="DMW2" s="468"/>
      <c r="DMX2" s="468"/>
      <c r="DMY2" s="468"/>
      <c r="DMZ2" s="468"/>
      <c r="DNA2" s="468"/>
      <c r="DNB2" s="468"/>
      <c r="DNC2" s="468"/>
      <c r="DND2" s="468"/>
      <c r="DNE2" s="468"/>
      <c r="DNF2" s="468"/>
      <c r="DNG2" s="468"/>
      <c r="DNH2" s="468"/>
      <c r="DNI2" s="468"/>
      <c r="DNJ2" s="468"/>
      <c r="DNK2" s="468"/>
      <c r="DNL2" s="468"/>
      <c r="DNM2" s="468"/>
      <c r="DNN2" s="468"/>
      <c r="DNO2" s="468"/>
      <c r="DNP2" s="468"/>
      <c r="DNQ2" s="468"/>
      <c r="DNR2" s="468"/>
      <c r="DNS2" s="468"/>
      <c r="DNT2" s="468"/>
      <c r="DNU2" s="468"/>
      <c r="DNV2" s="468"/>
      <c r="DNW2" s="468"/>
      <c r="DNX2" s="468"/>
      <c r="DNY2" s="468"/>
      <c r="DNZ2" s="468"/>
      <c r="DOA2" s="468"/>
      <c r="DOB2" s="468"/>
      <c r="DOC2" s="468"/>
      <c r="DOD2" s="468"/>
      <c r="DOE2" s="468"/>
      <c r="DOF2" s="468"/>
      <c r="DOG2" s="468"/>
      <c r="DOH2" s="468"/>
      <c r="DOI2" s="468"/>
      <c r="DOJ2" s="468"/>
      <c r="DOK2" s="468"/>
      <c r="DOL2" s="468"/>
      <c r="DOM2" s="468"/>
      <c r="DON2" s="468"/>
      <c r="DOO2" s="468"/>
      <c r="DOP2" s="468"/>
      <c r="DOQ2" s="468"/>
      <c r="DOR2" s="468"/>
      <c r="DOS2" s="468"/>
      <c r="DOT2" s="468"/>
      <c r="DOU2" s="468"/>
      <c r="DOV2" s="468"/>
      <c r="DOW2" s="468"/>
      <c r="DOX2" s="468"/>
      <c r="DOY2" s="468"/>
      <c r="DOZ2" s="468"/>
      <c r="DPA2" s="468"/>
      <c r="DPB2" s="468"/>
      <c r="DPC2" s="468"/>
      <c r="DPD2" s="468"/>
      <c r="DPE2" s="468"/>
      <c r="DPF2" s="468"/>
      <c r="DPG2" s="468"/>
      <c r="DPH2" s="468"/>
      <c r="DPI2" s="468"/>
      <c r="DPJ2" s="468"/>
      <c r="DPK2" s="468"/>
      <c r="DPL2" s="468"/>
      <c r="DPM2" s="468"/>
      <c r="DPN2" s="468"/>
      <c r="DPO2" s="468"/>
      <c r="DPP2" s="468"/>
      <c r="DPQ2" s="468"/>
      <c r="DPR2" s="468"/>
      <c r="DPS2" s="468"/>
      <c r="DPT2" s="468"/>
      <c r="DPU2" s="468"/>
      <c r="DPV2" s="468"/>
      <c r="DPW2" s="468"/>
      <c r="DPX2" s="468"/>
      <c r="DPY2" s="468"/>
      <c r="DPZ2" s="468"/>
      <c r="DQA2" s="468"/>
      <c r="DQB2" s="468"/>
      <c r="DQC2" s="468"/>
      <c r="DQD2" s="468"/>
      <c r="DQE2" s="468"/>
      <c r="DQF2" s="468"/>
      <c r="DQG2" s="468"/>
      <c r="DQH2" s="468"/>
      <c r="DQI2" s="468"/>
      <c r="DQJ2" s="468"/>
      <c r="DQK2" s="468"/>
      <c r="DQL2" s="468"/>
      <c r="DQM2" s="468"/>
      <c r="DQN2" s="468"/>
      <c r="DQO2" s="468"/>
      <c r="DQP2" s="468"/>
      <c r="DQQ2" s="468"/>
      <c r="DQR2" s="468"/>
      <c r="DQS2" s="468"/>
      <c r="DQT2" s="468"/>
      <c r="DQU2" s="468"/>
      <c r="DQV2" s="468"/>
      <c r="DQW2" s="468"/>
      <c r="DQX2" s="468"/>
      <c r="DQY2" s="468"/>
      <c r="DQZ2" s="468"/>
      <c r="DRA2" s="468"/>
      <c r="DRB2" s="468"/>
      <c r="DRC2" s="468"/>
      <c r="DRD2" s="468"/>
      <c r="DRE2" s="468"/>
      <c r="DRF2" s="468"/>
      <c r="DRG2" s="468"/>
      <c r="DRH2" s="468"/>
      <c r="DRI2" s="468"/>
      <c r="DRJ2" s="468"/>
      <c r="DRK2" s="468"/>
      <c r="DRL2" s="468"/>
      <c r="DRM2" s="468"/>
      <c r="DRN2" s="468"/>
      <c r="DRO2" s="468"/>
      <c r="DRP2" s="468"/>
      <c r="DRQ2" s="468"/>
      <c r="DRR2" s="468"/>
      <c r="DRS2" s="468"/>
      <c r="DRT2" s="468"/>
      <c r="DRU2" s="468"/>
      <c r="DRV2" s="468"/>
      <c r="DRW2" s="468"/>
      <c r="DRX2" s="468"/>
      <c r="DRY2" s="468"/>
      <c r="DRZ2" s="468"/>
      <c r="DSA2" s="468"/>
      <c r="DSB2" s="468"/>
      <c r="DSC2" s="468"/>
      <c r="DSD2" s="468"/>
      <c r="DSE2" s="468"/>
      <c r="DSF2" s="468"/>
      <c r="DSG2" s="468"/>
      <c r="DSH2" s="468"/>
      <c r="DSI2" s="468"/>
      <c r="DSJ2" s="468"/>
      <c r="DSK2" s="468"/>
      <c r="DSL2" s="468"/>
      <c r="DSM2" s="468"/>
      <c r="DSN2" s="468"/>
      <c r="DSO2" s="468"/>
      <c r="DSP2" s="468"/>
      <c r="DSQ2" s="468"/>
      <c r="DSR2" s="468"/>
      <c r="DSS2" s="468"/>
      <c r="DST2" s="468"/>
      <c r="DSU2" s="468"/>
      <c r="DSV2" s="468"/>
      <c r="DSW2" s="468"/>
      <c r="DSX2" s="468"/>
      <c r="DSY2" s="468"/>
      <c r="DSZ2" s="468"/>
      <c r="DTA2" s="468"/>
      <c r="DTB2" s="468"/>
      <c r="DTC2" s="468"/>
      <c r="DTD2" s="468"/>
      <c r="DTE2" s="468"/>
      <c r="DTF2" s="468"/>
      <c r="DTG2" s="468"/>
      <c r="DTH2" s="468"/>
      <c r="DTI2" s="468"/>
      <c r="DTJ2" s="468"/>
      <c r="DTK2" s="468"/>
      <c r="DTL2" s="468"/>
      <c r="DTM2" s="468"/>
      <c r="DTN2" s="468"/>
      <c r="DTO2" s="468"/>
      <c r="DTP2" s="468"/>
      <c r="DTQ2" s="468"/>
      <c r="DTR2" s="468"/>
      <c r="DTS2" s="468"/>
      <c r="DTT2" s="468"/>
      <c r="DTU2" s="468"/>
      <c r="DTV2" s="468"/>
      <c r="DTW2" s="468"/>
      <c r="DTX2" s="468"/>
      <c r="DTY2" s="468"/>
      <c r="DTZ2" s="468"/>
      <c r="DUA2" s="468"/>
      <c r="DUB2" s="468"/>
      <c r="DUC2" s="468"/>
      <c r="DUD2" s="468"/>
      <c r="DUE2" s="468"/>
      <c r="DUF2" s="468"/>
      <c r="DUG2" s="468"/>
      <c r="DUH2" s="468"/>
      <c r="DUI2" s="468"/>
      <c r="DUJ2" s="468"/>
      <c r="DUK2" s="468"/>
      <c r="DUL2" s="468"/>
      <c r="DUM2" s="468"/>
      <c r="DUN2" s="468"/>
      <c r="DUO2" s="468"/>
      <c r="DUP2" s="468"/>
      <c r="DUQ2" s="468"/>
      <c r="DUR2" s="468"/>
      <c r="DUS2" s="468"/>
      <c r="DUT2" s="468"/>
      <c r="DUU2" s="468"/>
      <c r="DUV2" s="468"/>
      <c r="DUW2" s="468"/>
      <c r="DUX2" s="468"/>
      <c r="DUY2" s="468"/>
      <c r="DUZ2" s="468"/>
      <c r="DVA2" s="468"/>
      <c r="DVB2" s="468"/>
      <c r="DVC2" s="468"/>
      <c r="DVD2" s="468"/>
      <c r="DVE2" s="468"/>
      <c r="DVF2" s="468"/>
      <c r="DVG2" s="468"/>
      <c r="DVH2" s="468"/>
      <c r="DVI2" s="468"/>
      <c r="DVJ2" s="468"/>
      <c r="DVK2" s="468"/>
      <c r="DVL2" s="468"/>
      <c r="DVM2" s="468"/>
      <c r="DVN2" s="468"/>
      <c r="DVO2" s="468"/>
      <c r="DVP2" s="468"/>
      <c r="DVQ2" s="468"/>
      <c r="DVR2" s="468"/>
      <c r="DVS2" s="468"/>
      <c r="DVT2" s="468"/>
      <c r="DVU2" s="468"/>
      <c r="DVV2" s="468"/>
      <c r="DVW2" s="468"/>
      <c r="DVX2" s="468"/>
      <c r="DVY2" s="468"/>
      <c r="DVZ2" s="468"/>
      <c r="DWA2" s="468"/>
      <c r="DWB2" s="468"/>
      <c r="DWC2" s="468"/>
      <c r="DWD2" s="468"/>
      <c r="DWE2" s="468"/>
      <c r="DWF2" s="468"/>
      <c r="DWG2" s="468"/>
      <c r="DWH2" s="468"/>
      <c r="DWI2" s="468"/>
      <c r="DWJ2" s="468"/>
      <c r="DWK2" s="468"/>
      <c r="DWL2" s="468"/>
      <c r="DWM2" s="468"/>
      <c r="DWN2" s="468"/>
      <c r="DWO2" s="468"/>
      <c r="DWP2" s="468"/>
      <c r="DWQ2" s="468"/>
      <c r="DWR2" s="468"/>
      <c r="DWS2" s="468"/>
      <c r="DWT2" s="468"/>
      <c r="DWU2" s="468"/>
      <c r="DWV2" s="468"/>
      <c r="DWW2" s="468"/>
      <c r="DWX2" s="468"/>
      <c r="DWY2" s="468"/>
      <c r="DWZ2" s="468"/>
      <c r="DXA2" s="468"/>
      <c r="DXB2" s="468"/>
      <c r="DXC2" s="468"/>
      <c r="DXD2" s="468"/>
      <c r="DXE2" s="468"/>
      <c r="DXF2" s="468"/>
      <c r="DXG2" s="468"/>
      <c r="DXH2" s="468"/>
      <c r="DXI2" s="468"/>
      <c r="DXJ2" s="468"/>
      <c r="DXK2" s="468"/>
      <c r="DXL2" s="468"/>
      <c r="DXM2" s="468"/>
      <c r="DXN2" s="468"/>
      <c r="DXO2" s="468"/>
      <c r="DXP2" s="468"/>
      <c r="DXQ2" s="468"/>
      <c r="DXR2" s="468"/>
      <c r="DXS2" s="468"/>
      <c r="DXT2" s="468"/>
      <c r="DXU2" s="468"/>
      <c r="DXV2" s="468"/>
      <c r="DXW2" s="468"/>
      <c r="DXX2" s="468"/>
      <c r="DXY2" s="468"/>
      <c r="DXZ2" s="468"/>
      <c r="DYA2" s="468"/>
      <c r="DYB2" s="468"/>
      <c r="DYC2" s="468"/>
      <c r="DYD2" s="468"/>
      <c r="DYE2" s="468"/>
      <c r="DYF2" s="468"/>
      <c r="DYG2" s="468"/>
      <c r="DYH2" s="468"/>
      <c r="DYI2" s="468"/>
      <c r="DYJ2" s="468"/>
      <c r="DYK2" s="468"/>
      <c r="DYL2" s="468"/>
      <c r="DYM2" s="468"/>
      <c r="DYN2" s="468"/>
      <c r="DYO2" s="468"/>
      <c r="DYP2" s="468"/>
      <c r="DYQ2" s="468"/>
      <c r="DYR2" s="468"/>
      <c r="DYS2" s="468"/>
      <c r="DYT2" s="468"/>
      <c r="DYU2" s="468"/>
      <c r="DYV2" s="468"/>
      <c r="DYW2" s="468"/>
      <c r="DYX2" s="468"/>
      <c r="DYY2" s="468"/>
      <c r="DYZ2" s="468"/>
      <c r="DZA2" s="468"/>
      <c r="DZB2" s="468"/>
      <c r="DZC2" s="468"/>
      <c r="DZD2" s="468"/>
      <c r="DZE2" s="468"/>
      <c r="DZF2" s="468"/>
      <c r="DZG2" s="468"/>
      <c r="DZH2" s="468"/>
      <c r="DZI2" s="468"/>
      <c r="DZJ2" s="468"/>
      <c r="DZK2" s="468"/>
      <c r="DZL2" s="468"/>
      <c r="DZM2" s="468"/>
      <c r="DZN2" s="468"/>
      <c r="DZO2" s="468"/>
      <c r="DZP2" s="468"/>
      <c r="DZQ2" s="468"/>
      <c r="DZR2" s="468"/>
      <c r="DZS2" s="468"/>
      <c r="DZT2" s="468"/>
      <c r="DZU2" s="468"/>
      <c r="DZV2" s="468"/>
      <c r="DZW2" s="468"/>
      <c r="DZX2" s="468"/>
      <c r="DZY2" s="468"/>
      <c r="DZZ2" s="468"/>
      <c r="EAA2" s="468"/>
      <c r="EAB2" s="468"/>
      <c r="EAC2" s="468"/>
      <c r="EAD2" s="468"/>
      <c r="EAE2" s="468"/>
      <c r="EAF2" s="468"/>
      <c r="EAG2" s="468"/>
      <c r="EAH2" s="468"/>
      <c r="EAI2" s="468"/>
      <c r="EAJ2" s="468"/>
      <c r="EAK2" s="468"/>
      <c r="EAL2" s="468"/>
      <c r="EAM2" s="468"/>
      <c r="EAN2" s="468"/>
      <c r="EAO2" s="468"/>
      <c r="EAP2" s="468"/>
      <c r="EAQ2" s="468"/>
      <c r="EAR2" s="468"/>
      <c r="EAS2" s="468"/>
      <c r="EAT2" s="468"/>
      <c r="EAU2" s="468"/>
      <c r="EAV2" s="468"/>
      <c r="EAW2" s="468"/>
      <c r="EAX2" s="468"/>
      <c r="EAY2" s="468"/>
      <c r="EAZ2" s="468"/>
      <c r="EBA2" s="468"/>
      <c r="EBB2" s="468"/>
      <c r="EBC2" s="468"/>
      <c r="EBD2" s="468"/>
      <c r="EBE2" s="468"/>
      <c r="EBF2" s="468"/>
      <c r="EBG2" s="468"/>
      <c r="EBH2" s="468"/>
      <c r="EBI2" s="468"/>
      <c r="EBJ2" s="468"/>
      <c r="EBK2" s="468"/>
      <c r="EBL2" s="468"/>
      <c r="EBM2" s="468"/>
      <c r="EBN2" s="468"/>
      <c r="EBO2" s="468"/>
      <c r="EBP2" s="468"/>
      <c r="EBQ2" s="468"/>
      <c r="EBR2" s="468"/>
      <c r="EBS2" s="468"/>
      <c r="EBT2" s="468"/>
      <c r="EBU2" s="468"/>
      <c r="EBV2" s="468"/>
      <c r="EBW2" s="468"/>
      <c r="EBX2" s="468"/>
      <c r="EBY2" s="468"/>
      <c r="EBZ2" s="468"/>
      <c r="ECA2" s="468"/>
      <c r="ECB2" s="468"/>
      <c r="ECC2" s="468"/>
      <c r="ECD2" s="468"/>
      <c r="ECE2" s="468"/>
      <c r="ECF2" s="468"/>
      <c r="ECG2" s="468"/>
      <c r="ECH2" s="468"/>
      <c r="ECI2" s="468"/>
      <c r="ECJ2" s="468"/>
      <c r="ECK2" s="468"/>
      <c r="ECL2" s="468"/>
      <c r="ECM2" s="468"/>
      <c r="ECN2" s="468"/>
      <c r="ECO2" s="468"/>
      <c r="ECP2" s="468"/>
      <c r="ECQ2" s="468"/>
      <c r="ECR2" s="468"/>
      <c r="ECS2" s="468"/>
      <c r="ECT2" s="468"/>
      <c r="ECU2" s="468"/>
      <c r="ECV2" s="468"/>
      <c r="ECW2" s="468"/>
      <c r="ECX2" s="468"/>
      <c r="ECY2" s="468"/>
      <c r="ECZ2" s="468"/>
      <c r="EDA2" s="468"/>
      <c r="EDB2" s="468"/>
      <c r="EDC2" s="468"/>
      <c r="EDD2" s="468"/>
      <c r="EDE2" s="468"/>
      <c r="EDF2" s="468"/>
      <c r="EDG2" s="468"/>
      <c r="EDH2" s="468"/>
      <c r="EDI2" s="468"/>
      <c r="EDJ2" s="468"/>
      <c r="EDK2" s="468"/>
      <c r="EDL2" s="468"/>
      <c r="EDM2" s="468"/>
      <c r="EDN2" s="468"/>
      <c r="EDO2" s="468"/>
      <c r="EDP2" s="468"/>
      <c r="EDQ2" s="468"/>
      <c r="EDR2" s="468"/>
      <c r="EDS2" s="468"/>
      <c r="EDT2" s="468"/>
      <c r="EDU2" s="468"/>
      <c r="EDV2" s="468"/>
      <c r="EDW2" s="468"/>
      <c r="EDX2" s="468"/>
      <c r="EDY2" s="468"/>
      <c r="EDZ2" s="468"/>
      <c r="EEA2" s="468"/>
      <c r="EEB2" s="468"/>
      <c r="EEC2" s="468"/>
      <c r="EED2" s="468"/>
      <c r="EEE2" s="468"/>
      <c r="EEF2" s="468"/>
      <c r="EEG2" s="468"/>
      <c r="EEH2" s="468"/>
      <c r="EEI2" s="468"/>
      <c r="EEJ2" s="468"/>
      <c r="EEK2" s="468"/>
      <c r="EEL2" s="468"/>
      <c r="EEM2" s="468"/>
      <c r="EEN2" s="468"/>
      <c r="EEO2" s="468"/>
      <c r="EEP2" s="468"/>
      <c r="EEQ2" s="468"/>
      <c r="EER2" s="468"/>
      <c r="EES2" s="468"/>
      <c r="EET2" s="468"/>
      <c r="EEU2" s="468"/>
      <c r="EEV2" s="468"/>
      <c r="EEW2" s="468"/>
      <c r="EEX2" s="468"/>
      <c r="EEY2" s="468"/>
      <c r="EEZ2" s="468"/>
      <c r="EFA2" s="468"/>
      <c r="EFB2" s="468"/>
      <c r="EFC2" s="468"/>
      <c r="EFD2" s="468"/>
      <c r="EFE2" s="468"/>
      <c r="EFF2" s="468"/>
      <c r="EFG2" s="468"/>
      <c r="EFH2" s="468"/>
      <c r="EFI2" s="468"/>
      <c r="EFJ2" s="468"/>
      <c r="EFK2" s="468"/>
      <c r="EFL2" s="468"/>
      <c r="EFM2" s="468"/>
      <c r="EFN2" s="468"/>
      <c r="EFO2" s="468"/>
      <c r="EFP2" s="468"/>
      <c r="EFQ2" s="468"/>
      <c r="EFR2" s="468"/>
      <c r="EFS2" s="468"/>
      <c r="EFT2" s="468"/>
      <c r="EFU2" s="468"/>
      <c r="EFV2" s="468"/>
      <c r="EFW2" s="468"/>
      <c r="EFX2" s="468"/>
      <c r="EFY2" s="468"/>
      <c r="EFZ2" s="468"/>
      <c r="EGA2" s="468"/>
      <c r="EGB2" s="468"/>
      <c r="EGC2" s="468"/>
      <c r="EGD2" s="468"/>
      <c r="EGE2" s="468"/>
      <c r="EGF2" s="468"/>
      <c r="EGG2" s="468"/>
      <c r="EGH2" s="468"/>
      <c r="EGI2" s="468"/>
      <c r="EGJ2" s="468"/>
      <c r="EGK2" s="468"/>
      <c r="EGL2" s="468"/>
      <c r="EGM2" s="468"/>
      <c r="EGN2" s="468"/>
      <c r="EGO2" s="468"/>
      <c r="EGP2" s="468"/>
      <c r="EGQ2" s="468"/>
      <c r="EGR2" s="468"/>
      <c r="EGS2" s="468"/>
      <c r="EGT2" s="468"/>
      <c r="EGU2" s="468"/>
      <c r="EGV2" s="468"/>
      <c r="EGW2" s="468"/>
      <c r="EGX2" s="468"/>
      <c r="EGY2" s="468"/>
      <c r="EGZ2" s="468"/>
      <c r="EHA2" s="468"/>
      <c r="EHB2" s="468"/>
      <c r="EHC2" s="468"/>
      <c r="EHD2" s="468"/>
      <c r="EHE2" s="468"/>
      <c r="EHF2" s="468"/>
      <c r="EHG2" s="468"/>
      <c r="EHH2" s="468"/>
      <c r="EHI2" s="468"/>
      <c r="EHJ2" s="468"/>
      <c r="EHK2" s="468"/>
      <c r="EHL2" s="468"/>
      <c r="EHM2" s="468"/>
      <c r="EHN2" s="468"/>
      <c r="EHO2" s="468"/>
      <c r="EHP2" s="468"/>
      <c r="EHQ2" s="468"/>
      <c r="EHR2" s="468"/>
      <c r="EHS2" s="468"/>
      <c r="EHT2" s="468"/>
      <c r="EHU2" s="468"/>
      <c r="EHV2" s="468"/>
      <c r="EHW2" s="468"/>
      <c r="EHX2" s="468"/>
      <c r="EHY2" s="468"/>
      <c r="EHZ2" s="468"/>
      <c r="EIA2" s="468"/>
      <c r="EIB2" s="468"/>
      <c r="EIC2" s="468"/>
      <c r="EID2" s="468"/>
      <c r="EIE2" s="468"/>
      <c r="EIF2" s="468"/>
      <c r="EIG2" s="468"/>
      <c r="EIH2" s="468"/>
      <c r="EII2" s="468"/>
      <c r="EIJ2" s="468"/>
      <c r="EIK2" s="468"/>
      <c r="EIL2" s="468"/>
      <c r="EIM2" s="468"/>
      <c r="EIN2" s="468"/>
      <c r="EIO2" s="468"/>
      <c r="EIP2" s="468"/>
      <c r="EIQ2" s="468"/>
      <c r="EIR2" s="468"/>
      <c r="EIS2" s="468"/>
      <c r="EIT2" s="468"/>
      <c r="EIU2" s="468"/>
      <c r="EIV2" s="468"/>
      <c r="EIW2" s="468"/>
      <c r="EIX2" s="468"/>
      <c r="EIY2" s="468"/>
      <c r="EIZ2" s="468"/>
      <c r="EJA2" s="468"/>
      <c r="EJB2" s="468"/>
      <c r="EJC2" s="468"/>
      <c r="EJD2" s="468"/>
      <c r="EJE2" s="468"/>
      <c r="EJF2" s="468"/>
      <c r="EJG2" s="468"/>
      <c r="EJH2" s="468"/>
      <c r="EJI2" s="468"/>
      <c r="EJJ2" s="468"/>
      <c r="EJK2" s="468"/>
      <c r="EJL2" s="468"/>
      <c r="EJM2" s="468"/>
      <c r="EJN2" s="468"/>
      <c r="EJO2" s="468"/>
      <c r="EJP2" s="468"/>
      <c r="EJQ2" s="468"/>
      <c r="EJR2" s="468"/>
      <c r="EJS2" s="468"/>
      <c r="EJT2" s="468"/>
      <c r="EJU2" s="468"/>
      <c r="EJV2" s="468"/>
      <c r="EJW2" s="468"/>
      <c r="EJX2" s="468"/>
      <c r="EJY2" s="468"/>
      <c r="EJZ2" s="468"/>
      <c r="EKA2" s="468"/>
      <c r="EKB2" s="468"/>
      <c r="EKC2" s="468"/>
      <c r="EKD2" s="468"/>
      <c r="EKE2" s="468"/>
      <c r="EKF2" s="468"/>
      <c r="EKG2" s="468"/>
      <c r="EKH2" s="468"/>
      <c r="EKI2" s="468"/>
      <c r="EKJ2" s="468"/>
      <c r="EKK2" s="468"/>
      <c r="EKL2" s="468"/>
      <c r="EKM2" s="468"/>
      <c r="EKN2" s="468"/>
      <c r="EKO2" s="468"/>
      <c r="EKP2" s="468"/>
      <c r="EKQ2" s="468"/>
      <c r="EKR2" s="468"/>
      <c r="EKS2" s="468"/>
      <c r="EKT2" s="468"/>
      <c r="EKU2" s="468"/>
      <c r="EKV2" s="468"/>
      <c r="EKW2" s="468"/>
      <c r="EKX2" s="468"/>
      <c r="EKY2" s="468"/>
      <c r="EKZ2" s="468"/>
      <c r="ELA2" s="468"/>
      <c r="ELB2" s="468"/>
      <c r="ELC2" s="468"/>
      <c r="ELD2" s="468"/>
      <c r="ELE2" s="468"/>
      <c r="ELF2" s="468"/>
      <c r="ELG2" s="468"/>
      <c r="ELH2" s="468"/>
      <c r="ELI2" s="468"/>
      <c r="ELJ2" s="468"/>
      <c r="ELK2" s="468"/>
      <c r="ELL2" s="468"/>
      <c r="ELM2" s="468"/>
      <c r="ELN2" s="468"/>
      <c r="ELO2" s="468"/>
      <c r="ELP2" s="468"/>
      <c r="ELQ2" s="468"/>
      <c r="ELR2" s="468"/>
      <c r="ELS2" s="468"/>
      <c r="ELT2" s="468"/>
      <c r="ELU2" s="468"/>
      <c r="ELV2" s="468"/>
      <c r="ELW2" s="468"/>
      <c r="ELX2" s="468"/>
      <c r="ELY2" s="468"/>
      <c r="ELZ2" s="468"/>
      <c r="EMA2" s="468"/>
      <c r="EMB2" s="468"/>
      <c r="EMC2" s="468"/>
      <c r="EMD2" s="468"/>
      <c r="EME2" s="468"/>
      <c r="EMF2" s="468"/>
      <c r="EMG2" s="468"/>
      <c r="EMH2" s="468"/>
      <c r="EMI2" s="468"/>
      <c r="EMJ2" s="468"/>
      <c r="EMK2" s="468"/>
      <c r="EML2" s="468"/>
      <c r="EMM2" s="468"/>
      <c r="EMN2" s="468"/>
      <c r="EMO2" s="468"/>
      <c r="EMP2" s="468"/>
      <c r="EMQ2" s="468"/>
      <c r="EMR2" s="468"/>
      <c r="EMS2" s="468"/>
      <c r="EMT2" s="468"/>
      <c r="EMU2" s="468"/>
      <c r="EMV2" s="468"/>
      <c r="EMW2" s="468"/>
      <c r="EMX2" s="468"/>
      <c r="EMY2" s="468"/>
      <c r="EMZ2" s="468"/>
      <c r="ENA2" s="468"/>
      <c r="ENB2" s="468"/>
      <c r="ENC2" s="468"/>
      <c r="END2" s="468"/>
      <c r="ENE2" s="468"/>
      <c r="ENF2" s="468"/>
      <c r="ENG2" s="468"/>
      <c r="ENH2" s="468"/>
      <c r="ENI2" s="468"/>
      <c r="ENJ2" s="468"/>
      <c r="ENK2" s="468"/>
      <c r="ENL2" s="468"/>
      <c r="ENM2" s="468"/>
      <c r="ENN2" s="468"/>
      <c r="ENO2" s="468"/>
      <c r="ENP2" s="468"/>
      <c r="ENQ2" s="468"/>
      <c r="ENR2" s="468"/>
      <c r="ENS2" s="468"/>
      <c r="ENT2" s="468"/>
      <c r="ENU2" s="468"/>
      <c r="ENV2" s="468"/>
      <c r="ENW2" s="468"/>
      <c r="ENX2" s="468"/>
      <c r="ENY2" s="468"/>
      <c r="ENZ2" s="468"/>
      <c r="EOA2" s="468"/>
      <c r="EOB2" s="468"/>
      <c r="EOC2" s="468"/>
      <c r="EOD2" s="468"/>
      <c r="EOE2" s="468"/>
      <c r="EOF2" s="468"/>
      <c r="EOG2" s="468"/>
      <c r="EOH2" s="468"/>
      <c r="EOI2" s="468"/>
      <c r="EOJ2" s="468"/>
      <c r="EOK2" s="468"/>
      <c r="EOL2" s="468"/>
      <c r="EOM2" s="468"/>
      <c r="EON2" s="468"/>
      <c r="EOO2" s="468"/>
      <c r="EOP2" s="468"/>
      <c r="EOQ2" s="468"/>
      <c r="EOR2" s="468"/>
      <c r="EOS2" s="468"/>
      <c r="EOT2" s="468"/>
      <c r="EOU2" s="468"/>
      <c r="EOV2" s="468"/>
      <c r="EOW2" s="468"/>
      <c r="EOX2" s="468"/>
      <c r="EOY2" s="468"/>
      <c r="EOZ2" s="468"/>
      <c r="EPA2" s="468"/>
      <c r="EPB2" s="468"/>
      <c r="EPC2" s="468"/>
      <c r="EPD2" s="468"/>
      <c r="EPE2" s="468"/>
      <c r="EPF2" s="468"/>
      <c r="EPG2" s="468"/>
      <c r="EPH2" s="468"/>
      <c r="EPI2" s="468"/>
      <c r="EPJ2" s="468"/>
      <c r="EPK2" s="468"/>
      <c r="EPL2" s="468"/>
      <c r="EPM2" s="468"/>
      <c r="EPN2" s="468"/>
      <c r="EPO2" s="468"/>
      <c r="EPP2" s="468"/>
      <c r="EPQ2" s="468"/>
      <c r="EPR2" s="468"/>
      <c r="EPS2" s="468"/>
      <c r="EPT2" s="468"/>
      <c r="EPU2" s="468"/>
      <c r="EPV2" s="468"/>
      <c r="EPW2" s="468"/>
      <c r="EPX2" s="468"/>
      <c r="EPY2" s="468"/>
      <c r="EPZ2" s="468"/>
      <c r="EQA2" s="468"/>
      <c r="EQB2" s="468"/>
      <c r="EQC2" s="468"/>
      <c r="EQD2" s="468"/>
      <c r="EQE2" s="468"/>
      <c r="EQF2" s="468"/>
      <c r="EQG2" s="468"/>
      <c r="EQH2" s="468"/>
      <c r="EQI2" s="468"/>
      <c r="EQJ2" s="468"/>
      <c r="EQK2" s="468"/>
      <c r="EQL2" s="468"/>
      <c r="EQM2" s="468"/>
      <c r="EQN2" s="468"/>
      <c r="EQO2" s="468"/>
      <c r="EQP2" s="468"/>
      <c r="EQQ2" s="468"/>
      <c r="EQR2" s="468"/>
      <c r="EQS2" s="468"/>
      <c r="EQT2" s="468"/>
      <c r="EQU2" s="468"/>
      <c r="EQV2" s="468"/>
      <c r="EQW2" s="468"/>
      <c r="EQX2" s="468"/>
      <c r="EQY2" s="468"/>
      <c r="EQZ2" s="468"/>
      <c r="ERA2" s="468"/>
      <c r="ERB2" s="468"/>
      <c r="ERC2" s="468"/>
      <c r="ERD2" s="468"/>
      <c r="ERE2" s="468"/>
      <c r="ERF2" s="468"/>
      <c r="ERG2" s="468"/>
      <c r="ERH2" s="468"/>
      <c r="ERI2" s="468"/>
      <c r="ERJ2" s="468"/>
      <c r="ERK2" s="468"/>
      <c r="ERL2" s="468"/>
      <c r="ERM2" s="468"/>
      <c r="ERN2" s="468"/>
      <c r="ERO2" s="468"/>
      <c r="ERP2" s="468"/>
      <c r="ERQ2" s="468"/>
      <c r="ERR2" s="468"/>
      <c r="ERS2" s="468"/>
      <c r="ERT2" s="468"/>
      <c r="ERU2" s="468"/>
      <c r="ERV2" s="468"/>
      <c r="ERW2" s="468"/>
      <c r="ERX2" s="468"/>
      <c r="ERY2" s="468"/>
      <c r="ERZ2" s="468"/>
      <c r="ESA2" s="468"/>
      <c r="ESB2" s="468"/>
      <c r="ESC2" s="468"/>
      <c r="ESD2" s="468"/>
      <c r="ESE2" s="468"/>
      <c r="ESF2" s="468"/>
      <c r="ESG2" s="468"/>
      <c r="ESH2" s="468"/>
      <c r="ESI2" s="468"/>
      <c r="ESJ2" s="468"/>
      <c r="ESK2" s="468"/>
      <c r="ESL2" s="468"/>
      <c r="ESM2" s="468"/>
      <c r="ESN2" s="468"/>
      <c r="ESO2" s="468"/>
      <c r="ESP2" s="468"/>
      <c r="ESQ2" s="468"/>
      <c r="ESR2" s="468"/>
      <c r="ESS2" s="468"/>
      <c r="EST2" s="468"/>
      <c r="ESU2" s="468"/>
      <c r="ESV2" s="468"/>
      <c r="ESW2" s="468"/>
      <c r="ESX2" s="468"/>
      <c r="ESY2" s="468"/>
      <c r="ESZ2" s="468"/>
      <c r="ETA2" s="468"/>
      <c r="ETB2" s="468"/>
      <c r="ETC2" s="468"/>
      <c r="ETD2" s="468"/>
      <c r="ETE2" s="468"/>
      <c r="ETF2" s="468"/>
      <c r="ETG2" s="468"/>
      <c r="ETH2" s="468"/>
      <c r="ETI2" s="468"/>
      <c r="ETJ2" s="468"/>
      <c r="ETK2" s="468"/>
      <c r="ETL2" s="468"/>
      <c r="ETM2" s="468"/>
      <c r="ETN2" s="468"/>
      <c r="ETO2" s="468"/>
      <c r="ETP2" s="468"/>
      <c r="ETQ2" s="468"/>
      <c r="ETR2" s="468"/>
      <c r="ETS2" s="468"/>
      <c r="ETT2" s="468"/>
      <c r="ETU2" s="468"/>
      <c r="ETV2" s="468"/>
      <c r="ETW2" s="468"/>
      <c r="ETX2" s="468"/>
      <c r="ETY2" s="468"/>
      <c r="ETZ2" s="468"/>
      <c r="EUA2" s="468"/>
      <c r="EUB2" s="468"/>
      <c r="EUC2" s="468"/>
      <c r="EUD2" s="468"/>
      <c r="EUE2" s="468"/>
      <c r="EUF2" s="468"/>
      <c r="EUG2" s="468"/>
      <c r="EUH2" s="468"/>
      <c r="EUI2" s="468"/>
      <c r="EUJ2" s="468"/>
      <c r="EUK2" s="468"/>
      <c r="EUL2" s="468"/>
      <c r="EUM2" s="468"/>
      <c r="EUN2" s="468"/>
      <c r="EUO2" s="468"/>
      <c r="EUP2" s="468"/>
      <c r="EUQ2" s="468"/>
      <c r="EUR2" s="468"/>
      <c r="EUS2" s="468"/>
      <c r="EUT2" s="468"/>
      <c r="EUU2" s="468"/>
      <c r="EUV2" s="468"/>
      <c r="EUW2" s="468"/>
      <c r="EUX2" s="468"/>
      <c r="EUY2" s="468"/>
      <c r="EUZ2" s="468"/>
      <c r="EVA2" s="468"/>
      <c r="EVB2" s="468"/>
      <c r="EVC2" s="468"/>
      <c r="EVD2" s="468"/>
      <c r="EVE2" s="468"/>
      <c r="EVF2" s="468"/>
      <c r="EVG2" s="468"/>
      <c r="EVH2" s="468"/>
      <c r="EVI2" s="468"/>
      <c r="EVJ2" s="468"/>
      <c r="EVK2" s="468"/>
      <c r="EVL2" s="468"/>
      <c r="EVM2" s="468"/>
      <c r="EVN2" s="468"/>
      <c r="EVO2" s="468"/>
      <c r="EVP2" s="468"/>
      <c r="EVQ2" s="468"/>
      <c r="EVR2" s="468"/>
      <c r="EVS2" s="468"/>
      <c r="EVT2" s="468"/>
      <c r="EVU2" s="468"/>
      <c r="EVV2" s="468"/>
      <c r="EVW2" s="468"/>
      <c r="EVX2" s="468"/>
      <c r="EVY2" s="468"/>
      <c r="EVZ2" s="468"/>
      <c r="EWA2" s="468"/>
      <c r="EWB2" s="468"/>
      <c r="EWC2" s="468"/>
      <c r="EWD2" s="468"/>
      <c r="EWE2" s="468"/>
      <c r="EWF2" s="468"/>
      <c r="EWG2" s="468"/>
      <c r="EWH2" s="468"/>
      <c r="EWI2" s="468"/>
      <c r="EWJ2" s="468"/>
      <c r="EWK2" s="468"/>
      <c r="EWL2" s="468"/>
      <c r="EWM2" s="468"/>
      <c r="EWN2" s="468"/>
      <c r="EWO2" s="468"/>
      <c r="EWP2" s="468"/>
      <c r="EWQ2" s="468"/>
      <c r="EWR2" s="468"/>
      <c r="EWS2" s="468"/>
      <c r="EWT2" s="468"/>
      <c r="EWU2" s="468"/>
      <c r="EWV2" s="468"/>
      <c r="EWW2" s="468"/>
      <c r="EWX2" s="468"/>
      <c r="EWY2" s="468"/>
      <c r="EWZ2" s="468"/>
      <c r="EXA2" s="468"/>
      <c r="EXB2" s="468"/>
      <c r="EXC2" s="468"/>
      <c r="EXD2" s="468"/>
      <c r="EXE2" s="468"/>
      <c r="EXF2" s="468"/>
      <c r="EXG2" s="468"/>
      <c r="EXH2" s="468"/>
      <c r="EXI2" s="468"/>
      <c r="EXJ2" s="468"/>
      <c r="EXK2" s="468"/>
      <c r="EXL2" s="468"/>
      <c r="EXM2" s="468"/>
      <c r="EXN2" s="468"/>
      <c r="EXO2" s="468"/>
      <c r="EXP2" s="468"/>
      <c r="EXQ2" s="468"/>
      <c r="EXR2" s="468"/>
      <c r="EXS2" s="468"/>
      <c r="EXT2" s="468"/>
      <c r="EXU2" s="468"/>
      <c r="EXV2" s="468"/>
      <c r="EXW2" s="468"/>
      <c r="EXX2" s="468"/>
      <c r="EXY2" s="468"/>
      <c r="EXZ2" s="468"/>
      <c r="EYA2" s="468"/>
      <c r="EYB2" s="468"/>
      <c r="EYC2" s="468"/>
      <c r="EYD2" s="468"/>
      <c r="EYE2" s="468"/>
      <c r="EYF2" s="468"/>
      <c r="EYG2" s="468"/>
      <c r="EYH2" s="468"/>
      <c r="EYI2" s="468"/>
      <c r="EYJ2" s="468"/>
      <c r="EYK2" s="468"/>
      <c r="EYL2" s="468"/>
      <c r="EYM2" s="468"/>
      <c r="EYN2" s="468"/>
      <c r="EYO2" s="468"/>
      <c r="EYP2" s="468"/>
      <c r="EYQ2" s="468"/>
      <c r="EYR2" s="468"/>
      <c r="EYS2" s="468"/>
      <c r="EYT2" s="468"/>
      <c r="EYU2" s="468"/>
      <c r="EYV2" s="468"/>
      <c r="EYW2" s="468"/>
      <c r="EYX2" s="468"/>
      <c r="EYY2" s="468"/>
      <c r="EYZ2" s="468"/>
      <c r="EZA2" s="468"/>
      <c r="EZB2" s="468"/>
      <c r="EZC2" s="468"/>
      <c r="EZD2" s="468"/>
      <c r="EZE2" s="468"/>
      <c r="EZF2" s="468"/>
      <c r="EZG2" s="468"/>
      <c r="EZH2" s="468"/>
      <c r="EZI2" s="468"/>
      <c r="EZJ2" s="468"/>
      <c r="EZK2" s="468"/>
      <c r="EZL2" s="468"/>
      <c r="EZM2" s="468"/>
      <c r="EZN2" s="468"/>
      <c r="EZO2" s="468"/>
      <c r="EZP2" s="468"/>
      <c r="EZQ2" s="468"/>
      <c r="EZR2" s="468"/>
      <c r="EZS2" s="468"/>
      <c r="EZT2" s="468"/>
      <c r="EZU2" s="468"/>
      <c r="EZV2" s="468"/>
      <c r="EZW2" s="468"/>
      <c r="EZX2" s="468"/>
      <c r="EZY2" s="468"/>
      <c r="EZZ2" s="468"/>
      <c r="FAA2" s="468"/>
      <c r="FAB2" s="468"/>
      <c r="FAC2" s="468"/>
      <c r="FAD2" s="468"/>
      <c r="FAE2" s="468"/>
      <c r="FAF2" s="468"/>
      <c r="FAG2" s="468"/>
      <c r="FAH2" s="468"/>
      <c r="FAI2" s="468"/>
      <c r="FAJ2" s="468"/>
      <c r="FAK2" s="468"/>
      <c r="FAL2" s="468"/>
      <c r="FAM2" s="468"/>
      <c r="FAN2" s="468"/>
      <c r="FAO2" s="468"/>
      <c r="FAP2" s="468"/>
      <c r="FAQ2" s="468"/>
      <c r="FAR2" s="468"/>
      <c r="FAS2" s="468"/>
      <c r="FAT2" s="468"/>
      <c r="FAU2" s="468"/>
      <c r="FAV2" s="468"/>
      <c r="FAW2" s="468"/>
      <c r="FAX2" s="468"/>
      <c r="FAY2" s="468"/>
      <c r="FAZ2" s="468"/>
      <c r="FBA2" s="468"/>
      <c r="FBB2" s="468"/>
      <c r="FBC2" s="468"/>
      <c r="FBD2" s="468"/>
      <c r="FBE2" s="468"/>
      <c r="FBF2" s="468"/>
      <c r="FBG2" s="468"/>
      <c r="FBH2" s="468"/>
      <c r="FBI2" s="468"/>
      <c r="FBJ2" s="468"/>
      <c r="FBK2" s="468"/>
      <c r="FBL2" s="468"/>
      <c r="FBM2" s="468"/>
      <c r="FBN2" s="468"/>
      <c r="FBO2" s="468"/>
      <c r="FBP2" s="468"/>
      <c r="FBQ2" s="468"/>
      <c r="FBR2" s="468"/>
      <c r="FBS2" s="468"/>
      <c r="FBT2" s="468"/>
      <c r="FBU2" s="468"/>
      <c r="FBV2" s="468"/>
      <c r="FBW2" s="468"/>
      <c r="FBX2" s="468"/>
      <c r="FBY2" s="468"/>
      <c r="FBZ2" s="468"/>
      <c r="FCA2" s="468"/>
      <c r="FCB2" s="468"/>
      <c r="FCC2" s="468"/>
      <c r="FCD2" s="468"/>
      <c r="FCE2" s="468"/>
      <c r="FCF2" s="468"/>
      <c r="FCG2" s="468"/>
      <c r="FCH2" s="468"/>
      <c r="FCI2" s="468"/>
      <c r="FCJ2" s="468"/>
      <c r="FCK2" s="468"/>
      <c r="FCL2" s="468"/>
      <c r="FCM2" s="468"/>
      <c r="FCN2" s="468"/>
      <c r="FCO2" s="468"/>
      <c r="FCP2" s="468"/>
      <c r="FCQ2" s="468"/>
      <c r="FCR2" s="468"/>
      <c r="FCS2" s="468"/>
      <c r="FCT2" s="468"/>
      <c r="FCU2" s="468"/>
      <c r="FCV2" s="468"/>
      <c r="FCW2" s="468"/>
      <c r="FCX2" s="468"/>
      <c r="FCY2" s="468"/>
      <c r="FCZ2" s="468"/>
      <c r="FDA2" s="468"/>
      <c r="FDB2" s="468"/>
      <c r="FDC2" s="468"/>
      <c r="FDD2" s="468"/>
      <c r="FDE2" s="468"/>
      <c r="FDF2" s="468"/>
      <c r="FDG2" s="468"/>
      <c r="FDH2" s="468"/>
      <c r="FDI2" s="468"/>
      <c r="FDJ2" s="468"/>
      <c r="FDK2" s="468"/>
      <c r="FDL2" s="468"/>
      <c r="FDM2" s="468"/>
      <c r="FDN2" s="468"/>
      <c r="FDO2" s="468"/>
      <c r="FDP2" s="468"/>
      <c r="FDQ2" s="468"/>
      <c r="FDR2" s="468"/>
      <c r="FDS2" s="468"/>
      <c r="FDT2" s="468"/>
      <c r="FDU2" s="468"/>
      <c r="FDV2" s="468"/>
      <c r="FDW2" s="468"/>
      <c r="FDX2" s="468"/>
      <c r="FDY2" s="468"/>
      <c r="FDZ2" s="468"/>
      <c r="FEA2" s="468"/>
      <c r="FEB2" s="468"/>
      <c r="FEC2" s="468"/>
      <c r="FED2" s="468"/>
      <c r="FEE2" s="468"/>
      <c r="FEF2" s="468"/>
      <c r="FEG2" s="468"/>
      <c r="FEH2" s="468"/>
      <c r="FEI2" s="468"/>
      <c r="FEJ2" s="468"/>
      <c r="FEK2" s="468"/>
      <c r="FEL2" s="468"/>
      <c r="FEM2" s="468"/>
      <c r="FEN2" s="468"/>
      <c r="FEO2" s="468"/>
      <c r="FEP2" s="468"/>
      <c r="FEQ2" s="468"/>
      <c r="FER2" s="468"/>
      <c r="FES2" s="468"/>
      <c r="FET2" s="468"/>
      <c r="FEU2" s="468"/>
      <c r="FEV2" s="468"/>
      <c r="FEW2" s="468"/>
      <c r="FEX2" s="468"/>
      <c r="FEY2" s="468"/>
      <c r="FEZ2" s="468"/>
      <c r="FFA2" s="468"/>
      <c r="FFB2" s="468"/>
      <c r="FFC2" s="468"/>
      <c r="FFD2" s="468"/>
      <c r="FFE2" s="468"/>
      <c r="FFF2" s="468"/>
      <c r="FFG2" s="468"/>
      <c r="FFH2" s="468"/>
      <c r="FFI2" s="468"/>
      <c r="FFJ2" s="468"/>
      <c r="FFK2" s="468"/>
      <c r="FFL2" s="468"/>
      <c r="FFM2" s="468"/>
      <c r="FFN2" s="468"/>
      <c r="FFO2" s="468"/>
      <c r="FFP2" s="468"/>
      <c r="FFQ2" s="468"/>
      <c r="FFR2" s="468"/>
      <c r="FFS2" s="468"/>
      <c r="FFT2" s="468"/>
      <c r="FFU2" s="468"/>
      <c r="FFV2" s="468"/>
      <c r="FFW2" s="468"/>
      <c r="FFX2" s="468"/>
      <c r="FFY2" s="468"/>
      <c r="FFZ2" s="468"/>
      <c r="FGA2" s="468"/>
      <c r="FGB2" s="468"/>
      <c r="FGC2" s="468"/>
      <c r="FGD2" s="468"/>
      <c r="FGE2" s="468"/>
      <c r="FGF2" s="468"/>
      <c r="FGG2" s="468"/>
      <c r="FGH2" s="468"/>
      <c r="FGI2" s="468"/>
      <c r="FGJ2" s="468"/>
      <c r="FGK2" s="468"/>
      <c r="FGL2" s="468"/>
      <c r="FGM2" s="468"/>
      <c r="FGN2" s="468"/>
      <c r="FGO2" s="468"/>
      <c r="FGP2" s="468"/>
      <c r="FGQ2" s="468"/>
      <c r="FGR2" s="468"/>
      <c r="FGS2" s="468"/>
      <c r="FGT2" s="468"/>
      <c r="FGU2" s="468"/>
      <c r="FGV2" s="468"/>
      <c r="FGW2" s="468"/>
      <c r="FGX2" s="468"/>
      <c r="FGY2" s="468"/>
      <c r="FGZ2" s="468"/>
      <c r="FHA2" s="468"/>
      <c r="FHB2" s="468"/>
      <c r="FHC2" s="468"/>
      <c r="FHD2" s="468"/>
      <c r="FHE2" s="468"/>
      <c r="FHF2" s="468"/>
      <c r="FHG2" s="468"/>
      <c r="FHH2" s="468"/>
      <c r="FHI2" s="468"/>
      <c r="FHJ2" s="468"/>
      <c r="FHK2" s="468"/>
      <c r="FHL2" s="468"/>
      <c r="FHM2" s="468"/>
      <c r="FHN2" s="468"/>
      <c r="FHO2" s="468"/>
      <c r="FHP2" s="468"/>
      <c r="FHQ2" s="468"/>
      <c r="FHR2" s="468"/>
      <c r="FHS2" s="468"/>
      <c r="FHT2" s="468"/>
      <c r="FHU2" s="468"/>
      <c r="FHV2" s="468"/>
      <c r="FHW2" s="468"/>
      <c r="FHX2" s="468"/>
      <c r="FHY2" s="468"/>
      <c r="FHZ2" s="468"/>
      <c r="FIA2" s="468"/>
      <c r="FIB2" s="468"/>
      <c r="FIC2" s="468"/>
      <c r="FID2" s="468"/>
      <c r="FIE2" s="468"/>
      <c r="FIF2" s="468"/>
      <c r="FIG2" s="468"/>
      <c r="FIH2" s="468"/>
      <c r="FII2" s="468"/>
      <c r="FIJ2" s="468"/>
      <c r="FIK2" s="468"/>
      <c r="FIL2" s="468"/>
      <c r="FIM2" s="468"/>
      <c r="FIN2" s="468"/>
      <c r="FIO2" s="468"/>
      <c r="FIP2" s="468"/>
      <c r="FIQ2" s="468"/>
      <c r="FIR2" s="468"/>
      <c r="FIS2" s="468"/>
      <c r="FIT2" s="468"/>
      <c r="FIU2" s="468"/>
      <c r="FIV2" s="468"/>
      <c r="FIW2" s="468"/>
      <c r="FIX2" s="468"/>
      <c r="FIY2" s="468"/>
      <c r="FIZ2" s="468"/>
      <c r="FJA2" s="468"/>
      <c r="FJB2" s="468"/>
      <c r="FJC2" s="468"/>
      <c r="FJD2" s="468"/>
      <c r="FJE2" s="468"/>
      <c r="FJF2" s="468"/>
      <c r="FJG2" s="468"/>
      <c r="FJH2" s="468"/>
      <c r="FJI2" s="468"/>
      <c r="FJJ2" s="468"/>
      <c r="FJK2" s="468"/>
      <c r="FJL2" s="468"/>
      <c r="FJM2" s="468"/>
      <c r="FJN2" s="468"/>
      <c r="FJO2" s="468"/>
      <c r="FJP2" s="468"/>
      <c r="FJQ2" s="468"/>
      <c r="FJR2" s="468"/>
      <c r="FJS2" s="468"/>
      <c r="FJT2" s="468"/>
      <c r="FJU2" s="468"/>
      <c r="FJV2" s="468"/>
      <c r="FJW2" s="468"/>
      <c r="FJX2" s="468"/>
      <c r="FJY2" s="468"/>
      <c r="FJZ2" s="468"/>
      <c r="FKA2" s="468"/>
      <c r="FKB2" s="468"/>
      <c r="FKC2" s="468"/>
      <c r="FKD2" s="468"/>
      <c r="FKE2" s="468"/>
      <c r="FKF2" s="468"/>
      <c r="FKG2" s="468"/>
      <c r="FKH2" s="468"/>
      <c r="FKI2" s="468"/>
      <c r="FKJ2" s="468"/>
      <c r="FKK2" s="468"/>
      <c r="FKL2" s="468"/>
      <c r="FKM2" s="468"/>
      <c r="FKN2" s="468"/>
      <c r="FKO2" s="468"/>
      <c r="FKP2" s="468"/>
      <c r="FKQ2" s="468"/>
      <c r="FKR2" s="468"/>
      <c r="FKS2" s="468"/>
      <c r="FKT2" s="468"/>
      <c r="FKU2" s="468"/>
      <c r="FKV2" s="468"/>
      <c r="FKW2" s="468"/>
      <c r="FKX2" s="468"/>
      <c r="FKY2" s="468"/>
      <c r="FKZ2" s="468"/>
      <c r="FLA2" s="468"/>
      <c r="FLB2" s="468"/>
      <c r="FLC2" s="468"/>
      <c r="FLD2" s="468"/>
      <c r="FLE2" s="468"/>
      <c r="FLF2" s="468"/>
      <c r="FLG2" s="468"/>
      <c r="FLH2" s="468"/>
      <c r="FLI2" s="468"/>
      <c r="FLJ2" s="468"/>
      <c r="FLK2" s="468"/>
      <c r="FLL2" s="468"/>
      <c r="FLM2" s="468"/>
      <c r="FLN2" s="468"/>
      <c r="FLO2" s="468"/>
      <c r="FLP2" s="468"/>
      <c r="FLQ2" s="468"/>
      <c r="FLR2" s="468"/>
      <c r="FLS2" s="468"/>
      <c r="FLT2" s="468"/>
      <c r="FLU2" s="468"/>
      <c r="FLV2" s="468"/>
      <c r="FLW2" s="468"/>
      <c r="FLX2" s="468"/>
      <c r="FLY2" s="468"/>
      <c r="FLZ2" s="468"/>
      <c r="FMA2" s="468"/>
      <c r="FMB2" s="468"/>
      <c r="FMC2" s="468"/>
      <c r="FMD2" s="468"/>
      <c r="FME2" s="468"/>
      <c r="FMF2" s="468"/>
      <c r="FMG2" s="468"/>
      <c r="FMH2" s="468"/>
      <c r="FMI2" s="468"/>
      <c r="FMJ2" s="468"/>
      <c r="FMK2" s="468"/>
      <c r="FML2" s="468"/>
      <c r="FMM2" s="468"/>
      <c r="FMN2" s="468"/>
      <c r="FMO2" s="468"/>
      <c r="FMP2" s="468"/>
      <c r="FMQ2" s="468"/>
      <c r="FMR2" s="468"/>
      <c r="FMS2" s="468"/>
      <c r="FMT2" s="468"/>
      <c r="FMU2" s="468"/>
      <c r="FMV2" s="468"/>
      <c r="FMW2" s="468"/>
      <c r="FMX2" s="468"/>
      <c r="FMY2" s="468"/>
      <c r="FMZ2" s="468"/>
      <c r="FNA2" s="468"/>
      <c r="FNB2" s="468"/>
      <c r="FNC2" s="468"/>
      <c r="FND2" s="468"/>
      <c r="FNE2" s="468"/>
      <c r="FNF2" s="468"/>
      <c r="FNG2" s="468"/>
      <c r="FNH2" s="468"/>
      <c r="FNI2" s="468"/>
      <c r="FNJ2" s="468"/>
      <c r="FNK2" s="468"/>
      <c r="FNL2" s="468"/>
      <c r="FNM2" s="468"/>
      <c r="FNN2" s="468"/>
      <c r="FNO2" s="468"/>
      <c r="FNP2" s="468"/>
      <c r="FNQ2" s="468"/>
      <c r="FNR2" s="468"/>
      <c r="FNS2" s="468"/>
      <c r="FNT2" s="468"/>
      <c r="FNU2" s="468"/>
      <c r="FNV2" s="468"/>
      <c r="FNW2" s="468"/>
      <c r="FNX2" s="468"/>
      <c r="FNY2" s="468"/>
      <c r="FNZ2" s="468"/>
      <c r="FOA2" s="468"/>
      <c r="FOB2" s="468"/>
      <c r="FOC2" s="468"/>
      <c r="FOD2" s="468"/>
      <c r="FOE2" s="468"/>
      <c r="FOF2" s="468"/>
      <c r="FOG2" s="468"/>
      <c r="FOH2" s="468"/>
      <c r="FOI2" s="468"/>
      <c r="FOJ2" s="468"/>
      <c r="FOK2" s="468"/>
      <c r="FOL2" s="468"/>
      <c r="FOM2" s="468"/>
      <c r="FON2" s="468"/>
      <c r="FOO2" s="468"/>
      <c r="FOP2" s="468"/>
      <c r="FOQ2" s="468"/>
      <c r="FOR2" s="468"/>
      <c r="FOS2" s="468"/>
      <c r="FOT2" s="468"/>
      <c r="FOU2" s="468"/>
      <c r="FOV2" s="468"/>
      <c r="FOW2" s="468"/>
      <c r="FOX2" s="468"/>
      <c r="FOY2" s="468"/>
      <c r="FOZ2" s="468"/>
      <c r="FPA2" s="468"/>
      <c r="FPB2" s="468"/>
      <c r="FPC2" s="468"/>
      <c r="FPD2" s="468"/>
      <c r="FPE2" s="468"/>
      <c r="FPF2" s="468"/>
      <c r="FPG2" s="468"/>
      <c r="FPH2" s="468"/>
      <c r="FPI2" s="468"/>
      <c r="FPJ2" s="468"/>
      <c r="FPK2" s="468"/>
      <c r="FPL2" s="468"/>
      <c r="FPM2" s="468"/>
      <c r="FPN2" s="468"/>
      <c r="FPO2" s="468"/>
      <c r="FPP2" s="468"/>
      <c r="FPQ2" s="468"/>
      <c r="FPR2" s="468"/>
      <c r="FPS2" s="468"/>
      <c r="FPT2" s="468"/>
      <c r="FPU2" s="468"/>
      <c r="FPV2" s="468"/>
      <c r="FPW2" s="468"/>
      <c r="FPX2" s="468"/>
      <c r="FPY2" s="468"/>
      <c r="FPZ2" s="468"/>
      <c r="FQA2" s="468"/>
      <c r="FQB2" s="468"/>
      <c r="FQC2" s="468"/>
      <c r="FQD2" s="468"/>
      <c r="FQE2" s="468"/>
      <c r="FQF2" s="468"/>
      <c r="FQG2" s="468"/>
      <c r="FQH2" s="468"/>
      <c r="FQI2" s="468"/>
      <c r="FQJ2" s="468"/>
      <c r="FQK2" s="468"/>
      <c r="FQL2" s="468"/>
      <c r="FQM2" s="468"/>
      <c r="FQN2" s="468"/>
      <c r="FQO2" s="468"/>
      <c r="FQP2" s="468"/>
      <c r="FQQ2" s="468"/>
      <c r="FQR2" s="468"/>
      <c r="FQS2" s="468"/>
      <c r="FQT2" s="468"/>
      <c r="FQU2" s="468"/>
      <c r="FQV2" s="468"/>
      <c r="FQW2" s="468"/>
      <c r="FQX2" s="468"/>
      <c r="FQY2" s="468"/>
      <c r="FQZ2" s="468"/>
      <c r="FRA2" s="468"/>
      <c r="FRB2" s="468"/>
      <c r="FRC2" s="468"/>
      <c r="FRD2" s="468"/>
      <c r="FRE2" s="468"/>
      <c r="FRF2" s="468"/>
      <c r="FRG2" s="468"/>
      <c r="FRH2" s="468"/>
      <c r="FRI2" s="468"/>
      <c r="FRJ2" s="468"/>
      <c r="FRK2" s="468"/>
      <c r="FRL2" s="468"/>
      <c r="FRM2" s="468"/>
      <c r="FRN2" s="468"/>
      <c r="FRO2" s="468"/>
      <c r="FRP2" s="468"/>
      <c r="FRQ2" s="468"/>
      <c r="FRR2" s="468"/>
      <c r="FRS2" s="468"/>
      <c r="FRT2" s="468"/>
      <c r="FRU2" s="468"/>
      <c r="FRV2" s="468"/>
      <c r="FRW2" s="468"/>
      <c r="FRX2" s="468"/>
      <c r="FRY2" s="468"/>
      <c r="FRZ2" s="468"/>
      <c r="FSA2" s="468"/>
      <c r="FSB2" s="468"/>
      <c r="FSC2" s="468"/>
      <c r="FSD2" s="468"/>
      <c r="FSE2" s="468"/>
      <c r="FSF2" s="468"/>
      <c r="FSG2" s="468"/>
      <c r="FSH2" s="468"/>
      <c r="FSI2" s="468"/>
      <c r="FSJ2" s="468"/>
      <c r="FSK2" s="468"/>
      <c r="FSL2" s="468"/>
      <c r="FSM2" s="468"/>
      <c r="FSN2" s="468"/>
      <c r="FSO2" s="468"/>
      <c r="FSP2" s="468"/>
      <c r="FSQ2" s="468"/>
      <c r="FSR2" s="468"/>
      <c r="FSS2" s="468"/>
      <c r="FST2" s="468"/>
      <c r="FSU2" s="468"/>
      <c r="FSV2" s="468"/>
      <c r="FSW2" s="468"/>
      <c r="FSX2" s="468"/>
      <c r="FSY2" s="468"/>
      <c r="FSZ2" s="468"/>
      <c r="FTA2" s="468"/>
      <c r="FTB2" s="468"/>
      <c r="FTC2" s="468"/>
      <c r="FTD2" s="468"/>
      <c r="FTE2" s="468"/>
      <c r="FTF2" s="468"/>
      <c r="FTG2" s="468"/>
      <c r="FTH2" s="468"/>
      <c r="FTI2" s="468"/>
      <c r="FTJ2" s="468"/>
      <c r="FTK2" s="468"/>
      <c r="FTL2" s="468"/>
      <c r="FTM2" s="468"/>
      <c r="FTN2" s="468"/>
      <c r="FTO2" s="468"/>
      <c r="FTP2" s="468"/>
      <c r="FTQ2" s="468"/>
      <c r="FTR2" s="468"/>
      <c r="FTS2" s="468"/>
      <c r="FTT2" s="468"/>
      <c r="FTU2" s="468"/>
      <c r="FTV2" s="468"/>
      <c r="FTW2" s="468"/>
      <c r="FTX2" s="468"/>
      <c r="FTY2" s="468"/>
      <c r="FTZ2" s="468"/>
      <c r="FUA2" s="468"/>
      <c r="FUB2" s="468"/>
      <c r="FUC2" s="468"/>
      <c r="FUD2" s="468"/>
      <c r="FUE2" s="468"/>
      <c r="FUF2" s="468"/>
      <c r="FUG2" s="468"/>
      <c r="FUH2" s="468"/>
      <c r="FUI2" s="468"/>
      <c r="FUJ2" s="468"/>
      <c r="FUK2" s="468"/>
      <c r="FUL2" s="468"/>
      <c r="FUM2" s="468"/>
      <c r="FUN2" s="468"/>
      <c r="FUO2" s="468"/>
      <c r="FUP2" s="468"/>
      <c r="FUQ2" s="468"/>
      <c r="FUR2" s="468"/>
      <c r="FUS2" s="468"/>
      <c r="FUT2" s="468"/>
      <c r="FUU2" s="468"/>
      <c r="FUV2" s="468"/>
      <c r="FUW2" s="468"/>
      <c r="FUX2" s="468"/>
      <c r="FUY2" s="468"/>
      <c r="FUZ2" s="468"/>
      <c r="FVA2" s="468"/>
      <c r="FVB2" s="468"/>
      <c r="FVC2" s="468"/>
      <c r="FVD2" s="468"/>
      <c r="FVE2" s="468"/>
      <c r="FVF2" s="468"/>
      <c r="FVG2" s="468"/>
      <c r="FVH2" s="468"/>
      <c r="FVI2" s="468"/>
      <c r="FVJ2" s="468"/>
      <c r="FVK2" s="468"/>
      <c r="FVL2" s="468"/>
      <c r="FVM2" s="468"/>
      <c r="FVN2" s="468"/>
      <c r="FVO2" s="468"/>
      <c r="FVP2" s="468"/>
      <c r="FVQ2" s="468"/>
      <c r="FVR2" s="468"/>
      <c r="FVS2" s="468"/>
      <c r="FVT2" s="468"/>
      <c r="FVU2" s="468"/>
      <c r="FVV2" s="468"/>
      <c r="FVW2" s="468"/>
      <c r="FVX2" s="468"/>
      <c r="FVY2" s="468"/>
      <c r="FVZ2" s="468"/>
      <c r="FWA2" s="468"/>
      <c r="FWB2" s="468"/>
      <c r="FWC2" s="468"/>
      <c r="FWD2" s="468"/>
      <c r="FWE2" s="468"/>
      <c r="FWF2" s="468"/>
      <c r="FWG2" s="468"/>
      <c r="FWH2" s="468"/>
      <c r="FWI2" s="468"/>
      <c r="FWJ2" s="468"/>
      <c r="FWK2" s="468"/>
      <c r="FWL2" s="468"/>
      <c r="FWM2" s="468"/>
      <c r="FWN2" s="468"/>
      <c r="FWO2" s="468"/>
      <c r="FWP2" s="468"/>
      <c r="FWQ2" s="468"/>
      <c r="FWR2" s="468"/>
      <c r="FWS2" s="468"/>
      <c r="FWT2" s="468"/>
      <c r="FWU2" s="468"/>
      <c r="FWV2" s="468"/>
      <c r="FWW2" s="468"/>
      <c r="FWX2" s="468"/>
      <c r="FWY2" s="468"/>
      <c r="FWZ2" s="468"/>
      <c r="FXA2" s="468"/>
      <c r="FXB2" s="468"/>
      <c r="FXC2" s="468"/>
      <c r="FXD2" s="468"/>
      <c r="FXE2" s="468"/>
      <c r="FXF2" s="468"/>
      <c r="FXG2" s="468"/>
      <c r="FXH2" s="468"/>
      <c r="FXI2" s="468"/>
      <c r="FXJ2" s="468"/>
      <c r="FXK2" s="468"/>
      <c r="FXL2" s="468"/>
      <c r="FXM2" s="468"/>
      <c r="FXN2" s="468"/>
      <c r="FXO2" s="468"/>
      <c r="FXP2" s="468"/>
      <c r="FXQ2" s="468"/>
      <c r="FXR2" s="468"/>
      <c r="FXS2" s="468"/>
      <c r="FXT2" s="468"/>
      <c r="FXU2" s="468"/>
      <c r="FXV2" s="468"/>
      <c r="FXW2" s="468"/>
      <c r="FXX2" s="468"/>
      <c r="FXY2" s="468"/>
      <c r="FXZ2" s="468"/>
      <c r="FYA2" s="468"/>
      <c r="FYB2" s="468"/>
      <c r="FYC2" s="468"/>
      <c r="FYD2" s="468"/>
      <c r="FYE2" s="468"/>
      <c r="FYF2" s="468"/>
      <c r="FYG2" s="468"/>
      <c r="FYH2" s="468"/>
      <c r="FYI2" s="468"/>
      <c r="FYJ2" s="468"/>
      <c r="FYK2" s="468"/>
      <c r="FYL2" s="468"/>
      <c r="FYM2" s="468"/>
      <c r="FYN2" s="468"/>
      <c r="FYO2" s="468"/>
      <c r="FYP2" s="468"/>
      <c r="FYQ2" s="468"/>
      <c r="FYR2" s="468"/>
      <c r="FYS2" s="468"/>
      <c r="FYT2" s="468"/>
      <c r="FYU2" s="468"/>
      <c r="FYV2" s="468"/>
      <c r="FYW2" s="468"/>
      <c r="FYX2" s="468"/>
      <c r="FYY2" s="468"/>
      <c r="FYZ2" s="468"/>
      <c r="FZA2" s="468"/>
      <c r="FZB2" s="468"/>
      <c r="FZC2" s="468"/>
      <c r="FZD2" s="468"/>
      <c r="FZE2" s="468"/>
      <c r="FZF2" s="468"/>
      <c r="FZG2" s="468"/>
      <c r="FZH2" s="468"/>
      <c r="FZI2" s="468"/>
      <c r="FZJ2" s="468"/>
      <c r="FZK2" s="468"/>
      <c r="FZL2" s="468"/>
      <c r="FZM2" s="468"/>
      <c r="FZN2" s="468"/>
      <c r="FZO2" s="468"/>
      <c r="FZP2" s="468"/>
      <c r="FZQ2" s="468"/>
      <c r="FZR2" s="468"/>
      <c r="FZS2" s="468"/>
      <c r="FZT2" s="468"/>
      <c r="FZU2" s="468"/>
      <c r="FZV2" s="468"/>
      <c r="FZW2" s="468"/>
      <c r="FZX2" s="468"/>
      <c r="FZY2" s="468"/>
      <c r="FZZ2" s="468"/>
      <c r="GAA2" s="468"/>
      <c r="GAB2" s="468"/>
      <c r="GAC2" s="468"/>
      <c r="GAD2" s="468"/>
      <c r="GAE2" s="468"/>
      <c r="GAF2" s="468"/>
      <c r="GAG2" s="468"/>
      <c r="GAH2" s="468"/>
      <c r="GAI2" s="468"/>
      <c r="GAJ2" s="468"/>
      <c r="GAK2" s="468"/>
      <c r="GAL2" s="468"/>
      <c r="GAM2" s="468"/>
      <c r="GAN2" s="468"/>
      <c r="GAO2" s="468"/>
      <c r="GAP2" s="468"/>
      <c r="GAQ2" s="468"/>
      <c r="GAR2" s="468"/>
      <c r="GAS2" s="468"/>
      <c r="GAT2" s="468"/>
      <c r="GAU2" s="468"/>
      <c r="GAV2" s="468"/>
      <c r="GAW2" s="468"/>
      <c r="GAX2" s="468"/>
      <c r="GAY2" s="468"/>
      <c r="GAZ2" s="468"/>
      <c r="GBA2" s="468"/>
      <c r="GBB2" s="468"/>
      <c r="GBC2" s="468"/>
      <c r="GBD2" s="468"/>
      <c r="GBE2" s="468"/>
      <c r="GBF2" s="468"/>
      <c r="GBG2" s="468"/>
      <c r="GBH2" s="468"/>
      <c r="GBI2" s="468"/>
      <c r="GBJ2" s="468"/>
      <c r="GBK2" s="468"/>
      <c r="GBL2" s="468"/>
      <c r="GBM2" s="468"/>
      <c r="GBN2" s="468"/>
      <c r="GBO2" s="468"/>
      <c r="GBP2" s="468"/>
      <c r="GBQ2" s="468"/>
      <c r="GBR2" s="468"/>
      <c r="GBS2" s="468"/>
      <c r="GBT2" s="468"/>
      <c r="GBU2" s="468"/>
      <c r="GBV2" s="468"/>
      <c r="GBW2" s="468"/>
      <c r="GBX2" s="468"/>
      <c r="GBY2" s="468"/>
      <c r="GBZ2" s="468"/>
      <c r="GCA2" s="468"/>
      <c r="GCB2" s="468"/>
      <c r="GCC2" s="468"/>
      <c r="GCD2" s="468"/>
      <c r="GCE2" s="468"/>
      <c r="GCF2" s="468"/>
      <c r="GCG2" s="468"/>
      <c r="GCH2" s="468"/>
      <c r="GCI2" s="468"/>
      <c r="GCJ2" s="468"/>
      <c r="GCK2" s="468"/>
      <c r="GCL2" s="468"/>
      <c r="GCM2" s="468"/>
      <c r="GCN2" s="468"/>
      <c r="GCO2" s="468"/>
      <c r="GCP2" s="468"/>
      <c r="GCQ2" s="468"/>
      <c r="GCR2" s="468"/>
      <c r="GCS2" s="468"/>
      <c r="GCT2" s="468"/>
      <c r="GCU2" s="468"/>
      <c r="GCV2" s="468"/>
      <c r="GCW2" s="468"/>
      <c r="GCX2" s="468"/>
      <c r="GCY2" s="468"/>
      <c r="GCZ2" s="468"/>
      <c r="GDA2" s="468"/>
      <c r="GDB2" s="468"/>
      <c r="GDC2" s="468"/>
      <c r="GDD2" s="468"/>
      <c r="GDE2" s="468"/>
      <c r="GDF2" s="468"/>
      <c r="GDG2" s="468"/>
      <c r="GDH2" s="468"/>
      <c r="GDI2" s="468"/>
      <c r="GDJ2" s="468"/>
      <c r="GDK2" s="468"/>
      <c r="GDL2" s="468"/>
      <c r="GDM2" s="468"/>
      <c r="GDN2" s="468"/>
      <c r="GDO2" s="468"/>
      <c r="GDP2" s="468"/>
      <c r="GDQ2" s="468"/>
      <c r="GDR2" s="468"/>
      <c r="GDS2" s="468"/>
      <c r="GDT2" s="468"/>
      <c r="GDU2" s="468"/>
      <c r="GDV2" s="468"/>
      <c r="GDW2" s="468"/>
      <c r="GDX2" s="468"/>
      <c r="GDY2" s="468"/>
      <c r="GDZ2" s="468"/>
      <c r="GEA2" s="468"/>
      <c r="GEB2" s="468"/>
      <c r="GEC2" s="468"/>
      <c r="GED2" s="468"/>
      <c r="GEE2" s="468"/>
      <c r="GEF2" s="468"/>
      <c r="GEG2" s="468"/>
      <c r="GEH2" s="468"/>
      <c r="GEI2" s="468"/>
      <c r="GEJ2" s="468"/>
      <c r="GEK2" s="468"/>
      <c r="GEL2" s="468"/>
      <c r="GEM2" s="468"/>
      <c r="GEN2" s="468"/>
      <c r="GEO2" s="468"/>
      <c r="GEP2" s="468"/>
      <c r="GEQ2" s="468"/>
      <c r="GER2" s="468"/>
      <c r="GES2" s="468"/>
      <c r="GET2" s="468"/>
      <c r="GEU2" s="468"/>
      <c r="GEV2" s="468"/>
      <c r="GEW2" s="468"/>
      <c r="GEX2" s="468"/>
      <c r="GEY2" s="468"/>
      <c r="GEZ2" s="468"/>
      <c r="GFA2" s="468"/>
      <c r="GFB2" s="468"/>
      <c r="GFC2" s="468"/>
      <c r="GFD2" s="468"/>
      <c r="GFE2" s="468"/>
      <c r="GFF2" s="468"/>
      <c r="GFG2" s="468"/>
      <c r="GFH2" s="468"/>
      <c r="GFI2" s="468"/>
      <c r="GFJ2" s="468"/>
      <c r="GFK2" s="468"/>
      <c r="GFL2" s="468"/>
      <c r="GFM2" s="468"/>
      <c r="GFN2" s="468"/>
      <c r="GFO2" s="468"/>
      <c r="GFP2" s="468"/>
      <c r="GFQ2" s="468"/>
      <c r="GFR2" s="468"/>
      <c r="GFS2" s="468"/>
      <c r="GFT2" s="468"/>
      <c r="GFU2" s="468"/>
      <c r="GFV2" s="468"/>
      <c r="GFW2" s="468"/>
      <c r="GFX2" s="468"/>
      <c r="GFY2" s="468"/>
      <c r="GFZ2" s="468"/>
      <c r="GGA2" s="468"/>
      <c r="GGB2" s="468"/>
      <c r="GGC2" s="468"/>
      <c r="GGD2" s="468"/>
      <c r="GGE2" s="468"/>
      <c r="GGF2" s="468"/>
      <c r="GGG2" s="468"/>
      <c r="GGH2" s="468"/>
      <c r="GGI2" s="468"/>
      <c r="GGJ2" s="468"/>
      <c r="GGK2" s="468"/>
      <c r="GGL2" s="468"/>
      <c r="GGM2" s="468"/>
      <c r="GGN2" s="468"/>
      <c r="GGO2" s="468"/>
      <c r="GGP2" s="468"/>
      <c r="GGQ2" s="468"/>
      <c r="GGR2" s="468"/>
      <c r="GGS2" s="468"/>
      <c r="GGT2" s="468"/>
      <c r="GGU2" s="468"/>
      <c r="GGV2" s="468"/>
      <c r="GGW2" s="468"/>
      <c r="GGX2" s="468"/>
      <c r="GGY2" s="468"/>
      <c r="GGZ2" s="468"/>
      <c r="GHA2" s="468"/>
      <c r="GHB2" s="468"/>
      <c r="GHC2" s="468"/>
      <c r="GHD2" s="468"/>
      <c r="GHE2" s="468"/>
      <c r="GHF2" s="468"/>
      <c r="GHG2" s="468"/>
      <c r="GHH2" s="468"/>
      <c r="GHI2" s="468"/>
      <c r="GHJ2" s="468"/>
      <c r="GHK2" s="468"/>
      <c r="GHL2" s="468"/>
      <c r="GHM2" s="468"/>
      <c r="GHN2" s="468"/>
      <c r="GHO2" s="468"/>
      <c r="GHP2" s="468"/>
      <c r="GHQ2" s="468"/>
      <c r="GHR2" s="468"/>
      <c r="GHS2" s="468"/>
      <c r="GHT2" s="468"/>
      <c r="GHU2" s="468"/>
      <c r="GHV2" s="468"/>
      <c r="GHW2" s="468"/>
      <c r="GHX2" s="468"/>
      <c r="GHY2" s="468"/>
      <c r="GHZ2" s="468"/>
      <c r="GIA2" s="468"/>
      <c r="GIB2" s="468"/>
      <c r="GIC2" s="468"/>
      <c r="GID2" s="468"/>
      <c r="GIE2" s="468"/>
      <c r="GIF2" s="468"/>
      <c r="GIG2" s="468"/>
      <c r="GIH2" s="468"/>
      <c r="GII2" s="468"/>
      <c r="GIJ2" s="468"/>
      <c r="GIK2" s="468"/>
      <c r="GIL2" s="468"/>
      <c r="GIM2" s="468"/>
      <c r="GIN2" s="468"/>
      <c r="GIO2" s="468"/>
      <c r="GIP2" s="468"/>
      <c r="GIQ2" s="468"/>
      <c r="GIR2" s="468"/>
      <c r="GIS2" s="468"/>
      <c r="GIT2" s="468"/>
      <c r="GIU2" s="468"/>
      <c r="GIV2" s="468"/>
      <c r="GIW2" s="468"/>
      <c r="GIX2" s="468"/>
      <c r="GIY2" s="468"/>
      <c r="GIZ2" s="468"/>
      <c r="GJA2" s="468"/>
      <c r="GJB2" s="468"/>
      <c r="GJC2" s="468"/>
      <c r="GJD2" s="468"/>
      <c r="GJE2" s="468"/>
      <c r="GJF2" s="468"/>
      <c r="GJG2" s="468"/>
      <c r="GJH2" s="468"/>
      <c r="GJI2" s="468"/>
      <c r="GJJ2" s="468"/>
      <c r="GJK2" s="468"/>
      <c r="GJL2" s="468"/>
      <c r="GJM2" s="468"/>
      <c r="GJN2" s="468"/>
      <c r="GJO2" s="468"/>
      <c r="GJP2" s="468"/>
      <c r="GJQ2" s="468"/>
      <c r="GJR2" s="468"/>
      <c r="GJS2" s="468"/>
      <c r="GJT2" s="468"/>
      <c r="GJU2" s="468"/>
      <c r="GJV2" s="468"/>
      <c r="GJW2" s="468"/>
      <c r="GJX2" s="468"/>
      <c r="GJY2" s="468"/>
      <c r="GJZ2" s="468"/>
      <c r="GKA2" s="468"/>
      <c r="GKB2" s="468"/>
      <c r="GKC2" s="468"/>
      <c r="GKD2" s="468"/>
      <c r="GKE2" s="468"/>
      <c r="GKF2" s="468"/>
      <c r="GKG2" s="468"/>
      <c r="GKH2" s="468"/>
      <c r="GKI2" s="468"/>
      <c r="GKJ2" s="468"/>
      <c r="GKK2" s="468"/>
      <c r="GKL2" s="468"/>
      <c r="GKM2" s="468"/>
      <c r="GKN2" s="468"/>
      <c r="GKO2" s="468"/>
      <c r="GKP2" s="468"/>
      <c r="GKQ2" s="468"/>
      <c r="GKR2" s="468"/>
      <c r="GKS2" s="468"/>
      <c r="GKT2" s="468"/>
      <c r="GKU2" s="468"/>
      <c r="GKV2" s="468"/>
      <c r="GKW2" s="468"/>
      <c r="GKX2" s="468"/>
      <c r="GKY2" s="468"/>
      <c r="GKZ2" s="468"/>
      <c r="GLA2" s="468"/>
      <c r="GLB2" s="468"/>
      <c r="GLC2" s="468"/>
      <c r="GLD2" s="468"/>
      <c r="GLE2" s="468"/>
      <c r="GLF2" s="468"/>
      <c r="GLG2" s="468"/>
      <c r="GLH2" s="468"/>
      <c r="GLI2" s="468"/>
      <c r="GLJ2" s="468"/>
      <c r="GLK2" s="468"/>
      <c r="GLL2" s="468"/>
      <c r="GLM2" s="468"/>
      <c r="GLN2" s="468"/>
      <c r="GLO2" s="468"/>
      <c r="GLP2" s="468"/>
      <c r="GLQ2" s="468"/>
      <c r="GLR2" s="468"/>
      <c r="GLS2" s="468"/>
      <c r="GLT2" s="468"/>
      <c r="GLU2" s="468"/>
      <c r="GLV2" s="468"/>
      <c r="GLW2" s="468"/>
      <c r="GLX2" s="468"/>
      <c r="GLY2" s="468"/>
      <c r="GLZ2" s="468"/>
      <c r="GMA2" s="468"/>
      <c r="GMB2" s="468"/>
      <c r="GMC2" s="468"/>
      <c r="GMD2" s="468"/>
      <c r="GME2" s="468"/>
      <c r="GMF2" s="468"/>
      <c r="GMG2" s="468"/>
      <c r="GMH2" s="468"/>
      <c r="GMI2" s="468"/>
      <c r="GMJ2" s="468"/>
      <c r="GMK2" s="468"/>
      <c r="GML2" s="468"/>
      <c r="GMM2" s="468"/>
      <c r="GMN2" s="468"/>
      <c r="GMO2" s="468"/>
      <c r="GMP2" s="468"/>
      <c r="GMQ2" s="468"/>
      <c r="GMR2" s="468"/>
      <c r="GMS2" s="468"/>
      <c r="GMT2" s="468"/>
      <c r="GMU2" s="468"/>
      <c r="GMV2" s="468"/>
      <c r="GMW2" s="468"/>
      <c r="GMX2" s="468"/>
      <c r="GMY2" s="468"/>
      <c r="GMZ2" s="468"/>
      <c r="GNA2" s="468"/>
      <c r="GNB2" s="468"/>
      <c r="GNC2" s="468"/>
      <c r="GND2" s="468"/>
      <c r="GNE2" s="468"/>
      <c r="GNF2" s="468"/>
      <c r="GNG2" s="468"/>
      <c r="GNH2" s="468"/>
      <c r="GNI2" s="468"/>
      <c r="GNJ2" s="468"/>
      <c r="GNK2" s="468"/>
      <c r="GNL2" s="468"/>
      <c r="GNM2" s="468"/>
      <c r="GNN2" s="468"/>
      <c r="GNO2" s="468"/>
      <c r="GNP2" s="468"/>
      <c r="GNQ2" s="468"/>
      <c r="GNR2" s="468"/>
      <c r="GNS2" s="468"/>
      <c r="GNT2" s="468"/>
      <c r="GNU2" s="468"/>
      <c r="GNV2" s="468"/>
      <c r="GNW2" s="468"/>
      <c r="GNX2" s="468"/>
      <c r="GNY2" s="468"/>
      <c r="GNZ2" s="468"/>
      <c r="GOA2" s="468"/>
      <c r="GOB2" s="468"/>
      <c r="GOC2" s="468"/>
      <c r="GOD2" s="468"/>
      <c r="GOE2" s="468"/>
      <c r="GOF2" s="468"/>
      <c r="GOG2" s="468"/>
      <c r="GOH2" s="468"/>
      <c r="GOI2" s="468"/>
      <c r="GOJ2" s="468"/>
      <c r="GOK2" s="468"/>
      <c r="GOL2" s="468"/>
      <c r="GOM2" s="468"/>
      <c r="GON2" s="468"/>
      <c r="GOO2" s="468"/>
      <c r="GOP2" s="468"/>
      <c r="GOQ2" s="468"/>
      <c r="GOR2" s="468"/>
      <c r="GOS2" s="468"/>
      <c r="GOT2" s="468"/>
      <c r="GOU2" s="468"/>
      <c r="GOV2" s="468"/>
      <c r="GOW2" s="468"/>
      <c r="GOX2" s="468"/>
      <c r="GOY2" s="468"/>
      <c r="GOZ2" s="468"/>
      <c r="GPA2" s="468"/>
      <c r="GPB2" s="468"/>
      <c r="GPC2" s="468"/>
      <c r="GPD2" s="468"/>
      <c r="GPE2" s="468"/>
      <c r="GPF2" s="468"/>
      <c r="GPG2" s="468"/>
      <c r="GPH2" s="468"/>
      <c r="GPI2" s="468"/>
      <c r="GPJ2" s="468"/>
      <c r="GPK2" s="468"/>
      <c r="GPL2" s="468"/>
      <c r="GPM2" s="468"/>
      <c r="GPN2" s="468"/>
      <c r="GPO2" s="468"/>
      <c r="GPP2" s="468"/>
      <c r="GPQ2" s="468"/>
      <c r="GPR2" s="468"/>
      <c r="GPS2" s="468"/>
      <c r="GPT2" s="468"/>
      <c r="GPU2" s="468"/>
      <c r="GPV2" s="468"/>
      <c r="GPW2" s="468"/>
      <c r="GPX2" s="468"/>
      <c r="GPY2" s="468"/>
      <c r="GPZ2" s="468"/>
      <c r="GQA2" s="468"/>
      <c r="GQB2" s="468"/>
      <c r="GQC2" s="468"/>
      <c r="GQD2" s="468"/>
      <c r="GQE2" s="468"/>
      <c r="GQF2" s="468"/>
      <c r="GQG2" s="468"/>
      <c r="GQH2" s="468"/>
      <c r="GQI2" s="468"/>
      <c r="GQJ2" s="468"/>
      <c r="GQK2" s="468"/>
      <c r="GQL2" s="468"/>
      <c r="GQM2" s="468"/>
      <c r="GQN2" s="468"/>
      <c r="GQO2" s="468"/>
      <c r="GQP2" s="468"/>
      <c r="GQQ2" s="468"/>
      <c r="GQR2" s="468"/>
      <c r="GQS2" s="468"/>
      <c r="GQT2" s="468"/>
      <c r="GQU2" s="468"/>
      <c r="GQV2" s="468"/>
      <c r="GQW2" s="468"/>
      <c r="GQX2" s="468"/>
      <c r="GQY2" s="468"/>
      <c r="GQZ2" s="468"/>
      <c r="GRA2" s="468"/>
      <c r="GRB2" s="468"/>
      <c r="GRC2" s="468"/>
      <c r="GRD2" s="468"/>
      <c r="GRE2" s="468"/>
      <c r="GRF2" s="468"/>
      <c r="GRG2" s="468"/>
      <c r="GRH2" s="468"/>
      <c r="GRI2" s="468"/>
      <c r="GRJ2" s="468"/>
      <c r="GRK2" s="468"/>
      <c r="GRL2" s="468"/>
      <c r="GRM2" s="468"/>
      <c r="GRN2" s="468"/>
      <c r="GRO2" s="468"/>
      <c r="GRP2" s="468"/>
      <c r="GRQ2" s="468"/>
      <c r="GRR2" s="468"/>
      <c r="GRS2" s="468"/>
      <c r="GRT2" s="468"/>
      <c r="GRU2" s="468"/>
      <c r="GRV2" s="468"/>
      <c r="GRW2" s="468"/>
      <c r="GRX2" s="468"/>
      <c r="GRY2" s="468"/>
      <c r="GRZ2" s="468"/>
      <c r="GSA2" s="468"/>
      <c r="GSB2" s="468"/>
      <c r="GSC2" s="468"/>
      <c r="GSD2" s="468"/>
      <c r="GSE2" s="468"/>
      <c r="GSF2" s="468"/>
      <c r="GSG2" s="468"/>
      <c r="GSH2" s="468"/>
      <c r="GSI2" s="468"/>
      <c r="GSJ2" s="468"/>
      <c r="GSK2" s="468"/>
      <c r="GSL2" s="468"/>
      <c r="GSM2" s="468"/>
      <c r="GSN2" s="468"/>
      <c r="GSO2" s="468"/>
      <c r="GSP2" s="468"/>
      <c r="GSQ2" s="468"/>
      <c r="GSR2" s="468"/>
      <c r="GSS2" s="468"/>
      <c r="GST2" s="468"/>
      <c r="GSU2" s="468"/>
      <c r="GSV2" s="468"/>
      <c r="GSW2" s="468"/>
      <c r="GSX2" s="468"/>
      <c r="GSY2" s="468"/>
      <c r="GSZ2" s="468"/>
      <c r="GTA2" s="468"/>
      <c r="GTB2" s="468"/>
      <c r="GTC2" s="468"/>
      <c r="GTD2" s="468"/>
      <c r="GTE2" s="468"/>
      <c r="GTF2" s="468"/>
      <c r="GTG2" s="468"/>
      <c r="GTH2" s="468"/>
      <c r="GTI2" s="468"/>
      <c r="GTJ2" s="468"/>
      <c r="GTK2" s="468"/>
      <c r="GTL2" s="468"/>
      <c r="GTM2" s="468"/>
      <c r="GTN2" s="468"/>
      <c r="GTO2" s="468"/>
      <c r="GTP2" s="468"/>
      <c r="GTQ2" s="468"/>
      <c r="GTR2" s="468"/>
      <c r="GTS2" s="468"/>
      <c r="GTT2" s="468"/>
      <c r="GTU2" s="468"/>
      <c r="GTV2" s="468"/>
      <c r="GTW2" s="468"/>
      <c r="GTX2" s="468"/>
      <c r="GTY2" s="468"/>
      <c r="GTZ2" s="468"/>
      <c r="GUA2" s="468"/>
      <c r="GUB2" s="468"/>
      <c r="GUC2" s="468"/>
      <c r="GUD2" s="468"/>
      <c r="GUE2" s="468"/>
      <c r="GUF2" s="468"/>
      <c r="GUG2" s="468"/>
      <c r="GUH2" s="468"/>
      <c r="GUI2" s="468"/>
      <c r="GUJ2" s="468"/>
      <c r="GUK2" s="468"/>
      <c r="GUL2" s="468"/>
      <c r="GUM2" s="468"/>
      <c r="GUN2" s="468"/>
      <c r="GUO2" s="468"/>
      <c r="GUP2" s="468"/>
      <c r="GUQ2" s="468"/>
      <c r="GUR2" s="468"/>
      <c r="GUS2" s="468"/>
      <c r="GUT2" s="468"/>
      <c r="GUU2" s="468"/>
      <c r="GUV2" s="468"/>
      <c r="GUW2" s="468"/>
      <c r="GUX2" s="468"/>
      <c r="GUY2" s="468"/>
      <c r="GUZ2" s="468"/>
      <c r="GVA2" s="468"/>
      <c r="GVB2" s="468"/>
      <c r="GVC2" s="468"/>
      <c r="GVD2" s="468"/>
      <c r="GVE2" s="468"/>
      <c r="GVF2" s="468"/>
      <c r="GVG2" s="468"/>
      <c r="GVH2" s="468"/>
      <c r="GVI2" s="468"/>
      <c r="GVJ2" s="468"/>
      <c r="GVK2" s="468"/>
      <c r="GVL2" s="468"/>
      <c r="GVM2" s="468"/>
      <c r="GVN2" s="468"/>
      <c r="GVO2" s="468"/>
      <c r="GVP2" s="468"/>
      <c r="GVQ2" s="468"/>
      <c r="GVR2" s="468"/>
      <c r="GVS2" s="468"/>
      <c r="GVT2" s="468"/>
      <c r="GVU2" s="468"/>
      <c r="GVV2" s="468"/>
      <c r="GVW2" s="468"/>
      <c r="GVX2" s="468"/>
      <c r="GVY2" s="468"/>
      <c r="GVZ2" s="468"/>
      <c r="GWA2" s="468"/>
      <c r="GWB2" s="468"/>
      <c r="GWC2" s="468"/>
      <c r="GWD2" s="468"/>
      <c r="GWE2" s="468"/>
      <c r="GWF2" s="468"/>
      <c r="GWG2" s="468"/>
      <c r="GWH2" s="468"/>
      <c r="GWI2" s="468"/>
      <c r="GWJ2" s="468"/>
      <c r="GWK2" s="468"/>
      <c r="GWL2" s="468"/>
      <c r="GWM2" s="468"/>
      <c r="GWN2" s="468"/>
      <c r="GWO2" s="468"/>
      <c r="GWP2" s="468"/>
      <c r="GWQ2" s="468"/>
      <c r="GWR2" s="468"/>
      <c r="GWS2" s="468"/>
      <c r="GWT2" s="468"/>
      <c r="GWU2" s="468"/>
      <c r="GWV2" s="468"/>
      <c r="GWW2" s="468"/>
      <c r="GWX2" s="468"/>
      <c r="GWY2" s="468"/>
      <c r="GWZ2" s="468"/>
      <c r="GXA2" s="468"/>
      <c r="GXB2" s="468"/>
      <c r="GXC2" s="468"/>
      <c r="GXD2" s="468"/>
      <c r="GXE2" s="468"/>
      <c r="GXF2" s="468"/>
      <c r="GXG2" s="468"/>
      <c r="GXH2" s="468"/>
      <c r="GXI2" s="468"/>
      <c r="GXJ2" s="468"/>
      <c r="GXK2" s="468"/>
      <c r="GXL2" s="468"/>
      <c r="GXM2" s="468"/>
      <c r="GXN2" s="468"/>
      <c r="GXO2" s="468"/>
      <c r="GXP2" s="468"/>
      <c r="GXQ2" s="468"/>
      <c r="GXR2" s="468"/>
      <c r="GXS2" s="468"/>
      <c r="GXT2" s="468"/>
      <c r="GXU2" s="468"/>
      <c r="GXV2" s="468"/>
      <c r="GXW2" s="468"/>
      <c r="GXX2" s="468"/>
      <c r="GXY2" s="468"/>
      <c r="GXZ2" s="468"/>
      <c r="GYA2" s="468"/>
      <c r="GYB2" s="468"/>
      <c r="GYC2" s="468"/>
      <c r="GYD2" s="468"/>
      <c r="GYE2" s="468"/>
      <c r="GYF2" s="468"/>
      <c r="GYG2" s="468"/>
      <c r="GYH2" s="468"/>
      <c r="GYI2" s="468"/>
      <c r="GYJ2" s="468"/>
      <c r="GYK2" s="468"/>
      <c r="GYL2" s="468"/>
      <c r="GYM2" s="468"/>
      <c r="GYN2" s="468"/>
      <c r="GYO2" s="468"/>
      <c r="GYP2" s="468"/>
      <c r="GYQ2" s="468"/>
      <c r="GYR2" s="468"/>
      <c r="GYS2" s="468"/>
      <c r="GYT2" s="468"/>
      <c r="GYU2" s="468"/>
      <c r="GYV2" s="468"/>
      <c r="GYW2" s="468"/>
      <c r="GYX2" s="468"/>
      <c r="GYY2" s="468"/>
      <c r="GYZ2" s="468"/>
      <c r="GZA2" s="468"/>
      <c r="GZB2" s="468"/>
      <c r="GZC2" s="468"/>
      <c r="GZD2" s="468"/>
      <c r="GZE2" s="468"/>
      <c r="GZF2" s="468"/>
      <c r="GZG2" s="468"/>
      <c r="GZH2" s="468"/>
      <c r="GZI2" s="468"/>
      <c r="GZJ2" s="468"/>
      <c r="GZK2" s="468"/>
      <c r="GZL2" s="468"/>
      <c r="GZM2" s="468"/>
      <c r="GZN2" s="468"/>
      <c r="GZO2" s="468"/>
      <c r="GZP2" s="468"/>
      <c r="GZQ2" s="468"/>
      <c r="GZR2" s="468"/>
      <c r="GZS2" s="468"/>
      <c r="GZT2" s="468"/>
      <c r="GZU2" s="468"/>
      <c r="GZV2" s="468"/>
      <c r="GZW2" s="468"/>
      <c r="GZX2" s="468"/>
      <c r="GZY2" s="468"/>
      <c r="GZZ2" s="468"/>
      <c r="HAA2" s="468"/>
      <c r="HAB2" s="468"/>
      <c r="HAC2" s="468"/>
      <c r="HAD2" s="468"/>
      <c r="HAE2" s="468"/>
      <c r="HAF2" s="468"/>
      <c r="HAG2" s="468"/>
      <c r="HAH2" s="468"/>
      <c r="HAI2" s="468"/>
      <c r="HAJ2" s="468"/>
      <c r="HAK2" s="468"/>
      <c r="HAL2" s="468"/>
      <c r="HAM2" s="468"/>
      <c r="HAN2" s="468"/>
      <c r="HAO2" s="468"/>
      <c r="HAP2" s="468"/>
      <c r="HAQ2" s="468"/>
      <c r="HAR2" s="468"/>
      <c r="HAS2" s="468"/>
      <c r="HAT2" s="468"/>
      <c r="HAU2" s="468"/>
      <c r="HAV2" s="468"/>
      <c r="HAW2" s="468"/>
      <c r="HAX2" s="468"/>
      <c r="HAY2" s="468"/>
      <c r="HAZ2" s="468"/>
      <c r="HBA2" s="468"/>
      <c r="HBB2" s="468"/>
      <c r="HBC2" s="468"/>
      <c r="HBD2" s="468"/>
      <c r="HBE2" s="468"/>
      <c r="HBF2" s="468"/>
      <c r="HBG2" s="468"/>
      <c r="HBH2" s="468"/>
      <c r="HBI2" s="468"/>
      <c r="HBJ2" s="468"/>
      <c r="HBK2" s="468"/>
      <c r="HBL2" s="468"/>
      <c r="HBM2" s="468"/>
      <c r="HBN2" s="468"/>
      <c r="HBO2" s="468"/>
      <c r="HBP2" s="468"/>
      <c r="HBQ2" s="468"/>
      <c r="HBR2" s="468"/>
      <c r="HBS2" s="468"/>
      <c r="HBT2" s="468"/>
      <c r="HBU2" s="468"/>
      <c r="HBV2" s="468"/>
      <c r="HBW2" s="468"/>
      <c r="HBX2" s="468"/>
      <c r="HBY2" s="468"/>
      <c r="HBZ2" s="468"/>
      <c r="HCA2" s="468"/>
      <c r="HCB2" s="468"/>
      <c r="HCC2" s="468"/>
      <c r="HCD2" s="468"/>
      <c r="HCE2" s="468"/>
      <c r="HCF2" s="468"/>
      <c r="HCG2" s="468"/>
      <c r="HCH2" s="468"/>
      <c r="HCI2" s="468"/>
      <c r="HCJ2" s="468"/>
      <c r="HCK2" s="468"/>
      <c r="HCL2" s="468"/>
      <c r="HCM2" s="468"/>
      <c r="HCN2" s="468"/>
      <c r="HCO2" s="468"/>
      <c r="HCP2" s="468"/>
      <c r="HCQ2" s="468"/>
      <c r="HCR2" s="468"/>
      <c r="HCS2" s="468"/>
      <c r="HCT2" s="468"/>
      <c r="HCU2" s="468"/>
      <c r="HCV2" s="468"/>
      <c r="HCW2" s="468"/>
      <c r="HCX2" s="468"/>
      <c r="HCY2" s="468"/>
      <c r="HCZ2" s="468"/>
      <c r="HDA2" s="468"/>
      <c r="HDB2" s="468"/>
      <c r="HDC2" s="468"/>
      <c r="HDD2" s="468"/>
      <c r="HDE2" s="468"/>
      <c r="HDF2" s="468"/>
      <c r="HDG2" s="468"/>
      <c r="HDH2" s="468"/>
      <c r="HDI2" s="468"/>
      <c r="HDJ2" s="468"/>
      <c r="HDK2" s="468"/>
      <c r="HDL2" s="468"/>
      <c r="HDM2" s="468"/>
      <c r="HDN2" s="468"/>
      <c r="HDO2" s="468"/>
      <c r="HDP2" s="468"/>
      <c r="HDQ2" s="468"/>
      <c r="HDR2" s="468"/>
      <c r="HDS2" s="468"/>
      <c r="HDT2" s="468"/>
      <c r="HDU2" s="468"/>
      <c r="HDV2" s="468"/>
      <c r="HDW2" s="468"/>
      <c r="HDX2" s="468"/>
      <c r="HDY2" s="468"/>
      <c r="HDZ2" s="468"/>
      <c r="HEA2" s="468"/>
      <c r="HEB2" s="468"/>
      <c r="HEC2" s="468"/>
      <c r="HED2" s="468"/>
      <c r="HEE2" s="468"/>
      <c r="HEF2" s="468"/>
      <c r="HEG2" s="468"/>
      <c r="HEH2" s="468"/>
      <c r="HEI2" s="468"/>
      <c r="HEJ2" s="468"/>
      <c r="HEK2" s="468"/>
      <c r="HEL2" s="468"/>
      <c r="HEM2" s="468"/>
      <c r="HEN2" s="468"/>
      <c r="HEO2" s="468"/>
      <c r="HEP2" s="468"/>
      <c r="HEQ2" s="468"/>
      <c r="HER2" s="468"/>
      <c r="HES2" s="468"/>
      <c r="HET2" s="468"/>
      <c r="HEU2" s="468"/>
      <c r="HEV2" s="468"/>
      <c r="HEW2" s="468"/>
      <c r="HEX2" s="468"/>
      <c r="HEY2" s="468"/>
      <c r="HEZ2" s="468"/>
      <c r="HFA2" s="468"/>
      <c r="HFB2" s="468"/>
      <c r="HFC2" s="468"/>
      <c r="HFD2" s="468"/>
      <c r="HFE2" s="468"/>
      <c r="HFF2" s="468"/>
      <c r="HFG2" s="468"/>
      <c r="HFH2" s="468"/>
      <c r="HFI2" s="468"/>
      <c r="HFJ2" s="468"/>
      <c r="HFK2" s="468"/>
      <c r="HFL2" s="468"/>
      <c r="HFM2" s="468"/>
      <c r="HFN2" s="468"/>
      <c r="HFO2" s="468"/>
      <c r="HFP2" s="468"/>
      <c r="HFQ2" s="468"/>
      <c r="HFR2" s="468"/>
      <c r="HFS2" s="468"/>
      <c r="HFT2" s="468"/>
      <c r="HFU2" s="468"/>
      <c r="HFV2" s="468"/>
      <c r="HFW2" s="468"/>
      <c r="HFX2" s="468"/>
      <c r="HFY2" s="468"/>
      <c r="HFZ2" s="468"/>
      <c r="HGA2" s="468"/>
      <c r="HGB2" s="468"/>
      <c r="HGC2" s="468"/>
      <c r="HGD2" s="468"/>
      <c r="HGE2" s="468"/>
      <c r="HGF2" s="468"/>
      <c r="HGG2" s="468"/>
      <c r="HGH2" s="468"/>
      <c r="HGI2" s="468"/>
      <c r="HGJ2" s="468"/>
      <c r="HGK2" s="468"/>
      <c r="HGL2" s="468"/>
      <c r="HGM2" s="468"/>
      <c r="HGN2" s="468"/>
      <c r="HGO2" s="468"/>
      <c r="HGP2" s="468"/>
      <c r="HGQ2" s="468"/>
      <c r="HGR2" s="468"/>
      <c r="HGS2" s="468"/>
      <c r="HGT2" s="468"/>
      <c r="HGU2" s="468"/>
      <c r="HGV2" s="468"/>
      <c r="HGW2" s="468"/>
      <c r="HGX2" s="468"/>
      <c r="HGY2" s="468"/>
      <c r="HGZ2" s="468"/>
      <c r="HHA2" s="468"/>
      <c r="HHB2" s="468"/>
      <c r="HHC2" s="468"/>
      <c r="HHD2" s="468"/>
      <c r="HHE2" s="468"/>
      <c r="HHF2" s="468"/>
      <c r="HHG2" s="468"/>
      <c r="HHH2" s="468"/>
      <c r="HHI2" s="468"/>
      <c r="HHJ2" s="468"/>
      <c r="HHK2" s="468"/>
      <c r="HHL2" s="468"/>
      <c r="HHM2" s="468"/>
      <c r="HHN2" s="468"/>
      <c r="HHO2" s="468"/>
      <c r="HHP2" s="468"/>
      <c r="HHQ2" s="468"/>
      <c r="HHR2" s="468"/>
      <c r="HHS2" s="468"/>
      <c r="HHT2" s="468"/>
      <c r="HHU2" s="468"/>
      <c r="HHV2" s="468"/>
      <c r="HHW2" s="468"/>
      <c r="HHX2" s="468"/>
      <c r="HHY2" s="468"/>
      <c r="HHZ2" s="468"/>
      <c r="HIA2" s="468"/>
      <c r="HIB2" s="468"/>
      <c r="HIC2" s="468"/>
      <c r="HID2" s="468"/>
      <c r="HIE2" s="468"/>
      <c r="HIF2" s="468"/>
      <c r="HIG2" s="468"/>
      <c r="HIH2" s="468"/>
      <c r="HII2" s="468"/>
      <c r="HIJ2" s="468"/>
      <c r="HIK2" s="468"/>
      <c r="HIL2" s="468"/>
      <c r="HIM2" s="468"/>
      <c r="HIN2" s="468"/>
      <c r="HIO2" s="468"/>
      <c r="HIP2" s="468"/>
      <c r="HIQ2" s="468"/>
      <c r="HIR2" s="468"/>
      <c r="HIS2" s="468"/>
      <c r="HIT2" s="468"/>
      <c r="HIU2" s="468"/>
      <c r="HIV2" s="468"/>
      <c r="HIW2" s="468"/>
      <c r="HIX2" s="468"/>
      <c r="HIY2" s="468"/>
      <c r="HIZ2" s="468"/>
      <c r="HJA2" s="468"/>
      <c r="HJB2" s="468"/>
      <c r="HJC2" s="468"/>
      <c r="HJD2" s="468"/>
      <c r="HJE2" s="468"/>
      <c r="HJF2" s="468"/>
      <c r="HJG2" s="468"/>
      <c r="HJH2" s="468"/>
      <c r="HJI2" s="468"/>
      <c r="HJJ2" s="468"/>
      <c r="HJK2" s="468"/>
      <c r="HJL2" s="468"/>
      <c r="HJM2" s="468"/>
      <c r="HJN2" s="468"/>
      <c r="HJO2" s="468"/>
      <c r="HJP2" s="468"/>
      <c r="HJQ2" s="468"/>
      <c r="HJR2" s="468"/>
      <c r="HJS2" s="468"/>
      <c r="HJT2" s="468"/>
      <c r="HJU2" s="468"/>
      <c r="HJV2" s="468"/>
      <c r="HJW2" s="468"/>
      <c r="HJX2" s="468"/>
      <c r="HJY2" s="468"/>
      <c r="HJZ2" s="468"/>
      <c r="HKA2" s="468"/>
      <c r="HKB2" s="468"/>
      <c r="HKC2" s="468"/>
      <c r="HKD2" s="468"/>
      <c r="HKE2" s="468"/>
      <c r="HKF2" s="468"/>
      <c r="HKG2" s="468"/>
      <c r="HKH2" s="468"/>
      <c r="HKI2" s="468"/>
      <c r="HKJ2" s="468"/>
      <c r="HKK2" s="468"/>
      <c r="HKL2" s="468"/>
      <c r="HKM2" s="468"/>
      <c r="HKN2" s="468"/>
      <c r="HKO2" s="468"/>
      <c r="HKP2" s="468"/>
      <c r="HKQ2" s="468"/>
      <c r="HKR2" s="468"/>
      <c r="HKS2" s="468"/>
      <c r="HKT2" s="468"/>
      <c r="HKU2" s="468"/>
      <c r="HKV2" s="468"/>
      <c r="HKW2" s="468"/>
      <c r="HKX2" s="468"/>
      <c r="HKY2" s="468"/>
      <c r="HKZ2" s="468"/>
      <c r="HLA2" s="468"/>
      <c r="HLB2" s="468"/>
      <c r="HLC2" s="468"/>
      <c r="HLD2" s="468"/>
      <c r="HLE2" s="468"/>
      <c r="HLF2" s="468"/>
      <c r="HLG2" s="468"/>
      <c r="HLH2" s="468"/>
      <c r="HLI2" s="468"/>
      <c r="HLJ2" s="468"/>
      <c r="HLK2" s="468"/>
      <c r="HLL2" s="468"/>
      <c r="HLM2" s="468"/>
      <c r="HLN2" s="468"/>
      <c r="HLO2" s="468"/>
      <c r="HLP2" s="468"/>
      <c r="HLQ2" s="468"/>
      <c r="HLR2" s="468"/>
      <c r="HLS2" s="468"/>
      <c r="HLT2" s="468"/>
      <c r="HLU2" s="468"/>
      <c r="HLV2" s="468"/>
      <c r="HLW2" s="468"/>
      <c r="HLX2" s="468"/>
      <c r="HLY2" s="468"/>
      <c r="HLZ2" s="468"/>
      <c r="HMA2" s="468"/>
      <c r="HMB2" s="468"/>
      <c r="HMC2" s="468"/>
      <c r="HMD2" s="468"/>
      <c r="HME2" s="468"/>
      <c r="HMF2" s="468"/>
      <c r="HMG2" s="468"/>
      <c r="HMH2" s="468"/>
      <c r="HMI2" s="468"/>
      <c r="HMJ2" s="468"/>
      <c r="HMK2" s="468"/>
      <c r="HML2" s="468"/>
      <c r="HMM2" s="468"/>
      <c r="HMN2" s="468"/>
      <c r="HMO2" s="468"/>
      <c r="HMP2" s="468"/>
      <c r="HMQ2" s="468"/>
      <c r="HMR2" s="468"/>
      <c r="HMS2" s="468"/>
      <c r="HMT2" s="468"/>
      <c r="HMU2" s="468"/>
      <c r="HMV2" s="468"/>
      <c r="HMW2" s="468"/>
      <c r="HMX2" s="468"/>
      <c r="HMY2" s="468"/>
      <c r="HMZ2" s="468"/>
      <c r="HNA2" s="468"/>
      <c r="HNB2" s="468"/>
      <c r="HNC2" s="468"/>
      <c r="HND2" s="468"/>
      <c r="HNE2" s="468"/>
      <c r="HNF2" s="468"/>
      <c r="HNG2" s="468"/>
      <c r="HNH2" s="468"/>
      <c r="HNI2" s="468"/>
      <c r="HNJ2" s="468"/>
      <c r="HNK2" s="468"/>
      <c r="HNL2" s="468"/>
      <c r="HNM2" s="468"/>
      <c r="HNN2" s="468"/>
      <c r="HNO2" s="468"/>
      <c r="HNP2" s="468"/>
      <c r="HNQ2" s="468"/>
      <c r="HNR2" s="468"/>
      <c r="HNS2" s="468"/>
      <c r="HNT2" s="468"/>
      <c r="HNU2" s="468"/>
      <c r="HNV2" s="468"/>
      <c r="HNW2" s="468"/>
      <c r="HNX2" s="468"/>
      <c r="HNY2" s="468"/>
      <c r="HNZ2" s="468"/>
      <c r="HOA2" s="468"/>
      <c r="HOB2" s="468"/>
      <c r="HOC2" s="468"/>
      <c r="HOD2" s="468"/>
      <c r="HOE2" s="468"/>
      <c r="HOF2" s="468"/>
      <c r="HOG2" s="468"/>
      <c r="HOH2" s="468"/>
      <c r="HOI2" s="468"/>
      <c r="HOJ2" s="468"/>
      <c r="HOK2" s="468"/>
      <c r="HOL2" s="468"/>
      <c r="HOM2" s="468"/>
      <c r="HON2" s="468"/>
      <c r="HOO2" s="468"/>
      <c r="HOP2" s="468"/>
      <c r="HOQ2" s="468"/>
      <c r="HOR2" s="468"/>
      <c r="HOS2" s="468"/>
      <c r="HOT2" s="468"/>
      <c r="HOU2" s="468"/>
      <c r="HOV2" s="468"/>
      <c r="HOW2" s="468"/>
      <c r="HOX2" s="468"/>
      <c r="HOY2" s="468"/>
      <c r="HOZ2" s="468"/>
      <c r="HPA2" s="468"/>
      <c r="HPB2" s="468"/>
      <c r="HPC2" s="468"/>
      <c r="HPD2" s="468"/>
      <c r="HPE2" s="468"/>
      <c r="HPF2" s="468"/>
      <c r="HPG2" s="468"/>
      <c r="HPH2" s="468"/>
      <c r="HPI2" s="468"/>
      <c r="HPJ2" s="468"/>
      <c r="HPK2" s="468"/>
      <c r="HPL2" s="468"/>
      <c r="HPM2" s="468"/>
      <c r="HPN2" s="468"/>
      <c r="HPO2" s="468"/>
      <c r="HPP2" s="468"/>
      <c r="HPQ2" s="468"/>
      <c r="HPR2" s="468"/>
      <c r="HPS2" s="468"/>
      <c r="HPT2" s="468"/>
      <c r="HPU2" s="468"/>
      <c r="HPV2" s="468"/>
      <c r="HPW2" s="468"/>
      <c r="HPX2" s="468"/>
      <c r="HPY2" s="468"/>
      <c r="HPZ2" s="468"/>
      <c r="HQA2" s="468"/>
      <c r="HQB2" s="468"/>
      <c r="HQC2" s="468"/>
      <c r="HQD2" s="468"/>
      <c r="HQE2" s="468"/>
      <c r="HQF2" s="468"/>
      <c r="HQG2" s="468"/>
      <c r="HQH2" s="468"/>
      <c r="HQI2" s="468"/>
      <c r="HQJ2" s="468"/>
      <c r="HQK2" s="468"/>
      <c r="HQL2" s="468"/>
      <c r="HQM2" s="468"/>
      <c r="HQN2" s="468"/>
      <c r="HQO2" s="468"/>
      <c r="HQP2" s="468"/>
      <c r="HQQ2" s="468"/>
      <c r="HQR2" s="468"/>
      <c r="HQS2" s="468"/>
      <c r="HQT2" s="468"/>
      <c r="HQU2" s="468"/>
      <c r="HQV2" s="468"/>
      <c r="HQW2" s="468"/>
      <c r="HQX2" s="468"/>
      <c r="HQY2" s="468"/>
      <c r="HQZ2" s="468"/>
      <c r="HRA2" s="468"/>
      <c r="HRB2" s="468"/>
      <c r="HRC2" s="468"/>
      <c r="HRD2" s="468"/>
      <c r="HRE2" s="468"/>
      <c r="HRF2" s="468"/>
      <c r="HRG2" s="468"/>
      <c r="HRH2" s="468"/>
      <c r="HRI2" s="468"/>
      <c r="HRJ2" s="468"/>
      <c r="HRK2" s="468"/>
      <c r="HRL2" s="468"/>
      <c r="HRM2" s="468"/>
      <c r="HRN2" s="468"/>
      <c r="HRO2" s="468"/>
      <c r="HRP2" s="468"/>
      <c r="HRQ2" s="468"/>
      <c r="HRR2" s="468"/>
      <c r="HRS2" s="468"/>
      <c r="HRT2" s="468"/>
      <c r="HRU2" s="468"/>
      <c r="HRV2" s="468"/>
      <c r="HRW2" s="468"/>
      <c r="HRX2" s="468"/>
      <c r="HRY2" s="468"/>
      <c r="HRZ2" s="468"/>
      <c r="HSA2" s="468"/>
      <c r="HSB2" s="468"/>
      <c r="HSC2" s="468"/>
      <c r="HSD2" s="468"/>
      <c r="HSE2" s="468"/>
      <c r="HSF2" s="468"/>
      <c r="HSG2" s="468"/>
      <c r="HSH2" s="468"/>
      <c r="HSI2" s="468"/>
      <c r="HSJ2" s="468"/>
      <c r="HSK2" s="468"/>
      <c r="HSL2" s="468"/>
      <c r="HSM2" s="468"/>
      <c r="HSN2" s="468"/>
      <c r="HSO2" s="468"/>
      <c r="HSP2" s="468"/>
      <c r="HSQ2" s="468"/>
      <c r="HSR2" s="468"/>
      <c r="HSS2" s="468"/>
      <c r="HST2" s="468"/>
      <c r="HSU2" s="468"/>
      <c r="HSV2" s="468"/>
      <c r="HSW2" s="468"/>
      <c r="HSX2" s="468"/>
      <c r="HSY2" s="468"/>
      <c r="HSZ2" s="468"/>
      <c r="HTA2" s="468"/>
      <c r="HTB2" s="468"/>
      <c r="HTC2" s="468"/>
      <c r="HTD2" s="468"/>
      <c r="HTE2" s="468"/>
      <c r="HTF2" s="468"/>
      <c r="HTG2" s="468"/>
      <c r="HTH2" s="468"/>
      <c r="HTI2" s="468"/>
      <c r="HTJ2" s="468"/>
      <c r="HTK2" s="468"/>
      <c r="HTL2" s="468"/>
      <c r="HTM2" s="468"/>
      <c r="HTN2" s="468"/>
      <c r="HTO2" s="468"/>
      <c r="HTP2" s="468"/>
      <c r="HTQ2" s="468"/>
      <c r="HTR2" s="468"/>
      <c r="HTS2" s="468"/>
      <c r="HTT2" s="468"/>
      <c r="HTU2" s="468"/>
      <c r="HTV2" s="468"/>
      <c r="HTW2" s="468"/>
      <c r="HTX2" s="468"/>
      <c r="HTY2" s="468"/>
      <c r="HTZ2" s="468"/>
      <c r="HUA2" s="468"/>
      <c r="HUB2" s="468"/>
      <c r="HUC2" s="468"/>
      <c r="HUD2" s="468"/>
      <c r="HUE2" s="468"/>
      <c r="HUF2" s="468"/>
      <c r="HUG2" s="468"/>
      <c r="HUH2" s="468"/>
      <c r="HUI2" s="468"/>
      <c r="HUJ2" s="468"/>
      <c r="HUK2" s="468"/>
      <c r="HUL2" s="468"/>
      <c r="HUM2" s="468"/>
      <c r="HUN2" s="468"/>
      <c r="HUO2" s="468"/>
      <c r="HUP2" s="468"/>
      <c r="HUQ2" s="468"/>
      <c r="HUR2" s="468"/>
      <c r="HUS2" s="468"/>
      <c r="HUT2" s="468"/>
      <c r="HUU2" s="468"/>
      <c r="HUV2" s="468"/>
      <c r="HUW2" s="468"/>
      <c r="HUX2" s="468"/>
      <c r="HUY2" s="468"/>
      <c r="HUZ2" s="468"/>
      <c r="HVA2" s="468"/>
      <c r="HVB2" s="468"/>
      <c r="HVC2" s="468"/>
      <c r="HVD2" s="468"/>
      <c r="HVE2" s="468"/>
      <c r="HVF2" s="468"/>
      <c r="HVG2" s="468"/>
      <c r="HVH2" s="468"/>
      <c r="HVI2" s="468"/>
      <c r="HVJ2" s="468"/>
      <c r="HVK2" s="468"/>
      <c r="HVL2" s="468"/>
      <c r="HVM2" s="468"/>
      <c r="HVN2" s="468"/>
      <c r="HVO2" s="468"/>
      <c r="HVP2" s="468"/>
      <c r="HVQ2" s="468"/>
      <c r="HVR2" s="468"/>
      <c r="HVS2" s="468"/>
      <c r="HVT2" s="468"/>
      <c r="HVU2" s="468"/>
      <c r="HVV2" s="468"/>
      <c r="HVW2" s="468"/>
      <c r="HVX2" s="468"/>
      <c r="HVY2" s="468"/>
      <c r="HVZ2" s="468"/>
      <c r="HWA2" s="468"/>
      <c r="HWB2" s="468"/>
      <c r="HWC2" s="468"/>
      <c r="HWD2" s="468"/>
      <c r="HWE2" s="468"/>
      <c r="HWF2" s="468"/>
      <c r="HWG2" s="468"/>
      <c r="HWH2" s="468"/>
      <c r="HWI2" s="468"/>
      <c r="HWJ2" s="468"/>
      <c r="HWK2" s="468"/>
      <c r="HWL2" s="468"/>
      <c r="HWM2" s="468"/>
      <c r="HWN2" s="468"/>
      <c r="HWO2" s="468"/>
      <c r="HWP2" s="468"/>
      <c r="HWQ2" s="468"/>
      <c r="HWR2" s="468"/>
      <c r="HWS2" s="468"/>
      <c r="HWT2" s="468"/>
      <c r="HWU2" s="468"/>
      <c r="HWV2" s="468"/>
      <c r="HWW2" s="468"/>
      <c r="HWX2" s="468"/>
      <c r="HWY2" s="468"/>
      <c r="HWZ2" s="468"/>
      <c r="HXA2" s="468"/>
      <c r="HXB2" s="468"/>
      <c r="HXC2" s="468"/>
      <c r="HXD2" s="468"/>
      <c r="HXE2" s="468"/>
      <c r="HXF2" s="468"/>
      <c r="HXG2" s="468"/>
      <c r="HXH2" s="468"/>
      <c r="HXI2" s="468"/>
      <c r="HXJ2" s="468"/>
      <c r="HXK2" s="468"/>
      <c r="HXL2" s="468"/>
      <c r="HXM2" s="468"/>
      <c r="HXN2" s="468"/>
      <c r="HXO2" s="468"/>
      <c r="HXP2" s="468"/>
      <c r="HXQ2" s="468"/>
      <c r="HXR2" s="468"/>
      <c r="HXS2" s="468"/>
      <c r="HXT2" s="468"/>
      <c r="HXU2" s="468"/>
      <c r="HXV2" s="468"/>
      <c r="HXW2" s="468"/>
      <c r="HXX2" s="468"/>
      <c r="HXY2" s="468"/>
      <c r="HXZ2" s="468"/>
      <c r="HYA2" s="468"/>
      <c r="HYB2" s="468"/>
      <c r="HYC2" s="468"/>
      <c r="HYD2" s="468"/>
      <c r="HYE2" s="468"/>
      <c r="HYF2" s="468"/>
      <c r="HYG2" s="468"/>
      <c r="HYH2" s="468"/>
      <c r="HYI2" s="468"/>
      <c r="HYJ2" s="468"/>
      <c r="HYK2" s="468"/>
      <c r="HYL2" s="468"/>
      <c r="HYM2" s="468"/>
      <c r="HYN2" s="468"/>
      <c r="HYO2" s="468"/>
      <c r="HYP2" s="468"/>
      <c r="HYQ2" s="468"/>
      <c r="HYR2" s="468"/>
      <c r="HYS2" s="468"/>
      <c r="HYT2" s="468"/>
      <c r="HYU2" s="468"/>
      <c r="HYV2" s="468"/>
      <c r="HYW2" s="468"/>
      <c r="HYX2" s="468"/>
      <c r="HYY2" s="468"/>
      <c r="HYZ2" s="468"/>
      <c r="HZA2" s="468"/>
      <c r="HZB2" s="468"/>
      <c r="HZC2" s="468"/>
      <c r="HZD2" s="468"/>
      <c r="HZE2" s="468"/>
      <c r="HZF2" s="468"/>
      <c r="HZG2" s="468"/>
      <c r="HZH2" s="468"/>
      <c r="HZI2" s="468"/>
      <c r="HZJ2" s="468"/>
      <c r="HZK2" s="468"/>
      <c r="HZL2" s="468"/>
      <c r="HZM2" s="468"/>
      <c r="HZN2" s="468"/>
      <c r="HZO2" s="468"/>
      <c r="HZP2" s="468"/>
      <c r="HZQ2" s="468"/>
      <c r="HZR2" s="468"/>
      <c r="HZS2" s="468"/>
      <c r="HZT2" s="468"/>
      <c r="HZU2" s="468"/>
      <c r="HZV2" s="468"/>
      <c r="HZW2" s="468"/>
      <c r="HZX2" s="468"/>
      <c r="HZY2" s="468"/>
      <c r="HZZ2" s="468"/>
      <c r="IAA2" s="468"/>
      <c r="IAB2" s="468"/>
      <c r="IAC2" s="468"/>
      <c r="IAD2" s="468"/>
      <c r="IAE2" s="468"/>
      <c r="IAF2" s="468"/>
      <c r="IAG2" s="468"/>
      <c r="IAH2" s="468"/>
      <c r="IAI2" s="468"/>
      <c r="IAJ2" s="468"/>
      <c r="IAK2" s="468"/>
      <c r="IAL2" s="468"/>
      <c r="IAM2" s="468"/>
      <c r="IAN2" s="468"/>
      <c r="IAO2" s="468"/>
      <c r="IAP2" s="468"/>
      <c r="IAQ2" s="468"/>
      <c r="IAR2" s="468"/>
      <c r="IAS2" s="468"/>
      <c r="IAT2" s="468"/>
      <c r="IAU2" s="468"/>
      <c r="IAV2" s="468"/>
      <c r="IAW2" s="468"/>
      <c r="IAX2" s="468"/>
      <c r="IAY2" s="468"/>
      <c r="IAZ2" s="468"/>
      <c r="IBA2" s="468"/>
      <c r="IBB2" s="468"/>
      <c r="IBC2" s="468"/>
      <c r="IBD2" s="468"/>
      <c r="IBE2" s="468"/>
      <c r="IBF2" s="468"/>
      <c r="IBG2" s="468"/>
      <c r="IBH2" s="468"/>
      <c r="IBI2" s="468"/>
      <c r="IBJ2" s="468"/>
      <c r="IBK2" s="468"/>
      <c r="IBL2" s="468"/>
      <c r="IBM2" s="468"/>
      <c r="IBN2" s="468"/>
      <c r="IBO2" s="468"/>
      <c r="IBP2" s="468"/>
      <c r="IBQ2" s="468"/>
      <c r="IBR2" s="468"/>
      <c r="IBS2" s="468"/>
      <c r="IBT2" s="468"/>
      <c r="IBU2" s="468"/>
      <c r="IBV2" s="468"/>
      <c r="IBW2" s="468"/>
      <c r="IBX2" s="468"/>
      <c r="IBY2" s="468"/>
      <c r="IBZ2" s="468"/>
      <c r="ICA2" s="468"/>
      <c r="ICB2" s="468"/>
      <c r="ICC2" s="468"/>
      <c r="ICD2" s="468"/>
      <c r="ICE2" s="468"/>
      <c r="ICF2" s="468"/>
      <c r="ICG2" s="468"/>
      <c r="ICH2" s="468"/>
      <c r="ICI2" s="468"/>
      <c r="ICJ2" s="468"/>
      <c r="ICK2" s="468"/>
      <c r="ICL2" s="468"/>
      <c r="ICM2" s="468"/>
      <c r="ICN2" s="468"/>
      <c r="ICO2" s="468"/>
      <c r="ICP2" s="468"/>
      <c r="ICQ2" s="468"/>
      <c r="ICR2" s="468"/>
      <c r="ICS2" s="468"/>
      <c r="ICT2" s="468"/>
      <c r="ICU2" s="468"/>
      <c r="ICV2" s="468"/>
      <c r="ICW2" s="468"/>
      <c r="ICX2" s="468"/>
      <c r="ICY2" s="468"/>
      <c r="ICZ2" s="468"/>
      <c r="IDA2" s="468"/>
      <c r="IDB2" s="468"/>
      <c r="IDC2" s="468"/>
      <c r="IDD2" s="468"/>
      <c r="IDE2" s="468"/>
      <c r="IDF2" s="468"/>
      <c r="IDG2" s="468"/>
      <c r="IDH2" s="468"/>
      <c r="IDI2" s="468"/>
      <c r="IDJ2" s="468"/>
      <c r="IDK2" s="468"/>
      <c r="IDL2" s="468"/>
      <c r="IDM2" s="468"/>
      <c r="IDN2" s="468"/>
      <c r="IDO2" s="468"/>
      <c r="IDP2" s="468"/>
      <c r="IDQ2" s="468"/>
      <c r="IDR2" s="468"/>
      <c r="IDS2" s="468"/>
      <c r="IDT2" s="468"/>
      <c r="IDU2" s="468"/>
      <c r="IDV2" s="468"/>
      <c r="IDW2" s="468"/>
      <c r="IDX2" s="468"/>
      <c r="IDY2" s="468"/>
      <c r="IDZ2" s="468"/>
      <c r="IEA2" s="468"/>
      <c r="IEB2" s="468"/>
      <c r="IEC2" s="468"/>
      <c r="IED2" s="468"/>
      <c r="IEE2" s="468"/>
      <c r="IEF2" s="468"/>
      <c r="IEG2" s="468"/>
      <c r="IEH2" s="468"/>
      <c r="IEI2" s="468"/>
      <c r="IEJ2" s="468"/>
      <c r="IEK2" s="468"/>
      <c r="IEL2" s="468"/>
      <c r="IEM2" s="468"/>
      <c r="IEN2" s="468"/>
      <c r="IEO2" s="468"/>
      <c r="IEP2" s="468"/>
      <c r="IEQ2" s="468"/>
      <c r="IER2" s="468"/>
      <c r="IES2" s="468"/>
      <c r="IET2" s="468"/>
      <c r="IEU2" s="468"/>
      <c r="IEV2" s="468"/>
      <c r="IEW2" s="468"/>
      <c r="IEX2" s="468"/>
      <c r="IEY2" s="468"/>
      <c r="IEZ2" s="468"/>
      <c r="IFA2" s="468"/>
      <c r="IFB2" s="468"/>
      <c r="IFC2" s="468"/>
      <c r="IFD2" s="468"/>
      <c r="IFE2" s="468"/>
      <c r="IFF2" s="468"/>
      <c r="IFG2" s="468"/>
      <c r="IFH2" s="468"/>
      <c r="IFI2" s="468"/>
      <c r="IFJ2" s="468"/>
      <c r="IFK2" s="468"/>
      <c r="IFL2" s="468"/>
      <c r="IFM2" s="468"/>
      <c r="IFN2" s="468"/>
      <c r="IFO2" s="468"/>
      <c r="IFP2" s="468"/>
      <c r="IFQ2" s="468"/>
      <c r="IFR2" s="468"/>
      <c r="IFS2" s="468"/>
      <c r="IFT2" s="468"/>
      <c r="IFU2" s="468"/>
      <c r="IFV2" s="468"/>
      <c r="IFW2" s="468"/>
      <c r="IFX2" s="468"/>
      <c r="IFY2" s="468"/>
      <c r="IFZ2" s="468"/>
      <c r="IGA2" s="468"/>
      <c r="IGB2" s="468"/>
      <c r="IGC2" s="468"/>
      <c r="IGD2" s="468"/>
      <c r="IGE2" s="468"/>
      <c r="IGF2" s="468"/>
      <c r="IGG2" s="468"/>
      <c r="IGH2" s="468"/>
      <c r="IGI2" s="468"/>
      <c r="IGJ2" s="468"/>
      <c r="IGK2" s="468"/>
      <c r="IGL2" s="468"/>
      <c r="IGM2" s="468"/>
      <c r="IGN2" s="468"/>
      <c r="IGO2" s="468"/>
      <c r="IGP2" s="468"/>
      <c r="IGQ2" s="468"/>
      <c r="IGR2" s="468"/>
      <c r="IGS2" s="468"/>
      <c r="IGT2" s="468"/>
      <c r="IGU2" s="468"/>
      <c r="IGV2" s="468"/>
      <c r="IGW2" s="468"/>
      <c r="IGX2" s="468"/>
      <c r="IGY2" s="468"/>
      <c r="IGZ2" s="468"/>
      <c r="IHA2" s="468"/>
      <c r="IHB2" s="468"/>
      <c r="IHC2" s="468"/>
      <c r="IHD2" s="468"/>
      <c r="IHE2" s="468"/>
      <c r="IHF2" s="468"/>
      <c r="IHG2" s="468"/>
      <c r="IHH2" s="468"/>
      <c r="IHI2" s="468"/>
      <c r="IHJ2" s="468"/>
      <c r="IHK2" s="468"/>
      <c r="IHL2" s="468"/>
      <c r="IHM2" s="468"/>
      <c r="IHN2" s="468"/>
      <c r="IHO2" s="468"/>
      <c r="IHP2" s="468"/>
      <c r="IHQ2" s="468"/>
      <c r="IHR2" s="468"/>
      <c r="IHS2" s="468"/>
      <c r="IHT2" s="468"/>
      <c r="IHU2" s="468"/>
      <c r="IHV2" s="468"/>
      <c r="IHW2" s="468"/>
      <c r="IHX2" s="468"/>
      <c r="IHY2" s="468"/>
      <c r="IHZ2" s="468"/>
      <c r="IIA2" s="468"/>
      <c r="IIB2" s="468"/>
      <c r="IIC2" s="468"/>
      <c r="IID2" s="468"/>
      <c r="IIE2" s="468"/>
      <c r="IIF2" s="468"/>
      <c r="IIG2" s="468"/>
      <c r="IIH2" s="468"/>
      <c r="III2" s="468"/>
      <c r="IIJ2" s="468"/>
      <c r="IIK2" s="468"/>
      <c r="IIL2" s="468"/>
      <c r="IIM2" s="468"/>
      <c r="IIN2" s="468"/>
      <c r="IIO2" s="468"/>
      <c r="IIP2" s="468"/>
      <c r="IIQ2" s="468"/>
      <c r="IIR2" s="468"/>
      <c r="IIS2" s="468"/>
      <c r="IIT2" s="468"/>
      <c r="IIU2" s="468"/>
      <c r="IIV2" s="468"/>
      <c r="IIW2" s="468"/>
      <c r="IIX2" s="468"/>
      <c r="IIY2" s="468"/>
      <c r="IIZ2" s="468"/>
      <c r="IJA2" s="468"/>
      <c r="IJB2" s="468"/>
      <c r="IJC2" s="468"/>
      <c r="IJD2" s="468"/>
      <c r="IJE2" s="468"/>
      <c r="IJF2" s="468"/>
      <c r="IJG2" s="468"/>
      <c r="IJH2" s="468"/>
      <c r="IJI2" s="468"/>
      <c r="IJJ2" s="468"/>
      <c r="IJK2" s="468"/>
      <c r="IJL2" s="468"/>
      <c r="IJM2" s="468"/>
      <c r="IJN2" s="468"/>
      <c r="IJO2" s="468"/>
      <c r="IJP2" s="468"/>
      <c r="IJQ2" s="468"/>
      <c r="IJR2" s="468"/>
      <c r="IJS2" s="468"/>
      <c r="IJT2" s="468"/>
      <c r="IJU2" s="468"/>
      <c r="IJV2" s="468"/>
      <c r="IJW2" s="468"/>
      <c r="IJX2" s="468"/>
      <c r="IJY2" s="468"/>
      <c r="IJZ2" s="468"/>
      <c r="IKA2" s="468"/>
      <c r="IKB2" s="468"/>
      <c r="IKC2" s="468"/>
      <c r="IKD2" s="468"/>
      <c r="IKE2" s="468"/>
      <c r="IKF2" s="468"/>
      <c r="IKG2" s="468"/>
      <c r="IKH2" s="468"/>
      <c r="IKI2" s="468"/>
      <c r="IKJ2" s="468"/>
      <c r="IKK2" s="468"/>
      <c r="IKL2" s="468"/>
      <c r="IKM2" s="468"/>
      <c r="IKN2" s="468"/>
      <c r="IKO2" s="468"/>
      <c r="IKP2" s="468"/>
      <c r="IKQ2" s="468"/>
      <c r="IKR2" s="468"/>
      <c r="IKS2" s="468"/>
      <c r="IKT2" s="468"/>
      <c r="IKU2" s="468"/>
      <c r="IKV2" s="468"/>
      <c r="IKW2" s="468"/>
      <c r="IKX2" s="468"/>
      <c r="IKY2" s="468"/>
      <c r="IKZ2" s="468"/>
      <c r="ILA2" s="468"/>
      <c r="ILB2" s="468"/>
      <c r="ILC2" s="468"/>
      <c r="ILD2" s="468"/>
      <c r="ILE2" s="468"/>
      <c r="ILF2" s="468"/>
      <c r="ILG2" s="468"/>
      <c r="ILH2" s="468"/>
      <c r="ILI2" s="468"/>
      <c r="ILJ2" s="468"/>
      <c r="ILK2" s="468"/>
      <c r="ILL2" s="468"/>
      <c r="ILM2" s="468"/>
      <c r="ILN2" s="468"/>
      <c r="ILO2" s="468"/>
      <c r="ILP2" s="468"/>
      <c r="ILQ2" s="468"/>
      <c r="ILR2" s="468"/>
      <c r="ILS2" s="468"/>
      <c r="ILT2" s="468"/>
      <c r="ILU2" s="468"/>
      <c r="ILV2" s="468"/>
      <c r="ILW2" s="468"/>
      <c r="ILX2" s="468"/>
      <c r="ILY2" s="468"/>
      <c r="ILZ2" s="468"/>
      <c r="IMA2" s="468"/>
      <c r="IMB2" s="468"/>
      <c r="IMC2" s="468"/>
      <c r="IMD2" s="468"/>
      <c r="IME2" s="468"/>
      <c r="IMF2" s="468"/>
      <c r="IMG2" s="468"/>
      <c r="IMH2" s="468"/>
      <c r="IMI2" s="468"/>
      <c r="IMJ2" s="468"/>
      <c r="IMK2" s="468"/>
      <c r="IML2" s="468"/>
      <c r="IMM2" s="468"/>
      <c r="IMN2" s="468"/>
      <c r="IMO2" s="468"/>
      <c r="IMP2" s="468"/>
      <c r="IMQ2" s="468"/>
      <c r="IMR2" s="468"/>
      <c r="IMS2" s="468"/>
      <c r="IMT2" s="468"/>
      <c r="IMU2" s="468"/>
      <c r="IMV2" s="468"/>
      <c r="IMW2" s="468"/>
      <c r="IMX2" s="468"/>
      <c r="IMY2" s="468"/>
      <c r="IMZ2" s="468"/>
      <c r="INA2" s="468"/>
      <c r="INB2" s="468"/>
      <c r="INC2" s="468"/>
      <c r="IND2" s="468"/>
      <c r="INE2" s="468"/>
      <c r="INF2" s="468"/>
      <c r="ING2" s="468"/>
      <c r="INH2" s="468"/>
      <c r="INI2" s="468"/>
      <c r="INJ2" s="468"/>
      <c r="INK2" s="468"/>
      <c r="INL2" s="468"/>
      <c r="INM2" s="468"/>
      <c r="INN2" s="468"/>
      <c r="INO2" s="468"/>
      <c r="INP2" s="468"/>
      <c r="INQ2" s="468"/>
      <c r="INR2" s="468"/>
      <c r="INS2" s="468"/>
      <c r="INT2" s="468"/>
      <c r="INU2" s="468"/>
      <c r="INV2" s="468"/>
      <c r="INW2" s="468"/>
      <c r="INX2" s="468"/>
      <c r="INY2" s="468"/>
      <c r="INZ2" s="468"/>
      <c r="IOA2" s="468"/>
      <c r="IOB2" s="468"/>
      <c r="IOC2" s="468"/>
      <c r="IOD2" s="468"/>
      <c r="IOE2" s="468"/>
      <c r="IOF2" s="468"/>
      <c r="IOG2" s="468"/>
      <c r="IOH2" s="468"/>
      <c r="IOI2" s="468"/>
      <c r="IOJ2" s="468"/>
      <c r="IOK2" s="468"/>
      <c r="IOL2" s="468"/>
      <c r="IOM2" s="468"/>
      <c r="ION2" s="468"/>
      <c r="IOO2" s="468"/>
      <c r="IOP2" s="468"/>
      <c r="IOQ2" s="468"/>
      <c r="IOR2" s="468"/>
      <c r="IOS2" s="468"/>
      <c r="IOT2" s="468"/>
      <c r="IOU2" s="468"/>
      <c r="IOV2" s="468"/>
      <c r="IOW2" s="468"/>
      <c r="IOX2" s="468"/>
      <c r="IOY2" s="468"/>
      <c r="IOZ2" s="468"/>
      <c r="IPA2" s="468"/>
      <c r="IPB2" s="468"/>
      <c r="IPC2" s="468"/>
      <c r="IPD2" s="468"/>
      <c r="IPE2" s="468"/>
      <c r="IPF2" s="468"/>
      <c r="IPG2" s="468"/>
      <c r="IPH2" s="468"/>
      <c r="IPI2" s="468"/>
      <c r="IPJ2" s="468"/>
      <c r="IPK2" s="468"/>
      <c r="IPL2" s="468"/>
      <c r="IPM2" s="468"/>
      <c r="IPN2" s="468"/>
      <c r="IPO2" s="468"/>
      <c r="IPP2" s="468"/>
      <c r="IPQ2" s="468"/>
      <c r="IPR2" s="468"/>
      <c r="IPS2" s="468"/>
      <c r="IPT2" s="468"/>
      <c r="IPU2" s="468"/>
      <c r="IPV2" s="468"/>
      <c r="IPW2" s="468"/>
      <c r="IPX2" s="468"/>
      <c r="IPY2" s="468"/>
      <c r="IPZ2" s="468"/>
      <c r="IQA2" s="468"/>
      <c r="IQB2" s="468"/>
      <c r="IQC2" s="468"/>
      <c r="IQD2" s="468"/>
      <c r="IQE2" s="468"/>
      <c r="IQF2" s="468"/>
      <c r="IQG2" s="468"/>
      <c r="IQH2" s="468"/>
      <c r="IQI2" s="468"/>
      <c r="IQJ2" s="468"/>
      <c r="IQK2" s="468"/>
      <c r="IQL2" s="468"/>
      <c r="IQM2" s="468"/>
      <c r="IQN2" s="468"/>
      <c r="IQO2" s="468"/>
      <c r="IQP2" s="468"/>
      <c r="IQQ2" s="468"/>
      <c r="IQR2" s="468"/>
      <c r="IQS2" s="468"/>
      <c r="IQT2" s="468"/>
      <c r="IQU2" s="468"/>
      <c r="IQV2" s="468"/>
      <c r="IQW2" s="468"/>
      <c r="IQX2" s="468"/>
      <c r="IQY2" s="468"/>
      <c r="IQZ2" s="468"/>
      <c r="IRA2" s="468"/>
      <c r="IRB2" s="468"/>
      <c r="IRC2" s="468"/>
      <c r="IRD2" s="468"/>
      <c r="IRE2" s="468"/>
      <c r="IRF2" s="468"/>
      <c r="IRG2" s="468"/>
      <c r="IRH2" s="468"/>
      <c r="IRI2" s="468"/>
      <c r="IRJ2" s="468"/>
      <c r="IRK2" s="468"/>
      <c r="IRL2" s="468"/>
      <c r="IRM2" s="468"/>
      <c r="IRN2" s="468"/>
      <c r="IRO2" s="468"/>
      <c r="IRP2" s="468"/>
      <c r="IRQ2" s="468"/>
      <c r="IRR2" s="468"/>
      <c r="IRS2" s="468"/>
      <c r="IRT2" s="468"/>
      <c r="IRU2" s="468"/>
      <c r="IRV2" s="468"/>
      <c r="IRW2" s="468"/>
      <c r="IRX2" s="468"/>
      <c r="IRY2" s="468"/>
      <c r="IRZ2" s="468"/>
      <c r="ISA2" s="468"/>
      <c r="ISB2" s="468"/>
      <c r="ISC2" s="468"/>
      <c r="ISD2" s="468"/>
      <c r="ISE2" s="468"/>
      <c r="ISF2" s="468"/>
      <c r="ISG2" s="468"/>
      <c r="ISH2" s="468"/>
      <c r="ISI2" s="468"/>
      <c r="ISJ2" s="468"/>
      <c r="ISK2" s="468"/>
      <c r="ISL2" s="468"/>
      <c r="ISM2" s="468"/>
      <c r="ISN2" s="468"/>
      <c r="ISO2" s="468"/>
      <c r="ISP2" s="468"/>
      <c r="ISQ2" s="468"/>
      <c r="ISR2" s="468"/>
      <c r="ISS2" s="468"/>
      <c r="IST2" s="468"/>
      <c r="ISU2" s="468"/>
      <c r="ISV2" s="468"/>
      <c r="ISW2" s="468"/>
      <c r="ISX2" s="468"/>
      <c r="ISY2" s="468"/>
      <c r="ISZ2" s="468"/>
      <c r="ITA2" s="468"/>
      <c r="ITB2" s="468"/>
      <c r="ITC2" s="468"/>
      <c r="ITD2" s="468"/>
      <c r="ITE2" s="468"/>
      <c r="ITF2" s="468"/>
      <c r="ITG2" s="468"/>
      <c r="ITH2" s="468"/>
      <c r="ITI2" s="468"/>
      <c r="ITJ2" s="468"/>
      <c r="ITK2" s="468"/>
      <c r="ITL2" s="468"/>
      <c r="ITM2" s="468"/>
      <c r="ITN2" s="468"/>
      <c r="ITO2" s="468"/>
      <c r="ITP2" s="468"/>
      <c r="ITQ2" s="468"/>
      <c r="ITR2" s="468"/>
      <c r="ITS2" s="468"/>
      <c r="ITT2" s="468"/>
      <c r="ITU2" s="468"/>
      <c r="ITV2" s="468"/>
      <c r="ITW2" s="468"/>
      <c r="ITX2" s="468"/>
      <c r="ITY2" s="468"/>
      <c r="ITZ2" s="468"/>
      <c r="IUA2" s="468"/>
      <c r="IUB2" s="468"/>
      <c r="IUC2" s="468"/>
      <c r="IUD2" s="468"/>
      <c r="IUE2" s="468"/>
      <c r="IUF2" s="468"/>
      <c r="IUG2" s="468"/>
      <c r="IUH2" s="468"/>
      <c r="IUI2" s="468"/>
      <c r="IUJ2" s="468"/>
      <c r="IUK2" s="468"/>
      <c r="IUL2" s="468"/>
      <c r="IUM2" s="468"/>
      <c r="IUN2" s="468"/>
      <c r="IUO2" s="468"/>
      <c r="IUP2" s="468"/>
      <c r="IUQ2" s="468"/>
      <c r="IUR2" s="468"/>
      <c r="IUS2" s="468"/>
      <c r="IUT2" s="468"/>
      <c r="IUU2" s="468"/>
      <c r="IUV2" s="468"/>
      <c r="IUW2" s="468"/>
      <c r="IUX2" s="468"/>
      <c r="IUY2" s="468"/>
      <c r="IUZ2" s="468"/>
      <c r="IVA2" s="468"/>
      <c r="IVB2" s="468"/>
      <c r="IVC2" s="468"/>
      <c r="IVD2" s="468"/>
      <c r="IVE2" s="468"/>
      <c r="IVF2" s="468"/>
      <c r="IVG2" s="468"/>
      <c r="IVH2" s="468"/>
      <c r="IVI2" s="468"/>
      <c r="IVJ2" s="468"/>
      <c r="IVK2" s="468"/>
      <c r="IVL2" s="468"/>
      <c r="IVM2" s="468"/>
      <c r="IVN2" s="468"/>
      <c r="IVO2" s="468"/>
      <c r="IVP2" s="468"/>
      <c r="IVQ2" s="468"/>
      <c r="IVR2" s="468"/>
      <c r="IVS2" s="468"/>
      <c r="IVT2" s="468"/>
      <c r="IVU2" s="468"/>
      <c r="IVV2" s="468"/>
      <c r="IVW2" s="468"/>
      <c r="IVX2" s="468"/>
      <c r="IVY2" s="468"/>
      <c r="IVZ2" s="468"/>
      <c r="IWA2" s="468"/>
      <c r="IWB2" s="468"/>
      <c r="IWC2" s="468"/>
      <c r="IWD2" s="468"/>
      <c r="IWE2" s="468"/>
      <c r="IWF2" s="468"/>
      <c r="IWG2" s="468"/>
      <c r="IWH2" s="468"/>
      <c r="IWI2" s="468"/>
      <c r="IWJ2" s="468"/>
      <c r="IWK2" s="468"/>
      <c r="IWL2" s="468"/>
      <c r="IWM2" s="468"/>
      <c r="IWN2" s="468"/>
      <c r="IWO2" s="468"/>
      <c r="IWP2" s="468"/>
      <c r="IWQ2" s="468"/>
      <c r="IWR2" s="468"/>
      <c r="IWS2" s="468"/>
      <c r="IWT2" s="468"/>
      <c r="IWU2" s="468"/>
      <c r="IWV2" s="468"/>
      <c r="IWW2" s="468"/>
      <c r="IWX2" s="468"/>
      <c r="IWY2" s="468"/>
      <c r="IWZ2" s="468"/>
      <c r="IXA2" s="468"/>
      <c r="IXB2" s="468"/>
      <c r="IXC2" s="468"/>
      <c r="IXD2" s="468"/>
      <c r="IXE2" s="468"/>
      <c r="IXF2" s="468"/>
      <c r="IXG2" s="468"/>
      <c r="IXH2" s="468"/>
      <c r="IXI2" s="468"/>
      <c r="IXJ2" s="468"/>
      <c r="IXK2" s="468"/>
      <c r="IXL2" s="468"/>
      <c r="IXM2" s="468"/>
      <c r="IXN2" s="468"/>
      <c r="IXO2" s="468"/>
      <c r="IXP2" s="468"/>
      <c r="IXQ2" s="468"/>
      <c r="IXR2" s="468"/>
      <c r="IXS2" s="468"/>
      <c r="IXT2" s="468"/>
      <c r="IXU2" s="468"/>
      <c r="IXV2" s="468"/>
      <c r="IXW2" s="468"/>
      <c r="IXX2" s="468"/>
      <c r="IXY2" s="468"/>
      <c r="IXZ2" s="468"/>
      <c r="IYA2" s="468"/>
      <c r="IYB2" s="468"/>
      <c r="IYC2" s="468"/>
      <c r="IYD2" s="468"/>
      <c r="IYE2" s="468"/>
      <c r="IYF2" s="468"/>
      <c r="IYG2" s="468"/>
      <c r="IYH2" s="468"/>
      <c r="IYI2" s="468"/>
      <c r="IYJ2" s="468"/>
      <c r="IYK2" s="468"/>
      <c r="IYL2" s="468"/>
      <c r="IYM2" s="468"/>
      <c r="IYN2" s="468"/>
      <c r="IYO2" s="468"/>
      <c r="IYP2" s="468"/>
      <c r="IYQ2" s="468"/>
      <c r="IYR2" s="468"/>
      <c r="IYS2" s="468"/>
      <c r="IYT2" s="468"/>
      <c r="IYU2" s="468"/>
      <c r="IYV2" s="468"/>
      <c r="IYW2" s="468"/>
      <c r="IYX2" s="468"/>
      <c r="IYY2" s="468"/>
      <c r="IYZ2" s="468"/>
      <c r="IZA2" s="468"/>
      <c r="IZB2" s="468"/>
      <c r="IZC2" s="468"/>
      <c r="IZD2" s="468"/>
      <c r="IZE2" s="468"/>
      <c r="IZF2" s="468"/>
      <c r="IZG2" s="468"/>
      <c r="IZH2" s="468"/>
      <c r="IZI2" s="468"/>
      <c r="IZJ2" s="468"/>
      <c r="IZK2" s="468"/>
      <c r="IZL2" s="468"/>
      <c r="IZM2" s="468"/>
      <c r="IZN2" s="468"/>
      <c r="IZO2" s="468"/>
      <c r="IZP2" s="468"/>
      <c r="IZQ2" s="468"/>
      <c r="IZR2" s="468"/>
      <c r="IZS2" s="468"/>
      <c r="IZT2" s="468"/>
      <c r="IZU2" s="468"/>
      <c r="IZV2" s="468"/>
      <c r="IZW2" s="468"/>
      <c r="IZX2" s="468"/>
      <c r="IZY2" s="468"/>
      <c r="IZZ2" s="468"/>
      <c r="JAA2" s="468"/>
      <c r="JAB2" s="468"/>
      <c r="JAC2" s="468"/>
      <c r="JAD2" s="468"/>
      <c r="JAE2" s="468"/>
      <c r="JAF2" s="468"/>
      <c r="JAG2" s="468"/>
      <c r="JAH2" s="468"/>
      <c r="JAI2" s="468"/>
      <c r="JAJ2" s="468"/>
      <c r="JAK2" s="468"/>
      <c r="JAL2" s="468"/>
      <c r="JAM2" s="468"/>
      <c r="JAN2" s="468"/>
      <c r="JAO2" s="468"/>
      <c r="JAP2" s="468"/>
      <c r="JAQ2" s="468"/>
      <c r="JAR2" s="468"/>
      <c r="JAS2" s="468"/>
      <c r="JAT2" s="468"/>
      <c r="JAU2" s="468"/>
      <c r="JAV2" s="468"/>
      <c r="JAW2" s="468"/>
      <c r="JAX2" s="468"/>
      <c r="JAY2" s="468"/>
      <c r="JAZ2" s="468"/>
      <c r="JBA2" s="468"/>
      <c r="JBB2" s="468"/>
      <c r="JBC2" s="468"/>
      <c r="JBD2" s="468"/>
      <c r="JBE2" s="468"/>
      <c r="JBF2" s="468"/>
      <c r="JBG2" s="468"/>
      <c r="JBH2" s="468"/>
      <c r="JBI2" s="468"/>
      <c r="JBJ2" s="468"/>
      <c r="JBK2" s="468"/>
      <c r="JBL2" s="468"/>
      <c r="JBM2" s="468"/>
      <c r="JBN2" s="468"/>
      <c r="JBO2" s="468"/>
      <c r="JBP2" s="468"/>
      <c r="JBQ2" s="468"/>
      <c r="JBR2" s="468"/>
      <c r="JBS2" s="468"/>
      <c r="JBT2" s="468"/>
      <c r="JBU2" s="468"/>
      <c r="JBV2" s="468"/>
      <c r="JBW2" s="468"/>
      <c r="JBX2" s="468"/>
      <c r="JBY2" s="468"/>
      <c r="JBZ2" s="468"/>
      <c r="JCA2" s="468"/>
      <c r="JCB2" s="468"/>
      <c r="JCC2" s="468"/>
      <c r="JCD2" s="468"/>
      <c r="JCE2" s="468"/>
      <c r="JCF2" s="468"/>
      <c r="JCG2" s="468"/>
      <c r="JCH2" s="468"/>
      <c r="JCI2" s="468"/>
      <c r="JCJ2" s="468"/>
      <c r="JCK2" s="468"/>
      <c r="JCL2" s="468"/>
      <c r="JCM2" s="468"/>
      <c r="JCN2" s="468"/>
      <c r="JCO2" s="468"/>
      <c r="JCP2" s="468"/>
      <c r="JCQ2" s="468"/>
      <c r="JCR2" s="468"/>
      <c r="JCS2" s="468"/>
      <c r="JCT2" s="468"/>
      <c r="JCU2" s="468"/>
      <c r="JCV2" s="468"/>
      <c r="JCW2" s="468"/>
      <c r="JCX2" s="468"/>
      <c r="JCY2" s="468"/>
      <c r="JCZ2" s="468"/>
      <c r="JDA2" s="468"/>
      <c r="JDB2" s="468"/>
      <c r="JDC2" s="468"/>
      <c r="JDD2" s="468"/>
      <c r="JDE2" s="468"/>
      <c r="JDF2" s="468"/>
      <c r="JDG2" s="468"/>
      <c r="JDH2" s="468"/>
      <c r="JDI2" s="468"/>
      <c r="JDJ2" s="468"/>
      <c r="JDK2" s="468"/>
      <c r="JDL2" s="468"/>
      <c r="JDM2" s="468"/>
      <c r="JDN2" s="468"/>
      <c r="JDO2" s="468"/>
      <c r="JDP2" s="468"/>
      <c r="JDQ2" s="468"/>
      <c r="JDR2" s="468"/>
      <c r="JDS2" s="468"/>
      <c r="JDT2" s="468"/>
      <c r="JDU2" s="468"/>
      <c r="JDV2" s="468"/>
      <c r="JDW2" s="468"/>
      <c r="JDX2" s="468"/>
      <c r="JDY2" s="468"/>
      <c r="JDZ2" s="468"/>
      <c r="JEA2" s="468"/>
      <c r="JEB2" s="468"/>
      <c r="JEC2" s="468"/>
      <c r="JED2" s="468"/>
      <c r="JEE2" s="468"/>
      <c r="JEF2" s="468"/>
      <c r="JEG2" s="468"/>
      <c r="JEH2" s="468"/>
      <c r="JEI2" s="468"/>
      <c r="JEJ2" s="468"/>
      <c r="JEK2" s="468"/>
      <c r="JEL2" s="468"/>
      <c r="JEM2" s="468"/>
      <c r="JEN2" s="468"/>
      <c r="JEO2" s="468"/>
      <c r="JEP2" s="468"/>
      <c r="JEQ2" s="468"/>
      <c r="JER2" s="468"/>
      <c r="JES2" s="468"/>
      <c r="JET2" s="468"/>
      <c r="JEU2" s="468"/>
      <c r="JEV2" s="468"/>
      <c r="JEW2" s="468"/>
      <c r="JEX2" s="468"/>
      <c r="JEY2" s="468"/>
      <c r="JEZ2" s="468"/>
      <c r="JFA2" s="468"/>
      <c r="JFB2" s="468"/>
      <c r="JFC2" s="468"/>
      <c r="JFD2" s="468"/>
      <c r="JFE2" s="468"/>
      <c r="JFF2" s="468"/>
      <c r="JFG2" s="468"/>
      <c r="JFH2" s="468"/>
      <c r="JFI2" s="468"/>
      <c r="JFJ2" s="468"/>
      <c r="JFK2" s="468"/>
      <c r="JFL2" s="468"/>
      <c r="JFM2" s="468"/>
      <c r="JFN2" s="468"/>
      <c r="JFO2" s="468"/>
      <c r="JFP2" s="468"/>
      <c r="JFQ2" s="468"/>
      <c r="JFR2" s="468"/>
      <c r="JFS2" s="468"/>
      <c r="JFT2" s="468"/>
      <c r="JFU2" s="468"/>
      <c r="JFV2" s="468"/>
      <c r="JFW2" s="468"/>
      <c r="JFX2" s="468"/>
      <c r="JFY2" s="468"/>
      <c r="JFZ2" s="468"/>
      <c r="JGA2" s="468"/>
      <c r="JGB2" s="468"/>
      <c r="JGC2" s="468"/>
      <c r="JGD2" s="468"/>
      <c r="JGE2" s="468"/>
      <c r="JGF2" s="468"/>
      <c r="JGG2" s="468"/>
      <c r="JGH2" s="468"/>
      <c r="JGI2" s="468"/>
      <c r="JGJ2" s="468"/>
      <c r="JGK2" s="468"/>
      <c r="JGL2" s="468"/>
      <c r="JGM2" s="468"/>
      <c r="JGN2" s="468"/>
      <c r="JGO2" s="468"/>
      <c r="JGP2" s="468"/>
      <c r="JGQ2" s="468"/>
      <c r="JGR2" s="468"/>
      <c r="JGS2" s="468"/>
      <c r="JGT2" s="468"/>
      <c r="JGU2" s="468"/>
      <c r="JGV2" s="468"/>
      <c r="JGW2" s="468"/>
      <c r="JGX2" s="468"/>
      <c r="JGY2" s="468"/>
      <c r="JGZ2" s="468"/>
      <c r="JHA2" s="468"/>
      <c r="JHB2" s="468"/>
      <c r="JHC2" s="468"/>
      <c r="JHD2" s="468"/>
      <c r="JHE2" s="468"/>
      <c r="JHF2" s="468"/>
      <c r="JHG2" s="468"/>
      <c r="JHH2" s="468"/>
      <c r="JHI2" s="468"/>
      <c r="JHJ2" s="468"/>
      <c r="JHK2" s="468"/>
      <c r="JHL2" s="468"/>
      <c r="JHM2" s="468"/>
      <c r="JHN2" s="468"/>
      <c r="JHO2" s="468"/>
      <c r="JHP2" s="468"/>
      <c r="JHQ2" s="468"/>
      <c r="JHR2" s="468"/>
      <c r="JHS2" s="468"/>
      <c r="JHT2" s="468"/>
      <c r="JHU2" s="468"/>
      <c r="JHV2" s="468"/>
      <c r="JHW2" s="468"/>
      <c r="JHX2" s="468"/>
      <c r="JHY2" s="468"/>
      <c r="JHZ2" s="468"/>
      <c r="JIA2" s="468"/>
      <c r="JIB2" s="468"/>
      <c r="JIC2" s="468"/>
      <c r="JID2" s="468"/>
      <c r="JIE2" s="468"/>
      <c r="JIF2" s="468"/>
      <c r="JIG2" s="468"/>
      <c r="JIH2" s="468"/>
      <c r="JII2" s="468"/>
      <c r="JIJ2" s="468"/>
      <c r="JIK2" s="468"/>
      <c r="JIL2" s="468"/>
      <c r="JIM2" s="468"/>
      <c r="JIN2" s="468"/>
      <c r="JIO2" s="468"/>
      <c r="JIP2" s="468"/>
      <c r="JIQ2" s="468"/>
      <c r="JIR2" s="468"/>
      <c r="JIS2" s="468"/>
      <c r="JIT2" s="468"/>
      <c r="JIU2" s="468"/>
      <c r="JIV2" s="468"/>
      <c r="JIW2" s="468"/>
      <c r="JIX2" s="468"/>
      <c r="JIY2" s="468"/>
      <c r="JIZ2" s="468"/>
      <c r="JJA2" s="468"/>
      <c r="JJB2" s="468"/>
      <c r="JJC2" s="468"/>
      <c r="JJD2" s="468"/>
      <c r="JJE2" s="468"/>
      <c r="JJF2" s="468"/>
      <c r="JJG2" s="468"/>
      <c r="JJH2" s="468"/>
      <c r="JJI2" s="468"/>
      <c r="JJJ2" s="468"/>
      <c r="JJK2" s="468"/>
      <c r="JJL2" s="468"/>
      <c r="JJM2" s="468"/>
      <c r="JJN2" s="468"/>
      <c r="JJO2" s="468"/>
      <c r="JJP2" s="468"/>
      <c r="JJQ2" s="468"/>
      <c r="JJR2" s="468"/>
      <c r="JJS2" s="468"/>
      <c r="JJT2" s="468"/>
      <c r="JJU2" s="468"/>
      <c r="JJV2" s="468"/>
      <c r="JJW2" s="468"/>
      <c r="JJX2" s="468"/>
      <c r="JJY2" s="468"/>
      <c r="JJZ2" s="468"/>
      <c r="JKA2" s="468"/>
      <c r="JKB2" s="468"/>
      <c r="JKC2" s="468"/>
      <c r="JKD2" s="468"/>
      <c r="JKE2" s="468"/>
      <c r="JKF2" s="468"/>
      <c r="JKG2" s="468"/>
      <c r="JKH2" s="468"/>
      <c r="JKI2" s="468"/>
      <c r="JKJ2" s="468"/>
      <c r="JKK2" s="468"/>
      <c r="JKL2" s="468"/>
      <c r="JKM2" s="468"/>
      <c r="JKN2" s="468"/>
      <c r="JKO2" s="468"/>
      <c r="JKP2" s="468"/>
      <c r="JKQ2" s="468"/>
      <c r="JKR2" s="468"/>
      <c r="JKS2" s="468"/>
      <c r="JKT2" s="468"/>
      <c r="JKU2" s="468"/>
      <c r="JKV2" s="468"/>
      <c r="JKW2" s="468"/>
      <c r="JKX2" s="468"/>
      <c r="JKY2" s="468"/>
      <c r="JKZ2" s="468"/>
      <c r="JLA2" s="468"/>
      <c r="JLB2" s="468"/>
      <c r="JLC2" s="468"/>
      <c r="JLD2" s="468"/>
      <c r="JLE2" s="468"/>
      <c r="JLF2" s="468"/>
      <c r="JLG2" s="468"/>
      <c r="JLH2" s="468"/>
      <c r="JLI2" s="468"/>
      <c r="JLJ2" s="468"/>
      <c r="JLK2" s="468"/>
      <c r="JLL2" s="468"/>
      <c r="JLM2" s="468"/>
      <c r="JLN2" s="468"/>
      <c r="JLO2" s="468"/>
      <c r="JLP2" s="468"/>
      <c r="JLQ2" s="468"/>
      <c r="JLR2" s="468"/>
      <c r="JLS2" s="468"/>
      <c r="JLT2" s="468"/>
      <c r="JLU2" s="468"/>
      <c r="JLV2" s="468"/>
      <c r="JLW2" s="468"/>
      <c r="JLX2" s="468"/>
      <c r="JLY2" s="468"/>
      <c r="JLZ2" s="468"/>
      <c r="JMA2" s="468"/>
      <c r="JMB2" s="468"/>
      <c r="JMC2" s="468"/>
      <c r="JMD2" s="468"/>
      <c r="JME2" s="468"/>
      <c r="JMF2" s="468"/>
      <c r="JMG2" s="468"/>
      <c r="JMH2" s="468"/>
      <c r="JMI2" s="468"/>
      <c r="JMJ2" s="468"/>
      <c r="JMK2" s="468"/>
      <c r="JML2" s="468"/>
      <c r="JMM2" s="468"/>
      <c r="JMN2" s="468"/>
      <c r="JMO2" s="468"/>
      <c r="JMP2" s="468"/>
      <c r="JMQ2" s="468"/>
      <c r="JMR2" s="468"/>
      <c r="JMS2" s="468"/>
      <c r="JMT2" s="468"/>
      <c r="JMU2" s="468"/>
      <c r="JMV2" s="468"/>
      <c r="JMW2" s="468"/>
      <c r="JMX2" s="468"/>
      <c r="JMY2" s="468"/>
      <c r="JMZ2" s="468"/>
      <c r="JNA2" s="468"/>
      <c r="JNB2" s="468"/>
      <c r="JNC2" s="468"/>
      <c r="JND2" s="468"/>
      <c r="JNE2" s="468"/>
      <c r="JNF2" s="468"/>
      <c r="JNG2" s="468"/>
      <c r="JNH2" s="468"/>
      <c r="JNI2" s="468"/>
      <c r="JNJ2" s="468"/>
      <c r="JNK2" s="468"/>
      <c r="JNL2" s="468"/>
      <c r="JNM2" s="468"/>
      <c r="JNN2" s="468"/>
      <c r="JNO2" s="468"/>
      <c r="JNP2" s="468"/>
      <c r="JNQ2" s="468"/>
      <c r="JNR2" s="468"/>
      <c r="JNS2" s="468"/>
      <c r="JNT2" s="468"/>
      <c r="JNU2" s="468"/>
      <c r="JNV2" s="468"/>
      <c r="JNW2" s="468"/>
      <c r="JNX2" s="468"/>
      <c r="JNY2" s="468"/>
      <c r="JNZ2" s="468"/>
      <c r="JOA2" s="468"/>
      <c r="JOB2" s="468"/>
      <c r="JOC2" s="468"/>
      <c r="JOD2" s="468"/>
      <c r="JOE2" s="468"/>
      <c r="JOF2" s="468"/>
      <c r="JOG2" s="468"/>
      <c r="JOH2" s="468"/>
      <c r="JOI2" s="468"/>
      <c r="JOJ2" s="468"/>
      <c r="JOK2" s="468"/>
      <c r="JOL2" s="468"/>
      <c r="JOM2" s="468"/>
      <c r="JON2" s="468"/>
      <c r="JOO2" s="468"/>
      <c r="JOP2" s="468"/>
      <c r="JOQ2" s="468"/>
      <c r="JOR2" s="468"/>
      <c r="JOS2" s="468"/>
      <c r="JOT2" s="468"/>
      <c r="JOU2" s="468"/>
      <c r="JOV2" s="468"/>
      <c r="JOW2" s="468"/>
      <c r="JOX2" s="468"/>
      <c r="JOY2" s="468"/>
      <c r="JOZ2" s="468"/>
      <c r="JPA2" s="468"/>
      <c r="JPB2" s="468"/>
      <c r="JPC2" s="468"/>
      <c r="JPD2" s="468"/>
      <c r="JPE2" s="468"/>
      <c r="JPF2" s="468"/>
      <c r="JPG2" s="468"/>
      <c r="JPH2" s="468"/>
      <c r="JPI2" s="468"/>
      <c r="JPJ2" s="468"/>
      <c r="JPK2" s="468"/>
      <c r="JPL2" s="468"/>
      <c r="JPM2" s="468"/>
      <c r="JPN2" s="468"/>
      <c r="JPO2" s="468"/>
      <c r="JPP2" s="468"/>
      <c r="JPQ2" s="468"/>
      <c r="JPR2" s="468"/>
      <c r="JPS2" s="468"/>
      <c r="JPT2" s="468"/>
      <c r="JPU2" s="468"/>
      <c r="JPV2" s="468"/>
      <c r="JPW2" s="468"/>
      <c r="JPX2" s="468"/>
      <c r="JPY2" s="468"/>
      <c r="JPZ2" s="468"/>
      <c r="JQA2" s="468"/>
      <c r="JQB2" s="468"/>
      <c r="JQC2" s="468"/>
      <c r="JQD2" s="468"/>
      <c r="JQE2" s="468"/>
      <c r="JQF2" s="468"/>
      <c r="JQG2" s="468"/>
      <c r="JQH2" s="468"/>
      <c r="JQI2" s="468"/>
      <c r="JQJ2" s="468"/>
      <c r="JQK2" s="468"/>
      <c r="JQL2" s="468"/>
      <c r="JQM2" s="468"/>
      <c r="JQN2" s="468"/>
      <c r="JQO2" s="468"/>
      <c r="JQP2" s="468"/>
      <c r="JQQ2" s="468"/>
      <c r="JQR2" s="468"/>
      <c r="JQS2" s="468"/>
      <c r="JQT2" s="468"/>
      <c r="JQU2" s="468"/>
      <c r="JQV2" s="468"/>
      <c r="JQW2" s="468"/>
      <c r="JQX2" s="468"/>
      <c r="JQY2" s="468"/>
      <c r="JQZ2" s="468"/>
      <c r="JRA2" s="468"/>
      <c r="JRB2" s="468"/>
      <c r="JRC2" s="468"/>
      <c r="JRD2" s="468"/>
      <c r="JRE2" s="468"/>
      <c r="JRF2" s="468"/>
      <c r="JRG2" s="468"/>
      <c r="JRH2" s="468"/>
      <c r="JRI2" s="468"/>
      <c r="JRJ2" s="468"/>
      <c r="JRK2" s="468"/>
      <c r="JRL2" s="468"/>
      <c r="JRM2" s="468"/>
      <c r="JRN2" s="468"/>
      <c r="JRO2" s="468"/>
      <c r="JRP2" s="468"/>
      <c r="JRQ2" s="468"/>
      <c r="JRR2" s="468"/>
      <c r="JRS2" s="468"/>
      <c r="JRT2" s="468"/>
      <c r="JRU2" s="468"/>
      <c r="JRV2" s="468"/>
      <c r="JRW2" s="468"/>
      <c r="JRX2" s="468"/>
      <c r="JRY2" s="468"/>
      <c r="JRZ2" s="468"/>
      <c r="JSA2" s="468"/>
      <c r="JSB2" s="468"/>
      <c r="JSC2" s="468"/>
      <c r="JSD2" s="468"/>
      <c r="JSE2" s="468"/>
      <c r="JSF2" s="468"/>
      <c r="JSG2" s="468"/>
      <c r="JSH2" s="468"/>
      <c r="JSI2" s="468"/>
      <c r="JSJ2" s="468"/>
      <c r="JSK2" s="468"/>
      <c r="JSL2" s="468"/>
      <c r="JSM2" s="468"/>
      <c r="JSN2" s="468"/>
      <c r="JSO2" s="468"/>
      <c r="JSP2" s="468"/>
      <c r="JSQ2" s="468"/>
      <c r="JSR2" s="468"/>
      <c r="JSS2" s="468"/>
      <c r="JST2" s="468"/>
      <c r="JSU2" s="468"/>
      <c r="JSV2" s="468"/>
      <c r="JSW2" s="468"/>
      <c r="JSX2" s="468"/>
      <c r="JSY2" s="468"/>
      <c r="JSZ2" s="468"/>
      <c r="JTA2" s="468"/>
      <c r="JTB2" s="468"/>
      <c r="JTC2" s="468"/>
      <c r="JTD2" s="468"/>
      <c r="JTE2" s="468"/>
      <c r="JTF2" s="468"/>
      <c r="JTG2" s="468"/>
      <c r="JTH2" s="468"/>
      <c r="JTI2" s="468"/>
      <c r="JTJ2" s="468"/>
      <c r="JTK2" s="468"/>
      <c r="JTL2" s="468"/>
      <c r="JTM2" s="468"/>
      <c r="JTN2" s="468"/>
      <c r="JTO2" s="468"/>
      <c r="JTP2" s="468"/>
      <c r="JTQ2" s="468"/>
      <c r="JTR2" s="468"/>
      <c r="JTS2" s="468"/>
      <c r="JTT2" s="468"/>
      <c r="JTU2" s="468"/>
      <c r="JTV2" s="468"/>
      <c r="JTW2" s="468"/>
      <c r="JTX2" s="468"/>
      <c r="JTY2" s="468"/>
      <c r="JTZ2" s="468"/>
      <c r="JUA2" s="468"/>
      <c r="JUB2" s="468"/>
      <c r="JUC2" s="468"/>
      <c r="JUD2" s="468"/>
      <c r="JUE2" s="468"/>
      <c r="JUF2" s="468"/>
      <c r="JUG2" s="468"/>
      <c r="JUH2" s="468"/>
      <c r="JUI2" s="468"/>
      <c r="JUJ2" s="468"/>
      <c r="JUK2" s="468"/>
      <c r="JUL2" s="468"/>
      <c r="JUM2" s="468"/>
      <c r="JUN2" s="468"/>
      <c r="JUO2" s="468"/>
      <c r="JUP2" s="468"/>
      <c r="JUQ2" s="468"/>
      <c r="JUR2" s="468"/>
      <c r="JUS2" s="468"/>
      <c r="JUT2" s="468"/>
      <c r="JUU2" s="468"/>
      <c r="JUV2" s="468"/>
      <c r="JUW2" s="468"/>
      <c r="JUX2" s="468"/>
      <c r="JUY2" s="468"/>
      <c r="JUZ2" s="468"/>
      <c r="JVA2" s="468"/>
      <c r="JVB2" s="468"/>
      <c r="JVC2" s="468"/>
      <c r="JVD2" s="468"/>
      <c r="JVE2" s="468"/>
      <c r="JVF2" s="468"/>
      <c r="JVG2" s="468"/>
      <c r="JVH2" s="468"/>
      <c r="JVI2" s="468"/>
      <c r="JVJ2" s="468"/>
      <c r="JVK2" s="468"/>
      <c r="JVL2" s="468"/>
      <c r="JVM2" s="468"/>
      <c r="JVN2" s="468"/>
      <c r="JVO2" s="468"/>
      <c r="JVP2" s="468"/>
      <c r="JVQ2" s="468"/>
      <c r="JVR2" s="468"/>
      <c r="JVS2" s="468"/>
      <c r="JVT2" s="468"/>
      <c r="JVU2" s="468"/>
      <c r="JVV2" s="468"/>
      <c r="JVW2" s="468"/>
      <c r="JVX2" s="468"/>
      <c r="JVY2" s="468"/>
      <c r="JVZ2" s="468"/>
      <c r="JWA2" s="468"/>
      <c r="JWB2" s="468"/>
      <c r="JWC2" s="468"/>
      <c r="JWD2" s="468"/>
      <c r="JWE2" s="468"/>
      <c r="JWF2" s="468"/>
      <c r="JWG2" s="468"/>
      <c r="JWH2" s="468"/>
      <c r="JWI2" s="468"/>
      <c r="JWJ2" s="468"/>
      <c r="JWK2" s="468"/>
      <c r="JWL2" s="468"/>
      <c r="JWM2" s="468"/>
      <c r="JWN2" s="468"/>
      <c r="JWO2" s="468"/>
      <c r="JWP2" s="468"/>
      <c r="JWQ2" s="468"/>
      <c r="JWR2" s="468"/>
      <c r="JWS2" s="468"/>
      <c r="JWT2" s="468"/>
      <c r="JWU2" s="468"/>
      <c r="JWV2" s="468"/>
      <c r="JWW2" s="468"/>
      <c r="JWX2" s="468"/>
      <c r="JWY2" s="468"/>
      <c r="JWZ2" s="468"/>
      <c r="JXA2" s="468"/>
      <c r="JXB2" s="468"/>
      <c r="JXC2" s="468"/>
      <c r="JXD2" s="468"/>
      <c r="JXE2" s="468"/>
      <c r="JXF2" s="468"/>
      <c r="JXG2" s="468"/>
      <c r="JXH2" s="468"/>
      <c r="JXI2" s="468"/>
      <c r="JXJ2" s="468"/>
      <c r="JXK2" s="468"/>
      <c r="JXL2" s="468"/>
      <c r="JXM2" s="468"/>
      <c r="JXN2" s="468"/>
      <c r="JXO2" s="468"/>
      <c r="JXP2" s="468"/>
      <c r="JXQ2" s="468"/>
      <c r="JXR2" s="468"/>
      <c r="JXS2" s="468"/>
      <c r="JXT2" s="468"/>
      <c r="JXU2" s="468"/>
      <c r="JXV2" s="468"/>
      <c r="JXW2" s="468"/>
      <c r="JXX2" s="468"/>
      <c r="JXY2" s="468"/>
      <c r="JXZ2" s="468"/>
      <c r="JYA2" s="468"/>
      <c r="JYB2" s="468"/>
      <c r="JYC2" s="468"/>
      <c r="JYD2" s="468"/>
      <c r="JYE2" s="468"/>
      <c r="JYF2" s="468"/>
      <c r="JYG2" s="468"/>
      <c r="JYH2" s="468"/>
      <c r="JYI2" s="468"/>
      <c r="JYJ2" s="468"/>
      <c r="JYK2" s="468"/>
      <c r="JYL2" s="468"/>
      <c r="JYM2" s="468"/>
      <c r="JYN2" s="468"/>
      <c r="JYO2" s="468"/>
      <c r="JYP2" s="468"/>
      <c r="JYQ2" s="468"/>
      <c r="JYR2" s="468"/>
      <c r="JYS2" s="468"/>
      <c r="JYT2" s="468"/>
      <c r="JYU2" s="468"/>
      <c r="JYV2" s="468"/>
      <c r="JYW2" s="468"/>
      <c r="JYX2" s="468"/>
      <c r="JYY2" s="468"/>
      <c r="JYZ2" s="468"/>
      <c r="JZA2" s="468"/>
      <c r="JZB2" s="468"/>
      <c r="JZC2" s="468"/>
      <c r="JZD2" s="468"/>
      <c r="JZE2" s="468"/>
      <c r="JZF2" s="468"/>
      <c r="JZG2" s="468"/>
      <c r="JZH2" s="468"/>
      <c r="JZI2" s="468"/>
      <c r="JZJ2" s="468"/>
      <c r="JZK2" s="468"/>
      <c r="JZL2" s="468"/>
      <c r="JZM2" s="468"/>
      <c r="JZN2" s="468"/>
      <c r="JZO2" s="468"/>
      <c r="JZP2" s="468"/>
      <c r="JZQ2" s="468"/>
      <c r="JZR2" s="468"/>
      <c r="JZS2" s="468"/>
      <c r="JZT2" s="468"/>
      <c r="JZU2" s="468"/>
      <c r="JZV2" s="468"/>
      <c r="JZW2" s="468"/>
      <c r="JZX2" s="468"/>
      <c r="JZY2" s="468"/>
      <c r="JZZ2" s="468"/>
      <c r="KAA2" s="468"/>
      <c r="KAB2" s="468"/>
      <c r="KAC2" s="468"/>
      <c r="KAD2" s="468"/>
      <c r="KAE2" s="468"/>
      <c r="KAF2" s="468"/>
      <c r="KAG2" s="468"/>
      <c r="KAH2" s="468"/>
      <c r="KAI2" s="468"/>
      <c r="KAJ2" s="468"/>
      <c r="KAK2" s="468"/>
      <c r="KAL2" s="468"/>
      <c r="KAM2" s="468"/>
      <c r="KAN2" s="468"/>
      <c r="KAO2" s="468"/>
      <c r="KAP2" s="468"/>
      <c r="KAQ2" s="468"/>
      <c r="KAR2" s="468"/>
      <c r="KAS2" s="468"/>
      <c r="KAT2" s="468"/>
      <c r="KAU2" s="468"/>
      <c r="KAV2" s="468"/>
      <c r="KAW2" s="468"/>
      <c r="KAX2" s="468"/>
      <c r="KAY2" s="468"/>
      <c r="KAZ2" s="468"/>
      <c r="KBA2" s="468"/>
      <c r="KBB2" s="468"/>
      <c r="KBC2" s="468"/>
      <c r="KBD2" s="468"/>
      <c r="KBE2" s="468"/>
      <c r="KBF2" s="468"/>
      <c r="KBG2" s="468"/>
      <c r="KBH2" s="468"/>
      <c r="KBI2" s="468"/>
      <c r="KBJ2" s="468"/>
      <c r="KBK2" s="468"/>
      <c r="KBL2" s="468"/>
      <c r="KBM2" s="468"/>
      <c r="KBN2" s="468"/>
      <c r="KBO2" s="468"/>
      <c r="KBP2" s="468"/>
      <c r="KBQ2" s="468"/>
      <c r="KBR2" s="468"/>
      <c r="KBS2" s="468"/>
      <c r="KBT2" s="468"/>
      <c r="KBU2" s="468"/>
      <c r="KBV2" s="468"/>
      <c r="KBW2" s="468"/>
      <c r="KBX2" s="468"/>
      <c r="KBY2" s="468"/>
      <c r="KBZ2" s="468"/>
      <c r="KCA2" s="468"/>
      <c r="KCB2" s="468"/>
      <c r="KCC2" s="468"/>
      <c r="KCD2" s="468"/>
      <c r="KCE2" s="468"/>
      <c r="KCF2" s="468"/>
      <c r="KCG2" s="468"/>
      <c r="KCH2" s="468"/>
      <c r="KCI2" s="468"/>
      <c r="KCJ2" s="468"/>
      <c r="KCK2" s="468"/>
      <c r="KCL2" s="468"/>
      <c r="KCM2" s="468"/>
      <c r="KCN2" s="468"/>
      <c r="KCO2" s="468"/>
      <c r="KCP2" s="468"/>
      <c r="KCQ2" s="468"/>
      <c r="KCR2" s="468"/>
      <c r="KCS2" s="468"/>
      <c r="KCT2" s="468"/>
      <c r="KCU2" s="468"/>
      <c r="KCV2" s="468"/>
      <c r="KCW2" s="468"/>
      <c r="KCX2" s="468"/>
      <c r="KCY2" s="468"/>
      <c r="KCZ2" s="468"/>
      <c r="KDA2" s="468"/>
      <c r="KDB2" s="468"/>
      <c r="KDC2" s="468"/>
      <c r="KDD2" s="468"/>
      <c r="KDE2" s="468"/>
      <c r="KDF2" s="468"/>
      <c r="KDG2" s="468"/>
      <c r="KDH2" s="468"/>
      <c r="KDI2" s="468"/>
      <c r="KDJ2" s="468"/>
      <c r="KDK2" s="468"/>
      <c r="KDL2" s="468"/>
      <c r="KDM2" s="468"/>
      <c r="KDN2" s="468"/>
      <c r="KDO2" s="468"/>
      <c r="KDP2" s="468"/>
      <c r="KDQ2" s="468"/>
      <c r="KDR2" s="468"/>
      <c r="KDS2" s="468"/>
      <c r="KDT2" s="468"/>
      <c r="KDU2" s="468"/>
      <c r="KDV2" s="468"/>
      <c r="KDW2" s="468"/>
      <c r="KDX2" s="468"/>
      <c r="KDY2" s="468"/>
      <c r="KDZ2" s="468"/>
      <c r="KEA2" s="468"/>
      <c r="KEB2" s="468"/>
      <c r="KEC2" s="468"/>
      <c r="KED2" s="468"/>
      <c r="KEE2" s="468"/>
      <c r="KEF2" s="468"/>
      <c r="KEG2" s="468"/>
      <c r="KEH2" s="468"/>
      <c r="KEI2" s="468"/>
      <c r="KEJ2" s="468"/>
      <c r="KEK2" s="468"/>
      <c r="KEL2" s="468"/>
      <c r="KEM2" s="468"/>
      <c r="KEN2" s="468"/>
      <c r="KEO2" s="468"/>
      <c r="KEP2" s="468"/>
      <c r="KEQ2" s="468"/>
      <c r="KER2" s="468"/>
      <c r="KES2" s="468"/>
      <c r="KET2" s="468"/>
      <c r="KEU2" s="468"/>
      <c r="KEV2" s="468"/>
      <c r="KEW2" s="468"/>
      <c r="KEX2" s="468"/>
      <c r="KEY2" s="468"/>
      <c r="KEZ2" s="468"/>
      <c r="KFA2" s="468"/>
      <c r="KFB2" s="468"/>
      <c r="KFC2" s="468"/>
      <c r="KFD2" s="468"/>
      <c r="KFE2" s="468"/>
      <c r="KFF2" s="468"/>
      <c r="KFG2" s="468"/>
      <c r="KFH2" s="468"/>
      <c r="KFI2" s="468"/>
      <c r="KFJ2" s="468"/>
      <c r="KFK2" s="468"/>
      <c r="KFL2" s="468"/>
      <c r="KFM2" s="468"/>
      <c r="KFN2" s="468"/>
      <c r="KFO2" s="468"/>
      <c r="KFP2" s="468"/>
      <c r="KFQ2" s="468"/>
      <c r="KFR2" s="468"/>
      <c r="KFS2" s="468"/>
      <c r="KFT2" s="468"/>
      <c r="KFU2" s="468"/>
      <c r="KFV2" s="468"/>
      <c r="KFW2" s="468"/>
      <c r="KFX2" s="468"/>
      <c r="KFY2" s="468"/>
      <c r="KFZ2" s="468"/>
      <c r="KGA2" s="468"/>
      <c r="KGB2" s="468"/>
      <c r="KGC2" s="468"/>
      <c r="KGD2" s="468"/>
      <c r="KGE2" s="468"/>
      <c r="KGF2" s="468"/>
      <c r="KGG2" s="468"/>
      <c r="KGH2" s="468"/>
      <c r="KGI2" s="468"/>
      <c r="KGJ2" s="468"/>
      <c r="KGK2" s="468"/>
      <c r="KGL2" s="468"/>
      <c r="KGM2" s="468"/>
      <c r="KGN2" s="468"/>
      <c r="KGO2" s="468"/>
      <c r="KGP2" s="468"/>
      <c r="KGQ2" s="468"/>
      <c r="KGR2" s="468"/>
      <c r="KGS2" s="468"/>
      <c r="KGT2" s="468"/>
      <c r="KGU2" s="468"/>
      <c r="KGV2" s="468"/>
      <c r="KGW2" s="468"/>
      <c r="KGX2" s="468"/>
      <c r="KGY2" s="468"/>
      <c r="KGZ2" s="468"/>
      <c r="KHA2" s="468"/>
      <c r="KHB2" s="468"/>
      <c r="KHC2" s="468"/>
      <c r="KHD2" s="468"/>
      <c r="KHE2" s="468"/>
      <c r="KHF2" s="468"/>
      <c r="KHG2" s="468"/>
      <c r="KHH2" s="468"/>
      <c r="KHI2" s="468"/>
      <c r="KHJ2" s="468"/>
      <c r="KHK2" s="468"/>
      <c r="KHL2" s="468"/>
      <c r="KHM2" s="468"/>
      <c r="KHN2" s="468"/>
      <c r="KHO2" s="468"/>
      <c r="KHP2" s="468"/>
      <c r="KHQ2" s="468"/>
      <c r="KHR2" s="468"/>
      <c r="KHS2" s="468"/>
      <c r="KHT2" s="468"/>
      <c r="KHU2" s="468"/>
      <c r="KHV2" s="468"/>
      <c r="KHW2" s="468"/>
      <c r="KHX2" s="468"/>
      <c r="KHY2" s="468"/>
      <c r="KHZ2" s="468"/>
      <c r="KIA2" s="468"/>
      <c r="KIB2" s="468"/>
      <c r="KIC2" s="468"/>
      <c r="KID2" s="468"/>
      <c r="KIE2" s="468"/>
      <c r="KIF2" s="468"/>
      <c r="KIG2" s="468"/>
      <c r="KIH2" s="468"/>
      <c r="KII2" s="468"/>
      <c r="KIJ2" s="468"/>
      <c r="KIK2" s="468"/>
      <c r="KIL2" s="468"/>
      <c r="KIM2" s="468"/>
      <c r="KIN2" s="468"/>
      <c r="KIO2" s="468"/>
      <c r="KIP2" s="468"/>
      <c r="KIQ2" s="468"/>
      <c r="KIR2" s="468"/>
      <c r="KIS2" s="468"/>
      <c r="KIT2" s="468"/>
      <c r="KIU2" s="468"/>
      <c r="KIV2" s="468"/>
      <c r="KIW2" s="468"/>
      <c r="KIX2" s="468"/>
      <c r="KIY2" s="468"/>
      <c r="KIZ2" s="468"/>
      <c r="KJA2" s="468"/>
      <c r="KJB2" s="468"/>
      <c r="KJC2" s="468"/>
      <c r="KJD2" s="468"/>
      <c r="KJE2" s="468"/>
      <c r="KJF2" s="468"/>
      <c r="KJG2" s="468"/>
      <c r="KJH2" s="468"/>
      <c r="KJI2" s="468"/>
      <c r="KJJ2" s="468"/>
      <c r="KJK2" s="468"/>
      <c r="KJL2" s="468"/>
      <c r="KJM2" s="468"/>
      <c r="KJN2" s="468"/>
      <c r="KJO2" s="468"/>
      <c r="KJP2" s="468"/>
      <c r="KJQ2" s="468"/>
      <c r="KJR2" s="468"/>
      <c r="KJS2" s="468"/>
      <c r="KJT2" s="468"/>
      <c r="KJU2" s="468"/>
      <c r="KJV2" s="468"/>
      <c r="KJW2" s="468"/>
      <c r="KJX2" s="468"/>
      <c r="KJY2" s="468"/>
      <c r="KJZ2" s="468"/>
      <c r="KKA2" s="468"/>
      <c r="KKB2" s="468"/>
      <c r="KKC2" s="468"/>
      <c r="KKD2" s="468"/>
      <c r="KKE2" s="468"/>
      <c r="KKF2" s="468"/>
      <c r="KKG2" s="468"/>
      <c r="KKH2" s="468"/>
      <c r="KKI2" s="468"/>
      <c r="KKJ2" s="468"/>
      <c r="KKK2" s="468"/>
      <c r="KKL2" s="468"/>
      <c r="KKM2" s="468"/>
      <c r="KKN2" s="468"/>
      <c r="KKO2" s="468"/>
      <c r="KKP2" s="468"/>
      <c r="KKQ2" s="468"/>
      <c r="KKR2" s="468"/>
      <c r="KKS2" s="468"/>
      <c r="KKT2" s="468"/>
      <c r="KKU2" s="468"/>
      <c r="KKV2" s="468"/>
      <c r="KKW2" s="468"/>
      <c r="KKX2" s="468"/>
      <c r="KKY2" s="468"/>
      <c r="KKZ2" s="468"/>
      <c r="KLA2" s="468"/>
      <c r="KLB2" s="468"/>
      <c r="KLC2" s="468"/>
      <c r="KLD2" s="468"/>
      <c r="KLE2" s="468"/>
      <c r="KLF2" s="468"/>
      <c r="KLG2" s="468"/>
      <c r="KLH2" s="468"/>
      <c r="KLI2" s="468"/>
      <c r="KLJ2" s="468"/>
      <c r="KLK2" s="468"/>
      <c r="KLL2" s="468"/>
      <c r="KLM2" s="468"/>
      <c r="KLN2" s="468"/>
      <c r="KLO2" s="468"/>
      <c r="KLP2" s="468"/>
      <c r="KLQ2" s="468"/>
      <c r="KLR2" s="468"/>
      <c r="KLS2" s="468"/>
      <c r="KLT2" s="468"/>
      <c r="KLU2" s="468"/>
      <c r="KLV2" s="468"/>
      <c r="KLW2" s="468"/>
      <c r="KLX2" s="468"/>
      <c r="KLY2" s="468"/>
      <c r="KLZ2" s="468"/>
      <c r="KMA2" s="468"/>
      <c r="KMB2" s="468"/>
      <c r="KMC2" s="468"/>
      <c r="KMD2" s="468"/>
      <c r="KME2" s="468"/>
      <c r="KMF2" s="468"/>
      <c r="KMG2" s="468"/>
      <c r="KMH2" s="468"/>
      <c r="KMI2" s="468"/>
      <c r="KMJ2" s="468"/>
      <c r="KMK2" s="468"/>
      <c r="KML2" s="468"/>
      <c r="KMM2" s="468"/>
      <c r="KMN2" s="468"/>
      <c r="KMO2" s="468"/>
      <c r="KMP2" s="468"/>
      <c r="KMQ2" s="468"/>
      <c r="KMR2" s="468"/>
      <c r="KMS2" s="468"/>
      <c r="KMT2" s="468"/>
      <c r="KMU2" s="468"/>
      <c r="KMV2" s="468"/>
      <c r="KMW2" s="468"/>
      <c r="KMX2" s="468"/>
      <c r="KMY2" s="468"/>
      <c r="KMZ2" s="468"/>
      <c r="KNA2" s="468"/>
      <c r="KNB2" s="468"/>
      <c r="KNC2" s="468"/>
      <c r="KND2" s="468"/>
      <c r="KNE2" s="468"/>
      <c r="KNF2" s="468"/>
      <c r="KNG2" s="468"/>
      <c r="KNH2" s="468"/>
      <c r="KNI2" s="468"/>
      <c r="KNJ2" s="468"/>
      <c r="KNK2" s="468"/>
      <c r="KNL2" s="468"/>
      <c r="KNM2" s="468"/>
      <c r="KNN2" s="468"/>
      <c r="KNO2" s="468"/>
      <c r="KNP2" s="468"/>
      <c r="KNQ2" s="468"/>
      <c r="KNR2" s="468"/>
      <c r="KNS2" s="468"/>
      <c r="KNT2" s="468"/>
      <c r="KNU2" s="468"/>
      <c r="KNV2" s="468"/>
      <c r="KNW2" s="468"/>
      <c r="KNX2" s="468"/>
      <c r="KNY2" s="468"/>
      <c r="KNZ2" s="468"/>
      <c r="KOA2" s="468"/>
      <c r="KOB2" s="468"/>
      <c r="KOC2" s="468"/>
      <c r="KOD2" s="468"/>
      <c r="KOE2" s="468"/>
      <c r="KOF2" s="468"/>
      <c r="KOG2" s="468"/>
      <c r="KOH2" s="468"/>
      <c r="KOI2" s="468"/>
      <c r="KOJ2" s="468"/>
      <c r="KOK2" s="468"/>
      <c r="KOL2" s="468"/>
      <c r="KOM2" s="468"/>
      <c r="KON2" s="468"/>
      <c r="KOO2" s="468"/>
      <c r="KOP2" s="468"/>
      <c r="KOQ2" s="468"/>
      <c r="KOR2" s="468"/>
      <c r="KOS2" s="468"/>
      <c r="KOT2" s="468"/>
      <c r="KOU2" s="468"/>
      <c r="KOV2" s="468"/>
      <c r="KOW2" s="468"/>
      <c r="KOX2" s="468"/>
      <c r="KOY2" s="468"/>
      <c r="KOZ2" s="468"/>
      <c r="KPA2" s="468"/>
      <c r="KPB2" s="468"/>
      <c r="KPC2" s="468"/>
      <c r="KPD2" s="468"/>
      <c r="KPE2" s="468"/>
      <c r="KPF2" s="468"/>
      <c r="KPG2" s="468"/>
      <c r="KPH2" s="468"/>
      <c r="KPI2" s="468"/>
      <c r="KPJ2" s="468"/>
      <c r="KPK2" s="468"/>
      <c r="KPL2" s="468"/>
      <c r="KPM2" s="468"/>
      <c r="KPN2" s="468"/>
      <c r="KPO2" s="468"/>
      <c r="KPP2" s="468"/>
      <c r="KPQ2" s="468"/>
      <c r="KPR2" s="468"/>
      <c r="KPS2" s="468"/>
      <c r="KPT2" s="468"/>
      <c r="KPU2" s="468"/>
      <c r="KPV2" s="468"/>
      <c r="KPW2" s="468"/>
      <c r="KPX2" s="468"/>
      <c r="KPY2" s="468"/>
      <c r="KPZ2" s="468"/>
      <c r="KQA2" s="468"/>
      <c r="KQB2" s="468"/>
      <c r="KQC2" s="468"/>
      <c r="KQD2" s="468"/>
      <c r="KQE2" s="468"/>
      <c r="KQF2" s="468"/>
      <c r="KQG2" s="468"/>
      <c r="KQH2" s="468"/>
      <c r="KQI2" s="468"/>
      <c r="KQJ2" s="468"/>
      <c r="KQK2" s="468"/>
      <c r="KQL2" s="468"/>
      <c r="KQM2" s="468"/>
      <c r="KQN2" s="468"/>
      <c r="KQO2" s="468"/>
      <c r="KQP2" s="468"/>
      <c r="KQQ2" s="468"/>
      <c r="KQR2" s="468"/>
      <c r="KQS2" s="468"/>
      <c r="KQT2" s="468"/>
      <c r="KQU2" s="468"/>
      <c r="KQV2" s="468"/>
      <c r="KQW2" s="468"/>
      <c r="KQX2" s="468"/>
      <c r="KQY2" s="468"/>
      <c r="KQZ2" s="468"/>
      <c r="KRA2" s="468"/>
      <c r="KRB2" s="468"/>
      <c r="KRC2" s="468"/>
      <c r="KRD2" s="468"/>
      <c r="KRE2" s="468"/>
      <c r="KRF2" s="468"/>
      <c r="KRG2" s="468"/>
      <c r="KRH2" s="468"/>
      <c r="KRI2" s="468"/>
      <c r="KRJ2" s="468"/>
      <c r="KRK2" s="468"/>
      <c r="KRL2" s="468"/>
      <c r="KRM2" s="468"/>
      <c r="KRN2" s="468"/>
      <c r="KRO2" s="468"/>
      <c r="KRP2" s="468"/>
      <c r="KRQ2" s="468"/>
      <c r="KRR2" s="468"/>
      <c r="KRS2" s="468"/>
      <c r="KRT2" s="468"/>
      <c r="KRU2" s="468"/>
      <c r="KRV2" s="468"/>
      <c r="KRW2" s="468"/>
      <c r="KRX2" s="468"/>
      <c r="KRY2" s="468"/>
      <c r="KRZ2" s="468"/>
      <c r="KSA2" s="468"/>
      <c r="KSB2" s="468"/>
      <c r="KSC2" s="468"/>
      <c r="KSD2" s="468"/>
      <c r="KSE2" s="468"/>
      <c r="KSF2" s="468"/>
      <c r="KSG2" s="468"/>
      <c r="KSH2" s="468"/>
      <c r="KSI2" s="468"/>
      <c r="KSJ2" s="468"/>
      <c r="KSK2" s="468"/>
      <c r="KSL2" s="468"/>
      <c r="KSM2" s="468"/>
      <c r="KSN2" s="468"/>
      <c r="KSO2" s="468"/>
      <c r="KSP2" s="468"/>
      <c r="KSQ2" s="468"/>
      <c r="KSR2" s="468"/>
      <c r="KSS2" s="468"/>
      <c r="KST2" s="468"/>
      <c r="KSU2" s="468"/>
      <c r="KSV2" s="468"/>
      <c r="KSW2" s="468"/>
      <c r="KSX2" s="468"/>
      <c r="KSY2" s="468"/>
      <c r="KSZ2" s="468"/>
      <c r="KTA2" s="468"/>
      <c r="KTB2" s="468"/>
      <c r="KTC2" s="468"/>
      <c r="KTD2" s="468"/>
      <c r="KTE2" s="468"/>
      <c r="KTF2" s="468"/>
      <c r="KTG2" s="468"/>
      <c r="KTH2" s="468"/>
      <c r="KTI2" s="468"/>
      <c r="KTJ2" s="468"/>
      <c r="KTK2" s="468"/>
      <c r="KTL2" s="468"/>
      <c r="KTM2" s="468"/>
      <c r="KTN2" s="468"/>
      <c r="KTO2" s="468"/>
      <c r="KTP2" s="468"/>
      <c r="KTQ2" s="468"/>
      <c r="KTR2" s="468"/>
      <c r="KTS2" s="468"/>
      <c r="KTT2" s="468"/>
      <c r="KTU2" s="468"/>
      <c r="KTV2" s="468"/>
      <c r="KTW2" s="468"/>
      <c r="KTX2" s="468"/>
      <c r="KTY2" s="468"/>
      <c r="KTZ2" s="468"/>
      <c r="KUA2" s="468"/>
      <c r="KUB2" s="468"/>
      <c r="KUC2" s="468"/>
      <c r="KUD2" s="468"/>
      <c r="KUE2" s="468"/>
      <c r="KUF2" s="468"/>
      <c r="KUG2" s="468"/>
      <c r="KUH2" s="468"/>
      <c r="KUI2" s="468"/>
      <c r="KUJ2" s="468"/>
      <c r="KUK2" s="468"/>
      <c r="KUL2" s="468"/>
      <c r="KUM2" s="468"/>
      <c r="KUN2" s="468"/>
      <c r="KUO2" s="468"/>
      <c r="KUP2" s="468"/>
      <c r="KUQ2" s="468"/>
      <c r="KUR2" s="468"/>
      <c r="KUS2" s="468"/>
      <c r="KUT2" s="468"/>
      <c r="KUU2" s="468"/>
      <c r="KUV2" s="468"/>
      <c r="KUW2" s="468"/>
      <c r="KUX2" s="468"/>
      <c r="KUY2" s="468"/>
      <c r="KUZ2" s="468"/>
      <c r="KVA2" s="468"/>
      <c r="KVB2" s="468"/>
      <c r="KVC2" s="468"/>
      <c r="KVD2" s="468"/>
      <c r="KVE2" s="468"/>
      <c r="KVF2" s="468"/>
      <c r="KVG2" s="468"/>
      <c r="KVH2" s="468"/>
      <c r="KVI2" s="468"/>
      <c r="KVJ2" s="468"/>
      <c r="KVK2" s="468"/>
      <c r="KVL2" s="468"/>
      <c r="KVM2" s="468"/>
      <c r="KVN2" s="468"/>
      <c r="KVO2" s="468"/>
      <c r="KVP2" s="468"/>
      <c r="KVQ2" s="468"/>
      <c r="KVR2" s="468"/>
      <c r="KVS2" s="468"/>
      <c r="KVT2" s="468"/>
      <c r="KVU2" s="468"/>
      <c r="KVV2" s="468"/>
      <c r="KVW2" s="468"/>
      <c r="KVX2" s="468"/>
      <c r="KVY2" s="468"/>
      <c r="KVZ2" s="468"/>
      <c r="KWA2" s="468"/>
      <c r="KWB2" s="468"/>
      <c r="KWC2" s="468"/>
      <c r="KWD2" s="468"/>
      <c r="KWE2" s="468"/>
      <c r="KWF2" s="468"/>
      <c r="KWG2" s="468"/>
      <c r="KWH2" s="468"/>
      <c r="KWI2" s="468"/>
      <c r="KWJ2" s="468"/>
      <c r="KWK2" s="468"/>
      <c r="KWL2" s="468"/>
      <c r="KWM2" s="468"/>
      <c r="KWN2" s="468"/>
      <c r="KWO2" s="468"/>
      <c r="KWP2" s="468"/>
      <c r="KWQ2" s="468"/>
      <c r="KWR2" s="468"/>
      <c r="KWS2" s="468"/>
      <c r="KWT2" s="468"/>
      <c r="KWU2" s="468"/>
      <c r="KWV2" s="468"/>
      <c r="KWW2" s="468"/>
      <c r="KWX2" s="468"/>
      <c r="KWY2" s="468"/>
      <c r="KWZ2" s="468"/>
      <c r="KXA2" s="468"/>
      <c r="KXB2" s="468"/>
      <c r="KXC2" s="468"/>
      <c r="KXD2" s="468"/>
      <c r="KXE2" s="468"/>
      <c r="KXF2" s="468"/>
      <c r="KXG2" s="468"/>
      <c r="KXH2" s="468"/>
      <c r="KXI2" s="468"/>
      <c r="KXJ2" s="468"/>
      <c r="KXK2" s="468"/>
      <c r="KXL2" s="468"/>
      <c r="KXM2" s="468"/>
      <c r="KXN2" s="468"/>
      <c r="KXO2" s="468"/>
      <c r="KXP2" s="468"/>
      <c r="KXQ2" s="468"/>
      <c r="KXR2" s="468"/>
      <c r="KXS2" s="468"/>
      <c r="KXT2" s="468"/>
      <c r="KXU2" s="468"/>
      <c r="KXV2" s="468"/>
      <c r="KXW2" s="468"/>
      <c r="KXX2" s="468"/>
      <c r="KXY2" s="468"/>
      <c r="KXZ2" s="468"/>
      <c r="KYA2" s="468"/>
      <c r="KYB2" s="468"/>
      <c r="KYC2" s="468"/>
      <c r="KYD2" s="468"/>
      <c r="KYE2" s="468"/>
      <c r="KYF2" s="468"/>
      <c r="KYG2" s="468"/>
      <c r="KYH2" s="468"/>
      <c r="KYI2" s="468"/>
      <c r="KYJ2" s="468"/>
      <c r="KYK2" s="468"/>
      <c r="KYL2" s="468"/>
      <c r="KYM2" s="468"/>
      <c r="KYN2" s="468"/>
      <c r="KYO2" s="468"/>
      <c r="KYP2" s="468"/>
      <c r="KYQ2" s="468"/>
      <c r="KYR2" s="468"/>
      <c r="KYS2" s="468"/>
      <c r="KYT2" s="468"/>
      <c r="KYU2" s="468"/>
      <c r="KYV2" s="468"/>
      <c r="KYW2" s="468"/>
      <c r="KYX2" s="468"/>
      <c r="KYY2" s="468"/>
      <c r="KYZ2" s="468"/>
      <c r="KZA2" s="468"/>
      <c r="KZB2" s="468"/>
      <c r="KZC2" s="468"/>
      <c r="KZD2" s="468"/>
      <c r="KZE2" s="468"/>
      <c r="KZF2" s="468"/>
      <c r="KZG2" s="468"/>
      <c r="KZH2" s="468"/>
      <c r="KZI2" s="468"/>
      <c r="KZJ2" s="468"/>
      <c r="KZK2" s="468"/>
      <c r="KZL2" s="468"/>
      <c r="KZM2" s="468"/>
      <c r="KZN2" s="468"/>
      <c r="KZO2" s="468"/>
      <c r="KZP2" s="468"/>
      <c r="KZQ2" s="468"/>
      <c r="KZR2" s="468"/>
      <c r="KZS2" s="468"/>
      <c r="KZT2" s="468"/>
      <c r="KZU2" s="468"/>
      <c r="KZV2" s="468"/>
      <c r="KZW2" s="468"/>
      <c r="KZX2" s="468"/>
      <c r="KZY2" s="468"/>
      <c r="KZZ2" s="468"/>
      <c r="LAA2" s="468"/>
      <c r="LAB2" s="468"/>
      <c r="LAC2" s="468"/>
      <c r="LAD2" s="468"/>
      <c r="LAE2" s="468"/>
      <c r="LAF2" s="468"/>
      <c r="LAG2" s="468"/>
      <c r="LAH2" s="468"/>
      <c r="LAI2" s="468"/>
      <c r="LAJ2" s="468"/>
      <c r="LAK2" s="468"/>
      <c r="LAL2" s="468"/>
      <c r="LAM2" s="468"/>
      <c r="LAN2" s="468"/>
      <c r="LAO2" s="468"/>
      <c r="LAP2" s="468"/>
      <c r="LAQ2" s="468"/>
      <c r="LAR2" s="468"/>
      <c r="LAS2" s="468"/>
      <c r="LAT2" s="468"/>
      <c r="LAU2" s="468"/>
      <c r="LAV2" s="468"/>
      <c r="LAW2" s="468"/>
      <c r="LAX2" s="468"/>
      <c r="LAY2" s="468"/>
      <c r="LAZ2" s="468"/>
      <c r="LBA2" s="468"/>
      <c r="LBB2" s="468"/>
      <c r="LBC2" s="468"/>
      <c r="LBD2" s="468"/>
      <c r="LBE2" s="468"/>
      <c r="LBF2" s="468"/>
      <c r="LBG2" s="468"/>
      <c r="LBH2" s="468"/>
      <c r="LBI2" s="468"/>
      <c r="LBJ2" s="468"/>
      <c r="LBK2" s="468"/>
      <c r="LBL2" s="468"/>
      <c r="LBM2" s="468"/>
      <c r="LBN2" s="468"/>
      <c r="LBO2" s="468"/>
      <c r="LBP2" s="468"/>
      <c r="LBQ2" s="468"/>
      <c r="LBR2" s="468"/>
      <c r="LBS2" s="468"/>
      <c r="LBT2" s="468"/>
      <c r="LBU2" s="468"/>
      <c r="LBV2" s="468"/>
      <c r="LBW2" s="468"/>
      <c r="LBX2" s="468"/>
      <c r="LBY2" s="468"/>
      <c r="LBZ2" s="468"/>
      <c r="LCA2" s="468"/>
      <c r="LCB2" s="468"/>
      <c r="LCC2" s="468"/>
      <c r="LCD2" s="468"/>
      <c r="LCE2" s="468"/>
      <c r="LCF2" s="468"/>
      <c r="LCG2" s="468"/>
      <c r="LCH2" s="468"/>
      <c r="LCI2" s="468"/>
      <c r="LCJ2" s="468"/>
      <c r="LCK2" s="468"/>
      <c r="LCL2" s="468"/>
      <c r="LCM2" s="468"/>
      <c r="LCN2" s="468"/>
      <c r="LCO2" s="468"/>
      <c r="LCP2" s="468"/>
      <c r="LCQ2" s="468"/>
      <c r="LCR2" s="468"/>
      <c r="LCS2" s="468"/>
      <c r="LCT2" s="468"/>
      <c r="LCU2" s="468"/>
      <c r="LCV2" s="468"/>
      <c r="LCW2" s="468"/>
      <c r="LCX2" s="468"/>
      <c r="LCY2" s="468"/>
      <c r="LCZ2" s="468"/>
      <c r="LDA2" s="468"/>
      <c r="LDB2" s="468"/>
      <c r="LDC2" s="468"/>
      <c r="LDD2" s="468"/>
      <c r="LDE2" s="468"/>
      <c r="LDF2" s="468"/>
      <c r="LDG2" s="468"/>
      <c r="LDH2" s="468"/>
      <c r="LDI2" s="468"/>
      <c r="LDJ2" s="468"/>
      <c r="LDK2" s="468"/>
      <c r="LDL2" s="468"/>
      <c r="LDM2" s="468"/>
      <c r="LDN2" s="468"/>
      <c r="LDO2" s="468"/>
      <c r="LDP2" s="468"/>
      <c r="LDQ2" s="468"/>
      <c r="LDR2" s="468"/>
      <c r="LDS2" s="468"/>
      <c r="LDT2" s="468"/>
      <c r="LDU2" s="468"/>
      <c r="LDV2" s="468"/>
      <c r="LDW2" s="468"/>
      <c r="LDX2" s="468"/>
      <c r="LDY2" s="468"/>
      <c r="LDZ2" s="468"/>
      <c r="LEA2" s="468"/>
      <c r="LEB2" s="468"/>
      <c r="LEC2" s="468"/>
      <c r="LED2" s="468"/>
      <c r="LEE2" s="468"/>
      <c r="LEF2" s="468"/>
      <c r="LEG2" s="468"/>
      <c r="LEH2" s="468"/>
      <c r="LEI2" s="468"/>
      <c r="LEJ2" s="468"/>
      <c r="LEK2" s="468"/>
      <c r="LEL2" s="468"/>
      <c r="LEM2" s="468"/>
      <c r="LEN2" s="468"/>
      <c r="LEO2" s="468"/>
      <c r="LEP2" s="468"/>
      <c r="LEQ2" s="468"/>
      <c r="LER2" s="468"/>
      <c r="LES2" s="468"/>
      <c r="LET2" s="468"/>
      <c r="LEU2" s="468"/>
      <c r="LEV2" s="468"/>
      <c r="LEW2" s="468"/>
      <c r="LEX2" s="468"/>
      <c r="LEY2" s="468"/>
      <c r="LEZ2" s="468"/>
      <c r="LFA2" s="468"/>
      <c r="LFB2" s="468"/>
      <c r="LFC2" s="468"/>
      <c r="LFD2" s="468"/>
      <c r="LFE2" s="468"/>
      <c r="LFF2" s="468"/>
      <c r="LFG2" s="468"/>
      <c r="LFH2" s="468"/>
      <c r="LFI2" s="468"/>
      <c r="LFJ2" s="468"/>
      <c r="LFK2" s="468"/>
      <c r="LFL2" s="468"/>
      <c r="LFM2" s="468"/>
      <c r="LFN2" s="468"/>
      <c r="LFO2" s="468"/>
      <c r="LFP2" s="468"/>
      <c r="LFQ2" s="468"/>
      <c r="LFR2" s="468"/>
      <c r="LFS2" s="468"/>
      <c r="LFT2" s="468"/>
      <c r="LFU2" s="468"/>
      <c r="LFV2" s="468"/>
      <c r="LFW2" s="468"/>
      <c r="LFX2" s="468"/>
      <c r="LFY2" s="468"/>
      <c r="LFZ2" s="468"/>
      <c r="LGA2" s="468"/>
      <c r="LGB2" s="468"/>
      <c r="LGC2" s="468"/>
      <c r="LGD2" s="468"/>
      <c r="LGE2" s="468"/>
      <c r="LGF2" s="468"/>
      <c r="LGG2" s="468"/>
      <c r="LGH2" s="468"/>
      <c r="LGI2" s="468"/>
      <c r="LGJ2" s="468"/>
      <c r="LGK2" s="468"/>
      <c r="LGL2" s="468"/>
      <c r="LGM2" s="468"/>
      <c r="LGN2" s="468"/>
      <c r="LGO2" s="468"/>
      <c r="LGP2" s="468"/>
      <c r="LGQ2" s="468"/>
      <c r="LGR2" s="468"/>
      <c r="LGS2" s="468"/>
      <c r="LGT2" s="468"/>
      <c r="LGU2" s="468"/>
      <c r="LGV2" s="468"/>
      <c r="LGW2" s="468"/>
      <c r="LGX2" s="468"/>
      <c r="LGY2" s="468"/>
      <c r="LGZ2" s="468"/>
      <c r="LHA2" s="468"/>
      <c r="LHB2" s="468"/>
      <c r="LHC2" s="468"/>
      <c r="LHD2" s="468"/>
      <c r="LHE2" s="468"/>
      <c r="LHF2" s="468"/>
      <c r="LHG2" s="468"/>
      <c r="LHH2" s="468"/>
      <c r="LHI2" s="468"/>
      <c r="LHJ2" s="468"/>
      <c r="LHK2" s="468"/>
      <c r="LHL2" s="468"/>
      <c r="LHM2" s="468"/>
      <c r="LHN2" s="468"/>
      <c r="LHO2" s="468"/>
      <c r="LHP2" s="468"/>
      <c r="LHQ2" s="468"/>
      <c r="LHR2" s="468"/>
      <c r="LHS2" s="468"/>
      <c r="LHT2" s="468"/>
      <c r="LHU2" s="468"/>
      <c r="LHV2" s="468"/>
      <c r="LHW2" s="468"/>
      <c r="LHX2" s="468"/>
      <c r="LHY2" s="468"/>
      <c r="LHZ2" s="468"/>
      <c r="LIA2" s="468"/>
      <c r="LIB2" s="468"/>
      <c r="LIC2" s="468"/>
      <c r="LID2" s="468"/>
      <c r="LIE2" s="468"/>
      <c r="LIF2" s="468"/>
      <c r="LIG2" s="468"/>
      <c r="LIH2" s="468"/>
      <c r="LII2" s="468"/>
      <c r="LIJ2" s="468"/>
      <c r="LIK2" s="468"/>
      <c r="LIL2" s="468"/>
      <c r="LIM2" s="468"/>
      <c r="LIN2" s="468"/>
      <c r="LIO2" s="468"/>
      <c r="LIP2" s="468"/>
      <c r="LIQ2" s="468"/>
      <c r="LIR2" s="468"/>
      <c r="LIS2" s="468"/>
      <c r="LIT2" s="468"/>
      <c r="LIU2" s="468"/>
      <c r="LIV2" s="468"/>
      <c r="LIW2" s="468"/>
      <c r="LIX2" s="468"/>
      <c r="LIY2" s="468"/>
      <c r="LIZ2" s="468"/>
      <c r="LJA2" s="468"/>
      <c r="LJB2" s="468"/>
      <c r="LJC2" s="468"/>
      <c r="LJD2" s="468"/>
      <c r="LJE2" s="468"/>
      <c r="LJF2" s="468"/>
      <c r="LJG2" s="468"/>
      <c r="LJH2" s="468"/>
      <c r="LJI2" s="468"/>
      <c r="LJJ2" s="468"/>
      <c r="LJK2" s="468"/>
      <c r="LJL2" s="468"/>
      <c r="LJM2" s="468"/>
      <c r="LJN2" s="468"/>
      <c r="LJO2" s="468"/>
      <c r="LJP2" s="468"/>
      <c r="LJQ2" s="468"/>
      <c r="LJR2" s="468"/>
      <c r="LJS2" s="468"/>
      <c r="LJT2" s="468"/>
      <c r="LJU2" s="468"/>
      <c r="LJV2" s="468"/>
      <c r="LJW2" s="468"/>
      <c r="LJX2" s="468"/>
      <c r="LJY2" s="468"/>
      <c r="LJZ2" s="468"/>
      <c r="LKA2" s="468"/>
      <c r="LKB2" s="468"/>
      <c r="LKC2" s="468"/>
      <c r="LKD2" s="468"/>
      <c r="LKE2" s="468"/>
      <c r="LKF2" s="468"/>
      <c r="LKG2" s="468"/>
      <c r="LKH2" s="468"/>
      <c r="LKI2" s="468"/>
      <c r="LKJ2" s="468"/>
      <c r="LKK2" s="468"/>
      <c r="LKL2" s="468"/>
      <c r="LKM2" s="468"/>
      <c r="LKN2" s="468"/>
      <c r="LKO2" s="468"/>
      <c r="LKP2" s="468"/>
      <c r="LKQ2" s="468"/>
      <c r="LKR2" s="468"/>
      <c r="LKS2" s="468"/>
      <c r="LKT2" s="468"/>
      <c r="LKU2" s="468"/>
      <c r="LKV2" s="468"/>
      <c r="LKW2" s="468"/>
      <c r="LKX2" s="468"/>
      <c r="LKY2" s="468"/>
      <c r="LKZ2" s="468"/>
      <c r="LLA2" s="468"/>
      <c r="LLB2" s="468"/>
      <c r="LLC2" s="468"/>
      <c r="LLD2" s="468"/>
      <c r="LLE2" s="468"/>
      <c r="LLF2" s="468"/>
      <c r="LLG2" s="468"/>
      <c r="LLH2" s="468"/>
      <c r="LLI2" s="468"/>
      <c r="LLJ2" s="468"/>
      <c r="LLK2" s="468"/>
      <c r="LLL2" s="468"/>
      <c r="LLM2" s="468"/>
      <c r="LLN2" s="468"/>
      <c r="LLO2" s="468"/>
      <c r="LLP2" s="468"/>
      <c r="LLQ2" s="468"/>
      <c r="LLR2" s="468"/>
      <c r="LLS2" s="468"/>
      <c r="LLT2" s="468"/>
      <c r="LLU2" s="468"/>
      <c r="LLV2" s="468"/>
      <c r="LLW2" s="468"/>
      <c r="LLX2" s="468"/>
      <c r="LLY2" s="468"/>
      <c r="LLZ2" s="468"/>
      <c r="LMA2" s="468"/>
      <c r="LMB2" s="468"/>
      <c r="LMC2" s="468"/>
      <c r="LMD2" s="468"/>
      <c r="LME2" s="468"/>
      <c r="LMF2" s="468"/>
      <c r="LMG2" s="468"/>
      <c r="LMH2" s="468"/>
      <c r="LMI2" s="468"/>
      <c r="LMJ2" s="468"/>
      <c r="LMK2" s="468"/>
      <c r="LML2" s="468"/>
      <c r="LMM2" s="468"/>
      <c r="LMN2" s="468"/>
      <c r="LMO2" s="468"/>
      <c r="LMP2" s="468"/>
      <c r="LMQ2" s="468"/>
      <c r="LMR2" s="468"/>
      <c r="LMS2" s="468"/>
      <c r="LMT2" s="468"/>
      <c r="LMU2" s="468"/>
      <c r="LMV2" s="468"/>
      <c r="LMW2" s="468"/>
      <c r="LMX2" s="468"/>
      <c r="LMY2" s="468"/>
      <c r="LMZ2" s="468"/>
      <c r="LNA2" s="468"/>
      <c r="LNB2" s="468"/>
      <c r="LNC2" s="468"/>
      <c r="LND2" s="468"/>
      <c r="LNE2" s="468"/>
      <c r="LNF2" s="468"/>
      <c r="LNG2" s="468"/>
      <c r="LNH2" s="468"/>
      <c r="LNI2" s="468"/>
      <c r="LNJ2" s="468"/>
      <c r="LNK2" s="468"/>
      <c r="LNL2" s="468"/>
      <c r="LNM2" s="468"/>
      <c r="LNN2" s="468"/>
      <c r="LNO2" s="468"/>
      <c r="LNP2" s="468"/>
      <c r="LNQ2" s="468"/>
      <c r="LNR2" s="468"/>
      <c r="LNS2" s="468"/>
      <c r="LNT2" s="468"/>
      <c r="LNU2" s="468"/>
      <c r="LNV2" s="468"/>
      <c r="LNW2" s="468"/>
      <c r="LNX2" s="468"/>
      <c r="LNY2" s="468"/>
      <c r="LNZ2" s="468"/>
      <c r="LOA2" s="468"/>
      <c r="LOB2" s="468"/>
      <c r="LOC2" s="468"/>
      <c r="LOD2" s="468"/>
      <c r="LOE2" s="468"/>
      <c r="LOF2" s="468"/>
      <c r="LOG2" s="468"/>
      <c r="LOH2" s="468"/>
      <c r="LOI2" s="468"/>
      <c r="LOJ2" s="468"/>
      <c r="LOK2" s="468"/>
      <c r="LOL2" s="468"/>
      <c r="LOM2" s="468"/>
      <c r="LON2" s="468"/>
      <c r="LOO2" s="468"/>
      <c r="LOP2" s="468"/>
      <c r="LOQ2" s="468"/>
      <c r="LOR2" s="468"/>
      <c r="LOS2" s="468"/>
      <c r="LOT2" s="468"/>
      <c r="LOU2" s="468"/>
      <c r="LOV2" s="468"/>
      <c r="LOW2" s="468"/>
      <c r="LOX2" s="468"/>
      <c r="LOY2" s="468"/>
      <c r="LOZ2" s="468"/>
      <c r="LPA2" s="468"/>
      <c r="LPB2" s="468"/>
      <c r="LPC2" s="468"/>
      <c r="LPD2" s="468"/>
      <c r="LPE2" s="468"/>
      <c r="LPF2" s="468"/>
      <c r="LPG2" s="468"/>
      <c r="LPH2" s="468"/>
      <c r="LPI2" s="468"/>
      <c r="LPJ2" s="468"/>
      <c r="LPK2" s="468"/>
      <c r="LPL2" s="468"/>
      <c r="LPM2" s="468"/>
      <c r="LPN2" s="468"/>
      <c r="LPO2" s="468"/>
      <c r="LPP2" s="468"/>
      <c r="LPQ2" s="468"/>
      <c r="LPR2" s="468"/>
      <c r="LPS2" s="468"/>
      <c r="LPT2" s="468"/>
      <c r="LPU2" s="468"/>
      <c r="LPV2" s="468"/>
      <c r="LPW2" s="468"/>
      <c r="LPX2" s="468"/>
      <c r="LPY2" s="468"/>
      <c r="LPZ2" s="468"/>
      <c r="LQA2" s="468"/>
      <c r="LQB2" s="468"/>
      <c r="LQC2" s="468"/>
      <c r="LQD2" s="468"/>
      <c r="LQE2" s="468"/>
      <c r="LQF2" s="468"/>
      <c r="LQG2" s="468"/>
      <c r="LQH2" s="468"/>
      <c r="LQI2" s="468"/>
      <c r="LQJ2" s="468"/>
      <c r="LQK2" s="468"/>
      <c r="LQL2" s="468"/>
      <c r="LQM2" s="468"/>
      <c r="LQN2" s="468"/>
      <c r="LQO2" s="468"/>
      <c r="LQP2" s="468"/>
      <c r="LQQ2" s="468"/>
      <c r="LQR2" s="468"/>
      <c r="LQS2" s="468"/>
      <c r="LQT2" s="468"/>
      <c r="LQU2" s="468"/>
      <c r="LQV2" s="468"/>
      <c r="LQW2" s="468"/>
      <c r="LQX2" s="468"/>
      <c r="LQY2" s="468"/>
      <c r="LQZ2" s="468"/>
      <c r="LRA2" s="468"/>
      <c r="LRB2" s="468"/>
      <c r="LRC2" s="468"/>
      <c r="LRD2" s="468"/>
      <c r="LRE2" s="468"/>
      <c r="LRF2" s="468"/>
      <c r="LRG2" s="468"/>
      <c r="LRH2" s="468"/>
      <c r="LRI2" s="468"/>
      <c r="LRJ2" s="468"/>
      <c r="LRK2" s="468"/>
      <c r="LRL2" s="468"/>
      <c r="LRM2" s="468"/>
      <c r="LRN2" s="468"/>
      <c r="LRO2" s="468"/>
      <c r="LRP2" s="468"/>
      <c r="LRQ2" s="468"/>
      <c r="LRR2" s="468"/>
      <c r="LRS2" s="468"/>
      <c r="LRT2" s="468"/>
      <c r="LRU2" s="468"/>
      <c r="LRV2" s="468"/>
      <c r="LRW2" s="468"/>
      <c r="LRX2" s="468"/>
      <c r="LRY2" s="468"/>
      <c r="LRZ2" s="468"/>
      <c r="LSA2" s="468"/>
      <c r="LSB2" s="468"/>
      <c r="LSC2" s="468"/>
      <c r="LSD2" s="468"/>
      <c r="LSE2" s="468"/>
      <c r="LSF2" s="468"/>
      <c r="LSG2" s="468"/>
      <c r="LSH2" s="468"/>
      <c r="LSI2" s="468"/>
      <c r="LSJ2" s="468"/>
      <c r="LSK2" s="468"/>
      <c r="LSL2" s="468"/>
      <c r="LSM2" s="468"/>
      <c r="LSN2" s="468"/>
      <c r="LSO2" s="468"/>
      <c r="LSP2" s="468"/>
      <c r="LSQ2" s="468"/>
      <c r="LSR2" s="468"/>
      <c r="LSS2" s="468"/>
      <c r="LST2" s="468"/>
      <c r="LSU2" s="468"/>
      <c r="LSV2" s="468"/>
      <c r="LSW2" s="468"/>
      <c r="LSX2" s="468"/>
      <c r="LSY2" s="468"/>
      <c r="LSZ2" s="468"/>
      <c r="LTA2" s="468"/>
      <c r="LTB2" s="468"/>
      <c r="LTC2" s="468"/>
      <c r="LTD2" s="468"/>
      <c r="LTE2" s="468"/>
      <c r="LTF2" s="468"/>
      <c r="LTG2" s="468"/>
      <c r="LTH2" s="468"/>
      <c r="LTI2" s="468"/>
      <c r="LTJ2" s="468"/>
      <c r="LTK2" s="468"/>
      <c r="LTL2" s="468"/>
      <c r="LTM2" s="468"/>
      <c r="LTN2" s="468"/>
      <c r="LTO2" s="468"/>
      <c r="LTP2" s="468"/>
      <c r="LTQ2" s="468"/>
      <c r="LTR2" s="468"/>
      <c r="LTS2" s="468"/>
      <c r="LTT2" s="468"/>
      <c r="LTU2" s="468"/>
      <c r="LTV2" s="468"/>
      <c r="LTW2" s="468"/>
      <c r="LTX2" s="468"/>
      <c r="LTY2" s="468"/>
      <c r="LTZ2" s="468"/>
      <c r="LUA2" s="468"/>
      <c r="LUB2" s="468"/>
      <c r="LUC2" s="468"/>
      <c r="LUD2" s="468"/>
      <c r="LUE2" s="468"/>
      <c r="LUF2" s="468"/>
      <c r="LUG2" s="468"/>
      <c r="LUH2" s="468"/>
      <c r="LUI2" s="468"/>
      <c r="LUJ2" s="468"/>
      <c r="LUK2" s="468"/>
      <c r="LUL2" s="468"/>
      <c r="LUM2" s="468"/>
      <c r="LUN2" s="468"/>
      <c r="LUO2" s="468"/>
      <c r="LUP2" s="468"/>
      <c r="LUQ2" s="468"/>
      <c r="LUR2" s="468"/>
      <c r="LUS2" s="468"/>
      <c r="LUT2" s="468"/>
      <c r="LUU2" s="468"/>
      <c r="LUV2" s="468"/>
      <c r="LUW2" s="468"/>
      <c r="LUX2" s="468"/>
      <c r="LUY2" s="468"/>
      <c r="LUZ2" s="468"/>
      <c r="LVA2" s="468"/>
      <c r="LVB2" s="468"/>
      <c r="LVC2" s="468"/>
      <c r="LVD2" s="468"/>
      <c r="LVE2" s="468"/>
      <c r="LVF2" s="468"/>
      <c r="LVG2" s="468"/>
      <c r="LVH2" s="468"/>
      <c r="LVI2" s="468"/>
      <c r="LVJ2" s="468"/>
      <c r="LVK2" s="468"/>
      <c r="LVL2" s="468"/>
      <c r="LVM2" s="468"/>
      <c r="LVN2" s="468"/>
      <c r="LVO2" s="468"/>
      <c r="LVP2" s="468"/>
      <c r="LVQ2" s="468"/>
      <c r="LVR2" s="468"/>
      <c r="LVS2" s="468"/>
      <c r="LVT2" s="468"/>
      <c r="LVU2" s="468"/>
      <c r="LVV2" s="468"/>
      <c r="LVW2" s="468"/>
      <c r="LVX2" s="468"/>
      <c r="LVY2" s="468"/>
      <c r="LVZ2" s="468"/>
      <c r="LWA2" s="468"/>
      <c r="LWB2" s="468"/>
      <c r="LWC2" s="468"/>
      <c r="LWD2" s="468"/>
      <c r="LWE2" s="468"/>
      <c r="LWF2" s="468"/>
      <c r="LWG2" s="468"/>
      <c r="LWH2" s="468"/>
      <c r="LWI2" s="468"/>
      <c r="LWJ2" s="468"/>
      <c r="LWK2" s="468"/>
      <c r="LWL2" s="468"/>
      <c r="LWM2" s="468"/>
      <c r="LWN2" s="468"/>
      <c r="LWO2" s="468"/>
      <c r="LWP2" s="468"/>
      <c r="LWQ2" s="468"/>
      <c r="LWR2" s="468"/>
      <c r="LWS2" s="468"/>
      <c r="LWT2" s="468"/>
      <c r="LWU2" s="468"/>
      <c r="LWV2" s="468"/>
      <c r="LWW2" s="468"/>
      <c r="LWX2" s="468"/>
      <c r="LWY2" s="468"/>
      <c r="LWZ2" s="468"/>
      <c r="LXA2" s="468"/>
      <c r="LXB2" s="468"/>
      <c r="LXC2" s="468"/>
      <c r="LXD2" s="468"/>
      <c r="LXE2" s="468"/>
      <c r="LXF2" s="468"/>
      <c r="LXG2" s="468"/>
      <c r="LXH2" s="468"/>
      <c r="LXI2" s="468"/>
      <c r="LXJ2" s="468"/>
      <c r="LXK2" s="468"/>
      <c r="LXL2" s="468"/>
      <c r="LXM2" s="468"/>
      <c r="LXN2" s="468"/>
      <c r="LXO2" s="468"/>
      <c r="LXP2" s="468"/>
      <c r="LXQ2" s="468"/>
      <c r="LXR2" s="468"/>
      <c r="LXS2" s="468"/>
      <c r="LXT2" s="468"/>
      <c r="LXU2" s="468"/>
      <c r="LXV2" s="468"/>
      <c r="LXW2" s="468"/>
      <c r="LXX2" s="468"/>
      <c r="LXY2" s="468"/>
      <c r="LXZ2" s="468"/>
      <c r="LYA2" s="468"/>
      <c r="LYB2" s="468"/>
      <c r="LYC2" s="468"/>
      <c r="LYD2" s="468"/>
      <c r="LYE2" s="468"/>
      <c r="LYF2" s="468"/>
      <c r="LYG2" s="468"/>
      <c r="LYH2" s="468"/>
      <c r="LYI2" s="468"/>
      <c r="LYJ2" s="468"/>
      <c r="LYK2" s="468"/>
      <c r="LYL2" s="468"/>
      <c r="LYM2" s="468"/>
      <c r="LYN2" s="468"/>
      <c r="LYO2" s="468"/>
      <c r="LYP2" s="468"/>
      <c r="LYQ2" s="468"/>
      <c r="LYR2" s="468"/>
      <c r="LYS2" s="468"/>
      <c r="LYT2" s="468"/>
      <c r="LYU2" s="468"/>
      <c r="LYV2" s="468"/>
      <c r="LYW2" s="468"/>
      <c r="LYX2" s="468"/>
      <c r="LYY2" s="468"/>
      <c r="LYZ2" s="468"/>
      <c r="LZA2" s="468"/>
      <c r="LZB2" s="468"/>
      <c r="LZC2" s="468"/>
      <c r="LZD2" s="468"/>
      <c r="LZE2" s="468"/>
      <c r="LZF2" s="468"/>
      <c r="LZG2" s="468"/>
      <c r="LZH2" s="468"/>
      <c r="LZI2" s="468"/>
      <c r="LZJ2" s="468"/>
      <c r="LZK2" s="468"/>
      <c r="LZL2" s="468"/>
      <c r="LZM2" s="468"/>
      <c r="LZN2" s="468"/>
      <c r="LZO2" s="468"/>
      <c r="LZP2" s="468"/>
      <c r="LZQ2" s="468"/>
      <c r="LZR2" s="468"/>
      <c r="LZS2" s="468"/>
      <c r="LZT2" s="468"/>
      <c r="LZU2" s="468"/>
      <c r="LZV2" s="468"/>
      <c r="LZW2" s="468"/>
      <c r="LZX2" s="468"/>
      <c r="LZY2" s="468"/>
      <c r="LZZ2" s="468"/>
      <c r="MAA2" s="468"/>
      <c r="MAB2" s="468"/>
      <c r="MAC2" s="468"/>
      <c r="MAD2" s="468"/>
      <c r="MAE2" s="468"/>
      <c r="MAF2" s="468"/>
      <c r="MAG2" s="468"/>
      <c r="MAH2" s="468"/>
      <c r="MAI2" s="468"/>
      <c r="MAJ2" s="468"/>
      <c r="MAK2" s="468"/>
      <c r="MAL2" s="468"/>
      <c r="MAM2" s="468"/>
      <c r="MAN2" s="468"/>
      <c r="MAO2" s="468"/>
      <c r="MAP2" s="468"/>
      <c r="MAQ2" s="468"/>
      <c r="MAR2" s="468"/>
      <c r="MAS2" s="468"/>
      <c r="MAT2" s="468"/>
      <c r="MAU2" s="468"/>
      <c r="MAV2" s="468"/>
      <c r="MAW2" s="468"/>
      <c r="MAX2" s="468"/>
      <c r="MAY2" s="468"/>
      <c r="MAZ2" s="468"/>
      <c r="MBA2" s="468"/>
      <c r="MBB2" s="468"/>
      <c r="MBC2" s="468"/>
      <c r="MBD2" s="468"/>
      <c r="MBE2" s="468"/>
      <c r="MBF2" s="468"/>
      <c r="MBG2" s="468"/>
      <c r="MBH2" s="468"/>
      <c r="MBI2" s="468"/>
      <c r="MBJ2" s="468"/>
      <c r="MBK2" s="468"/>
      <c r="MBL2" s="468"/>
      <c r="MBM2" s="468"/>
      <c r="MBN2" s="468"/>
      <c r="MBO2" s="468"/>
      <c r="MBP2" s="468"/>
      <c r="MBQ2" s="468"/>
      <c r="MBR2" s="468"/>
      <c r="MBS2" s="468"/>
      <c r="MBT2" s="468"/>
      <c r="MBU2" s="468"/>
      <c r="MBV2" s="468"/>
      <c r="MBW2" s="468"/>
      <c r="MBX2" s="468"/>
      <c r="MBY2" s="468"/>
      <c r="MBZ2" s="468"/>
      <c r="MCA2" s="468"/>
      <c r="MCB2" s="468"/>
      <c r="MCC2" s="468"/>
      <c r="MCD2" s="468"/>
      <c r="MCE2" s="468"/>
      <c r="MCF2" s="468"/>
      <c r="MCG2" s="468"/>
      <c r="MCH2" s="468"/>
      <c r="MCI2" s="468"/>
      <c r="MCJ2" s="468"/>
      <c r="MCK2" s="468"/>
      <c r="MCL2" s="468"/>
      <c r="MCM2" s="468"/>
      <c r="MCN2" s="468"/>
      <c r="MCO2" s="468"/>
      <c r="MCP2" s="468"/>
      <c r="MCQ2" s="468"/>
      <c r="MCR2" s="468"/>
      <c r="MCS2" s="468"/>
      <c r="MCT2" s="468"/>
      <c r="MCU2" s="468"/>
      <c r="MCV2" s="468"/>
      <c r="MCW2" s="468"/>
      <c r="MCX2" s="468"/>
      <c r="MCY2" s="468"/>
      <c r="MCZ2" s="468"/>
      <c r="MDA2" s="468"/>
      <c r="MDB2" s="468"/>
      <c r="MDC2" s="468"/>
      <c r="MDD2" s="468"/>
      <c r="MDE2" s="468"/>
      <c r="MDF2" s="468"/>
      <c r="MDG2" s="468"/>
      <c r="MDH2" s="468"/>
      <c r="MDI2" s="468"/>
      <c r="MDJ2" s="468"/>
      <c r="MDK2" s="468"/>
      <c r="MDL2" s="468"/>
      <c r="MDM2" s="468"/>
      <c r="MDN2" s="468"/>
      <c r="MDO2" s="468"/>
      <c r="MDP2" s="468"/>
      <c r="MDQ2" s="468"/>
      <c r="MDR2" s="468"/>
      <c r="MDS2" s="468"/>
      <c r="MDT2" s="468"/>
      <c r="MDU2" s="468"/>
      <c r="MDV2" s="468"/>
      <c r="MDW2" s="468"/>
      <c r="MDX2" s="468"/>
      <c r="MDY2" s="468"/>
      <c r="MDZ2" s="468"/>
      <c r="MEA2" s="468"/>
      <c r="MEB2" s="468"/>
      <c r="MEC2" s="468"/>
      <c r="MED2" s="468"/>
      <c r="MEE2" s="468"/>
      <c r="MEF2" s="468"/>
      <c r="MEG2" s="468"/>
      <c r="MEH2" s="468"/>
      <c r="MEI2" s="468"/>
      <c r="MEJ2" s="468"/>
      <c r="MEK2" s="468"/>
      <c r="MEL2" s="468"/>
      <c r="MEM2" s="468"/>
      <c r="MEN2" s="468"/>
      <c r="MEO2" s="468"/>
      <c r="MEP2" s="468"/>
      <c r="MEQ2" s="468"/>
      <c r="MER2" s="468"/>
      <c r="MES2" s="468"/>
      <c r="MET2" s="468"/>
      <c r="MEU2" s="468"/>
      <c r="MEV2" s="468"/>
      <c r="MEW2" s="468"/>
      <c r="MEX2" s="468"/>
      <c r="MEY2" s="468"/>
      <c r="MEZ2" s="468"/>
      <c r="MFA2" s="468"/>
      <c r="MFB2" s="468"/>
      <c r="MFC2" s="468"/>
      <c r="MFD2" s="468"/>
      <c r="MFE2" s="468"/>
      <c r="MFF2" s="468"/>
      <c r="MFG2" s="468"/>
      <c r="MFH2" s="468"/>
      <c r="MFI2" s="468"/>
      <c r="MFJ2" s="468"/>
      <c r="MFK2" s="468"/>
      <c r="MFL2" s="468"/>
      <c r="MFM2" s="468"/>
      <c r="MFN2" s="468"/>
      <c r="MFO2" s="468"/>
      <c r="MFP2" s="468"/>
      <c r="MFQ2" s="468"/>
      <c r="MFR2" s="468"/>
      <c r="MFS2" s="468"/>
      <c r="MFT2" s="468"/>
      <c r="MFU2" s="468"/>
      <c r="MFV2" s="468"/>
      <c r="MFW2" s="468"/>
      <c r="MFX2" s="468"/>
      <c r="MFY2" s="468"/>
      <c r="MFZ2" s="468"/>
      <c r="MGA2" s="468"/>
      <c r="MGB2" s="468"/>
      <c r="MGC2" s="468"/>
      <c r="MGD2" s="468"/>
      <c r="MGE2" s="468"/>
      <c r="MGF2" s="468"/>
      <c r="MGG2" s="468"/>
      <c r="MGH2" s="468"/>
      <c r="MGI2" s="468"/>
      <c r="MGJ2" s="468"/>
      <c r="MGK2" s="468"/>
      <c r="MGL2" s="468"/>
      <c r="MGM2" s="468"/>
      <c r="MGN2" s="468"/>
      <c r="MGO2" s="468"/>
      <c r="MGP2" s="468"/>
      <c r="MGQ2" s="468"/>
      <c r="MGR2" s="468"/>
      <c r="MGS2" s="468"/>
      <c r="MGT2" s="468"/>
      <c r="MGU2" s="468"/>
      <c r="MGV2" s="468"/>
      <c r="MGW2" s="468"/>
      <c r="MGX2" s="468"/>
      <c r="MGY2" s="468"/>
      <c r="MGZ2" s="468"/>
      <c r="MHA2" s="468"/>
      <c r="MHB2" s="468"/>
      <c r="MHC2" s="468"/>
      <c r="MHD2" s="468"/>
      <c r="MHE2" s="468"/>
      <c r="MHF2" s="468"/>
      <c r="MHG2" s="468"/>
      <c r="MHH2" s="468"/>
      <c r="MHI2" s="468"/>
      <c r="MHJ2" s="468"/>
      <c r="MHK2" s="468"/>
      <c r="MHL2" s="468"/>
      <c r="MHM2" s="468"/>
      <c r="MHN2" s="468"/>
      <c r="MHO2" s="468"/>
      <c r="MHP2" s="468"/>
      <c r="MHQ2" s="468"/>
      <c r="MHR2" s="468"/>
      <c r="MHS2" s="468"/>
      <c r="MHT2" s="468"/>
      <c r="MHU2" s="468"/>
      <c r="MHV2" s="468"/>
      <c r="MHW2" s="468"/>
      <c r="MHX2" s="468"/>
      <c r="MHY2" s="468"/>
      <c r="MHZ2" s="468"/>
      <c r="MIA2" s="468"/>
      <c r="MIB2" s="468"/>
      <c r="MIC2" s="468"/>
      <c r="MID2" s="468"/>
      <c r="MIE2" s="468"/>
      <c r="MIF2" s="468"/>
      <c r="MIG2" s="468"/>
      <c r="MIH2" s="468"/>
      <c r="MII2" s="468"/>
      <c r="MIJ2" s="468"/>
      <c r="MIK2" s="468"/>
      <c r="MIL2" s="468"/>
      <c r="MIM2" s="468"/>
      <c r="MIN2" s="468"/>
      <c r="MIO2" s="468"/>
      <c r="MIP2" s="468"/>
      <c r="MIQ2" s="468"/>
      <c r="MIR2" s="468"/>
      <c r="MIS2" s="468"/>
      <c r="MIT2" s="468"/>
      <c r="MIU2" s="468"/>
      <c r="MIV2" s="468"/>
      <c r="MIW2" s="468"/>
      <c r="MIX2" s="468"/>
      <c r="MIY2" s="468"/>
      <c r="MIZ2" s="468"/>
      <c r="MJA2" s="468"/>
      <c r="MJB2" s="468"/>
      <c r="MJC2" s="468"/>
      <c r="MJD2" s="468"/>
      <c r="MJE2" s="468"/>
      <c r="MJF2" s="468"/>
      <c r="MJG2" s="468"/>
      <c r="MJH2" s="468"/>
      <c r="MJI2" s="468"/>
      <c r="MJJ2" s="468"/>
      <c r="MJK2" s="468"/>
      <c r="MJL2" s="468"/>
      <c r="MJM2" s="468"/>
      <c r="MJN2" s="468"/>
      <c r="MJO2" s="468"/>
      <c r="MJP2" s="468"/>
      <c r="MJQ2" s="468"/>
      <c r="MJR2" s="468"/>
      <c r="MJS2" s="468"/>
      <c r="MJT2" s="468"/>
      <c r="MJU2" s="468"/>
      <c r="MJV2" s="468"/>
      <c r="MJW2" s="468"/>
      <c r="MJX2" s="468"/>
      <c r="MJY2" s="468"/>
      <c r="MJZ2" s="468"/>
      <c r="MKA2" s="468"/>
      <c r="MKB2" s="468"/>
      <c r="MKC2" s="468"/>
      <c r="MKD2" s="468"/>
      <c r="MKE2" s="468"/>
      <c r="MKF2" s="468"/>
      <c r="MKG2" s="468"/>
      <c r="MKH2" s="468"/>
      <c r="MKI2" s="468"/>
      <c r="MKJ2" s="468"/>
      <c r="MKK2" s="468"/>
      <c r="MKL2" s="468"/>
      <c r="MKM2" s="468"/>
      <c r="MKN2" s="468"/>
      <c r="MKO2" s="468"/>
      <c r="MKP2" s="468"/>
      <c r="MKQ2" s="468"/>
      <c r="MKR2" s="468"/>
      <c r="MKS2" s="468"/>
      <c r="MKT2" s="468"/>
      <c r="MKU2" s="468"/>
      <c r="MKV2" s="468"/>
      <c r="MKW2" s="468"/>
      <c r="MKX2" s="468"/>
      <c r="MKY2" s="468"/>
      <c r="MKZ2" s="468"/>
      <c r="MLA2" s="468"/>
      <c r="MLB2" s="468"/>
      <c r="MLC2" s="468"/>
      <c r="MLD2" s="468"/>
      <c r="MLE2" s="468"/>
      <c r="MLF2" s="468"/>
      <c r="MLG2" s="468"/>
      <c r="MLH2" s="468"/>
      <c r="MLI2" s="468"/>
      <c r="MLJ2" s="468"/>
      <c r="MLK2" s="468"/>
      <c r="MLL2" s="468"/>
      <c r="MLM2" s="468"/>
      <c r="MLN2" s="468"/>
      <c r="MLO2" s="468"/>
      <c r="MLP2" s="468"/>
      <c r="MLQ2" s="468"/>
      <c r="MLR2" s="468"/>
      <c r="MLS2" s="468"/>
      <c r="MLT2" s="468"/>
      <c r="MLU2" s="468"/>
      <c r="MLV2" s="468"/>
      <c r="MLW2" s="468"/>
      <c r="MLX2" s="468"/>
      <c r="MLY2" s="468"/>
      <c r="MLZ2" s="468"/>
      <c r="MMA2" s="468"/>
      <c r="MMB2" s="468"/>
      <c r="MMC2" s="468"/>
      <c r="MMD2" s="468"/>
      <c r="MME2" s="468"/>
      <c r="MMF2" s="468"/>
      <c r="MMG2" s="468"/>
      <c r="MMH2" s="468"/>
      <c r="MMI2" s="468"/>
      <c r="MMJ2" s="468"/>
      <c r="MMK2" s="468"/>
      <c r="MML2" s="468"/>
      <c r="MMM2" s="468"/>
      <c r="MMN2" s="468"/>
      <c r="MMO2" s="468"/>
      <c r="MMP2" s="468"/>
      <c r="MMQ2" s="468"/>
      <c r="MMR2" s="468"/>
      <c r="MMS2" s="468"/>
      <c r="MMT2" s="468"/>
      <c r="MMU2" s="468"/>
      <c r="MMV2" s="468"/>
      <c r="MMW2" s="468"/>
      <c r="MMX2" s="468"/>
      <c r="MMY2" s="468"/>
      <c r="MMZ2" s="468"/>
      <c r="MNA2" s="468"/>
      <c r="MNB2" s="468"/>
      <c r="MNC2" s="468"/>
      <c r="MND2" s="468"/>
      <c r="MNE2" s="468"/>
      <c r="MNF2" s="468"/>
      <c r="MNG2" s="468"/>
      <c r="MNH2" s="468"/>
      <c r="MNI2" s="468"/>
      <c r="MNJ2" s="468"/>
      <c r="MNK2" s="468"/>
      <c r="MNL2" s="468"/>
      <c r="MNM2" s="468"/>
      <c r="MNN2" s="468"/>
      <c r="MNO2" s="468"/>
      <c r="MNP2" s="468"/>
      <c r="MNQ2" s="468"/>
      <c r="MNR2" s="468"/>
      <c r="MNS2" s="468"/>
      <c r="MNT2" s="468"/>
      <c r="MNU2" s="468"/>
      <c r="MNV2" s="468"/>
      <c r="MNW2" s="468"/>
      <c r="MNX2" s="468"/>
      <c r="MNY2" s="468"/>
      <c r="MNZ2" s="468"/>
      <c r="MOA2" s="468"/>
      <c r="MOB2" s="468"/>
      <c r="MOC2" s="468"/>
      <c r="MOD2" s="468"/>
      <c r="MOE2" s="468"/>
      <c r="MOF2" s="468"/>
      <c r="MOG2" s="468"/>
      <c r="MOH2" s="468"/>
      <c r="MOI2" s="468"/>
      <c r="MOJ2" s="468"/>
      <c r="MOK2" s="468"/>
      <c r="MOL2" s="468"/>
      <c r="MOM2" s="468"/>
      <c r="MON2" s="468"/>
      <c r="MOO2" s="468"/>
      <c r="MOP2" s="468"/>
      <c r="MOQ2" s="468"/>
      <c r="MOR2" s="468"/>
      <c r="MOS2" s="468"/>
      <c r="MOT2" s="468"/>
      <c r="MOU2" s="468"/>
      <c r="MOV2" s="468"/>
      <c r="MOW2" s="468"/>
      <c r="MOX2" s="468"/>
      <c r="MOY2" s="468"/>
      <c r="MOZ2" s="468"/>
      <c r="MPA2" s="468"/>
      <c r="MPB2" s="468"/>
      <c r="MPC2" s="468"/>
      <c r="MPD2" s="468"/>
      <c r="MPE2" s="468"/>
      <c r="MPF2" s="468"/>
      <c r="MPG2" s="468"/>
      <c r="MPH2" s="468"/>
      <c r="MPI2" s="468"/>
      <c r="MPJ2" s="468"/>
      <c r="MPK2" s="468"/>
      <c r="MPL2" s="468"/>
      <c r="MPM2" s="468"/>
      <c r="MPN2" s="468"/>
      <c r="MPO2" s="468"/>
      <c r="MPP2" s="468"/>
      <c r="MPQ2" s="468"/>
      <c r="MPR2" s="468"/>
      <c r="MPS2" s="468"/>
      <c r="MPT2" s="468"/>
      <c r="MPU2" s="468"/>
      <c r="MPV2" s="468"/>
      <c r="MPW2" s="468"/>
      <c r="MPX2" s="468"/>
      <c r="MPY2" s="468"/>
      <c r="MPZ2" s="468"/>
      <c r="MQA2" s="468"/>
      <c r="MQB2" s="468"/>
      <c r="MQC2" s="468"/>
      <c r="MQD2" s="468"/>
      <c r="MQE2" s="468"/>
      <c r="MQF2" s="468"/>
      <c r="MQG2" s="468"/>
      <c r="MQH2" s="468"/>
      <c r="MQI2" s="468"/>
      <c r="MQJ2" s="468"/>
      <c r="MQK2" s="468"/>
      <c r="MQL2" s="468"/>
      <c r="MQM2" s="468"/>
      <c r="MQN2" s="468"/>
      <c r="MQO2" s="468"/>
      <c r="MQP2" s="468"/>
      <c r="MQQ2" s="468"/>
      <c r="MQR2" s="468"/>
      <c r="MQS2" s="468"/>
      <c r="MQT2" s="468"/>
      <c r="MQU2" s="468"/>
      <c r="MQV2" s="468"/>
      <c r="MQW2" s="468"/>
      <c r="MQX2" s="468"/>
      <c r="MQY2" s="468"/>
      <c r="MQZ2" s="468"/>
      <c r="MRA2" s="468"/>
      <c r="MRB2" s="468"/>
      <c r="MRC2" s="468"/>
      <c r="MRD2" s="468"/>
      <c r="MRE2" s="468"/>
      <c r="MRF2" s="468"/>
      <c r="MRG2" s="468"/>
      <c r="MRH2" s="468"/>
      <c r="MRI2" s="468"/>
      <c r="MRJ2" s="468"/>
      <c r="MRK2" s="468"/>
      <c r="MRL2" s="468"/>
      <c r="MRM2" s="468"/>
      <c r="MRN2" s="468"/>
      <c r="MRO2" s="468"/>
      <c r="MRP2" s="468"/>
      <c r="MRQ2" s="468"/>
      <c r="MRR2" s="468"/>
      <c r="MRS2" s="468"/>
      <c r="MRT2" s="468"/>
      <c r="MRU2" s="468"/>
      <c r="MRV2" s="468"/>
      <c r="MRW2" s="468"/>
      <c r="MRX2" s="468"/>
      <c r="MRY2" s="468"/>
      <c r="MRZ2" s="468"/>
      <c r="MSA2" s="468"/>
      <c r="MSB2" s="468"/>
      <c r="MSC2" s="468"/>
      <c r="MSD2" s="468"/>
      <c r="MSE2" s="468"/>
      <c r="MSF2" s="468"/>
      <c r="MSG2" s="468"/>
      <c r="MSH2" s="468"/>
      <c r="MSI2" s="468"/>
      <c r="MSJ2" s="468"/>
      <c r="MSK2" s="468"/>
      <c r="MSL2" s="468"/>
      <c r="MSM2" s="468"/>
      <c r="MSN2" s="468"/>
      <c r="MSO2" s="468"/>
      <c r="MSP2" s="468"/>
      <c r="MSQ2" s="468"/>
      <c r="MSR2" s="468"/>
      <c r="MSS2" s="468"/>
      <c r="MST2" s="468"/>
      <c r="MSU2" s="468"/>
      <c r="MSV2" s="468"/>
      <c r="MSW2" s="468"/>
      <c r="MSX2" s="468"/>
      <c r="MSY2" s="468"/>
      <c r="MSZ2" s="468"/>
      <c r="MTA2" s="468"/>
      <c r="MTB2" s="468"/>
      <c r="MTC2" s="468"/>
      <c r="MTD2" s="468"/>
      <c r="MTE2" s="468"/>
      <c r="MTF2" s="468"/>
      <c r="MTG2" s="468"/>
      <c r="MTH2" s="468"/>
      <c r="MTI2" s="468"/>
      <c r="MTJ2" s="468"/>
      <c r="MTK2" s="468"/>
      <c r="MTL2" s="468"/>
      <c r="MTM2" s="468"/>
      <c r="MTN2" s="468"/>
      <c r="MTO2" s="468"/>
      <c r="MTP2" s="468"/>
      <c r="MTQ2" s="468"/>
      <c r="MTR2" s="468"/>
      <c r="MTS2" s="468"/>
      <c r="MTT2" s="468"/>
      <c r="MTU2" s="468"/>
      <c r="MTV2" s="468"/>
      <c r="MTW2" s="468"/>
      <c r="MTX2" s="468"/>
      <c r="MTY2" s="468"/>
      <c r="MTZ2" s="468"/>
      <c r="MUA2" s="468"/>
      <c r="MUB2" s="468"/>
      <c r="MUC2" s="468"/>
      <c r="MUD2" s="468"/>
      <c r="MUE2" s="468"/>
      <c r="MUF2" s="468"/>
      <c r="MUG2" s="468"/>
      <c r="MUH2" s="468"/>
      <c r="MUI2" s="468"/>
      <c r="MUJ2" s="468"/>
      <c r="MUK2" s="468"/>
      <c r="MUL2" s="468"/>
      <c r="MUM2" s="468"/>
      <c r="MUN2" s="468"/>
      <c r="MUO2" s="468"/>
      <c r="MUP2" s="468"/>
      <c r="MUQ2" s="468"/>
      <c r="MUR2" s="468"/>
      <c r="MUS2" s="468"/>
      <c r="MUT2" s="468"/>
      <c r="MUU2" s="468"/>
      <c r="MUV2" s="468"/>
      <c r="MUW2" s="468"/>
      <c r="MUX2" s="468"/>
      <c r="MUY2" s="468"/>
      <c r="MUZ2" s="468"/>
      <c r="MVA2" s="468"/>
      <c r="MVB2" s="468"/>
      <c r="MVC2" s="468"/>
      <c r="MVD2" s="468"/>
      <c r="MVE2" s="468"/>
      <c r="MVF2" s="468"/>
      <c r="MVG2" s="468"/>
      <c r="MVH2" s="468"/>
      <c r="MVI2" s="468"/>
      <c r="MVJ2" s="468"/>
      <c r="MVK2" s="468"/>
      <c r="MVL2" s="468"/>
      <c r="MVM2" s="468"/>
      <c r="MVN2" s="468"/>
      <c r="MVO2" s="468"/>
      <c r="MVP2" s="468"/>
      <c r="MVQ2" s="468"/>
      <c r="MVR2" s="468"/>
      <c r="MVS2" s="468"/>
      <c r="MVT2" s="468"/>
      <c r="MVU2" s="468"/>
      <c r="MVV2" s="468"/>
      <c r="MVW2" s="468"/>
      <c r="MVX2" s="468"/>
      <c r="MVY2" s="468"/>
      <c r="MVZ2" s="468"/>
      <c r="MWA2" s="468"/>
      <c r="MWB2" s="468"/>
      <c r="MWC2" s="468"/>
      <c r="MWD2" s="468"/>
      <c r="MWE2" s="468"/>
      <c r="MWF2" s="468"/>
      <c r="MWG2" s="468"/>
      <c r="MWH2" s="468"/>
      <c r="MWI2" s="468"/>
      <c r="MWJ2" s="468"/>
      <c r="MWK2" s="468"/>
      <c r="MWL2" s="468"/>
      <c r="MWM2" s="468"/>
      <c r="MWN2" s="468"/>
      <c r="MWO2" s="468"/>
      <c r="MWP2" s="468"/>
      <c r="MWQ2" s="468"/>
      <c r="MWR2" s="468"/>
      <c r="MWS2" s="468"/>
      <c r="MWT2" s="468"/>
      <c r="MWU2" s="468"/>
      <c r="MWV2" s="468"/>
      <c r="MWW2" s="468"/>
      <c r="MWX2" s="468"/>
      <c r="MWY2" s="468"/>
      <c r="MWZ2" s="468"/>
      <c r="MXA2" s="468"/>
      <c r="MXB2" s="468"/>
      <c r="MXC2" s="468"/>
      <c r="MXD2" s="468"/>
      <c r="MXE2" s="468"/>
      <c r="MXF2" s="468"/>
      <c r="MXG2" s="468"/>
      <c r="MXH2" s="468"/>
      <c r="MXI2" s="468"/>
      <c r="MXJ2" s="468"/>
      <c r="MXK2" s="468"/>
      <c r="MXL2" s="468"/>
      <c r="MXM2" s="468"/>
      <c r="MXN2" s="468"/>
      <c r="MXO2" s="468"/>
      <c r="MXP2" s="468"/>
      <c r="MXQ2" s="468"/>
      <c r="MXR2" s="468"/>
      <c r="MXS2" s="468"/>
      <c r="MXT2" s="468"/>
      <c r="MXU2" s="468"/>
      <c r="MXV2" s="468"/>
      <c r="MXW2" s="468"/>
      <c r="MXX2" s="468"/>
      <c r="MXY2" s="468"/>
      <c r="MXZ2" s="468"/>
      <c r="MYA2" s="468"/>
      <c r="MYB2" s="468"/>
      <c r="MYC2" s="468"/>
      <c r="MYD2" s="468"/>
      <c r="MYE2" s="468"/>
      <c r="MYF2" s="468"/>
      <c r="MYG2" s="468"/>
      <c r="MYH2" s="468"/>
      <c r="MYI2" s="468"/>
      <c r="MYJ2" s="468"/>
      <c r="MYK2" s="468"/>
      <c r="MYL2" s="468"/>
      <c r="MYM2" s="468"/>
      <c r="MYN2" s="468"/>
      <c r="MYO2" s="468"/>
      <c r="MYP2" s="468"/>
      <c r="MYQ2" s="468"/>
      <c r="MYR2" s="468"/>
      <c r="MYS2" s="468"/>
      <c r="MYT2" s="468"/>
      <c r="MYU2" s="468"/>
      <c r="MYV2" s="468"/>
      <c r="MYW2" s="468"/>
      <c r="MYX2" s="468"/>
      <c r="MYY2" s="468"/>
      <c r="MYZ2" s="468"/>
      <c r="MZA2" s="468"/>
      <c r="MZB2" s="468"/>
      <c r="MZC2" s="468"/>
      <c r="MZD2" s="468"/>
      <c r="MZE2" s="468"/>
      <c r="MZF2" s="468"/>
      <c r="MZG2" s="468"/>
      <c r="MZH2" s="468"/>
      <c r="MZI2" s="468"/>
      <c r="MZJ2" s="468"/>
      <c r="MZK2" s="468"/>
      <c r="MZL2" s="468"/>
      <c r="MZM2" s="468"/>
      <c r="MZN2" s="468"/>
      <c r="MZO2" s="468"/>
      <c r="MZP2" s="468"/>
      <c r="MZQ2" s="468"/>
      <c r="MZR2" s="468"/>
      <c r="MZS2" s="468"/>
      <c r="MZT2" s="468"/>
      <c r="MZU2" s="468"/>
      <c r="MZV2" s="468"/>
      <c r="MZW2" s="468"/>
      <c r="MZX2" s="468"/>
      <c r="MZY2" s="468"/>
      <c r="MZZ2" s="468"/>
      <c r="NAA2" s="468"/>
      <c r="NAB2" s="468"/>
      <c r="NAC2" s="468"/>
      <c r="NAD2" s="468"/>
      <c r="NAE2" s="468"/>
      <c r="NAF2" s="468"/>
      <c r="NAG2" s="468"/>
      <c r="NAH2" s="468"/>
      <c r="NAI2" s="468"/>
      <c r="NAJ2" s="468"/>
      <c r="NAK2" s="468"/>
      <c r="NAL2" s="468"/>
      <c r="NAM2" s="468"/>
      <c r="NAN2" s="468"/>
      <c r="NAO2" s="468"/>
      <c r="NAP2" s="468"/>
      <c r="NAQ2" s="468"/>
      <c r="NAR2" s="468"/>
      <c r="NAS2" s="468"/>
      <c r="NAT2" s="468"/>
      <c r="NAU2" s="468"/>
      <c r="NAV2" s="468"/>
      <c r="NAW2" s="468"/>
      <c r="NAX2" s="468"/>
      <c r="NAY2" s="468"/>
      <c r="NAZ2" s="468"/>
      <c r="NBA2" s="468"/>
      <c r="NBB2" s="468"/>
      <c r="NBC2" s="468"/>
      <c r="NBD2" s="468"/>
      <c r="NBE2" s="468"/>
      <c r="NBF2" s="468"/>
      <c r="NBG2" s="468"/>
      <c r="NBH2" s="468"/>
      <c r="NBI2" s="468"/>
      <c r="NBJ2" s="468"/>
      <c r="NBK2" s="468"/>
      <c r="NBL2" s="468"/>
      <c r="NBM2" s="468"/>
      <c r="NBN2" s="468"/>
      <c r="NBO2" s="468"/>
      <c r="NBP2" s="468"/>
      <c r="NBQ2" s="468"/>
      <c r="NBR2" s="468"/>
      <c r="NBS2" s="468"/>
      <c r="NBT2" s="468"/>
      <c r="NBU2" s="468"/>
      <c r="NBV2" s="468"/>
      <c r="NBW2" s="468"/>
      <c r="NBX2" s="468"/>
      <c r="NBY2" s="468"/>
      <c r="NBZ2" s="468"/>
      <c r="NCA2" s="468"/>
      <c r="NCB2" s="468"/>
      <c r="NCC2" s="468"/>
      <c r="NCD2" s="468"/>
      <c r="NCE2" s="468"/>
      <c r="NCF2" s="468"/>
      <c r="NCG2" s="468"/>
      <c r="NCH2" s="468"/>
      <c r="NCI2" s="468"/>
      <c r="NCJ2" s="468"/>
      <c r="NCK2" s="468"/>
      <c r="NCL2" s="468"/>
      <c r="NCM2" s="468"/>
      <c r="NCN2" s="468"/>
      <c r="NCO2" s="468"/>
      <c r="NCP2" s="468"/>
      <c r="NCQ2" s="468"/>
      <c r="NCR2" s="468"/>
      <c r="NCS2" s="468"/>
      <c r="NCT2" s="468"/>
      <c r="NCU2" s="468"/>
      <c r="NCV2" s="468"/>
      <c r="NCW2" s="468"/>
      <c r="NCX2" s="468"/>
      <c r="NCY2" s="468"/>
      <c r="NCZ2" s="468"/>
      <c r="NDA2" s="468"/>
      <c r="NDB2" s="468"/>
      <c r="NDC2" s="468"/>
      <c r="NDD2" s="468"/>
      <c r="NDE2" s="468"/>
      <c r="NDF2" s="468"/>
      <c r="NDG2" s="468"/>
      <c r="NDH2" s="468"/>
      <c r="NDI2" s="468"/>
      <c r="NDJ2" s="468"/>
      <c r="NDK2" s="468"/>
      <c r="NDL2" s="468"/>
      <c r="NDM2" s="468"/>
      <c r="NDN2" s="468"/>
      <c r="NDO2" s="468"/>
      <c r="NDP2" s="468"/>
      <c r="NDQ2" s="468"/>
      <c r="NDR2" s="468"/>
      <c r="NDS2" s="468"/>
      <c r="NDT2" s="468"/>
      <c r="NDU2" s="468"/>
      <c r="NDV2" s="468"/>
      <c r="NDW2" s="468"/>
      <c r="NDX2" s="468"/>
      <c r="NDY2" s="468"/>
      <c r="NDZ2" s="468"/>
      <c r="NEA2" s="468"/>
      <c r="NEB2" s="468"/>
      <c r="NEC2" s="468"/>
      <c r="NED2" s="468"/>
      <c r="NEE2" s="468"/>
      <c r="NEF2" s="468"/>
      <c r="NEG2" s="468"/>
      <c r="NEH2" s="468"/>
      <c r="NEI2" s="468"/>
      <c r="NEJ2" s="468"/>
      <c r="NEK2" s="468"/>
      <c r="NEL2" s="468"/>
      <c r="NEM2" s="468"/>
      <c r="NEN2" s="468"/>
      <c r="NEO2" s="468"/>
      <c r="NEP2" s="468"/>
      <c r="NEQ2" s="468"/>
      <c r="NER2" s="468"/>
      <c r="NES2" s="468"/>
      <c r="NET2" s="468"/>
      <c r="NEU2" s="468"/>
      <c r="NEV2" s="468"/>
      <c r="NEW2" s="468"/>
      <c r="NEX2" s="468"/>
      <c r="NEY2" s="468"/>
      <c r="NEZ2" s="468"/>
      <c r="NFA2" s="468"/>
      <c r="NFB2" s="468"/>
      <c r="NFC2" s="468"/>
      <c r="NFD2" s="468"/>
      <c r="NFE2" s="468"/>
      <c r="NFF2" s="468"/>
      <c r="NFG2" s="468"/>
      <c r="NFH2" s="468"/>
      <c r="NFI2" s="468"/>
      <c r="NFJ2" s="468"/>
      <c r="NFK2" s="468"/>
      <c r="NFL2" s="468"/>
      <c r="NFM2" s="468"/>
      <c r="NFN2" s="468"/>
      <c r="NFO2" s="468"/>
      <c r="NFP2" s="468"/>
      <c r="NFQ2" s="468"/>
      <c r="NFR2" s="468"/>
      <c r="NFS2" s="468"/>
      <c r="NFT2" s="468"/>
      <c r="NFU2" s="468"/>
      <c r="NFV2" s="468"/>
      <c r="NFW2" s="468"/>
      <c r="NFX2" s="468"/>
      <c r="NFY2" s="468"/>
      <c r="NFZ2" s="468"/>
      <c r="NGA2" s="468"/>
      <c r="NGB2" s="468"/>
      <c r="NGC2" s="468"/>
      <c r="NGD2" s="468"/>
      <c r="NGE2" s="468"/>
      <c r="NGF2" s="468"/>
      <c r="NGG2" s="468"/>
      <c r="NGH2" s="468"/>
      <c r="NGI2" s="468"/>
      <c r="NGJ2" s="468"/>
      <c r="NGK2" s="468"/>
      <c r="NGL2" s="468"/>
      <c r="NGM2" s="468"/>
      <c r="NGN2" s="468"/>
      <c r="NGO2" s="468"/>
      <c r="NGP2" s="468"/>
      <c r="NGQ2" s="468"/>
      <c r="NGR2" s="468"/>
      <c r="NGS2" s="468"/>
      <c r="NGT2" s="468"/>
      <c r="NGU2" s="468"/>
      <c r="NGV2" s="468"/>
      <c r="NGW2" s="468"/>
      <c r="NGX2" s="468"/>
      <c r="NGY2" s="468"/>
      <c r="NGZ2" s="468"/>
      <c r="NHA2" s="468"/>
      <c r="NHB2" s="468"/>
      <c r="NHC2" s="468"/>
      <c r="NHD2" s="468"/>
      <c r="NHE2" s="468"/>
      <c r="NHF2" s="468"/>
      <c r="NHG2" s="468"/>
      <c r="NHH2" s="468"/>
      <c r="NHI2" s="468"/>
      <c r="NHJ2" s="468"/>
      <c r="NHK2" s="468"/>
      <c r="NHL2" s="468"/>
      <c r="NHM2" s="468"/>
      <c r="NHN2" s="468"/>
      <c r="NHO2" s="468"/>
      <c r="NHP2" s="468"/>
      <c r="NHQ2" s="468"/>
      <c r="NHR2" s="468"/>
      <c r="NHS2" s="468"/>
      <c r="NHT2" s="468"/>
      <c r="NHU2" s="468"/>
      <c r="NHV2" s="468"/>
      <c r="NHW2" s="468"/>
      <c r="NHX2" s="468"/>
      <c r="NHY2" s="468"/>
      <c r="NHZ2" s="468"/>
      <c r="NIA2" s="468"/>
      <c r="NIB2" s="468"/>
      <c r="NIC2" s="468"/>
      <c r="NID2" s="468"/>
      <c r="NIE2" s="468"/>
      <c r="NIF2" s="468"/>
      <c r="NIG2" s="468"/>
      <c r="NIH2" s="468"/>
      <c r="NII2" s="468"/>
      <c r="NIJ2" s="468"/>
      <c r="NIK2" s="468"/>
      <c r="NIL2" s="468"/>
      <c r="NIM2" s="468"/>
      <c r="NIN2" s="468"/>
      <c r="NIO2" s="468"/>
      <c r="NIP2" s="468"/>
      <c r="NIQ2" s="468"/>
      <c r="NIR2" s="468"/>
      <c r="NIS2" s="468"/>
      <c r="NIT2" s="468"/>
      <c r="NIU2" s="468"/>
      <c r="NIV2" s="468"/>
      <c r="NIW2" s="468"/>
      <c r="NIX2" s="468"/>
      <c r="NIY2" s="468"/>
      <c r="NIZ2" s="468"/>
      <c r="NJA2" s="468"/>
      <c r="NJB2" s="468"/>
      <c r="NJC2" s="468"/>
      <c r="NJD2" s="468"/>
      <c r="NJE2" s="468"/>
      <c r="NJF2" s="468"/>
      <c r="NJG2" s="468"/>
      <c r="NJH2" s="468"/>
      <c r="NJI2" s="468"/>
      <c r="NJJ2" s="468"/>
      <c r="NJK2" s="468"/>
      <c r="NJL2" s="468"/>
      <c r="NJM2" s="468"/>
      <c r="NJN2" s="468"/>
      <c r="NJO2" s="468"/>
      <c r="NJP2" s="468"/>
      <c r="NJQ2" s="468"/>
      <c r="NJR2" s="468"/>
      <c r="NJS2" s="468"/>
      <c r="NJT2" s="468"/>
      <c r="NJU2" s="468"/>
      <c r="NJV2" s="468"/>
      <c r="NJW2" s="468"/>
      <c r="NJX2" s="468"/>
      <c r="NJY2" s="468"/>
      <c r="NJZ2" s="468"/>
      <c r="NKA2" s="468"/>
      <c r="NKB2" s="468"/>
      <c r="NKC2" s="468"/>
      <c r="NKD2" s="468"/>
      <c r="NKE2" s="468"/>
      <c r="NKF2" s="468"/>
      <c r="NKG2" s="468"/>
      <c r="NKH2" s="468"/>
      <c r="NKI2" s="468"/>
      <c r="NKJ2" s="468"/>
      <c r="NKK2" s="468"/>
      <c r="NKL2" s="468"/>
      <c r="NKM2" s="468"/>
      <c r="NKN2" s="468"/>
      <c r="NKO2" s="468"/>
      <c r="NKP2" s="468"/>
      <c r="NKQ2" s="468"/>
      <c r="NKR2" s="468"/>
      <c r="NKS2" s="468"/>
      <c r="NKT2" s="468"/>
      <c r="NKU2" s="468"/>
      <c r="NKV2" s="468"/>
      <c r="NKW2" s="468"/>
      <c r="NKX2" s="468"/>
      <c r="NKY2" s="468"/>
      <c r="NKZ2" s="468"/>
      <c r="NLA2" s="468"/>
      <c r="NLB2" s="468"/>
      <c r="NLC2" s="468"/>
      <c r="NLD2" s="468"/>
      <c r="NLE2" s="468"/>
      <c r="NLF2" s="468"/>
      <c r="NLG2" s="468"/>
      <c r="NLH2" s="468"/>
      <c r="NLI2" s="468"/>
      <c r="NLJ2" s="468"/>
      <c r="NLK2" s="468"/>
      <c r="NLL2" s="468"/>
      <c r="NLM2" s="468"/>
      <c r="NLN2" s="468"/>
      <c r="NLO2" s="468"/>
      <c r="NLP2" s="468"/>
      <c r="NLQ2" s="468"/>
      <c r="NLR2" s="468"/>
      <c r="NLS2" s="468"/>
      <c r="NLT2" s="468"/>
      <c r="NLU2" s="468"/>
      <c r="NLV2" s="468"/>
      <c r="NLW2" s="468"/>
      <c r="NLX2" s="468"/>
      <c r="NLY2" s="468"/>
      <c r="NLZ2" s="468"/>
      <c r="NMA2" s="468"/>
      <c r="NMB2" s="468"/>
      <c r="NMC2" s="468"/>
      <c r="NMD2" s="468"/>
      <c r="NME2" s="468"/>
      <c r="NMF2" s="468"/>
      <c r="NMG2" s="468"/>
      <c r="NMH2" s="468"/>
      <c r="NMI2" s="468"/>
      <c r="NMJ2" s="468"/>
      <c r="NMK2" s="468"/>
      <c r="NML2" s="468"/>
      <c r="NMM2" s="468"/>
      <c r="NMN2" s="468"/>
      <c r="NMO2" s="468"/>
      <c r="NMP2" s="468"/>
      <c r="NMQ2" s="468"/>
      <c r="NMR2" s="468"/>
      <c r="NMS2" s="468"/>
      <c r="NMT2" s="468"/>
      <c r="NMU2" s="468"/>
      <c r="NMV2" s="468"/>
      <c r="NMW2" s="468"/>
      <c r="NMX2" s="468"/>
      <c r="NMY2" s="468"/>
      <c r="NMZ2" s="468"/>
      <c r="NNA2" s="468"/>
      <c r="NNB2" s="468"/>
      <c r="NNC2" s="468"/>
      <c r="NND2" s="468"/>
      <c r="NNE2" s="468"/>
      <c r="NNF2" s="468"/>
      <c r="NNG2" s="468"/>
      <c r="NNH2" s="468"/>
      <c r="NNI2" s="468"/>
      <c r="NNJ2" s="468"/>
      <c r="NNK2" s="468"/>
      <c r="NNL2" s="468"/>
      <c r="NNM2" s="468"/>
      <c r="NNN2" s="468"/>
      <c r="NNO2" s="468"/>
      <c r="NNP2" s="468"/>
      <c r="NNQ2" s="468"/>
      <c r="NNR2" s="468"/>
      <c r="NNS2" s="468"/>
      <c r="NNT2" s="468"/>
      <c r="NNU2" s="468"/>
      <c r="NNV2" s="468"/>
      <c r="NNW2" s="468"/>
      <c r="NNX2" s="468"/>
      <c r="NNY2" s="468"/>
      <c r="NNZ2" s="468"/>
      <c r="NOA2" s="468"/>
      <c r="NOB2" s="468"/>
      <c r="NOC2" s="468"/>
      <c r="NOD2" s="468"/>
      <c r="NOE2" s="468"/>
      <c r="NOF2" s="468"/>
      <c r="NOG2" s="468"/>
      <c r="NOH2" s="468"/>
      <c r="NOI2" s="468"/>
      <c r="NOJ2" s="468"/>
      <c r="NOK2" s="468"/>
      <c r="NOL2" s="468"/>
      <c r="NOM2" s="468"/>
      <c r="NON2" s="468"/>
      <c r="NOO2" s="468"/>
      <c r="NOP2" s="468"/>
      <c r="NOQ2" s="468"/>
      <c r="NOR2" s="468"/>
      <c r="NOS2" s="468"/>
      <c r="NOT2" s="468"/>
      <c r="NOU2" s="468"/>
      <c r="NOV2" s="468"/>
      <c r="NOW2" s="468"/>
      <c r="NOX2" s="468"/>
      <c r="NOY2" s="468"/>
      <c r="NOZ2" s="468"/>
      <c r="NPA2" s="468"/>
      <c r="NPB2" s="468"/>
      <c r="NPC2" s="468"/>
      <c r="NPD2" s="468"/>
      <c r="NPE2" s="468"/>
      <c r="NPF2" s="468"/>
      <c r="NPG2" s="468"/>
      <c r="NPH2" s="468"/>
      <c r="NPI2" s="468"/>
      <c r="NPJ2" s="468"/>
      <c r="NPK2" s="468"/>
      <c r="NPL2" s="468"/>
      <c r="NPM2" s="468"/>
      <c r="NPN2" s="468"/>
      <c r="NPO2" s="468"/>
      <c r="NPP2" s="468"/>
      <c r="NPQ2" s="468"/>
      <c r="NPR2" s="468"/>
      <c r="NPS2" s="468"/>
      <c r="NPT2" s="468"/>
      <c r="NPU2" s="468"/>
      <c r="NPV2" s="468"/>
      <c r="NPW2" s="468"/>
      <c r="NPX2" s="468"/>
      <c r="NPY2" s="468"/>
      <c r="NPZ2" s="468"/>
      <c r="NQA2" s="468"/>
      <c r="NQB2" s="468"/>
      <c r="NQC2" s="468"/>
      <c r="NQD2" s="468"/>
      <c r="NQE2" s="468"/>
      <c r="NQF2" s="468"/>
      <c r="NQG2" s="468"/>
      <c r="NQH2" s="468"/>
      <c r="NQI2" s="468"/>
      <c r="NQJ2" s="468"/>
      <c r="NQK2" s="468"/>
      <c r="NQL2" s="468"/>
      <c r="NQM2" s="468"/>
      <c r="NQN2" s="468"/>
      <c r="NQO2" s="468"/>
      <c r="NQP2" s="468"/>
      <c r="NQQ2" s="468"/>
      <c r="NQR2" s="468"/>
      <c r="NQS2" s="468"/>
      <c r="NQT2" s="468"/>
      <c r="NQU2" s="468"/>
      <c r="NQV2" s="468"/>
      <c r="NQW2" s="468"/>
      <c r="NQX2" s="468"/>
      <c r="NQY2" s="468"/>
      <c r="NQZ2" s="468"/>
      <c r="NRA2" s="468"/>
      <c r="NRB2" s="468"/>
      <c r="NRC2" s="468"/>
      <c r="NRD2" s="468"/>
      <c r="NRE2" s="468"/>
      <c r="NRF2" s="468"/>
      <c r="NRG2" s="468"/>
      <c r="NRH2" s="468"/>
      <c r="NRI2" s="468"/>
      <c r="NRJ2" s="468"/>
      <c r="NRK2" s="468"/>
      <c r="NRL2" s="468"/>
      <c r="NRM2" s="468"/>
      <c r="NRN2" s="468"/>
      <c r="NRO2" s="468"/>
      <c r="NRP2" s="468"/>
      <c r="NRQ2" s="468"/>
      <c r="NRR2" s="468"/>
      <c r="NRS2" s="468"/>
      <c r="NRT2" s="468"/>
      <c r="NRU2" s="468"/>
      <c r="NRV2" s="468"/>
      <c r="NRW2" s="468"/>
      <c r="NRX2" s="468"/>
      <c r="NRY2" s="468"/>
      <c r="NRZ2" s="468"/>
      <c r="NSA2" s="468"/>
      <c r="NSB2" s="468"/>
      <c r="NSC2" s="468"/>
      <c r="NSD2" s="468"/>
      <c r="NSE2" s="468"/>
      <c r="NSF2" s="468"/>
      <c r="NSG2" s="468"/>
      <c r="NSH2" s="468"/>
      <c r="NSI2" s="468"/>
      <c r="NSJ2" s="468"/>
      <c r="NSK2" s="468"/>
      <c r="NSL2" s="468"/>
      <c r="NSM2" s="468"/>
      <c r="NSN2" s="468"/>
      <c r="NSO2" s="468"/>
      <c r="NSP2" s="468"/>
      <c r="NSQ2" s="468"/>
      <c r="NSR2" s="468"/>
      <c r="NSS2" s="468"/>
      <c r="NST2" s="468"/>
      <c r="NSU2" s="468"/>
      <c r="NSV2" s="468"/>
      <c r="NSW2" s="468"/>
      <c r="NSX2" s="468"/>
      <c r="NSY2" s="468"/>
      <c r="NSZ2" s="468"/>
      <c r="NTA2" s="468"/>
      <c r="NTB2" s="468"/>
      <c r="NTC2" s="468"/>
      <c r="NTD2" s="468"/>
      <c r="NTE2" s="468"/>
      <c r="NTF2" s="468"/>
      <c r="NTG2" s="468"/>
      <c r="NTH2" s="468"/>
      <c r="NTI2" s="468"/>
      <c r="NTJ2" s="468"/>
      <c r="NTK2" s="468"/>
      <c r="NTL2" s="468"/>
      <c r="NTM2" s="468"/>
      <c r="NTN2" s="468"/>
      <c r="NTO2" s="468"/>
      <c r="NTP2" s="468"/>
      <c r="NTQ2" s="468"/>
      <c r="NTR2" s="468"/>
      <c r="NTS2" s="468"/>
      <c r="NTT2" s="468"/>
      <c r="NTU2" s="468"/>
      <c r="NTV2" s="468"/>
      <c r="NTW2" s="468"/>
      <c r="NTX2" s="468"/>
      <c r="NTY2" s="468"/>
      <c r="NTZ2" s="468"/>
      <c r="NUA2" s="468"/>
      <c r="NUB2" s="468"/>
      <c r="NUC2" s="468"/>
      <c r="NUD2" s="468"/>
      <c r="NUE2" s="468"/>
      <c r="NUF2" s="468"/>
      <c r="NUG2" s="468"/>
      <c r="NUH2" s="468"/>
      <c r="NUI2" s="468"/>
      <c r="NUJ2" s="468"/>
      <c r="NUK2" s="468"/>
      <c r="NUL2" s="468"/>
      <c r="NUM2" s="468"/>
      <c r="NUN2" s="468"/>
      <c r="NUO2" s="468"/>
      <c r="NUP2" s="468"/>
      <c r="NUQ2" s="468"/>
      <c r="NUR2" s="468"/>
      <c r="NUS2" s="468"/>
      <c r="NUT2" s="468"/>
      <c r="NUU2" s="468"/>
      <c r="NUV2" s="468"/>
      <c r="NUW2" s="468"/>
      <c r="NUX2" s="468"/>
      <c r="NUY2" s="468"/>
      <c r="NUZ2" s="468"/>
      <c r="NVA2" s="468"/>
      <c r="NVB2" s="468"/>
      <c r="NVC2" s="468"/>
      <c r="NVD2" s="468"/>
      <c r="NVE2" s="468"/>
      <c r="NVF2" s="468"/>
      <c r="NVG2" s="468"/>
      <c r="NVH2" s="468"/>
      <c r="NVI2" s="468"/>
      <c r="NVJ2" s="468"/>
      <c r="NVK2" s="468"/>
      <c r="NVL2" s="468"/>
      <c r="NVM2" s="468"/>
      <c r="NVN2" s="468"/>
      <c r="NVO2" s="468"/>
      <c r="NVP2" s="468"/>
      <c r="NVQ2" s="468"/>
      <c r="NVR2" s="468"/>
      <c r="NVS2" s="468"/>
      <c r="NVT2" s="468"/>
      <c r="NVU2" s="468"/>
      <c r="NVV2" s="468"/>
      <c r="NVW2" s="468"/>
      <c r="NVX2" s="468"/>
      <c r="NVY2" s="468"/>
      <c r="NVZ2" s="468"/>
      <c r="NWA2" s="468"/>
      <c r="NWB2" s="468"/>
      <c r="NWC2" s="468"/>
      <c r="NWD2" s="468"/>
      <c r="NWE2" s="468"/>
      <c r="NWF2" s="468"/>
      <c r="NWG2" s="468"/>
      <c r="NWH2" s="468"/>
      <c r="NWI2" s="468"/>
      <c r="NWJ2" s="468"/>
      <c r="NWK2" s="468"/>
      <c r="NWL2" s="468"/>
      <c r="NWM2" s="468"/>
      <c r="NWN2" s="468"/>
      <c r="NWO2" s="468"/>
      <c r="NWP2" s="468"/>
      <c r="NWQ2" s="468"/>
      <c r="NWR2" s="468"/>
      <c r="NWS2" s="468"/>
      <c r="NWT2" s="468"/>
      <c r="NWU2" s="468"/>
      <c r="NWV2" s="468"/>
      <c r="NWW2" s="468"/>
      <c r="NWX2" s="468"/>
      <c r="NWY2" s="468"/>
      <c r="NWZ2" s="468"/>
      <c r="NXA2" s="468"/>
      <c r="NXB2" s="468"/>
      <c r="NXC2" s="468"/>
      <c r="NXD2" s="468"/>
      <c r="NXE2" s="468"/>
      <c r="NXF2" s="468"/>
      <c r="NXG2" s="468"/>
      <c r="NXH2" s="468"/>
      <c r="NXI2" s="468"/>
      <c r="NXJ2" s="468"/>
      <c r="NXK2" s="468"/>
      <c r="NXL2" s="468"/>
      <c r="NXM2" s="468"/>
      <c r="NXN2" s="468"/>
      <c r="NXO2" s="468"/>
      <c r="NXP2" s="468"/>
      <c r="NXQ2" s="468"/>
      <c r="NXR2" s="468"/>
      <c r="NXS2" s="468"/>
      <c r="NXT2" s="468"/>
      <c r="NXU2" s="468"/>
      <c r="NXV2" s="468"/>
      <c r="NXW2" s="468"/>
      <c r="NXX2" s="468"/>
      <c r="NXY2" s="468"/>
      <c r="NXZ2" s="468"/>
      <c r="NYA2" s="468"/>
      <c r="NYB2" s="468"/>
      <c r="NYC2" s="468"/>
      <c r="NYD2" s="468"/>
      <c r="NYE2" s="468"/>
      <c r="NYF2" s="468"/>
      <c r="NYG2" s="468"/>
      <c r="NYH2" s="468"/>
      <c r="NYI2" s="468"/>
      <c r="NYJ2" s="468"/>
      <c r="NYK2" s="468"/>
      <c r="NYL2" s="468"/>
      <c r="NYM2" s="468"/>
      <c r="NYN2" s="468"/>
      <c r="NYO2" s="468"/>
      <c r="NYP2" s="468"/>
      <c r="NYQ2" s="468"/>
      <c r="NYR2" s="468"/>
      <c r="NYS2" s="468"/>
      <c r="NYT2" s="468"/>
      <c r="NYU2" s="468"/>
      <c r="NYV2" s="468"/>
      <c r="NYW2" s="468"/>
      <c r="NYX2" s="468"/>
      <c r="NYY2" s="468"/>
      <c r="NYZ2" s="468"/>
      <c r="NZA2" s="468"/>
      <c r="NZB2" s="468"/>
      <c r="NZC2" s="468"/>
      <c r="NZD2" s="468"/>
      <c r="NZE2" s="468"/>
      <c r="NZF2" s="468"/>
      <c r="NZG2" s="468"/>
      <c r="NZH2" s="468"/>
      <c r="NZI2" s="468"/>
      <c r="NZJ2" s="468"/>
      <c r="NZK2" s="468"/>
      <c r="NZL2" s="468"/>
      <c r="NZM2" s="468"/>
      <c r="NZN2" s="468"/>
      <c r="NZO2" s="468"/>
      <c r="NZP2" s="468"/>
      <c r="NZQ2" s="468"/>
      <c r="NZR2" s="468"/>
      <c r="NZS2" s="468"/>
      <c r="NZT2" s="468"/>
      <c r="NZU2" s="468"/>
      <c r="NZV2" s="468"/>
      <c r="NZW2" s="468"/>
      <c r="NZX2" s="468"/>
      <c r="NZY2" s="468"/>
      <c r="NZZ2" s="468"/>
      <c r="OAA2" s="468"/>
      <c r="OAB2" s="468"/>
      <c r="OAC2" s="468"/>
      <c r="OAD2" s="468"/>
      <c r="OAE2" s="468"/>
      <c r="OAF2" s="468"/>
      <c r="OAG2" s="468"/>
      <c r="OAH2" s="468"/>
      <c r="OAI2" s="468"/>
      <c r="OAJ2" s="468"/>
      <c r="OAK2" s="468"/>
      <c r="OAL2" s="468"/>
      <c r="OAM2" s="468"/>
      <c r="OAN2" s="468"/>
      <c r="OAO2" s="468"/>
      <c r="OAP2" s="468"/>
      <c r="OAQ2" s="468"/>
      <c r="OAR2" s="468"/>
      <c r="OAS2" s="468"/>
      <c r="OAT2" s="468"/>
      <c r="OAU2" s="468"/>
      <c r="OAV2" s="468"/>
      <c r="OAW2" s="468"/>
      <c r="OAX2" s="468"/>
      <c r="OAY2" s="468"/>
      <c r="OAZ2" s="468"/>
      <c r="OBA2" s="468"/>
      <c r="OBB2" s="468"/>
      <c r="OBC2" s="468"/>
      <c r="OBD2" s="468"/>
      <c r="OBE2" s="468"/>
      <c r="OBF2" s="468"/>
      <c r="OBG2" s="468"/>
      <c r="OBH2" s="468"/>
      <c r="OBI2" s="468"/>
      <c r="OBJ2" s="468"/>
      <c r="OBK2" s="468"/>
      <c r="OBL2" s="468"/>
      <c r="OBM2" s="468"/>
      <c r="OBN2" s="468"/>
      <c r="OBO2" s="468"/>
      <c r="OBP2" s="468"/>
      <c r="OBQ2" s="468"/>
      <c r="OBR2" s="468"/>
      <c r="OBS2" s="468"/>
      <c r="OBT2" s="468"/>
      <c r="OBU2" s="468"/>
      <c r="OBV2" s="468"/>
      <c r="OBW2" s="468"/>
      <c r="OBX2" s="468"/>
      <c r="OBY2" s="468"/>
      <c r="OBZ2" s="468"/>
      <c r="OCA2" s="468"/>
      <c r="OCB2" s="468"/>
      <c r="OCC2" s="468"/>
      <c r="OCD2" s="468"/>
      <c r="OCE2" s="468"/>
      <c r="OCF2" s="468"/>
      <c r="OCG2" s="468"/>
      <c r="OCH2" s="468"/>
      <c r="OCI2" s="468"/>
      <c r="OCJ2" s="468"/>
      <c r="OCK2" s="468"/>
      <c r="OCL2" s="468"/>
      <c r="OCM2" s="468"/>
      <c r="OCN2" s="468"/>
      <c r="OCO2" s="468"/>
      <c r="OCP2" s="468"/>
      <c r="OCQ2" s="468"/>
      <c r="OCR2" s="468"/>
      <c r="OCS2" s="468"/>
      <c r="OCT2" s="468"/>
      <c r="OCU2" s="468"/>
      <c r="OCV2" s="468"/>
      <c r="OCW2" s="468"/>
      <c r="OCX2" s="468"/>
      <c r="OCY2" s="468"/>
      <c r="OCZ2" s="468"/>
      <c r="ODA2" s="468"/>
      <c r="ODB2" s="468"/>
      <c r="ODC2" s="468"/>
      <c r="ODD2" s="468"/>
      <c r="ODE2" s="468"/>
      <c r="ODF2" s="468"/>
      <c r="ODG2" s="468"/>
      <c r="ODH2" s="468"/>
      <c r="ODI2" s="468"/>
      <c r="ODJ2" s="468"/>
      <c r="ODK2" s="468"/>
      <c r="ODL2" s="468"/>
      <c r="ODM2" s="468"/>
      <c r="ODN2" s="468"/>
      <c r="ODO2" s="468"/>
      <c r="ODP2" s="468"/>
      <c r="ODQ2" s="468"/>
      <c r="ODR2" s="468"/>
      <c r="ODS2" s="468"/>
      <c r="ODT2" s="468"/>
      <c r="ODU2" s="468"/>
      <c r="ODV2" s="468"/>
      <c r="ODW2" s="468"/>
      <c r="ODX2" s="468"/>
      <c r="ODY2" s="468"/>
      <c r="ODZ2" s="468"/>
      <c r="OEA2" s="468"/>
      <c r="OEB2" s="468"/>
      <c r="OEC2" s="468"/>
      <c r="OED2" s="468"/>
      <c r="OEE2" s="468"/>
      <c r="OEF2" s="468"/>
      <c r="OEG2" s="468"/>
      <c r="OEH2" s="468"/>
      <c r="OEI2" s="468"/>
      <c r="OEJ2" s="468"/>
      <c r="OEK2" s="468"/>
      <c r="OEL2" s="468"/>
      <c r="OEM2" s="468"/>
      <c r="OEN2" s="468"/>
      <c r="OEO2" s="468"/>
      <c r="OEP2" s="468"/>
      <c r="OEQ2" s="468"/>
      <c r="OER2" s="468"/>
      <c r="OES2" s="468"/>
      <c r="OET2" s="468"/>
      <c r="OEU2" s="468"/>
      <c r="OEV2" s="468"/>
      <c r="OEW2" s="468"/>
      <c r="OEX2" s="468"/>
      <c r="OEY2" s="468"/>
      <c r="OEZ2" s="468"/>
      <c r="OFA2" s="468"/>
      <c r="OFB2" s="468"/>
      <c r="OFC2" s="468"/>
      <c r="OFD2" s="468"/>
      <c r="OFE2" s="468"/>
      <c r="OFF2" s="468"/>
      <c r="OFG2" s="468"/>
      <c r="OFH2" s="468"/>
      <c r="OFI2" s="468"/>
      <c r="OFJ2" s="468"/>
      <c r="OFK2" s="468"/>
      <c r="OFL2" s="468"/>
      <c r="OFM2" s="468"/>
      <c r="OFN2" s="468"/>
      <c r="OFO2" s="468"/>
      <c r="OFP2" s="468"/>
      <c r="OFQ2" s="468"/>
      <c r="OFR2" s="468"/>
      <c r="OFS2" s="468"/>
      <c r="OFT2" s="468"/>
      <c r="OFU2" s="468"/>
      <c r="OFV2" s="468"/>
      <c r="OFW2" s="468"/>
      <c r="OFX2" s="468"/>
      <c r="OFY2" s="468"/>
      <c r="OFZ2" s="468"/>
      <c r="OGA2" s="468"/>
      <c r="OGB2" s="468"/>
      <c r="OGC2" s="468"/>
      <c r="OGD2" s="468"/>
      <c r="OGE2" s="468"/>
      <c r="OGF2" s="468"/>
      <c r="OGG2" s="468"/>
      <c r="OGH2" s="468"/>
      <c r="OGI2" s="468"/>
      <c r="OGJ2" s="468"/>
      <c r="OGK2" s="468"/>
      <c r="OGL2" s="468"/>
      <c r="OGM2" s="468"/>
      <c r="OGN2" s="468"/>
      <c r="OGO2" s="468"/>
      <c r="OGP2" s="468"/>
      <c r="OGQ2" s="468"/>
      <c r="OGR2" s="468"/>
      <c r="OGS2" s="468"/>
      <c r="OGT2" s="468"/>
      <c r="OGU2" s="468"/>
      <c r="OGV2" s="468"/>
      <c r="OGW2" s="468"/>
      <c r="OGX2" s="468"/>
      <c r="OGY2" s="468"/>
      <c r="OGZ2" s="468"/>
      <c r="OHA2" s="468"/>
      <c r="OHB2" s="468"/>
      <c r="OHC2" s="468"/>
      <c r="OHD2" s="468"/>
      <c r="OHE2" s="468"/>
      <c r="OHF2" s="468"/>
      <c r="OHG2" s="468"/>
      <c r="OHH2" s="468"/>
      <c r="OHI2" s="468"/>
      <c r="OHJ2" s="468"/>
      <c r="OHK2" s="468"/>
      <c r="OHL2" s="468"/>
      <c r="OHM2" s="468"/>
      <c r="OHN2" s="468"/>
      <c r="OHO2" s="468"/>
      <c r="OHP2" s="468"/>
      <c r="OHQ2" s="468"/>
      <c r="OHR2" s="468"/>
      <c r="OHS2" s="468"/>
      <c r="OHT2" s="468"/>
      <c r="OHU2" s="468"/>
      <c r="OHV2" s="468"/>
      <c r="OHW2" s="468"/>
      <c r="OHX2" s="468"/>
      <c r="OHY2" s="468"/>
      <c r="OHZ2" s="468"/>
      <c r="OIA2" s="468"/>
      <c r="OIB2" s="468"/>
      <c r="OIC2" s="468"/>
      <c r="OID2" s="468"/>
      <c r="OIE2" s="468"/>
      <c r="OIF2" s="468"/>
      <c r="OIG2" s="468"/>
      <c r="OIH2" s="468"/>
      <c r="OII2" s="468"/>
      <c r="OIJ2" s="468"/>
      <c r="OIK2" s="468"/>
      <c r="OIL2" s="468"/>
      <c r="OIM2" s="468"/>
      <c r="OIN2" s="468"/>
      <c r="OIO2" s="468"/>
      <c r="OIP2" s="468"/>
      <c r="OIQ2" s="468"/>
      <c r="OIR2" s="468"/>
      <c r="OIS2" s="468"/>
      <c r="OIT2" s="468"/>
      <c r="OIU2" s="468"/>
      <c r="OIV2" s="468"/>
      <c r="OIW2" s="468"/>
      <c r="OIX2" s="468"/>
      <c r="OIY2" s="468"/>
      <c r="OIZ2" s="468"/>
      <c r="OJA2" s="468"/>
      <c r="OJB2" s="468"/>
      <c r="OJC2" s="468"/>
      <c r="OJD2" s="468"/>
      <c r="OJE2" s="468"/>
      <c r="OJF2" s="468"/>
      <c r="OJG2" s="468"/>
      <c r="OJH2" s="468"/>
      <c r="OJI2" s="468"/>
      <c r="OJJ2" s="468"/>
      <c r="OJK2" s="468"/>
      <c r="OJL2" s="468"/>
      <c r="OJM2" s="468"/>
      <c r="OJN2" s="468"/>
      <c r="OJO2" s="468"/>
      <c r="OJP2" s="468"/>
      <c r="OJQ2" s="468"/>
      <c r="OJR2" s="468"/>
      <c r="OJS2" s="468"/>
      <c r="OJT2" s="468"/>
      <c r="OJU2" s="468"/>
      <c r="OJV2" s="468"/>
      <c r="OJW2" s="468"/>
      <c r="OJX2" s="468"/>
      <c r="OJY2" s="468"/>
      <c r="OJZ2" s="468"/>
      <c r="OKA2" s="468"/>
      <c r="OKB2" s="468"/>
      <c r="OKC2" s="468"/>
      <c r="OKD2" s="468"/>
      <c r="OKE2" s="468"/>
      <c r="OKF2" s="468"/>
      <c r="OKG2" s="468"/>
      <c r="OKH2" s="468"/>
      <c r="OKI2" s="468"/>
      <c r="OKJ2" s="468"/>
      <c r="OKK2" s="468"/>
      <c r="OKL2" s="468"/>
      <c r="OKM2" s="468"/>
      <c r="OKN2" s="468"/>
      <c r="OKO2" s="468"/>
      <c r="OKP2" s="468"/>
      <c r="OKQ2" s="468"/>
      <c r="OKR2" s="468"/>
      <c r="OKS2" s="468"/>
      <c r="OKT2" s="468"/>
      <c r="OKU2" s="468"/>
      <c r="OKV2" s="468"/>
      <c r="OKW2" s="468"/>
      <c r="OKX2" s="468"/>
      <c r="OKY2" s="468"/>
      <c r="OKZ2" s="468"/>
      <c r="OLA2" s="468"/>
      <c r="OLB2" s="468"/>
      <c r="OLC2" s="468"/>
      <c r="OLD2" s="468"/>
      <c r="OLE2" s="468"/>
      <c r="OLF2" s="468"/>
      <c r="OLG2" s="468"/>
      <c r="OLH2" s="468"/>
      <c r="OLI2" s="468"/>
      <c r="OLJ2" s="468"/>
      <c r="OLK2" s="468"/>
      <c r="OLL2" s="468"/>
      <c r="OLM2" s="468"/>
      <c r="OLN2" s="468"/>
      <c r="OLO2" s="468"/>
      <c r="OLP2" s="468"/>
      <c r="OLQ2" s="468"/>
      <c r="OLR2" s="468"/>
      <c r="OLS2" s="468"/>
      <c r="OLT2" s="468"/>
      <c r="OLU2" s="468"/>
      <c r="OLV2" s="468"/>
      <c r="OLW2" s="468"/>
      <c r="OLX2" s="468"/>
      <c r="OLY2" s="468"/>
      <c r="OLZ2" s="468"/>
      <c r="OMA2" s="468"/>
      <c r="OMB2" s="468"/>
      <c r="OMC2" s="468"/>
      <c r="OMD2" s="468"/>
      <c r="OME2" s="468"/>
      <c r="OMF2" s="468"/>
      <c r="OMG2" s="468"/>
      <c r="OMH2" s="468"/>
      <c r="OMI2" s="468"/>
      <c r="OMJ2" s="468"/>
      <c r="OMK2" s="468"/>
      <c r="OML2" s="468"/>
      <c r="OMM2" s="468"/>
      <c r="OMN2" s="468"/>
      <c r="OMO2" s="468"/>
      <c r="OMP2" s="468"/>
      <c r="OMQ2" s="468"/>
      <c r="OMR2" s="468"/>
      <c r="OMS2" s="468"/>
      <c r="OMT2" s="468"/>
      <c r="OMU2" s="468"/>
      <c r="OMV2" s="468"/>
      <c r="OMW2" s="468"/>
      <c r="OMX2" s="468"/>
      <c r="OMY2" s="468"/>
      <c r="OMZ2" s="468"/>
      <c r="ONA2" s="468"/>
      <c r="ONB2" s="468"/>
      <c r="ONC2" s="468"/>
      <c r="OND2" s="468"/>
      <c r="ONE2" s="468"/>
      <c r="ONF2" s="468"/>
      <c r="ONG2" s="468"/>
      <c r="ONH2" s="468"/>
      <c r="ONI2" s="468"/>
      <c r="ONJ2" s="468"/>
      <c r="ONK2" s="468"/>
      <c r="ONL2" s="468"/>
      <c r="ONM2" s="468"/>
      <c r="ONN2" s="468"/>
      <c r="ONO2" s="468"/>
      <c r="ONP2" s="468"/>
      <c r="ONQ2" s="468"/>
      <c r="ONR2" s="468"/>
      <c r="ONS2" s="468"/>
      <c r="ONT2" s="468"/>
      <c r="ONU2" s="468"/>
      <c r="ONV2" s="468"/>
      <c r="ONW2" s="468"/>
      <c r="ONX2" s="468"/>
      <c r="ONY2" s="468"/>
      <c r="ONZ2" s="468"/>
      <c r="OOA2" s="468"/>
      <c r="OOB2" s="468"/>
      <c r="OOC2" s="468"/>
      <c r="OOD2" s="468"/>
      <c r="OOE2" s="468"/>
      <c r="OOF2" s="468"/>
      <c r="OOG2" s="468"/>
      <c r="OOH2" s="468"/>
      <c r="OOI2" s="468"/>
      <c r="OOJ2" s="468"/>
      <c r="OOK2" s="468"/>
      <c r="OOL2" s="468"/>
      <c r="OOM2" s="468"/>
      <c r="OON2" s="468"/>
      <c r="OOO2" s="468"/>
      <c r="OOP2" s="468"/>
      <c r="OOQ2" s="468"/>
      <c r="OOR2" s="468"/>
      <c r="OOS2" s="468"/>
      <c r="OOT2" s="468"/>
      <c r="OOU2" s="468"/>
      <c r="OOV2" s="468"/>
      <c r="OOW2" s="468"/>
      <c r="OOX2" s="468"/>
      <c r="OOY2" s="468"/>
      <c r="OOZ2" s="468"/>
      <c r="OPA2" s="468"/>
      <c r="OPB2" s="468"/>
      <c r="OPC2" s="468"/>
      <c r="OPD2" s="468"/>
      <c r="OPE2" s="468"/>
      <c r="OPF2" s="468"/>
      <c r="OPG2" s="468"/>
      <c r="OPH2" s="468"/>
      <c r="OPI2" s="468"/>
      <c r="OPJ2" s="468"/>
      <c r="OPK2" s="468"/>
      <c r="OPL2" s="468"/>
      <c r="OPM2" s="468"/>
      <c r="OPN2" s="468"/>
      <c r="OPO2" s="468"/>
      <c r="OPP2" s="468"/>
      <c r="OPQ2" s="468"/>
      <c r="OPR2" s="468"/>
      <c r="OPS2" s="468"/>
      <c r="OPT2" s="468"/>
      <c r="OPU2" s="468"/>
      <c r="OPV2" s="468"/>
      <c r="OPW2" s="468"/>
      <c r="OPX2" s="468"/>
      <c r="OPY2" s="468"/>
      <c r="OPZ2" s="468"/>
      <c r="OQA2" s="468"/>
      <c r="OQB2" s="468"/>
      <c r="OQC2" s="468"/>
      <c r="OQD2" s="468"/>
      <c r="OQE2" s="468"/>
      <c r="OQF2" s="468"/>
      <c r="OQG2" s="468"/>
      <c r="OQH2" s="468"/>
      <c r="OQI2" s="468"/>
      <c r="OQJ2" s="468"/>
      <c r="OQK2" s="468"/>
      <c r="OQL2" s="468"/>
      <c r="OQM2" s="468"/>
      <c r="OQN2" s="468"/>
      <c r="OQO2" s="468"/>
      <c r="OQP2" s="468"/>
      <c r="OQQ2" s="468"/>
      <c r="OQR2" s="468"/>
      <c r="OQS2" s="468"/>
      <c r="OQT2" s="468"/>
      <c r="OQU2" s="468"/>
      <c r="OQV2" s="468"/>
      <c r="OQW2" s="468"/>
      <c r="OQX2" s="468"/>
      <c r="OQY2" s="468"/>
      <c r="OQZ2" s="468"/>
      <c r="ORA2" s="468"/>
      <c r="ORB2" s="468"/>
      <c r="ORC2" s="468"/>
      <c r="ORD2" s="468"/>
      <c r="ORE2" s="468"/>
      <c r="ORF2" s="468"/>
      <c r="ORG2" s="468"/>
      <c r="ORH2" s="468"/>
      <c r="ORI2" s="468"/>
      <c r="ORJ2" s="468"/>
      <c r="ORK2" s="468"/>
      <c r="ORL2" s="468"/>
      <c r="ORM2" s="468"/>
      <c r="ORN2" s="468"/>
      <c r="ORO2" s="468"/>
      <c r="ORP2" s="468"/>
      <c r="ORQ2" s="468"/>
      <c r="ORR2" s="468"/>
      <c r="ORS2" s="468"/>
      <c r="ORT2" s="468"/>
      <c r="ORU2" s="468"/>
      <c r="ORV2" s="468"/>
      <c r="ORW2" s="468"/>
      <c r="ORX2" s="468"/>
      <c r="ORY2" s="468"/>
      <c r="ORZ2" s="468"/>
      <c r="OSA2" s="468"/>
      <c r="OSB2" s="468"/>
      <c r="OSC2" s="468"/>
      <c r="OSD2" s="468"/>
      <c r="OSE2" s="468"/>
      <c r="OSF2" s="468"/>
      <c r="OSG2" s="468"/>
      <c r="OSH2" s="468"/>
      <c r="OSI2" s="468"/>
      <c r="OSJ2" s="468"/>
      <c r="OSK2" s="468"/>
      <c r="OSL2" s="468"/>
      <c r="OSM2" s="468"/>
      <c r="OSN2" s="468"/>
      <c r="OSO2" s="468"/>
      <c r="OSP2" s="468"/>
      <c r="OSQ2" s="468"/>
      <c r="OSR2" s="468"/>
      <c r="OSS2" s="468"/>
      <c r="OST2" s="468"/>
      <c r="OSU2" s="468"/>
      <c r="OSV2" s="468"/>
      <c r="OSW2" s="468"/>
      <c r="OSX2" s="468"/>
      <c r="OSY2" s="468"/>
      <c r="OSZ2" s="468"/>
      <c r="OTA2" s="468"/>
      <c r="OTB2" s="468"/>
      <c r="OTC2" s="468"/>
      <c r="OTD2" s="468"/>
      <c r="OTE2" s="468"/>
      <c r="OTF2" s="468"/>
      <c r="OTG2" s="468"/>
      <c r="OTH2" s="468"/>
      <c r="OTI2" s="468"/>
      <c r="OTJ2" s="468"/>
      <c r="OTK2" s="468"/>
      <c r="OTL2" s="468"/>
      <c r="OTM2" s="468"/>
      <c r="OTN2" s="468"/>
      <c r="OTO2" s="468"/>
      <c r="OTP2" s="468"/>
      <c r="OTQ2" s="468"/>
      <c r="OTR2" s="468"/>
      <c r="OTS2" s="468"/>
      <c r="OTT2" s="468"/>
      <c r="OTU2" s="468"/>
      <c r="OTV2" s="468"/>
      <c r="OTW2" s="468"/>
      <c r="OTX2" s="468"/>
      <c r="OTY2" s="468"/>
      <c r="OTZ2" s="468"/>
      <c r="OUA2" s="468"/>
      <c r="OUB2" s="468"/>
      <c r="OUC2" s="468"/>
      <c r="OUD2" s="468"/>
      <c r="OUE2" s="468"/>
      <c r="OUF2" s="468"/>
      <c r="OUG2" s="468"/>
      <c r="OUH2" s="468"/>
      <c r="OUI2" s="468"/>
      <c r="OUJ2" s="468"/>
      <c r="OUK2" s="468"/>
      <c r="OUL2" s="468"/>
      <c r="OUM2" s="468"/>
      <c r="OUN2" s="468"/>
      <c r="OUO2" s="468"/>
      <c r="OUP2" s="468"/>
      <c r="OUQ2" s="468"/>
      <c r="OUR2" s="468"/>
      <c r="OUS2" s="468"/>
      <c r="OUT2" s="468"/>
      <c r="OUU2" s="468"/>
      <c r="OUV2" s="468"/>
      <c r="OUW2" s="468"/>
      <c r="OUX2" s="468"/>
      <c r="OUY2" s="468"/>
      <c r="OUZ2" s="468"/>
      <c r="OVA2" s="468"/>
      <c r="OVB2" s="468"/>
      <c r="OVC2" s="468"/>
      <c r="OVD2" s="468"/>
      <c r="OVE2" s="468"/>
      <c r="OVF2" s="468"/>
      <c r="OVG2" s="468"/>
      <c r="OVH2" s="468"/>
      <c r="OVI2" s="468"/>
      <c r="OVJ2" s="468"/>
      <c r="OVK2" s="468"/>
      <c r="OVL2" s="468"/>
      <c r="OVM2" s="468"/>
      <c r="OVN2" s="468"/>
      <c r="OVO2" s="468"/>
      <c r="OVP2" s="468"/>
      <c r="OVQ2" s="468"/>
      <c r="OVR2" s="468"/>
      <c r="OVS2" s="468"/>
      <c r="OVT2" s="468"/>
      <c r="OVU2" s="468"/>
      <c r="OVV2" s="468"/>
      <c r="OVW2" s="468"/>
      <c r="OVX2" s="468"/>
      <c r="OVY2" s="468"/>
      <c r="OVZ2" s="468"/>
      <c r="OWA2" s="468"/>
      <c r="OWB2" s="468"/>
      <c r="OWC2" s="468"/>
      <c r="OWD2" s="468"/>
      <c r="OWE2" s="468"/>
      <c r="OWF2" s="468"/>
      <c r="OWG2" s="468"/>
      <c r="OWH2" s="468"/>
      <c r="OWI2" s="468"/>
      <c r="OWJ2" s="468"/>
      <c r="OWK2" s="468"/>
      <c r="OWL2" s="468"/>
      <c r="OWM2" s="468"/>
      <c r="OWN2" s="468"/>
      <c r="OWO2" s="468"/>
      <c r="OWP2" s="468"/>
      <c r="OWQ2" s="468"/>
      <c r="OWR2" s="468"/>
      <c r="OWS2" s="468"/>
      <c r="OWT2" s="468"/>
      <c r="OWU2" s="468"/>
      <c r="OWV2" s="468"/>
      <c r="OWW2" s="468"/>
      <c r="OWX2" s="468"/>
      <c r="OWY2" s="468"/>
      <c r="OWZ2" s="468"/>
      <c r="OXA2" s="468"/>
      <c r="OXB2" s="468"/>
      <c r="OXC2" s="468"/>
      <c r="OXD2" s="468"/>
      <c r="OXE2" s="468"/>
      <c r="OXF2" s="468"/>
      <c r="OXG2" s="468"/>
      <c r="OXH2" s="468"/>
      <c r="OXI2" s="468"/>
      <c r="OXJ2" s="468"/>
      <c r="OXK2" s="468"/>
      <c r="OXL2" s="468"/>
      <c r="OXM2" s="468"/>
      <c r="OXN2" s="468"/>
      <c r="OXO2" s="468"/>
      <c r="OXP2" s="468"/>
      <c r="OXQ2" s="468"/>
      <c r="OXR2" s="468"/>
      <c r="OXS2" s="468"/>
      <c r="OXT2" s="468"/>
      <c r="OXU2" s="468"/>
      <c r="OXV2" s="468"/>
      <c r="OXW2" s="468"/>
      <c r="OXX2" s="468"/>
      <c r="OXY2" s="468"/>
      <c r="OXZ2" s="468"/>
      <c r="OYA2" s="468"/>
      <c r="OYB2" s="468"/>
      <c r="OYC2" s="468"/>
      <c r="OYD2" s="468"/>
      <c r="OYE2" s="468"/>
      <c r="OYF2" s="468"/>
      <c r="OYG2" s="468"/>
      <c r="OYH2" s="468"/>
      <c r="OYI2" s="468"/>
      <c r="OYJ2" s="468"/>
      <c r="OYK2" s="468"/>
      <c r="OYL2" s="468"/>
      <c r="OYM2" s="468"/>
      <c r="OYN2" s="468"/>
      <c r="OYO2" s="468"/>
      <c r="OYP2" s="468"/>
      <c r="OYQ2" s="468"/>
      <c r="OYR2" s="468"/>
      <c r="OYS2" s="468"/>
      <c r="OYT2" s="468"/>
      <c r="OYU2" s="468"/>
      <c r="OYV2" s="468"/>
      <c r="OYW2" s="468"/>
      <c r="OYX2" s="468"/>
      <c r="OYY2" s="468"/>
      <c r="OYZ2" s="468"/>
      <c r="OZA2" s="468"/>
      <c r="OZB2" s="468"/>
      <c r="OZC2" s="468"/>
      <c r="OZD2" s="468"/>
      <c r="OZE2" s="468"/>
      <c r="OZF2" s="468"/>
      <c r="OZG2" s="468"/>
      <c r="OZH2" s="468"/>
      <c r="OZI2" s="468"/>
      <c r="OZJ2" s="468"/>
      <c r="OZK2" s="468"/>
      <c r="OZL2" s="468"/>
      <c r="OZM2" s="468"/>
      <c r="OZN2" s="468"/>
      <c r="OZO2" s="468"/>
      <c r="OZP2" s="468"/>
      <c r="OZQ2" s="468"/>
      <c r="OZR2" s="468"/>
      <c r="OZS2" s="468"/>
      <c r="OZT2" s="468"/>
      <c r="OZU2" s="468"/>
      <c r="OZV2" s="468"/>
      <c r="OZW2" s="468"/>
      <c r="OZX2" s="468"/>
      <c r="OZY2" s="468"/>
      <c r="OZZ2" s="468"/>
      <c r="PAA2" s="468"/>
      <c r="PAB2" s="468"/>
      <c r="PAC2" s="468"/>
      <c r="PAD2" s="468"/>
      <c r="PAE2" s="468"/>
      <c r="PAF2" s="468"/>
      <c r="PAG2" s="468"/>
      <c r="PAH2" s="468"/>
      <c r="PAI2" s="468"/>
      <c r="PAJ2" s="468"/>
      <c r="PAK2" s="468"/>
      <c r="PAL2" s="468"/>
      <c r="PAM2" s="468"/>
      <c r="PAN2" s="468"/>
      <c r="PAO2" s="468"/>
      <c r="PAP2" s="468"/>
      <c r="PAQ2" s="468"/>
      <c r="PAR2" s="468"/>
      <c r="PAS2" s="468"/>
      <c r="PAT2" s="468"/>
      <c r="PAU2" s="468"/>
      <c r="PAV2" s="468"/>
      <c r="PAW2" s="468"/>
      <c r="PAX2" s="468"/>
      <c r="PAY2" s="468"/>
      <c r="PAZ2" s="468"/>
      <c r="PBA2" s="468"/>
      <c r="PBB2" s="468"/>
      <c r="PBC2" s="468"/>
      <c r="PBD2" s="468"/>
      <c r="PBE2" s="468"/>
      <c r="PBF2" s="468"/>
      <c r="PBG2" s="468"/>
      <c r="PBH2" s="468"/>
      <c r="PBI2" s="468"/>
      <c r="PBJ2" s="468"/>
      <c r="PBK2" s="468"/>
      <c r="PBL2" s="468"/>
      <c r="PBM2" s="468"/>
      <c r="PBN2" s="468"/>
      <c r="PBO2" s="468"/>
      <c r="PBP2" s="468"/>
      <c r="PBQ2" s="468"/>
      <c r="PBR2" s="468"/>
      <c r="PBS2" s="468"/>
      <c r="PBT2" s="468"/>
      <c r="PBU2" s="468"/>
      <c r="PBV2" s="468"/>
      <c r="PBW2" s="468"/>
      <c r="PBX2" s="468"/>
      <c r="PBY2" s="468"/>
      <c r="PBZ2" s="468"/>
      <c r="PCA2" s="468"/>
      <c r="PCB2" s="468"/>
      <c r="PCC2" s="468"/>
      <c r="PCD2" s="468"/>
      <c r="PCE2" s="468"/>
      <c r="PCF2" s="468"/>
      <c r="PCG2" s="468"/>
      <c r="PCH2" s="468"/>
      <c r="PCI2" s="468"/>
      <c r="PCJ2" s="468"/>
      <c r="PCK2" s="468"/>
      <c r="PCL2" s="468"/>
      <c r="PCM2" s="468"/>
      <c r="PCN2" s="468"/>
      <c r="PCO2" s="468"/>
      <c r="PCP2" s="468"/>
      <c r="PCQ2" s="468"/>
      <c r="PCR2" s="468"/>
      <c r="PCS2" s="468"/>
      <c r="PCT2" s="468"/>
      <c r="PCU2" s="468"/>
      <c r="PCV2" s="468"/>
      <c r="PCW2" s="468"/>
      <c r="PCX2" s="468"/>
      <c r="PCY2" s="468"/>
      <c r="PCZ2" s="468"/>
      <c r="PDA2" s="468"/>
      <c r="PDB2" s="468"/>
      <c r="PDC2" s="468"/>
      <c r="PDD2" s="468"/>
      <c r="PDE2" s="468"/>
      <c r="PDF2" s="468"/>
      <c r="PDG2" s="468"/>
      <c r="PDH2" s="468"/>
      <c r="PDI2" s="468"/>
      <c r="PDJ2" s="468"/>
      <c r="PDK2" s="468"/>
      <c r="PDL2" s="468"/>
      <c r="PDM2" s="468"/>
      <c r="PDN2" s="468"/>
      <c r="PDO2" s="468"/>
      <c r="PDP2" s="468"/>
      <c r="PDQ2" s="468"/>
      <c r="PDR2" s="468"/>
      <c r="PDS2" s="468"/>
      <c r="PDT2" s="468"/>
      <c r="PDU2" s="468"/>
      <c r="PDV2" s="468"/>
      <c r="PDW2" s="468"/>
      <c r="PDX2" s="468"/>
      <c r="PDY2" s="468"/>
      <c r="PDZ2" s="468"/>
      <c r="PEA2" s="468"/>
      <c r="PEB2" s="468"/>
      <c r="PEC2" s="468"/>
      <c r="PED2" s="468"/>
      <c r="PEE2" s="468"/>
      <c r="PEF2" s="468"/>
      <c r="PEG2" s="468"/>
      <c r="PEH2" s="468"/>
      <c r="PEI2" s="468"/>
      <c r="PEJ2" s="468"/>
      <c r="PEK2" s="468"/>
      <c r="PEL2" s="468"/>
      <c r="PEM2" s="468"/>
      <c r="PEN2" s="468"/>
      <c r="PEO2" s="468"/>
      <c r="PEP2" s="468"/>
      <c r="PEQ2" s="468"/>
      <c r="PER2" s="468"/>
      <c r="PES2" s="468"/>
      <c r="PET2" s="468"/>
      <c r="PEU2" s="468"/>
      <c r="PEV2" s="468"/>
      <c r="PEW2" s="468"/>
      <c r="PEX2" s="468"/>
      <c r="PEY2" s="468"/>
      <c r="PEZ2" s="468"/>
      <c r="PFA2" s="468"/>
      <c r="PFB2" s="468"/>
      <c r="PFC2" s="468"/>
      <c r="PFD2" s="468"/>
      <c r="PFE2" s="468"/>
      <c r="PFF2" s="468"/>
      <c r="PFG2" s="468"/>
      <c r="PFH2" s="468"/>
      <c r="PFI2" s="468"/>
      <c r="PFJ2" s="468"/>
      <c r="PFK2" s="468"/>
      <c r="PFL2" s="468"/>
      <c r="PFM2" s="468"/>
      <c r="PFN2" s="468"/>
      <c r="PFO2" s="468"/>
      <c r="PFP2" s="468"/>
      <c r="PFQ2" s="468"/>
      <c r="PFR2" s="468"/>
      <c r="PFS2" s="468"/>
      <c r="PFT2" s="468"/>
      <c r="PFU2" s="468"/>
      <c r="PFV2" s="468"/>
      <c r="PFW2" s="468"/>
      <c r="PFX2" s="468"/>
      <c r="PFY2" s="468"/>
      <c r="PFZ2" s="468"/>
      <c r="PGA2" s="468"/>
      <c r="PGB2" s="468"/>
      <c r="PGC2" s="468"/>
      <c r="PGD2" s="468"/>
      <c r="PGE2" s="468"/>
      <c r="PGF2" s="468"/>
      <c r="PGG2" s="468"/>
      <c r="PGH2" s="468"/>
      <c r="PGI2" s="468"/>
      <c r="PGJ2" s="468"/>
      <c r="PGK2" s="468"/>
      <c r="PGL2" s="468"/>
      <c r="PGM2" s="468"/>
      <c r="PGN2" s="468"/>
      <c r="PGO2" s="468"/>
      <c r="PGP2" s="468"/>
      <c r="PGQ2" s="468"/>
      <c r="PGR2" s="468"/>
      <c r="PGS2" s="468"/>
      <c r="PGT2" s="468"/>
      <c r="PGU2" s="468"/>
      <c r="PGV2" s="468"/>
      <c r="PGW2" s="468"/>
      <c r="PGX2" s="468"/>
      <c r="PGY2" s="468"/>
      <c r="PGZ2" s="468"/>
      <c r="PHA2" s="468"/>
      <c r="PHB2" s="468"/>
      <c r="PHC2" s="468"/>
      <c r="PHD2" s="468"/>
      <c r="PHE2" s="468"/>
      <c r="PHF2" s="468"/>
      <c r="PHG2" s="468"/>
      <c r="PHH2" s="468"/>
      <c r="PHI2" s="468"/>
      <c r="PHJ2" s="468"/>
      <c r="PHK2" s="468"/>
      <c r="PHL2" s="468"/>
      <c r="PHM2" s="468"/>
      <c r="PHN2" s="468"/>
      <c r="PHO2" s="468"/>
      <c r="PHP2" s="468"/>
      <c r="PHQ2" s="468"/>
      <c r="PHR2" s="468"/>
      <c r="PHS2" s="468"/>
      <c r="PHT2" s="468"/>
      <c r="PHU2" s="468"/>
      <c r="PHV2" s="468"/>
      <c r="PHW2" s="468"/>
      <c r="PHX2" s="468"/>
      <c r="PHY2" s="468"/>
      <c r="PHZ2" s="468"/>
      <c r="PIA2" s="468"/>
      <c r="PIB2" s="468"/>
      <c r="PIC2" s="468"/>
      <c r="PID2" s="468"/>
      <c r="PIE2" s="468"/>
      <c r="PIF2" s="468"/>
      <c r="PIG2" s="468"/>
      <c r="PIH2" s="468"/>
      <c r="PII2" s="468"/>
      <c r="PIJ2" s="468"/>
      <c r="PIK2" s="468"/>
      <c r="PIL2" s="468"/>
      <c r="PIM2" s="468"/>
      <c r="PIN2" s="468"/>
      <c r="PIO2" s="468"/>
      <c r="PIP2" s="468"/>
      <c r="PIQ2" s="468"/>
      <c r="PIR2" s="468"/>
      <c r="PIS2" s="468"/>
      <c r="PIT2" s="468"/>
      <c r="PIU2" s="468"/>
      <c r="PIV2" s="468"/>
      <c r="PIW2" s="468"/>
      <c r="PIX2" s="468"/>
      <c r="PIY2" s="468"/>
      <c r="PIZ2" s="468"/>
      <c r="PJA2" s="468"/>
      <c r="PJB2" s="468"/>
      <c r="PJC2" s="468"/>
      <c r="PJD2" s="468"/>
      <c r="PJE2" s="468"/>
      <c r="PJF2" s="468"/>
      <c r="PJG2" s="468"/>
      <c r="PJH2" s="468"/>
      <c r="PJI2" s="468"/>
      <c r="PJJ2" s="468"/>
      <c r="PJK2" s="468"/>
      <c r="PJL2" s="468"/>
      <c r="PJM2" s="468"/>
      <c r="PJN2" s="468"/>
      <c r="PJO2" s="468"/>
      <c r="PJP2" s="468"/>
      <c r="PJQ2" s="468"/>
      <c r="PJR2" s="468"/>
      <c r="PJS2" s="468"/>
      <c r="PJT2" s="468"/>
      <c r="PJU2" s="468"/>
      <c r="PJV2" s="468"/>
      <c r="PJW2" s="468"/>
      <c r="PJX2" s="468"/>
      <c r="PJY2" s="468"/>
      <c r="PJZ2" s="468"/>
      <c r="PKA2" s="468"/>
      <c r="PKB2" s="468"/>
      <c r="PKC2" s="468"/>
      <c r="PKD2" s="468"/>
      <c r="PKE2" s="468"/>
      <c r="PKF2" s="468"/>
      <c r="PKG2" s="468"/>
      <c r="PKH2" s="468"/>
      <c r="PKI2" s="468"/>
      <c r="PKJ2" s="468"/>
      <c r="PKK2" s="468"/>
      <c r="PKL2" s="468"/>
      <c r="PKM2" s="468"/>
      <c r="PKN2" s="468"/>
      <c r="PKO2" s="468"/>
      <c r="PKP2" s="468"/>
      <c r="PKQ2" s="468"/>
      <c r="PKR2" s="468"/>
      <c r="PKS2" s="468"/>
      <c r="PKT2" s="468"/>
      <c r="PKU2" s="468"/>
      <c r="PKV2" s="468"/>
      <c r="PKW2" s="468"/>
      <c r="PKX2" s="468"/>
      <c r="PKY2" s="468"/>
      <c r="PKZ2" s="468"/>
      <c r="PLA2" s="468"/>
      <c r="PLB2" s="468"/>
      <c r="PLC2" s="468"/>
      <c r="PLD2" s="468"/>
      <c r="PLE2" s="468"/>
      <c r="PLF2" s="468"/>
      <c r="PLG2" s="468"/>
      <c r="PLH2" s="468"/>
      <c r="PLI2" s="468"/>
      <c r="PLJ2" s="468"/>
      <c r="PLK2" s="468"/>
      <c r="PLL2" s="468"/>
      <c r="PLM2" s="468"/>
      <c r="PLN2" s="468"/>
      <c r="PLO2" s="468"/>
      <c r="PLP2" s="468"/>
      <c r="PLQ2" s="468"/>
      <c r="PLR2" s="468"/>
      <c r="PLS2" s="468"/>
      <c r="PLT2" s="468"/>
      <c r="PLU2" s="468"/>
      <c r="PLV2" s="468"/>
      <c r="PLW2" s="468"/>
      <c r="PLX2" s="468"/>
      <c r="PLY2" s="468"/>
      <c r="PLZ2" s="468"/>
      <c r="PMA2" s="468"/>
      <c r="PMB2" s="468"/>
      <c r="PMC2" s="468"/>
      <c r="PMD2" s="468"/>
      <c r="PME2" s="468"/>
      <c r="PMF2" s="468"/>
      <c r="PMG2" s="468"/>
      <c r="PMH2" s="468"/>
      <c r="PMI2" s="468"/>
      <c r="PMJ2" s="468"/>
      <c r="PMK2" s="468"/>
      <c r="PML2" s="468"/>
      <c r="PMM2" s="468"/>
      <c r="PMN2" s="468"/>
      <c r="PMO2" s="468"/>
      <c r="PMP2" s="468"/>
      <c r="PMQ2" s="468"/>
      <c r="PMR2" s="468"/>
      <c r="PMS2" s="468"/>
      <c r="PMT2" s="468"/>
      <c r="PMU2" s="468"/>
      <c r="PMV2" s="468"/>
      <c r="PMW2" s="468"/>
      <c r="PMX2" s="468"/>
      <c r="PMY2" s="468"/>
      <c r="PMZ2" s="468"/>
      <c r="PNA2" s="468"/>
      <c r="PNB2" s="468"/>
      <c r="PNC2" s="468"/>
      <c r="PND2" s="468"/>
      <c r="PNE2" s="468"/>
      <c r="PNF2" s="468"/>
      <c r="PNG2" s="468"/>
      <c r="PNH2" s="468"/>
      <c r="PNI2" s="468"/>
      <c r="PNJ2" s="468"/>
      <c r="PNK2" s="468"/>
      <c r="PNL2" s="468"/>
      <c r="PNM2" s="468"/>
      <c r="PNN2" s="468"/>
      <c r="PNO2" s="468"/>
      <c r="PNP2" s="468"/>
      <c r="PNQ2" s="468"/>
      <c r="PNR2" s="468"/>
      <c r="PNS2" s="468"/>
      <c r="PNT2" s="468"/>
      <c r="PNU2" s="468"/>
      <c r="PNV2" s="468"/>
      <c r="PNW2" s="468"/>
      <c r="PNX2" s="468"/>
      <c r="PNY2" s="468"/>
      <c r="PNZ2" s="468"/>
      <c r="POA2" s="468"/>
      <c r="POB2" s="468"/>
      <c r="POC2" s="468"/>
      <c r="POD2" s="468"/>
      <c r="POE2" s="468"/>
      <c r="POF2" s="468"/>
      <c r="POG2" s="468"/>
      <c r="POH2" s="468"/>
      <c r="POI2" s="468"/>
      <c r="POJ2" s="468"/>
      <c r="POK2" s="468"/>
      <c r="POL2" s="468"/>
      <c r="POM2" s="468"/>
      <c r="PON2" s="468"/>
      <c r="POO2" s="468"/>
      <c r="POP2" s="468"/>
      <c r="POQ2" s="468"/>
      <c r="POR2" s="468"/>
      <c r="POS2" s="468"/>
      <c r="POT2" s="468"/>
      <c r="POU2" s="468"/>
      <c r="POV2" s="468"/>
      <c r="POW2" s="468"/>
      <c r="POX2" s="468"/>
      <c r="POY2" s="468"/>
      <c r="POZ2" s="468"/>
      <c r="PPA2" s="468"/>
      <c r="PPB2" s="468"/>
      <c r="PPC2" s="468"/>
      <c r="PPD2" s="468"/>
      <c r="PPE2" s="468"/>
      <c r="PPF2" s="468"/>
      <c r="PPG2" s="468"/>
      <c r="PPH2" s="468"/>
      <c r="PPI2" s="468"/>
      <c r="PPJ2" s="468"/>
      <c r="PPK2" s="468"/>
      <c r="PPL2" s="468"/>
      <c r="PPM2" s="468"/>
      <c r="PPN2" s="468"/>
      <c r="PPO2" s="468"/>
      <c r="PPP2" s="468"/>
      <c r="PPQ2" s="468"/>
      <c r="PPR2" s="468"/>
      <c r="PPS2" s="468"/>
      <c r="PPT2" s="468"/>
      <c r="PPU2" s="468"/>
      <c r="PPV2" s="468"/>
      <c r="PPW2" s="468"/>
      <c r="PPX2" s="468"/>
      <c r="PPY2" s="468"/>
      <c r="PPZ2" s="468"/>
      <c r="PQA2" s="468"/>
      <c r="PQB2" s="468"/>
      <c r="PQC2" s="468"/>
      <c r="PQD2" s="468"/>
      <c r="PQE2" s="468"/>
      <c r="PQF2" s="468"/>
      <c r="PQG2" s="468"/>
      <c r="PQH2" s="468"/>
      <c r="PQI2" s="468"/>
      <c r="PQJ2" s="468"/>
      <c r="PQK2" s="468"/>
      <c r="PQL2" s="468"/>
      <c r="PQM2" s="468"/>
      <c r="PQN2" s="468"/>
      <c r="PQO2" s="468"/>
      <c r="PQP2" s="468"/>
      <c r="PQQ2" s="468"/>
      <c r="PQR2" s="468"/>
      <c r="PQS2" s="468"/>
      <c r="PQT2" s="468"/>
      <c r="PQU2" s="468"/>
      <c r="PQV2" s="468"/>
      <c r="PQW2" s="468"/>
      <c r="PQX2" s="468"/>
      <c r="PQY2" s="468"/>
      <c r="PQZ2" s="468"/>
      <c r="PRA2" s="468"/>
      <c r="PRB2" s="468"/>
      <c r="PRC2" s="468"/>
      <c r="PRD2" s="468"/>
      <c r="PRE2" s="468"/>
      <c r="PRF2" s="468"/>
      <c r="PRG2" s="468"/>
      <c r="PRH2" s="468"/>
      <c r="PRI2" s="468"/>
      <c r="PRJ2" s="468"/>
      <c r="PRK2" s="468"/>
      <c r="PRL2" s="468"/>
      <c r="PRM2" s="468"/>
      <c r="PRN2" s="468"/>
      <c r="PRO2" s="468"/>
      <c r="PRP2" s="468"/>
      <c r="PRQ2" s="468"/>
      <c r="PRR2" s="468"/>
      <c r="PRS2" s="468"/>
      <c r="PRT2" s="468"/>
      <c r="PRU2" s="468"/>
      <c r="PRV2" s="468"/>
      <c r="PRW2" s="468"/>
      <c r="PRX2" s="468"/>
      <c r="PRY2" s="468"/>
      <c r="PRZ2" s="468"/>
      <c r="PSA2" s="468"/>
      <c r="PSB2" s="468"/>
      <c r="PSC2" s="468"/>
      <c r="PSD2" s="468"/>
      <c r="PSE2" s="468"/>
      <c r="PSF2" s="468"/>
      <c r="PSG2" s="468"/>
      <c r="PSH2" s="468"/>
      <c r="PSI2" s="468"/>
      <c r="PSJ2" s="468"/>
      <c r="PSK2" s="468"/>
      <c r="PSL2" s="468"/>
      <c r="PSM2" s="468"/>
      <c r="PSN2" s="468"/>
      <c r="PSO2" s="468"/>
      <c r="PSP2" s="468"/>
      <c r="PSQ2" s="468"/>
      <c r="PSR2" s="468"/>
      <c r="PSS2" s="468"/>
      <c r="PST2" s="468"/>
      <c r="PSU2" s="468"/>
      <c r="PSV2" s="468"/>
      <c r="PSW2" s="468"/>
      <c r="PSX2" s="468"/>
      <c r="PSY2" s="468"/>
      <c r="PSZ2" s="468"/>
      <c r="PTA2" s="468"/>
      <c r="PTB2" s="468"/>
      <c r="PTC2" s="468"/>
      <c r="PTD2" s="468"/>
      <c r="PTE2" s="468"/>
      <c r="PTF2" s="468"/>
      <c r="PTG2" s="468"/>
      <c r="PTH2" s="468"/>
      <c r="PTI2" s="468"/>
      <c r="PTJ2" s="468"/>
      <c r="PTK2" s="468"/>
      <c r="PTL2" s="468"/>
      <c r="PTM2" s="468"/>
      <c r="PTN2" s="468"/>
      <c r="PTO2" s="468"/>
      <c r="PTP2" s="468"/>
      <c r="PTQ2" s="468"/>
      <c r="PTR2" s="468"/>
      <c r="PTS2" s="468"/>
      <c r="PTT2" s="468"/>
      <c r="PTU2" s="468"/>
      <c r="PTV2" s="468"/>
      <c r="PTW2" s="468"/>
      <c r="PTX2" s="468"/>
      <c r="PTY2" s="468"/>
      <c r="PTZ2" s="468"/>
      <c r="PUA2" s="468"/>
      <c r="PUB2" s="468"/>
      <c r="PUC2" s="468"/>
      <c r="PUD2" s="468"/>
      <c r="PUE2" s="468"/>
      <c r="PUF2" s="468"/>
      <c r="PUG2" s="468"/>
      <c r="PUH2" s="468"/>
      <c r="PUI2" s="468"/>
      <c r="PUJ2" s="468"/>
      <c r="PUK2" s="468"/>
      <c r="PUL2" s="468"/>
      <c r="PUM2" s="468"/>
      <c r="PUN2" s="468"/>
      <c r="PUO2" s="468"/>
      <c r="PUP2" s="468"/>
      <c r="PUQ2" s="468"/>
      <c r="PUR2" s="468"/>
      <c r="PUS2" s="468"/>
      <c r="PUT2" s="468"/>
      <c r="PUU2" s="468"/>
      <c r="PUV2" s="468"/>
      <c r="PUW2" s="468"/>
      <c r="PUX2" s="468"/>
      <c r="PUY2" s="468"/>
      <c r="PUZ2" s="468"/>
      <c r="PVA2" s="468"/>
      <c r="PVB2" s="468"/>
      <c r="PVC2" s="468"/>
      <c r="PVD2" s="468"/>
      <c r="PVE2" s="468"/>
      <c r="PVF2" s="468"/>
      <c r="PVG2" s="468"/>
      <c r="PVH2" s="468"/>
      <c r="PVI2" s="468"/>
      <c r="PVJ2" s="468"/>
      <c r="PVK2" s="468"/>
      <c r="PVL2" s="468"/>
      <c r="PVM2" s="468"/>
      <c r="PVN2" s="468"/>
      <c r="PVO2" s="468"/>
      <c r="PVP2" s="468"/>
      <c r="PVQ2" s="468"/>
      <c r="PVR2" s="468"/>
      <c r="PVS2" s="468"/>
      <c r="PVT2" s="468"/>
      <c r="PVU2" s="468"/>
      <c r="PVV2" s="468"/>
      <c r="PVW2" s="468"/>
      <c r="PVX2" s="468"/>
      <c r="PVY2" s="468"/>
      <c r="PVZ2" s="468"/>
      <c r="PWA2" s="468"/>
      <c r="PWB2" s="468"/>
      <c r="PWC2" s="468"/>
      <c r="PWD2" s="468"/>
      <c r="PWE2" s="468"/>
      <c r="PWF2" s="468"/>
      <c r="PWG2" s="468"/>
      <c r="PWH2" s="468"/>
      <c r="PWI2" s="468"/>
      <c r="PWJ2" s="468"/>
      <c r="PWK2" s="468"/>
      <c r="PWL2" s="468"/>
      <c r="PWM2" s="468"/>
      <c r="PWN2" s="468"/>
      <c r="PWO2" s="468"/>
      <c r="PWP2" s="468"/>
      <c r="PWQ2" s="468"/>
      <c r="PWR2" s="468"/>
      <c r="PWS2" s="468"/>
      <c r="PWT2" s="468"/>
      <c r="PWU2" s="468"/>
      <c r="PWV2" s="468"/>
      <c r="PWW2" s="468"/>
      <c r="PWX2" s="468"/>
      <c r="PWY2" s="468"/>
      <c r="PWZ2" s="468"/>
      <c r="PXA2" s="468"/>
      <c r="PXB2" s="468"/>
      <c r="PXC2" s="468"/>
      <c r="PXD2" s="468"/>
      <c r="PXE2" s="468"/>
      <c r="PXF2" s="468"/>
      <c r="PXG2" s="468"/>
      <c r="PXH2" s="468"/>
      <c r="PXI2" s="468"/>
      <c r="PXJ2" s="468"/>
      <c r="PXK2" s="468"/>
      <c r="PXL2" s="468"/>
      <c r="PXM2" s="468"/>
      <c r="PXN2" s="468"/>
      <c r="PXO2" s="468"/>
      <c r="PXP2" s="468"/>
      <c r="PXQ2" s="468"/>
      <c r="PXR2" s="468"/>
      <c r="PXS2" s="468"/>
      <c r="PXT2" s="468"/>
      <c r="PXU2" s="468"/>
      <c r="PXV2" s="468"/>
      <c r="PXW2" s="468"/>
      <c r="PXX2" s="468"/>
      <c r="PXY2" s="468"/>
      <c r="PXZ2" s="468"/>
      <c r="PYA2" s="468"/>
      <c r="PYB2" s="468"/>
      <c r="PYC2" s="468"/>
      <c r="PYD2" s="468"/>
      <c r="PYE2" s="468"/>
      <c r="PYF2" s="468"/>
      <c r="PYG2" s="468"/>
      <c r="PYH2" s="468"/>
      <c r="PYI2" s="468"/>
      <c r="PYJ2" s="468"/>
      <c r="PYK2" s="468"/>
      <c r="PYL2" s="468"/>
      <c r="PYM2" s="468"/>
      <c r="PYN2" s="468"/>
      <c r="PYO2" s="468"/>
      <c r="PYP2" s="468"/>
      <c r="PYQ2" s="468"/>
      <c r="PYR2" s="468"/>
      <c r="PYS2" s="468"/>
      <c r="PYT2" s="468"/>
      <c r="PYU2" s="468"/>
      <c r="PYV2" s="468"/>
      <c r="PYW2" s="468"/>
      <c r="PYX2" s="468"/>
      <c r="PYY2" s="468"/>
      <c r="PYZ2" s="468"/>
      <c r="PZA2" s="468"/>
      <c r="PZB2" s="468"/>
      <c r="PZC2" s="468"/>
      <c r="PZD2" s="468"/>
      <c r="PZE2" s="468"/>
      <c r="PZF2" s="468"/>
      <c r="PZG2" s="468"/>
      <c r="PZH2" s="468"/>
      <c r="PZI2" s="468"/>
      <c r="PZJ2" s="468"/>
      <c r="PZK2" s="468"/>
      <c r="PZL2" s="468"/>
      <c r="PZM2" s="468"/>
      <c r="PZN2" s="468"/>
      <c r="PZO2" s="468"/>
      <c r="PZP2" s="468"/>
      <c r="PZQ2" s="468"/>
      <c r="PZR2" s="468"/>
      <c r="PZS2" s="468"/>
      <c r="PZT2" s="468"/>
      <c r="PZU2" s="468"/>
      <c r="PZV2" s="468"/>
      <c r="PZW2" s="468"/>
      <c r="PZX2" s="468"/>
      <c r="PZY2" s="468"/>
      <c r="PZZ2" s="468"/>
      <c r="QAA2" s="468"/>
      <c r="QAB2" s="468"/>
      <c r="QAC2" s="468"/>
      <c r="QAD2" s="468"/>
      <c r="QAE2" s="468"/>
      <c r="QAF2" s="468"/>
      <c r="QAG2" s="468"/>
      <c r="QAH2" s="468"/>
      <c r="QAI2" s="468"/>
      <c r="QAJ2" s="468"/>
      <c r="QAK2" s="468"/>
      <c r="QAL2" s="468"/>
      <c r="QAM2" s="468"/>
      <c r="QAN2" s="468"/>
      <c r="QAO2" s="468"/>
      <c r="QAP2" s="468"/>
      <c r="QAQ2" s="468"/>
      <c r="QAR2" s="468"/>
      <c r="QAS2" s="468"/>
      <c r="QAT2" s="468"/>
      <c r="QAU2" s="468"/>
      <c r="QAV2" s="468"/>
      <c r="QAW2" s="468"/>
      <c r="QAX2" s="468"/>
      <c r="QAY2" s="468"/>
      <c r="QAZ2" s="468"/>
      <c r="QBA2" s="468"/>
      <c r="QBB2" s="468"/>
      <c r="QBC2" s="468"/>
      <c r="QBD2" s="468"/>
      <c r="QBE2" s="468"/>
      <c r="QBF2" s="468"/>
      <c r="QBG2" s="468"/>
      <c r="QBH2" s="468"/>
      <c r="QBI2" s="468"/>
      <c r="QBJ2" s="468"/>
      <c r="QBK2" s="468"/>
      <c r="QBL2" s="468"/>
      <c r="QBM2" s="468"/>
      <c r="QBN2" s="468"/>
      <c r="QBO2" s="468"/>
      <c r="QBP2" s="468"/>
      <c r="QBQ2" s="468"/>
      <c r="QBR2" s="468"/>
      <c r="QBS2" s="468"/>
      <c r="QBT2" s="468"/>
      <c r="QBU2" s="468"/>
      <c r="QBV2" s="468"/>
      <c r="QBW2" s="468"/>
      <c r="QBX2" s="468"/>
      <c r="QBY2" s="468"/>
      <c r="QBZ2" s="468"/>
      <c r="QCA2" s="468"/>
      <c r="QCB2" s="468"/>
      <c r="QCC2" s="468"/>
      <c r="QCD2" s="468"/>
      <c r="QCE2" s="468"/>
      <c r="QCF2" s="468"/>
      <c r="QCG2" s="468"/>
      <c r="QCH2" s="468"/>
      <c r="QCI2" s="468"/>
      <c r="QCJ2" s="468"/>
      <c r="QCK2" s="468"/>
      <c r="QCL2" s="468"/>
      <c r="QCM2" s="468"/>
      <c r="QCN2" s="468"/>
      <c r="QCO2" s="468"/>
      <c r="QCP2" s="468"/>
      <c r="QCQ2" s="468"/>
      <c r="QCR2" s="468"/>
      <c r="QCS2" s="468"/>
      <c r="QCT2" s="468"/>
      <c r="QCU2" s="468"/>
      <c r="QCV2" s="468"/>
      <c r="QCW2" s="468"/>
      <c r="QCX2" s="468"/>
      <c r="QCY2" s="468"/>
      <c r="QCZ2" s="468"/>
      <c r="QDA2" s="468"/>
      <c r="QDB2" s="468"/>
      <c r="QDC2" s="468"/>
      <c r="QDD2" s="468"/>
      <c r="QDE2" s="468"/>
      <c r="QDF2" s="468"/>
      <c r="QDG2" s="468"/>
      <c r="QDH2" s="468"/>
      <c r="QDI2" s="468"/>
      <c r="QDJ2" s="468"/>
      <c r="QDK2" s="468"/>
      <c r="QDL2" s="468"/>
      <c r="QDM2" s="468"/>
      <c r="QDN2" s="468"/>
      <c r="QDO2" s="468"/>
      <c r="QDP2" s="468"/>
      <c r="QDQ2" s="468"/>
      <c r="QDR2" s="468"/>
      <c r="QDS2" s="468"/>
      <c r="QDT2" s="468"/>
      <c r="QDU2" s="468"/>
      <c r="QDV2" s="468"/>
      <c r="QDW2" s="468"/>
      <c r="QDX2" s="468"/>
      <c r="QDY2" s="468"/>
      <c r="QDZ2" s="468"/>
      <c r="QEA2" s="468"/>
      <c r="QEB2" s="468"/>
      <c r="QEC2" s="468"/>
      <c r="QED2" s="468"/>
      <c r="QEE2" s="468"/>
      <c r="QEF2" s="468"/>
      <c r="QEG2" s="468"/>
      <c r="QEH2" s="468"/>
      <c r="QEI2" s="468"/>
      <c r="QEJ2" s="468"/>
      <c r="QEK2" s="468"/>
      <c r="QEL2" s="468"/>
      <c r="QEM2" s="468"/>
      <c r="QEN2" s="468"/>
      <c r="QEO2" s="468"/>
      <c r="QEP2" s="468"/>
      <c r="QEQ2" s="468"/>
      <c r="QER2" s="468"/>
      <c r="QES2" s="468"/>
      <c r="QET2" s="468"/>
      <c r="QEU2" s="468"/>
      <c r="QEV2" s="468"/>
      <c r="QEW2" s="468"/>
      <c r="QEX2" s="468"/>
      <c r="QEY2" s="468"/>
      <c r="QEZ2" s="468"/>
      <c r="QFA2" s="468"/>
      <c r="QFB2" s="468"/>
      <c r="QFC2" s="468"/>
      <c r="QFD2" s="468"/>
      <c r="QFE2" s="468"/>
      <c r="QFF2" s="468"/>
      <c r="QFG2" s="468"/>
      <c r="QFH2" s="468"/>
      <c r="QFI2" s="468"/>
      <c r="QFJ2" s="468"/>
      <c r="QFK2" s="468"/>
      <c r="QFL2" s="468"/>
      <c r="QFM2" s="468"/>
      <c r="QFN2" s="468"/>
      <c r="QFO2" s="468"/>
      <c r="QFP2" s="468"/>
      <c r="QFQ2" s="468"/>
      <c r="QFR2" s="468"/>
      <c r="QFS2" s="468"/>
      <c r="QFT2" s="468"/>
      <c r="QFU2" s="468"/>
      <c r="QFV2" s="468"/>
      <c r="QFW2" s="468"/>
      <c r="QFX2" s="468"/>
      <c r="QFY2" s="468"/>
      <c r="QFZ2" s="468"/>
      <c r="QGA2" s="468"/>
      <c r="QGB2" s="468"/>
      <c r="QGC2" s="468"/>
      <c r="QGD2" s="468"/>
      <c r="QGE2" s="468"/>
      <c r="QGF2" s="468"/>
      <c r="QGG2" s="468"/>
      <c r="QGH2" s="468"/>
      <c r="QGI2" s="468"/>
      <c r="QGJ2" s="468"/>
      <c r="QGK2" s="468"/>
      <c r="QGL2" s="468"/>
      <c r="QGM2" s="468"/>
      <c r="QGN2" s="468"/>
      <c r="QGO2" s="468"/>
      <c r="QGP2" s="468"/>
      <c r="QGQ2" s="468"/>
      <c r="QGR2" s="468"/>
      <c r="QGS2" s="468"/>
      <c r="QGT2" s="468"/>
      <c r="QGU2" s="468"/>
      <c r="QGV2" s="468"/>
      <c r="QGW2" s="468"/>
      <c r="QGX2" s="468"/>
      <c r="QGY2" s="468"/>
      <c r="QGZ2" s="468"/>
      <c r="QHA2" s="468"/>
      <c r="QHB2" s="468"/>
      <c r="QHC2" s="468"/>
      <c r="QHD2" s="468"/>
      <c r="QHE2" s="468"/>
      <c r="QHF2" s="468"/>
      <c r="QHG2" s="468"/>
      <c r="QHH2" s="468"/>
      <c r="QHI2" s="468"/>
      <c r="QHJ2" s="468"/>
      <c r="QHK2" s="468"/>
      <c r="QHL2" s="468"/>
      <c r="QHM2" s="468"/>
      <c r="QHN2" s="468"/>
      <c r="QHO2" s="468"/>
      <c r="QHP2" s="468"/>
      <c r="QHQ2" s="468"/>
      <c r="QHR2" s="468"/>
      <c r="QHS2" s="468"/>
      <c r="QHT2" s="468"/>
      <c r="QHU2" s="468"/>
      <c r="QHV2" s="468"/>
      <c r="QHW2" s="468"/>
      <c r="QHX2" s="468"/>
      <c r="QHY2" s="468"/>
      <c r="QHZ2" s="468"/>
      <c r="QIA2" s="468"/>
      <c r="QIB2" s="468"/>
      <c r="QIC2" s="468"/>
      <c r="QID2" s="468"/>
      <c r="QIE2" s="468"/>
      <c r="QIF2" s="468"/>
      <c r="QIG2" s="468"/>
      <c r="QIH2" s="468"/>
      <c r="QII2" s="468"/>
      <c r="QIJ2" s="468"/>
      <c r="QIK2" s="468"/>
      <c r="QIL2" s="468"/>
      <c r="QIM2" s="468"/>
      <c r="QIN2" s="468"/>
      <c r="QIO2" s="468"/>
      <c r="QIP2" s="468"/>
      <c r="QIQ2" s="468"/>
      <c r="QIR2" s="468"/>
      <c r="QIS2" s="468"/>
      <c r="QIT2" s="468"/>
      <c r="QIU2" s="468"/>
      <c r="QIV2" s="468"/>
      <c r="QIW2" s="468"/>
      <c r="QIX2" s="468"/>
      <c r="QIY2" s="468"/>
      <c r="QIZ2" s="468"/>
      <c r="QJA2" s="468"/>
      <c r="QJB2" s="468"/>
      <c r="QJC2" s="468"/>
      <c r="QJD2" s="468"/>
      <c r="QJE2" s="468"/>
      <c r="QJF2" s="468"/>
      <c r="QJG2" s="468"/>
      <c r="QJH2" s="468"/>
      <c r="QJI2" s="468"/>
      <c r="QJJ2" s="468"/>
      <c r="QJK2" s="468"/>
      <c r="QJL2" s="468"/>
      <c r="QJM2" s="468"/>
      <c r="QJN2" s="468"/>
      <c r="QJO2" s="468"/>
      <c r="QJP2" s="468"/>
      <c r="QJQ2" s="468"/>
      <c r="QJR2" s="468"/>
      <c r="QJS2" s="468"/>
      <c r="QJT2" s="468"/>
      <c r="QJU2" s="468"/>
      <c r="QJV2" s="468"/>
      <c r="QJW2" s="468"/>
      <c r="QJX2" s="468"/>
      <c r="QJY2" s="468"/>
      <c r="QJZ2" s="468"/>
      <c r="QKA2" s="468"/>
      <c r="QKB2" s="468"/>
      <c r="QKC2" s="468"/>
      <c r="QKD2" s="468"/>
      <c r="QKE2" s="468"/>
      <c r="QKF2" s="468"/>
      <c r="QKG2" s="468"/>
      <c r="QKH2" s="468"/>
      <c r="QKI2" s="468"/>
      <c r="QKJ2" s="468"/>
      <c r="QKK2" s="468"/>
      <c r="QKL2" s="468"/>
      <c r="QKM2" s="468"/>
      <c r="QKN2" s="468"/>
      <c r="QKO2" s="468"/>
      <c r="QKP2" s="468"/>
      <c r="QKQ2" s="468"/>
      <c r="QKR2" s="468"/>
      <c r="QKS2" s="468"/>
      <c r="QKT2" s="468"/>
      <c r="QKU2" s="468"/>
      <c r="QKV2" s="468"/>
      <c r="QKW2" s="468"/>
      <c r="QKX2" s="468"/>
      <c r="QKY2" s="468"/>
      <c r="QKZ2" s="468"/>
      <c r="QLA2" s="468"/>
      <c r="QLB2" s="468"/>
      <c r="QLC2" s="468"/>
      <c r="QLD2" s="468"/>
      <c r="QLE2" s="468"/>
      <c r="QLF2" s="468"/>
      <c r="QLG2" s="468"/>
      <c r="QLH2" s="468"/>
      <c r="QLI2" s="468"/>
      <c r="QLJ2" s="468"/>
      <c r="QLK2" s="468"/>
      <c r="QLL2" s="468"/>
      <c r="QLM2" s="468"/>
      <c r="QLN2" s="468"/>
      <c r="QLO2" s="468"/>
      <c r="QLP2" s="468"/>
      <c r="QLQ2" s="468"/>
      <c r="QLR2" s="468"/>
      <c r="QLS2" s="468"/>
      <c r="QLT2" s="468"/>
      <c r="QLU2" s="468"/>
      <c r="QLV2" s="468"/>
      <c r="QLW2" s="468"/>
      <c r="QLX2" s="468"/>
      <c r="QLY2" s="468"/>
      <c r="QLZ2" s="468"/>
      <c r="QMA2" s="468"/>
      <c r="QMB2" s="468"/>
      <c r="QMC2" s="468"/>
      <c r="QMD2" s="468"/>
      <c r="QME2" s="468"/>
      <c r="QMF2" s="468"/>
      <c r="QMG2" s="468"/>
      <c r="QMH2" s="468"/>
      <c r="QMI2" s="468"/>
      <c r="QMJ2" s="468"/>
      <c r="QMK2" s="468"/>
      <c r="QML2" s="468"/>
      <c r="QMM2" s="468"/>
      <c r="QMN2" s="468"/>
      <c r="QMO2" s="468"/>
      <c r="QMP2" s="468"/>
      <c r="QMQ2" s="468"/>
      <c r="QMR2" s="468"/>
      <c r="QMS2" s="468"/>
      <c r="QMT2" s="468"/>
      <c r="QMU2" s="468"/>
      <c r="QMV2" s="468"/>
      <c r="QMW2" s="468"/>
      <c r="QMX2" s="468"/>
      <c r="QMY2" s="468"/>
      <c r="QMZ2" s="468"/>
      <c r="QNA2" s="468"/>
      <c r="QNB2" s="468"/>
      <c r="QNC2" s="468"/>
      <c r="QND2" s="468"/>
      <c r="QNE2" s="468"/>
      <c r="QNF2" s="468"/>
      <c r="QNG2" s="468"/>
      <c r="QNH2" s="468"/>
      <c r="QNI2" s="468"/>
      <c r="QNJ2" s="468"/>
      <c r="QNK2" s="468"/>
      <c r="QNL2" s="468"/>
      <c r="QNM2" s="468"/>
      <c r="QNN2" s="468"/>
      <c r="QNO2" s="468"/>
      <c r="QNP2" s="468"/>
      <c r="QNQ2" s="468"/>
      <c r="QNR2" s="468"/>
      <c r="QNS2" s="468"/>
      <c r="QNT2" s="468"/>
      <c r="QNU2" s="468"/>
      <c r="QNV2" s="468"/>
      <c r="QNW2" s="468"/>
      <c r="QNX2" s="468"/>
      <c r="QNY2" s="468"/>
      <c r="QNZ2" s="468"/>
      <c r="QOA2" s="468"/>
      <c r="QOB2" s="468"/>
      <c r="QOC2" s="468"/>
      <c r="QOD2" s="468"/>
      <c r="QOE2" s="468"/>
      <c r="QOF2" s="468"/>
      <c r="QOG2" s="468"/>
      <c r="QOH2" s="468"/>
      <c r="QOI2" s="468"/>
      <c r="QOJ2" s="468"/>
      <c r="QOK2" s="468"/>
      <c r="QOL2" s="468"/>
      <c r="QOM2" s="468"/>
      <c r="QON2" s="468"/>
      <c r="QOO2" s="468"/>
      <c r="QOP2" s="468"/>
      <c r="QOQ2" s="468"/>
      <c r="QOR2" s="468"/>
      <c r="QOS2" s="468"/>
      <c r="QOT2" s="468"/>
      <c r="QOU2" s="468"/>
      <c r="QOV2" s="468"/>
      <c r="QOW2" s="468"/>
      <c r="QOX2" s="468"/>
      <c r="QOY2" s="468"/>
      <c r="QOZ2" s="468"/>
      <c r="QPA2" s="468"/>
      <c r="QPB2" s="468"/>
      <c r="QPC2" s="468"/>
      <c r="QPD2" s="468"/>
      <c r="QPE2" s="468"/>
      <c r="QPF2" s="468"/>
      <c r="QPG2" s="468"/>
      <c r="QPH2" s="468"/>
      <c r="QPI2" s="468"/>
      <c r="QPJ2" s="468"/>
      <c r="QPK2" s="468"/>
      <c r="QPL2" s="468"/>
      <c r="QPM2" s="468"/>
      <c r="QPN2" s="468"/>
      <c r="QPO2" s="468"/>
      <c r="QPP2" s="468"/>
      <c r="QPQ2" s="468"/>
      <c r="QPR2" s="468"/>
      <c r="QPS2" s="468"/>
      <c r="QPT2" s="468"/>
      <c r="QPU2" s="468"/>
      <c r="QPV2" s="468"/>
      <c r="QPW2" s="468"/>
      <c r="QPX2" s="468"/>
      <c r="QPY2" s="468"/>
      <c r="QPZ2" s="468"/>
      <c r="QQA2" s="468"/>
      <c r="QQB2" s="468"/>
      <c r="QQC2" s="468"/>
      <c r="QQD2" s="468"/>
      <c r="QQE2" s="468"/>
      <c r="QQF2" s="468"/>
      <c r="QQG2" s="468"/>
      <c r="QQH2" s="468"/>
      <c r="QQI2" s="468"/>
      <c r="QQJ2" s="468"/>
      <c r="QQK2" s="468"/>
      <c r="QQL2" s="468"/>
      <c r="QQM2" s="468"/>
      <c r="QQN2" s="468"/>
      <c r="QQO2" s="468"/>
      <c r="QQP2" s="468"/>
      <c r="QQQ2" s="468"/>
      <c r="QQR2" s="468"/>
      <c r="QQS2" s="468"/>
      <c r="QQT2" s="468"/>
      <c r="QQU2" s="468"/>
      <c r="QQV2" s="468"/>
      <c r="QQW2" s="468"/>
      <c r="QQX2" s="468"/>
      <c r="QQY2" s="468"/>
      <c r="QQZ2" s="468"/>
      <c r="QRA2" s="468"/>
      <c r="QRB2" s="468"/>
      <c r="QRC2" s="468"/>
      <c r="QRD2" s="468"/>
      <c r="QRE2" s="468"/>
      <c r="QRF2" s="468"/>
      <c r="QRG2" s="468"/>
      <c r="QRH2" s="468"/>
      <c r="QRI2" s="468"/>
      <c r="QRJ2" s="468"/>
      <c r="QRK2" s="468"/>
      <c r="QRL2" s="468"/>
      <c r="QRM2" s="468"/>
      <c r="QRN2" s="468"/>
      <c r="QRO2" s="468"/>
      <c r="QRP2" s="468"/>
      <c r="QRQ2" s="468"/>
      <c r="QRR2" s="468"/>
      <c r="QRS2" s="468"/>
      <c r="QRT2" s="468"/>
      <c r="QRU2" s="468"/>
      <c r="QRV2" s="468"/>
      <c r="QRW2" s="468"/>
      <c r="QRX2" s="468"/>
      <c r="QRY2" s="468"/>
      <c r="QRZ2" s="468"/>
      <c r="QSA2" s="468"/>
      <c r="QSB2" s="468"/>
      <c r="QSC2" s="468"/>
      <c r="QSD2" s="468"/>
      <c r="QSE2" s="468"/>
      <c r="QSF2" s="468"/>
      <c r="QSG2" s="468"/>
      <c r="QSH2" s="468"/>
      <c r="QSI2" s="468"/>
      <c r="QSJ2" s="468"/>
      <c r="QSK2" s="468"/>
      <c r="QSL2" s="468"/>
      <c r="QSM2" s="468"/>
      <c r="QSN2" s="468"/>
      <c r="QSO2" s="468"/>
      <c r="QSP2" s="468"/>
      <c r="QSQ2" s="468"/>
      <c r="QSR2" s="468"/>
      <c r="QSS2" s="468"/>
      <c r="QST2" s="468"/>
      <c r="QSU2" s="468"/>
      <c r="QSV2" s="468"/>
      <c r="QSW2" s="468"/>
      <c r="QSX2" s="468"/>
      <c r="QSY2" s="468"/>
      <c r="QSZ2" s="468"/>
      <c r="QTA2" s="468"/>
      <c r="QTB2" s="468"/>
      <c r="QTC2" s="468"/>
      <c r="QTD2" s="468"/>
      <c r="QTE2" s="468"/>
      <c r="QTF2" s="468"/>
      <c r="QTG2" s="468"/>
      <c r="QTH2" s="468"/>
      <c r="QTI2" s="468"/>
      <c r="QTJ2" s="468"/>
      <c r="QTK2" s="468"/>
      <c r="QTL2" s="468"/>
      <c r="QTM2" s="468"/>
      <c r="QTN2" s="468"/>
      <c r="QTO2" s="468"/>
      <c r="QTP2" s="468"/>
      <c r="QTQ2" s="468"/>
      <c r="QTR2" s="468"/>
      <c r="QTS2" s="468"/>
      <c r="QTT2" s="468"/>
      <c r="QTU2" s="468"/>
      <c r="QTV2" s="468"/>
      <c r="QTW2" s="468"/>
      <c r="QTX2" s="468"/>
      <c r="QTY2" s="468"/>
      <c r="QTZ2" s="468"/>
      <c r="QUA2" s="468"/>
      <c r="QUB2" s="468"/>
      <c r="QUC2" s="468"/>
      <c r="QUD2" s="468"/>
      <c r="QUE2" s="468"/>
      <c r="QUF2" s="468"/>
      <c r="QUG2" s="468"/>
      <c r="QUH2" s="468"/>
      <c r="QUI2" s="468"/>
      <c r="QUJ2" s="468"/>
      <c r="QUK2" s="468"/>
      <c r="QUL2" s="468"/>
      <c r="QUM2" s="468"/>
      <c r="QUN2" s="468"/>
      <c r="QUO2" s="468"/>
      <c r="QUP2" s="468"/>
      <c r="QUQ2" s="468"/>
      <c r="QUR2" s="468"/>
      <c r="QUS2" s="468"/>
      <c r="QUT2" s="468"/>
      <c r="QUU2" s="468"/>
      <c r="QUV2" s="468"/>
      <c r="QUW2" s="468"/>
      <c r="QUX2" s="468"/>
      <c r="QUY2" s="468"/>
      <c r="QUZ2" s="468"/>
      <c r="QVA2" s="468"/>
      <c r="QVB2" s="468"/>
      <c r="QVC2" s="468"/>
      <c r="QVD2" s="468"/>
      <c r="QVE2" s="468"/>
      <c r="QVF2" s="468"/>
      <c r="QVG2" s="468"/>
      <c r="QVH2" s="468"/>
      <c r="QVI2" s="468"/>
      <c r="QVJ2" s="468"/>
      <c r="QVK2" s="468"/>
      <c r="QVL2" s="468"/>
      <c r="QVM2" s="468"/>
      <c r="QVN2" s="468"/>
      <c r="QVO2" s="468"/>
      <c r="QVP2" s="468"/>
      <c r="QVQ2" s="468"/>
      <c r="QVR2" s="468"/>
      <c r="QVS2" s="468"/>
      <c r="QVT2" s="468"/>
      <c r="QVU2" s="468"/>
      <c r="QVV2" s="468"/>
      <c r="QVW2" s="468"/>
      <c r="QVX2" s="468"/>
      <c r="QVY2" s="468"/>
      <c r="QVZ2" s="468"/>
      <c r="QWA2" s="468"/>
      <c r="QWB2" s="468"/>
      <c r="QWC2" s="468"/>
      <c r="QWD2" s="468"/>
      <c r="QWE2" s="468"/>
      <c r="QWF2" s="468"/>
      <c r="QWG2" s="468"/>
      <c r="QWH2" s="468"/>
      <c r="QWI2" s="468"/>
      <c r="QWJ2" s="468"/>
      <c r="QWK2" s="468"/>
      <c r="QWL2" s="468"/>
      <c r="QWM2" s="468"/>
      <c r="QWN2" s="468"/>
      <c r="QWO2" s="468"/>
      <c r="QWP2" s="468"/>
      <c r="QWQ2" s="468"/>
      <c r="QWR2" s="468"/>
      <c r="QWS2" s="468"/>
      <c r="QWT2" s="468"/>
      <c r="QWU2" s="468"/>
      <c r="QWV2" s="468"/>
      <c r="QWW2" s="468"/>
      <c r="QWX2" s="468"/>
      <c r="QWY2" s="468"/>
      <c r="QWZ2" s="468"/>
      <c r="QXA2" s="468"/>
      <c r="QXB2" s="468"/>
      <c r="QXC2" s="468"/>
      <c r="QXD2" s="468"/>
      <c r="QXE2" s="468"/>
      <c r="QXF2" s="468"/>
      <c r="QXG2" s="468"/>
      <c r="QXH2" s="468"/>
      <c r="QXI2" s="468"/>
      <c r="QXJ2" s="468"/>
      <c r="QXK2" s="468"/>
      <c r="QXL2" s="468"/>
      <c r="QXM2" s="468"/>
      <c r="QXN2" s="468"/>
      <c r="QXO2" s="468"/>
      <c r="QXP2" s="468"/>
      <c r="QXQ2" s="468"/>
      <c r="QXR2" s="468"/>
      <c r="QXS2" s="468"/>
      <c r="QXT2" s="468"/>
      <c r="QXU2" s="468"/>
      <c r="QXV2" s="468"/>
      <c r="QXW2" s="468"/>
      <c r="QXX2" s="468"/>
      <c r="QXY2" s="468"/>
      <c r="QXZ2" s="468"/>
      <c r="QYA2" s="468"/>
      <c r="QYB2" s="468"/>
      <c r="QYC2" s="468"/>
      <c r="QYD2" s="468"/>
      <c r="QYE2" s="468"/>
      <c r="QYF2" s="468"/>
      <c r="QYG2" s="468"/>
      <c r="QYH2" s="468"/>
      <c r="QYI2" s="468"/>
      <c r="QYJ2" s="468"/>
      <c r="QYK2" s="468"/>
      <c r="QYL2" s="468"/>
      <c r="QYM2" s="468"/>
      <c r="QYN2" s="468"/>
      <c r="QYO2" s="468"/>
      <c r="QYP2" s="468"/>
      <c r="QYQ2" s="468"/>
      <c r="QYR2" s="468"/>
      <c r="QYS2" s="468"/>
      <c r="QYT2" s="468"/>
      <c r="QYU2" s="468"/>
      <c r="QYV2" s="468"/>
      <c r="QYW2" s="468"/>
      <c r="QYX2" s="468"/>
      <c r="QYY2" s="468"/>
      <c r="QYZ2" s="468"/>
      <c r="QZA2" s="468"/>
      <c r="QZB2" s="468"/>
      <c r="QZC2" s="468"/>
      <c r="QZD2" s="468"/>
      <c r="QZE2" s="468"/>
      <c r="QZF2" s="468"/>
      <c r="QZG2" s="468"/>
      <c r="QZH2" s="468"/>
      <c r="QZI2" s="468"/>
      <c r="QZJ2" s="468"/>
      <c r="QZK2" s="468"/>
      <c r="QZL2" s="468"/>
      <c r="QZM2" s="468"/>
      <c r="QZN2" s="468"/>
      <c r="QZO2" s="468"/>
      <c r="QZP2" s="468"/>
      <c r="QZQ2" s="468"/>
      <c r="QZR2" s="468"/>
      <c r="QZS2" s="468"/>
      <c r="QZT2" s="468"/>
      <c r="QZU2" s="468"/>
      <c r="QZV2" s="468"/>
      <c r="QZW2" s="468"/>
      <c r="QZX2" s="468"/>
      <c r="QZY2" s="468"/>
      <c r="QZZ2" s="468"/>
      <c r="RAA2" s="468"/>
      <c r="RAB2" s="468"/>
      <c r="RAC2" s="468"/>
      <c r="RAD2" s="468"/>
      <c r="RAE2" s="468"/>
      <c r="RAF2" s="468"/>
      <c r="RAG2" s="468"/>
      <c r="RAH2" s="468"/>
      <c r="RAI2" s="468"/>
      <c r="RAJ2" s="468"/>
      <c r="RAK2" s="468"/>
      <c r="RAL2" s="468"/>
      <c r="RAM2" s="468"/>
      <c r="RAN2" s="468"/>
      <c r="RAO2" s="468"/>
      <c r="RAP2" s="468"/>
      <c r="RAQ2" s="468"/>
      <c r="RAR2" s="468"/>
      <c r="RAS2" s="468"/>
      <c r="RAT2" s="468"/>
      <c r="RAU2" s="468"/>
      <c r="RAV2" s="468"/>
      <c r="RAW2" s="468"/>
      <c r="RAX2" s="468"/>
      <c r="RAY2" s="468"/>
      <c r="RAZ2" s="468"/>
      <c r="RBA2" s="468"/>
      <c r="RBB2" s="468"/>
      <c r="RBC2" s="468"/>
      <c r="RBD2" s="468"/>
      <c r="RBE2" s="468"/>
      <c r="RBF2" s="468"/>
      <c r="RBG2" s="468"/>
      <c r="RBH2" s="468"/>
      <c r="RBI2" s="468"/>
      <c r="RBJ2" s="468"/>
      <c r="RBK2" s="468"/>
      <c r="RBL2" s="468"/>
      <c r="RBM2" s="468"/>
      <c r="RBN2" s="468"/>
      <c r="RBO2" s="468"/>
      <c r="RBP2" s="468"/>
      <c r="RBQ2" s="468"/>
      <c r="RBR2" s="468"/>
      <c r="RBS2" s="468"/>
      <c r="RBT2" s="468"/>
      <c r="RBU2" s="468"/>
      <c r="RBV2" s="468"/>
      <c r="RBW2" s="468"/>
      <c r="RBX2" s="468"/>
      <c r="RBY2" s="468"/>
      <c r="RBZ2" s="468"/>
      <c r="RCA2" s="468"/>
      <c r="RCB2" s="468"/>
      <c r="RCC2" s="468"/>
      <c r="RCD2" s="468"/>
      <c r="RCE2" s="468"/>
      <c r="RCF2" s="468"/>
      <c r="RCG2" s="468"/>
      <c r="RCH2" s="468"/>
      <c r="RCI2" s="468"/>
      <c r="RCJ2" s="468"/>
      <c r="RCK2" s="468"/>
      <c r="RCL2" s="468"/>
      <c r="RCM2" s="468"/>
      <c r="RCN2" s="468"/>
      <c r="RCO2" s="468"/>
      <c r="RCP2" s="468"/>
      <c r="RCQ2" s="468"/>
      <c r="RCR2" s="468"/>
      <c r="RCS2" s="468"/>
      <c r="RCT2" s="468"/>
      <c r="RCU2" s="468"/>
      <c r="RCV2" s="468"/>
      <c r="RCW2" s="468"/>
      <c r="RCX2" s="468"/>
      <c r="RCY2" s="468"/>
      <c r="RCZ2" s="468"/>
      <c r="RDA2" s="468"/>
      <c r="RDB2" s="468"/>
      <c r="RDC2" s="468"/>
      <c r="RDD2" s="468"/>
      <c r="RDE2" s="468"/>
      <c r="RDF2" s="468"/>
      <c r="RDG2" s="468"/>
      <c r="RDH2" s="468"/>
      <c r="RDI2" s="468"/>
      <c r="RDJ2" s="468"/>
      <c r="RDK2" s="468"/>
      <c r="RDL2" s="468"/>
      <c r="RDM2" s="468"/>
      <c r="RDN2" s="468"/>
      <c r="RDO2" s="468"/>
      <c r="RDP2" s="468"/>
      <c r="RDQ2" s="468"/>
      <c r="RDR2" s="468"/>
      <c r="RDS2" s="468"/>
      <c r="RDT2" s="468"/>
      <c r="RDU2" s="468"/>
      <c r="RDV2" s="468"/>
      <c r="RDW2" s="468"/>
      <c r="RDX2" s="468"/>
      <c r="RDY2" s="468"/>
      <c r="RDZ2" s="468"/>
      <c r="REA2" s="468"/>
      <c r="REB2" s="468"/>
      <c r="REC2" s="468"/>
      <c r="RED2" s="468"/>
      <c r="REE2" s="468"/>
      <c r="REF2" s="468"/>
      <c r="REG2" s="468"/>
      <c r="REH2" s="468"/>
      <c r="REI2" s="468"/>
      <c r="REJ2" s="468"/>
      <c r="REK2" s="468"/>
      <c r="REL2" s="468"/>
      <c r="REM2" s="468"/>
      <c r="REN2" s="468"/>
      <c r="REO2" s="468"/>
      <c r="REP2" s="468"/>
      <c r="REQ2" s="468"/>
      <c r="RER2" s="468"/>
      <c r="RES2" s="468"/>
      <c r="RET2" s="468"/>
      <c r="REU2" s="468"/>
      <c r="REV2" s="468"/>
      <c r="REW2" s="468"/>
      <c r="REX2" s="468"/>
      <c r="REY2" s="468"/>
      <c r="REZ2" s="468"/>
      <c r="RFA2" s="468"/>
      <c r="RFB2" s="468"/>
      <c r="RFC2" s="468"/>
      <c r="RFD2" s="468"/>
      <c r="RFE2" s="468"/>
      <c r="RFF2" s="468"/>
      <c r="RFG2" s="468"/>
      <c r="RFH2" s="468"/>
      <c r="RFI2" s="468"/>
      <c r="RFJ2" s="468"/>
      <c r="RFK2" s="468"/>
      <c r="RFL2" s="468"/>
      <c r="RFM2" s="468"/>
      <c r="RFN2" s="468"/>
      <c r="RFO2" s="468"/>
      <c r="RFP2" s="468"/>
      <c r="RFQ2" s="468"/>
      <c r="RFR2" s="468"/>
      <c r="RFS2" s="468"/>
      <c r="RFT2" s="468"/>
      <c r="RFU2" s="468"/>
      <c r="RFV2" s="468"/>
      <c r="RFW2" s="468"/>
      <c r="RFX2" s="468"/>
      <c r="RFY2" s="468"/>
      <c r="RFZ2" s="468"/>
      <c r="RGA2" s="468"/>
      <c r="RGB2" s="468"/>
      <c r="RGC2" s="468"/>
      <c r="RGD2" s="468"/>
      <c r="RGE2" s="468"/>
      <c r="RGF2" s="468"/>
      <c r="RGG2" s="468"/>
      <c r="RGH2" s="468"/>
      <c r="RGI2" s="468"/>
      <c r="RGJ2" s="468"/>
      <c r="RGK2" s="468"/>
      <c r="RGL2" s="468"/>
      <c r="RGM2" s="468"/>
      <c r="RGN2" s="468"/>
      <c r="RGO2" s="468"/>
      <c r="RGP2" s="468"/>
      <c r="RGQ2" s="468"/>
      <c r="RGR2" s="468"/>
      <c r="RGS2" s="468"/>
      <c r="RGT2" s="468"/>
      <c r="RGU2" s="468"/>
      <c r="RGV2" s="468"/>
      <c r="RGW2" s="468"/>
      <c r="RGX2" s="468"/>
      <c r="RGY2" s="468"/>
      <c r="RGZ2" s="468"/>
      <c r="RHA2" s="468"/>
      <c r="RHB2" s="468"/>
      <c r="RHC2" s="468"/>
      <c r="RHD2" s="468"/>
      <c r="RHE2" s="468"/>
      <c r="RHF2" s="468"/>
      <c r="RHG2" s="468"/>
      <c r="RHH2" s="468"/>
      <c r="RHI2" s="468"/>
      <c r="RHJ2" s="468"/>
      <c r="RHK2" s="468"/>
      <c r="RHL2" s="468"/>
      <c r="RHM2" s="468"/>
      <c r="RHN2" s="468"/>
      <c r="RHO2" s="468"/>
      <c r="RHP2" s="468"/>
      <c r="RHQ2" s="468"/>
      <c r="RHR2" s="468"/>
      <c r="RHS2" s="468"/>
      <c r="RHT2" s="468"/>
      <c r="RHU2" s="468"/>
      <c r="RHV2" s="468"/>
      <c r="RHW2" s="468"/>
      <c r="RHX2" s="468"/>
      <c r="RHY2" s="468"/>
      <c r="RHZ2" s="468"/>
      <c r="RIA2" s="468"/>
      <c r="RIB2" s="468"/>
      <c r="RIC2" s="468"/>
      <c r="RID2" s="468"/>
      <c r="RIE2" s="468"/>
      <c r="RIF2" s="468"/>
      <c r="RIG2" s="468"/>
      <c r="RIH2" s="468"/>
      <c r="RII2" s="468"/>
      <c r="RIJ2" s="468"/>
      <c r="RIK2" s="468"/>
      <c r="RIL2" s="468"/>
      <c r="RIM2" s="468"/>
      <c r="RIN2" s="468"/>
      <c r="RIO2" s="468"/>
      <c r="RIP2" s="468"/>
      <c r="RIQ2" s="468"/>
      <c r="RIR2" s="468"/>
      <c r="RIS2" s="468"/>
      <c r="RIT2" s="468"/>
      <c r="RIU2" s="468"/>
      <c r="RIV2" s="468"/>
      <c r="RIW2" s="468"/>
      <c r="RIX2" s="468"/>
      <c r="RIY2" s="468"/>
      <c r="RIZ2" s="468"/>
      <c r="RJA2" s="468"/>
      <c r="RJB2" s="468"/>
      <c r="RJC2" s="468"/>
      <c r="RJD2" s="468"/>
      <c r="RJE2" s="468"/>
      <c r="RJF2" s="468"/>
      <c r="RJG2" s="468"/>
      <c r="RJH2" s="468"/>
      <c r="RJI2" s="468"/>
      <c r="RJJ2" s="468"/>
      <c r="RJK2" s="468"/>
      <c r="RJL2" s="468"/>
      <c r="RJM2" s="468"/>
      <c r="RJN2" s="468"/>
      <c r="RJO2" s="468"/>
      <c r="RJP2" s="468"/>
      <c r="RJQ2" s="468"/>
      <c r="RJR2" s="468"/>
      <c r="RJS2" s="468"/>
      <c r="RJT2" s="468"/>
      <c r="RJU2" s="468"/>
      <c r="RJV2" s="468"/>
      <c r="RJW2" s="468"/>
      <c r="RJX2" s="468"/>
      <c r="RJY2" s="468"/>
      <c r="RJZ2" s="468"/>
      <c r="RKA2" s="468"/>
      <c r="RKB2" s="468"/>
      <c r="RKC2" s="468"/>
      <c r="RKD2" s="468"/>
      <c r="RKE2" s="468"/>
      <c r="RKF2" s="468"/>
      <c r="RKG2" s="468"/>
      <c r="RKH2" s="468"/>
      <c r="RKI2" s="468"/>
      <c r="RKJ2" s="468"/>
      <c r="RKK2" s="468"/>
      <c r="RKL2" s="468"/>
      <c r="RKM2" s="468"/>
      <c r="RKN2" s="468"/>
      <c r="RKO2" s="468"/>
      <c r="RKP2" s="468"/>
      <c r="RKQ2" s="468"/>
      <c r="RKR2" s="468"/>
      <c r="RKS2" s="468"/>
      <c r="RKT2" s="468"/>
      <c r="RKU2" s="468"/>
      <c r="RKV2" s="468"/>
      <c r="RKW2" s="468"/>
      <c r="RKX2" s="468"/>
      <c r="RKY2" s="468"/>
      <c r="RKZ2" s="468"/>
      <c r="RLA2" s="468"/>
      <c r="RLB2" s="468"/>
      <c r="RLC2" s="468"/>
      <c r="RLD2" s="468"/>
      <c r="RLE2" s="468"/>
      <c r="RLF2" s="468"/>
      <c r="RLG2" s="468"/>
      <c r="RLH2" s="468"/>
      <c r="RLI2" s="468"/>
      <c r="RLJ2" s="468"/>
      <c r="RLK2" s="468"/>
      <c r="RLL2" s="468"/>
      <c r="RLM2" s="468"/>
      <c r="RLN2" s="468"/>
      <c r="RLO2" s="468"/>
      <c r="RLP2" s="468"/>
      <c r="RLQ2" s="468"/>
      <c r="RLR2" s="468"/>
      <c r="RLS2" s="468"/>
      <c r="RLT2" s="468"/>
      <c r="RLU2" s="468"/>
      <c r="RLV2" s="468"/>
      <c r="RLW2" s="468"/>
      <c r="RLX2" s="468"/>
      <c r="RLY2" s="468"/>
      <c r="RLZ2" s="468"/>
      <c r="RMA2" s="468"/>
      <c r="RMB2" s="468"/>
      <c r="RMC2" s="468"/>
      <c r="RMD2" s="468"/>
      <c r="RME2" s="468"/>
      <c r="RMF2" s="468"/>
      <c r="RMG2" s="468"/>
      <c r="RMH2" s="468"/>
      <c r="RMI2" s="468"/>
      <c r="RMJ2" s="468"/>
      <c r="RMK2" s="468"/>
      <c r="RML2" s="468"/>
      <c r="RMM2" s="468"/>
      <c r="RMN2" s="468"/>
      <c r="RMO2" s="468"/>
      <c r="RMP2" s="468"/>
      <c r="RMQ2" s="468"/>
      <c r="RMR2" s="468"/>
      <c r="RMS2" s="468"/>
      <c r="RMT2" s="468"/>
      <c r="RMU2" s="468"/>
      <c r="RMV2" s="468"/>
      <c r="RMW2" s="468"/>
      <c r="RMX2" s="468"/>
      <c r="RMY2" s="468"/>
      <c r="RMZ2" s="468"/>
      <c r="RNA2" s="468"/>
      <c r="RNB2" s="468"/>
      <c r="RNC2" s="468"/>
      <c r="RND2" s="468"/>
      <c r="RNE2" s="468"/>
      <c r="RNF2" s="468"/>
      <c r="RNG2" s="468"/>
      <c r="RNH2" s="468"/>
      <c r="RNI2" s="468"/>
      <c r="RNJ2" s="468"/>
      <c r="RNK2" s="468"/>
      <c r="RNL2" s="468"/>
      <c r="RNM2" s="468"/>
      <c r="RNN2" s="468"/>
      <c r="RNO2" s="468"/>
      <c r="RNP2" s="468"/>
      <c r="RNQ2" s="468"/>
      <c r="RNR2" s="468"/>
      <c r="RNS2" s="468"/>
      <c r="RNT2" s="468"/>
      <c r="RNU2" s="468"/>
      <c r="RNV2" s="468"/>
      <c r="RNW2" s="468"/>
      <c r="RNX2" s="468"/>
      <c r="RNY2" s="468"/>
      <c r="RNZ2" s="468"/>
      <c r="ROA2" s="468"/>
      <c r="ROB2" s="468"/>
      <c r="ROC2" s="468"/>
      <c r="ROD2" s="468"/>
      <c r="ROE2" s="468"/>
      <c r="ROF2" s="468"/>
      <c r="ROG2" s="468"/>
      <c r="ROH2" s="468"/>
      <c r="ROI2" s="468"/>
      <c r="ROJ2" s="468"/>
      <c r="ROK2" s="468"/>
      <c r="ROL2" s="468"/>
      <c r="ROM2" s="468"/>
      <c r="RON2" s="468"/>
      <c r="ROO2" s="468"/>
      <c r="ROP2" s="468"/>
      <c r="ROQ2" s="468"/>
      <c r="ROR2" s="468"/>
      <c r="ROS2" s="468"/>
      <c r="ROT2" s="468"/>
      <c r="ROU2" s="468"/>
      <c r="ROV2" s="468"/>
      <c r="ROW2" s="468"/>
      <c r="ROX2" s="468"/>
      <c r="ROY2" s="468"/>
      <c r="ROZ2" s="468"/>
      <c r="RPA2" s="468"/>
      <c r="RPB2" s="468"/>
      <c r="RPC2" s="468"/>
      <c r="RPD2" s="468"/>
      <c r="RPE2" s="468"/>
      <c r="RPF2" s="468"/>
      <c r="RPG2" s="468"/>
      <c r="RPH2" s="468"/>
      <c r="RPI2" s="468"/>
      <c r="RPJ2" s="468"/>
      <c r="RPK2" s="468"/>
      <c r="RPL2" s="468"/>
      <c r="RPM2" s="468"/>
      <c r="RPN2" s="468"/>
      <c r="RPO2" s="468"/>
      <c r="RPP2" s="468"/>
      <c r="RPQ2" s="468"/>
      <c r="RPR2" s="468"/>
      <c r="RPS2" s="468"/>
      <c r="RPT2" s="468"/>
      <c r="RPU2" s="468"/>
      <c r="RPV2" s="468"/>
      <c r="RPW2" s="468"/>
      <c r="RPX2" s="468"/>
      <c r="RPY2" s="468"/>
      <c r="RPZ2" s="468"/>
      <c r="RQA2" s="468"/>
      <c r="RQB2" s="468"/>
      <c r="RQC2" s="468"/>
      <c r="RQD2" s="468"/>
      <c r="RQE2" s="468"/>
      <c r="RQF2" s="468"/>
      <c r="RQG2" s="468"/>
      <c r="RQH2" s="468"/>
      <c r="RQI2" s="468"/>
      <c r="RQJ2" s="468"/>
      <c r="RQK2" s="468"/>
      <c r="RQL2" s="468"/>
      <c r="RQM2" s="468"/>
      <c r="RQN2" s="468"/>
      <c r="RQO2" s="468"/>
      <c r="RQP2" s="468"/>
      <c r="RQQ2" s="468"/>
      <c r="RQR2" s="468"/>
      <c r="RQS2" s="468"/>
      <c r="RQT2" s="468"/>
      <c r="RQU2" s="468"/>
      <c r="RQV2" s="468"/>
      <c r="RQW2" s="468"/>
      <c r="RQX2" s="468"/>
      <c r="RQY2" s="468"/>
      <c r="RQZ2" s="468"/>
      <c r="RRA2" s="468"/>
      <c r="RRB2" s="468"/>
      <c r="RRC2" s="468"/>
      <c r="RRD2" s="468"/>
      <c r="RRE2" s="468"/>
      <c r="RRF2" s="468"/>
      <c r="RRG2" s="468"/>
      <c r="RRH2" s="468"/>
      <c r="RRI2" s="468"/>
      <c r="RRJ2" s="468"/>
      <c r="RRK2" s="468"/>
      <c r="RRL2" s="468"/>
      <c r="RRM2" s="468"/>
      <c r="RRN2" s="468"/>
      <c r="RRO2" s="468"/>
      <c r="RRP2" s="468"/>
      <c r="RRQ2" s="468"/>
      <c r="RRR2" s="468"/>
      <c r="RRS2" s="468"/>
      <c r="RRT2" s="468"/>
      <c r="RRU2" s="468"/>
      <c r="RRV2" s="468"/>
      <c r="RRW2" s="468"/>
      <c r="RRX2" s="468"/>
      <c r="RRY2" s="468"/>
      <c r="RRZ2" s="468"/>
      <c r="RSA2" s="468"/>
      <c r="RSB2" s="468"/>
      <c r="RSC2" s="468"/>
      <c r="RSD2" s="468"/>
      <c r="RSE2" s="468"/>
      <c r="RSF2" s="468"/>
      <c r="RSG2" s="468"/>
      <c r="RSH2" s="468"/>
      <c r="RSI2" s="468"/>
      <c r="RSJ2" s="468"/>
      <c r="RSK2" s="468"/>
      <c r="RSL2" s="468"/>
      <c r="RSM2" s="468"/>
      <c r="RSN2" s="468"/>
      <c r="RSO2" s="468"/>
      <c r="RSP2" s="468"/>
      <c r="RSQ2" s="468"/>
      <c r="RSR2" s="468"/>
      <c r="RSS2" s="468"/>
      <c r="RST2" s="468"/>
      <c r="RSU2" s="468"/>
      <c r="RSV2" s="468"/>
      <c r="RSW2" s="468"/>
      <c r="RSX2" s="468"/>
      <c r="RSY2" s="468"/>
      <c r="RSZ2" s="468"/>
      <c r="RTA2" s="468"/>
      <c r="RTB2" s="468"/>
      <c r="RTC2" s="468"/>
      <c r="RTD2" s="468"/>
      <c r="RTE2" s="468"/>
      <c r="RTF2" s="468"/>
      <c r="RTG2" s="468"/>
      <c r="RTH2" s="468"/>
      <c r="RTI2" s="468"/>
      <c r="RTJ2" s="468"/>
      <c r="RTK2" s="468"/>
      <c r="RTL2" s="468"/>
      <c r="RTM2" s="468"/>
      <c r="RTN2" s="468"/>
      <c r="RTO2" s="468"/>
      <c r="RTP2" s="468"/>
      <c r="RTQ2" s="468"/>
      <c r="RTR2" s="468"/>
      <c r="RTS2" s="468"/>
      <c r="RTT2" s="468"/>
      <c r="RTU2" s="468"/>
      <c r="RTV2" s="468"/>
      <c r="RTW2" s="468"/>
      <c r="RTX2" s="468"/>
      <c r="RTY2" s="468"/>
      <c r="RTZ2" s="468"/>
      <c r="RUA2" s="468"/>
      <c r="RUB2" s="468"/>
      <c r="RUC2" s="468"/>
      <c r="RUD2" s="468"/>
      <c r="RUE2" s="468"/>
      <c r="RUF2" s="468"/>
      <c r="RUG2" s="468"/>
      <c r="RUH2" s="468"/>
      <c r="RUI2" s="468"/>
      <c r="RUJ2" s="468"/>
      <c r="RUK2" s="468"/>
      <c r="RUL2" s="468"/>
      <c r="RUM2" s="468"/>
      <c r="RUN2" s="468"/>
      <c r="RUO2" s="468"/>
      <c r="RUP2" s="468"/>
      <c r="RUQ2" s="468"/>
      <c r="RUR2" s="468"/>
      <c r="RUS2" s="468"/>
      <c r="RUT2" s="468"/>
      <c r="RUU2" s="468"/>
      <c r="RUV2" s="468"/>
      <c r="RUW2" s="468"/>
      <c r="RUX2" s="468"/>
      <c r="RUY2" s="468"/>
      <c r="RUZ2" s="468"/>
      <c r="RVA2" s="468"/>
      <c r="RVB2" s="468"/>
      <c r="RVC2" s="468"/>
      <c r="RVD2" s="468"/>
      <c r="RVE2" s="468"/>
      <c r="RVF2" s="468"/>
      <c r="RVG2" s="468"/>
      <c r="RVH2" s="468"/>
      <c r="RVI2" s="468"/>
      <c r="RVJ2" s="468"/>
      <c r="RVK2" s="468"/>
      <c r="RVL2" s="468"/>
      <c r="RVM2" s="468"/>
      <c r="RVN2" s="468"/>
      <c r="RVO2" s="468"/>
      <c r="RVP2" s="468"/>
      <c r="RVQ2" s="468"/>
      <c r="RVR2" s="468"/>
      <c r="RVS2" s="468"/>
      <c r="RVT2" s="468"/>
      <c r="RVU2" s="468"/>
      <c r="RVV2" s="468"/>
      <c r="RVW2" s="468"/>
      <c r="RVX2" s="468"/>
      <c r="RVY2" s="468"/>
      <c r="RVZ2" s="468"/>
      <c r="RWA2" s="468"/>
      <c r="RWB2" s="468"/>
      <c r="RWC2" s="468"/>
      <c r="RWD2" s="468"/>
      <c r="RWE2" s="468"/>
      <c r="RWF2" s="468"/>
      <c r="RWG2" s="468"/>
      <c r="RWH2" s="468"/>
      <c r="RWI2" s="468"/>
      <c r="RWJ2" s="468"/>
      <c r="RWK2" s="468"/>
      <c r="RWL2" s="468"/>
      <c r="RWM2" s="468"/>
      <c r="RWN2" s="468"/>
      <c r="RWO2" s="468"/>
      <c r="RWP2" s="468"/>
      <c r="RWQ2" s="468"/>
      <c r="RWR2" s="468"/>
      <c r="RWS2" s="468"/>
      <c r="RWT2" s="468"/>
      <c r="RWU2" s="468"/>
      <c r="RWV2" s="468"/>
      <c r="RWW2" s="468"/>
      <c r="RWX2" s="468"/>
      <c r="RWY2" s="468"/>
      <c r="RWZ2" s="468"/>
      <c r="RXA2" s="468"/>
      <c r="RXB2" s="468"/>
      <c r="RXC2" s="468"/>
      <c r="RXD2" s="468"/>
      <c r="RXE2" s="468"/>
      <c r="RXF2" s="468"/>
      <c r="RXG2" s="468"/>
      <c r="RXH2" s="468"/>
      <c r="RXI2" s="468"/>
      <c r="RXJ2" s="468"/>
      <c r="RXK2" s="468"/>
      <c r="RXL2" s="468"/>
      <c r="RXM2" s="468"/>
      <c r="RXN2" s="468"/>
      <c r="RXO2" s="468"/>
      <c r="RXP2" s="468"/>
      <c r="RXQ2" s="468"/>
      <c r="RXR2" s="468"/>
      <c r="RXS2" s="468"/>
      <c r="RXT2" s="468"/>
      <c r="RXU2" s="468"/>
      <c r="RXV2" s="468"/>
      <c r="RXW2" s="468"/>
      <c r="RXX2" s="468"/>
      <c r="RXY2" s="468"/>
      <c r="RXZ2" s="468"/>
      <c r="RYA2" s="468"/>
      <c r="RYB2" s="468"/>
      <c r="RYC2" s="468"/>
      <c r="RYD2" s="468"/>
      <c r="RYE2" s="468"/>
      <c r="RYF2" s="468"/>
      <c r="RYG2" s="468"/>
      <c r="RYH2" s="468"/>
      <c r="RYI2" s="468"/>
      <c r="RYJ2" s="468"/>
      <c r="RYK2" s="468"/>
      <c r="RYL2" s="468"/>
      <c r="RYM2" s="468"/>
      <c r="RYN2" s="468"/>
      <c r="RYO2" s="468"/>
      <c r="RYP2" s="468"/>
      <c r="RYQ2" s="468"/>
      <c r="RYR2" s="468"/>
      <c r="RYS2" s="468"/>
      <c r="RYT2" s="468"/>
      <c r="RYU2" s="468"/>
      <c r="RYV2" s="468"/>
      <c r="RYW2" s="468"/>
      <c r="RYX2" s="468"/>
      <c r="RYY2" s="468"/>
      <c r="RYZ2" s="468"/>
      <c r="RZA2" s="468"/>
      <c r="RZB2" s="468"/>
      <c r="RZC2" s="468"/>
      <c r="RZD2" s="468"/>
      <c r="RZE2" s="468"/>
      <c r="RZF2" s="468"/>
      <c r="RZG2" s="468"/>
      <c r="RZH2" s="468"/>
      <c r="RZI2" s="468"/>
      <c r="RZJ2" s="468"/>
      <c r="RZK2" s="468"/>
      <c r="RZL2" s="468"/>
      <c r="RZM2" s="468"/>
      <c r="RZN2" s="468"/>
      <c r="RZO2" s="468"/>
      <c r="RZP2" s="468"/>
      <c r="RZQ2" s="468"/>
      <c r="RZR2" s="468"/>
      <c r="RZS2" s="468"/>
      <c r="RZT2" s="468"/>
      <c r="RZU2" s="468"/>
      <c r="RZV2" s="468"/>
      <c r="RZW2" s="468"/>
      <c r="RZX2" s="468"/>
      <c r="RZY2" s="468"/>
      <c r="RZZ2" s="468"/>
      <c r="SAA2" s="468"/>
      <c r="SAB2" s="468"/>
      <c r="SAC2" s="468"/>
      <c r="SAD2" s="468"/>
      <c r="SAE2" s="468"/>
      <c r="SAF2" s="468"/>
      <c r="SAG2" s="468"/>
      <c r="SAH2" s="468"/>
      <c r="SAI2" s="468"/>
      <c r="SAJ2" s="468"/>
      <c r="SAK2" s="468"/>
      <c r="SAL2" s="468"/>
      <c r="SAM2" s="468"/>
      <c r="SAN2" s="468"/>
      <c r="SAO2" s="468"/>
      <c r="SAP2" s="468"/>
      <c r="SAQ2" s="468"/>
      <c r="SAR2" s="468"/>
      <c r="SAS2" s="468"/>
      <c r="SAT2" s="468"/>
      <c r="SAU2" s="468"/>
      <c r="SAV2" s="468"/>
      <c r="SAW2" s="468"/>
      <c r="SAX2" s="468"/>
      <c r="SAY2" s="468"/>
      <c r="SAZ2" s="468"/>
      <c r="SBA2" s="468"/>
      <c r="SBB2" s="468"/>
      <c r="SBC2" s="468"/>
      <c r="SBD2" s="468"/>
      <c r="SBE2" s="468"/>
      <c r="SBF2" s="468"/>
      <c r="SBG2" s="468"/>
      <c r="SBH2" s="468"/>
      <c r="SBI2" s="468"/>
      <c r="SBJ2" s="468"/>
      <c r="SBK2" s="468"/>
      <c r="SBL2" s="468"/>
      <c r="SBM2" s="468"/>
      <c r="SBN2" s="468"/>
      <c r="SBO2" s="468"/>
      <c r="SBP2" s="468"/>
      <c r="SBQ2" s="468"/>
      <c r="SBR2" s="468"/>
      <c r="SBS2" s="468"/>
      <c r="SBT2" s="468"/>
      <c r="SBU2" s="468"/>
      <c r="SBV2" s="468"/>
      <c r="SBW2" s="468"/>
      <c r="SBX2" s="468"/>
      <c r="SBY2" s="468"/>
      <c r="SBZ2" s="468"/>
      <c r="SCA2" s="468"/>
      <c r="SCB2" s="468"/>
      <c r="SCC2" s="468"/>
      <c r="SCD2" s="468"/>
      <c r="SCE2" s="468"/>
      <c r="SCF2" s="468"/>
      <c r="SCG2" s="468"/>
      <c r="SCH2" s="468"/>
      <c r="SCI2" s="468"/>
      <c r="SCJ2" s="468"/>
      <c r="SCK2" s="468"/>
      <c r="SCL2" s="468"/>
      <c r="SCM2" s="468"/>
      <c r="SCN2" s="468"/>
      <c r="SCO2" s="468"/>
      <c r="SCP2" s="468"/>
      <c r="SCQ2" s="468"/>
      <c r="SCR2" s="468"/>
      <c r="SCS2" s="468"/>
      <c r="SCT2" s="468"/>
      <c r="SCU2" s="468"/>
      <c r="SCV2" s="468"/>
      <c r="SCW2" s="468"/>
      <c r="SCX2" s="468"/>
      <c r="SCY2" s="468"/>
      <c r="SCZ2" s="468"/>
      <c r="SDA2" s="468"/>
      <c r="SDB2" s="468"/>
      <c r="SDC2" s="468"/>
      <c r="SDD2" s="468"/>
      <c r="SDE2" s="468"/>
      <c r="SDF2" s="468"/>
      <c r="SDG2" s="468"/>
      <c r="SDH2" s="468"/>
      <c r="SDI2" s="468"/>
      <c r="SDJ2" s="468"/>
      <c r="SDK2" s="468"/>
      <c r="SDL2" s="468"/>
      <c r="SDM2" s="468"/>
      <c r="SDN2" s="468"/>
      <c r="SDO2" s="468"/>
      <c r="SDP2" s="468"/>
      <c r="SDQ2" s="468"/>
      <c r="SDR2" s="468"/>
      <c r="SDS2" s="468"/>
      <c r="SDT2" s="468"/>
      <c r="SDU2" s="468"/>
      <c r="SDV2" s="468"/>
      <c r="SDW2" s="468"/>
      <c r="SDX2" s="468"/>
      <c r="SDY2" s="468"/>
      <c r="SDZ2" s="468"/>
      <c r="SEA2" s="468"/>
      <c r="SEB2" s="468"/>
      <c r="SEC2" s="468"/>
      <c r="SED2" s="468"/>
      <c r="SEE2" s="468"/>
      <c r="SEF2" s="468"/>
      <c r="SEG2" s="468"/>
      <c r="SEH2" s="468"/>
      <c r="SEI2" s="468"/>
      <c r="SEJ2" s="468"/>
      <c r="SEK2" s="468"/>
      <c r="SEL2" s="468"/>
      <c r="SEM2" s="468"/>
      <c r="SEN2" s="468"/>
      <c r="SEO2" s="468"/>
      <c r="SEP2" s="468"/>
      <c r="SEQ2" s="468"/>
      <c r="SER2" s="468"/>
      <c r="SES2" s="468"/>
      <c r="SET2" s="468"/>
      <c r="SEU2" s="468"/>
      <c r="SEV2" s="468"/>
      <c r="SEW2" s="468"/>
      <c r="SEX2" s="468"/>
      <c r="SEY2" s="468"/>
      <c r="SEZ2" s="468"/>
      <c r="SFA2" s="468"/>
      <c r="SFB2" s="468"/>
      <c r="SFC2" s="468"/>
      <c r="SFD2" s="468"/>
      <c r="SFE2" s="468"/>
      <c r="SFF2" s="468"/>
      <c r="SFG2" s="468"/>
      <c r="SFH2" s="468"/>
      <c r="SFI2" s="468"/>
      <c r="SFJ2" s="468"/>
      <c r="SFK2" s="468"/>
      <c r="SFL2" s="468"/>
      <c r="SFM2" s="468"/>
      <c r="SFN2" s="468"/>
      <c r="SFO2" s="468"/>
      <c r="SFP2" s="468"/>
      <c r="SFQ2" s="468"/>
      <c r="SFR2" s="468"/>
      <c r="SFS2" s="468"/>
      <c r="SFT2" s="468"/>
      <c r="SFU2" s="468"/>
      <c r="SFV2" s="468"/>
      <c r="SFW2" s="468"/>
      <c r="SFX2" s="468"/>
      <c r="SFY2" s="468"/>
      <c r="SFZ2" s="468"/>
      <c r="SGA2" s="468"/>
      <c r="SGB2" s="468"/>
      <c r="SGC2" s="468"/>
      <c r="SGD2" s="468"/>
      <c r="SGE2" s="468"/>
      <c r="SGF2" s="468"/>
      <c r="SGG2" s="468"/>
      <c r="SGH2" s="468"/>
      <c r="SGI2" s="468"/>
      <c r="SGJ2" s="468"/>
      <c r="SGK2" s="468"/>
      <c r="SGL2" s="468"/>
      <c r="SGM2" s="468"/>
      <c r="SGN2" s="468"/>
      <c r="SGO2" s="468"/>
      <c r="SGP2" s="468"/>
      <c r="SGQ2" s="468"/>
      <c r="SGR2" s="468"/>
      <c r="SGS2" s="468"/>
      <c r="SGT2" s="468"/>
      <c r="SGU2" s="468"/>
      <c r="SGV2" s="468"/>
      <c r="SGW2" s="468"/>
      <c r="SGX2" s="468"/>
      <c r="SGY2" s="468"/>
      <c r="SGZ2" s="468"/>
      <c r="SHA2" s="468"/>
      <c r="SHB2" s="468"/>
      <c r="SHC2" s="468"/>
      <c r="SHD2" s="468"/>
      <c r="SHE2" s="468"/>
      <c r="SHF2" s="468"/>
      <c r="SHG2" s="468"/>
      <c r="SHH2" s="468"/>
      <c r="SHI2" s="468"/>
      <c r="SHJ2" s="468"/>
      <c r="SHK2" s="468"/>
      <c r="SHL2" s="468"/>
      <c r="SHM2" s="468"/>
      <c r="SHN2" s="468"/>
      <c r="SHO2" s="468"/>
      <c r="SHP2" s="468"/>
      <c r="SHQ2" s="468"/>
      <c r="SHR2" s="468"/>
      <c r="SHS2" s="468"/>
      <c r="SHT2" s="468"/>
      <c r="SHU2" s="468"/>
      <c r="SHV2" s="468"/>
      <c r="SHW2" s="468"/>
      <c r="SHX2" s="468"/>
      <c r="SHY2" s="468"/>
      <c r="SHZ2" s="468"/>
      <c r="SIA2" s="468"/>
      <c r="SIB2" s="468"/>
      <c r="SIC2" s="468"/>
      <c r="SID2" s="468"/>
      <c r="SIE2" s="468"/>
      <c r="SIF2" s="468"/>
      <c r="SIG2" s="468"/>
      <c r="SIH2" s="468"/>
      <c r="SII2" s="468"/>
      <c r="SIJ2" s="468"/>
      <c r="SIK2" s="468"/>
      <c r="SIL2" s="468"/>
      <c r="SIM2" s="468"/>
      <c r="SIN2" s="468"/>
      <c r="SIO2" s="468"/>
      <c r="SIP2" s="468"/>
      <c r="SIQ2" s="468"/>
      <c r="SIR2" s="468"/>
      <c r="SIS2" s="468"/>
      <c r="SIT2" s="468"/>
      <c r="SIU2" s="468"/>
      <c r="SIV2" s="468"/>
      <c r="SIW2" s="468"/>
      <c r="SIX2" s="468"/>
      <c r="SIY2" s="468"/>
      <c r="SIZ2" s="468"/>
      <c r="SJA2" s="468"/>
      <c r="SJB2" s="468"/>
      <c r="SJC2" s="468"/>
      <c r="SJD2" s="468"/>
      <c r="SJE2" s="468"/>
      <c r="SJF2" s="468"/>
      <c r="SJG2" s="468"/>
      <c r="SJH2" s="468"/>
      <c r="SJI2" s="468"/>
      <c r="SJJ2" s="468"/>
      <c r="SJK2" s="468"/>
      <c r="SJL2" s="468"/>
      <c r="SJM2" s="468"/>
      <c r="SJN2" s="468"/>
      <c r="SJO2" s="468"/>
      <c r="SJP2" s="468"/>
      <c r="SJQ2" s="468"/>
      <c r="SJR2" s="468"/>
      <c r="SJS2" s="468"/>
      <c r="SJT2" s="468"/>
      <c r="SJU2" s="468"/>
      <c r="SJV2" s="468"/>
      <c r="SJW2" s="468"/>
      <c r="SJX2" s="468"/>
      <c r="SJY2" s="468"/>
      <c r="SJZ2" s="468"/>
      <c r="SKA2" s="468"/>
      <c r="SKB2" s="468"/>
      <c r="SKC2" s="468"/>
      <c r="SKD2" s="468"/>
      <c r="SKE2" s="468"/>
      <c r="SKF2" s="468"/>
      <c r="SKG2" s="468"/>
      <c r="SKH2" s="468"/>
      <c r="SKI2" s="468"/>
      <c r="SKJ2" s="468"/>
      <c r="SKK2" s="468"/>
      <c r="SKL2" s="468"/>
      <c r="SKM2" s="468"/>
      <c r="SKN2" s="468"/>
      <c r="SKO2" s="468"/>
      <c r="SKP2" s="468"/>
      <c r="SKQ2" s="468"/>
      <c r="SKR2" s="468"/>
      <c r="SKS2" s="468"/>
      <c r="SKT2" s="468"/>
      <c r="SKU2" s="468"/>
      <c r="SKV2" s="468"/>
      <c r="SKW2" s="468"/>
      <c r="SKX2" s="468"/>
      <c r="SKY2" s="468"/>
      <c r="SKZ2" s="468"/>
      <c r="SLA2" s="468"/>
      <c r="SLB2" s="468"/>
      <c r="SLC2" s="468"/>
      <c r="SLD2" s="468"/>
      <c r="SLE2" s="468"/>
      <c r="SLF2" s="468"/>
      <c r="SLG2" s="468"/>
      <c r="SLH2" s="468"/>
      <c r="SLI2" s="468"/>
      <c r="SLJ2" s="468"/>
      <c r="SLK2" s="468"/>
      <c r="SLL2" s="468"/>
      <c r="SLM2" s="468"/>
      <c r="SLN2" s="468"/>
      <c r="SLO2" s="468"/>
      <c r="SLP2" s="468"/>
      <c r="SLQ2" s="468"/>
      <c r="SLR2" s="468"/>
      <c r="SLS2" s="468"/>
      <c r="SLT2" s="468"/>
      <c r="SLU2" s="468"/>
      <c r="SLV2" s="468"/>
      <c r="SLW2" s="468"/>
      <c r="SLX2" s="468"/>
      <c r="SLY2" s="468"/>
      <c r="SLZ2" s="468"/>
      <c r="SMA2" s="468"/>
      <c r="SMB2" s="468"/>
      <c r="SMC2" s="468"/>
      <c r="SMD2" s="468"/>
      <c r="SME2" s="468"/>
      <c r="SMF2" s="468"/>
      <c r="SMG2" s="468"/>
      <c r="SMH2" s="468"/>
      <c r="SMI2" s="468"/>
      <c r="SMJ2" s="468"/>
      <c r="SMK2" s="468"/>
      <c r="SML2" s="468"/>
      <c r="SMM2" s="468"/>
      <c r="SMN2" s="468"/>
      <c r="SMO2" s="468"/>
      <c r="SMP2" s="468"/>
      <c r="SMQ2" s="468"/>
      <c r="SMR2" s="468"/>
      <c r="SMS2" s="468"/>
      <c r="SMT2" s="468"/>
      <c r="SMU2" s="468"/>
      <c r="SMV2" s="468"/>
      <c r="SMW2" s="468"/>
      <c r="SMX2" s="468"/>
      <c r="SMY2" s="468"/>
      <c r="SMZ2" s="468"/>
      <c r="SNA2" s="468"/>
      <c r="SNB2" s="468"/>
      <c r="SNC2" s="468"/>
      <c r="SND2" s="468"/>
      <c r="SNE2" s="468"/>
      <c r="SNF2" s="468"/>
      <c r="SNG2" s="468"/>
      <c r="SNH2" s="468"/>
      <c r="SNI2" s="468"/>
      <c r="SNJ2" s="468"/>
      <c r="SNK2" s="468"/>
      <c r="SNL2" s="468"/>
      <c r="SNM2" s="468"/>
      <c r="SNN2" s="468"/>
      <c r="SNO2" s="468"/>
      <c r="SNP2" s="468"/>
      <c r="SNQ2" s="468"/>
      <c r="SNR2" s="468"/>
      <c r="SNS2" s="468"/>
      <c r="SNT2" s="468"/>
      <c r="SNU2" s="468"/>
      <c r="SNV2" s="468"/>
      <c r="SNW2" s="468"/>
      <c r="SNX2" s="468"/>
      <c r="SNY2" s="468"/>
      <c r="SNZ2" s="468"/>
      <c r="SOA2" s="468"/>
      <c r="SOB2" s="468"/>
      <c r="SOC2" s="468"/>
      <c r="SOD2" s="468"/>
      <c r="SOE2" s="468"/>
      <c r="SOF2" s="468"/>
      <c r="SOG2" s="468"/>
      <c r="SOH2" s="468"/>
      <c r="SOI2" s="468"/>
      <c r="SOJ2" s="468"/>
      <c r="SOK2" s="468"/>
      <c r="SOL2" s="468"/>
      <c r="SOM2" s="468"/>
      <c r="SON2" s="468"/>
      <c r="SOO2" s="468"/>
      <c r="SOP2" s="468"/>
      <c r="SOQ2" s="468"/>
      <c r="SOR2" s="468"/>
      <c r="SOS2" s="468"/>
      <c r="SOT2" s="468"/>
      <c r="SOU2" s="468"/>
      <c r="SOV2" s="468"/>
      <c r="SOW2" s="468"/>
      <c r="SOX2" s="468"/>
      <c r="SOY2" s="468"/>
      <c r="SOZ2" s="468"/>
      <c r="SPA2" s="468"/>
      <c r="SPB2" s="468"/>
      <c r="SPC2" s="468"/>
      <c r="SPD2" s="468"/>
      <c r="SPE2" s="468"/>
      <c r="SPF2" s="468"/>
      <c r="SPG2" s="468"/>
      <c r="SPH2" s="468"/>
      <c r="SPI2" s="468"/>
      <c r="SPJ2" s="468"/>
      <c r="SPK2" s="468"/>
      <c r="SPL2" s="468"/>
      <c r="SPM2" s="468"/>
      <c r="SPN2" s="468"/>
      <c r="SPO2" s="468"/>
      <c r="SPP2" s="468"/>
      <c r="SPQ2" s="468"/>
      <c r="SPR2" s="468"/>
      <c r="SPS2" s="468"/>
      <c r="SPT2" s="468"/>
      <c r="SPU2" s="468"/>
      <c r="SPV2" s="468"/>
      <c r="SPW2" s="468"/>
      <c r="SPX2" s="468"/>
      <c r="SPY2" s="468"/>
      <c r="SPZ2" s="468"/>
      <c r="SQA2" s="468"/>
      <c r="SQB2" s="468"/>
      <c r="SQC2" s="468"/>
      <c r="SQD2" s="468"/>
      <c r="SQE2" s="468"/>
      <c r="SQF2" s="468"/>
      <c r="SQG2" s="468"/>
      <c r="SQH2" s="468"/>
      <c r="SQI2" s="468"/>
      <c r="SQJ2" s="468"/>
      <c r="SQK2" s="468"/>
      <c r="SQL2" s="468"/>
      <c r="SQM2" s="468"/>
      <c r="SQN2" s="468"/>
      <c r="SQO2" s="468"/>
      <c r="SQP2" s="468"/>
      <c r="SQQ2" s="468"/>
      <c r="SQR2" s="468"/>
      <c r="SQS2" s="468"/>
      <c r="SQT2" s="468"/>
      <c r="SQU2" s="468"/>
      <c r="SQV2" s="468"/>
      <c r="SQW2" s="468"/>
      <c r="SQX2" s="468"/>
      <c r="SQY2" s="468"/>
      <c r="SQZ2" s="468"/>
      <c r="SRA2" s="468"/>
      <c r="SRB2" s="468"/>
      <c r="SRC2" s="468"/>
      <c r="SRD2" s="468"/>
      <c r="SRE2" s="468"/>
      <c r="SRF2" s="468"/>
      <c r="SRG2" s="468"/>
      <c r="SRH2" s="468"/>
      <c r="SRI2" s="468"/>
      <c r="SRJ2" s="468"/>
      <c r="SRK2" s="468"/>
      <c r="SRL2" s="468"/>
      <c r="SRM2" s="468"/>
      <c r="SRN2" s="468"/>
      <c r="SRO2" s="468"/>
      <c r="SRP2" s="468"/>
      <c r="SRQ2" s="468"/>
      <c r="SRR2" s="468"/>
      <c r="SRS2" s="468"/>
      <c r="SRT2" s="468"/>
      <c r="SRU2" s="468"/>
      <c r="SRV2" s="468"/>
      <c r="SRW2" s="468"/>
      <c r="SRX2" s="468"/>
      <c r="SRY2" s="468"/>
      <c r="SRZ2" s="468"/>
      <c r="SSA2" s="468"/>
      <c r="SSB2" s="468"/>
      <c r="SSC2" s="468"/>
      <c r="SSD2" s="468"/>
      <c r="SSE2" s="468"/>
      <c r="SSF2" s="468"/>
      <c r="SSG2" s="468"/>
      <c r="SSH2" s="468"/>
      <c r="SSI2" s="468"/>
      <c r="SSJ2" s="468"/>
      <c r="SSK2" s="468"/>
      <c r="SSL2" s="468"/>
      <c r="SSM2" s="468"/>
      <c r="SSN2" s="468"/>
      <c r="SSO2" s="468"/>
      <c r="SSP2" s="468"/>
      <c r="SSQ2" s="468"/>
      <c r="SSR2" s="468"/>
      <c r="SSS2" s="468"/>
      <c r="SST2" s="468"/>
      <c r="SSU2" s="468"/>
      <c r="SSV2" s="468"/>
      <c r="SSW2" s="468"/>
      <c r="SSX2" s="468"/>
      <c r="SSY2" s="468"/>
      <c r="SSZ2" s="468"/>
      <c r="STA2" s="468"/>
      <c r="STB2" s="468"/>
      <c r="STC2" s="468"/>
      <c r="STD2" s="468"/>
      <c r="STE2" s="468"/>
      <c r="STF2" s="468"/>
      <c r="STG2" s="468"/>
      <c r="STH2" s="468"/>
      <c r="STI2" s="468"/>
      <c r="STJ2" s="468"/>
      <c r="STK2" s="468"/>
      <c r="STL2" s="468"/>
      <c r="STM2" s="468"/>
      <c r="STN2" s="468"/>
      <c r="STO2" s="468"/>
      <c r="STP2" s="468"/>
      <c r="STQ2" s="468"/>
      <c r="STR2" s="468"/>
      <c r="STS2" s="468"/>
      <c r="STT2" s="468"/>
      <c r="STU2" s="468"/>
      <c r="STV2" s="468"/>
      <c r="STW2" s="468"/>
      <c r="STX2" s="468"/>
      <c r="STY2" s="468"/>
      <c r="STZ2" s="468"/>
      <c r="SUA2" s="468"/>
      <c r="SUB2" s="468"/>
      <c r="SUC2" s="468"/>
      <c r="SUD2" s="468"/>
      <c r="SUE2" s="468"/>
      <c r="SUF2" s="468"/>
      <c r="SUG2" s="468"/>
      <c r="SUH2" s="468"/>
      <c r="SUI2" s="468"/>
      <c r="SUJ2" s="468"/>
      <c r="SUK2" s="468"/>
      <c r="SUL2" s="468"/>
      <c r="SUM2" s="468"/>
      <c r="SUN2" s="468"/>
      <c r="SUO2" s="468"/>
      <c r="SUP2" s="468"/>
      <c r="SUQ2" s="468"/>
      <c r="SUR2" s="468"/>
      <c r="SUS2" s="468"/>
      <c r="SUT2" s="468"/>
      <c r="SUU2" s="468"/>
      <c r="SUV2" s="468"/>
      <c r="SUW2" s="468"/>
      <c r="SUX2" s="468"/>
      <c r="SUY2" s="468"/>
      <c r="SUZ2" s="468"/>
      <c r="SVA2" s="468"/>
      <c r="SVB2" s="468"/>
      <c r="SVC2" s="468"/>
      <c r="SVD2" s="468"/>
      <c r="SVE2" s="468"/>
      <c r="SVF2" s="468"/>
      <c r="SVG2" s="468"/>
      <c r="SVH2" s="468"/>
      <c r="SVI2" s="468"/>
      <c r="SVJ2" s="468"/>
      <c r="SVK2" s="468"/>
      <c r="SVL2" s="468"/>
      <c r="SVM2" s="468"/>
      <c r="SVN2" s="468"/>
      <c r="SVO2" s="468"/>
      <c r="SVP2" s="468"/>
      <c r="SVQ2" s="468"/>
      <c r="SVR2" s="468"/>
      <c r="SVS2" s="468"/>
      <c r="SVT2" s="468"/>
      <c r="SVU2" s="468"/>
      <c r="SVV2" s="468"/>
      <c r="SVW2" s="468"/>
      <c r="SVX2" s="468"/>
      <c r="SVY2" s="468"/>
      <c r="SVZ2" s="468"/>
      <c r="SWA2" s="468"/>
      <c r="SWB2" s="468"/>
      <c r="SWC2" s="468"/>
      <c r="SWD2" s="468"/>
      <c r="SWE2" s="468"/>
      <c r="SWF2" s="468"/>
      <c r="SWG2" s="468"/>
      <c r="SWH2" s="468"/>
      <c r="SWI2" s="468"/>
      <c r="SWJ2" s="468"/>
      <c r="SWK2" s="468"/>
      <c r="SWL2" s="468"/>
      <c r="SWM2" s="468"/>
      <c r="SWN2" s="468"/>
      <c r="SWO2" s="468"/>
      <c r="SWP2" s="468"/>
      <c r="SWQ2" s="468"/>
      <c r="SWR2" s="468"/>
      <c r="SWS2" s="468"/>
      <c r="SWT2" s="468"/>
      <c r="SWU2" s="468"/>
      <c r="SWV2" s="468"/>
      <c r="SWW2" s="468"/>
      <c r="SWX2" s="468"/>
      <c r="SWY2" s="468"/>
      <c r="SWZ2" s="468"/>
      <c r="SXA2" s="468"/>
      <c r="SXB2" s="468"/>
      <c r="SXC2" s="468"/>
      <c r="SXD2" s="468"/>
      <c r="SXE2" s="468"/>
      <c r="SXF2" s="468"/>
      <c r="SXG2" s="468"/>
      <c r="SXH2" s="468"/>
      <c r="SXI2" s="468"/>
      <c r="SXJ2" s="468"/>
      <c r="SXK2" s="468"/>
      <c r="SXL2" s="468"/>
      <c r="SXM2" s="468"/>
      <c r="SXN2" s="468"/>
      <c r="SXO2" s="468"/>
      <c r="SXP2" s="468"/>
      <c r="SXQ2" s="468"/>
      <c r="SXR2" s="468"/>
      <c r="SXS2" s="468"/>
      <c r="SXT2" s="468"/>
      <c r="SXU2" s="468"/>
      <c r="SXV2" s="468"/>
      <c r="SXW2" s="468"/>
      <c r="SXX2" s="468"/>
      <c r="SXY2" s="468"/>
      <c r="SXZ2" s="468"/>
      <c r="SYA2" s="468"/>
      <c r="SYB2" s="468"/>
      <c r="SYC2" s="468"/>
      <c r="SYD2" s="468"/>
      <c r="SYE2" s="468"/>
      <c r="SYF2" s="468"/>
      <c r="SYG2" s="468"/>
      <c r="SYH2" s="468"/>
      <c r="SYI2" s="468"/>
      <c r="SYJ2" s="468"/>
      <c r="SYK2" s="468"/>
      <c r="SYL2" s="468"/>
      <c r="SYM2" s="468"/>
      <c r="SYN2" s="468"/>
      <c r="SYO2" s="468"/>
      <c r="SYP2" s="468"/>
      <c r="SYQ2" s="468"/>
      <c r="SYR2" s="468"/>
      <c r="SYS2" s="468"/>
      <c r="SYT2" s="468"/>
      <c r="SYU2" s="468"/>
      <c r="SYV2" s="468"/>
      <c r="SYW2" s="468"/>
      <c r="SYX2" s="468"/>
      <c r="SYY2" s="468"/>
      <c r="SYZ2" s="468"/>
      <c r="SZA2" s="468"/>
      <c r="SZB2" s="468"/>
      <c r="SZC2" s="468"/>
      <c r="SZD2" s="468"/>
      <c r="SZE2" s="468"/>
      <c r="SZF2" s="468"/>
      <c r="SZG2" s="468"/>
      <c r="SZH2" s="468"/>
      <c r="SZI2" s="468"/>
      <c r="SZJ2" s="468"/>
      <c r="SZK2" s="468"/>
      <c r="SZL2" s="468"/>
      <c r="SZM2" s="468"/>
      <c r="SZN2" s="468"/>
      <c r="SZO2" s="468"/>
      <c r="SZP2" s="468"/>
      <c r="SZQ2" s="468"/>
      <c r="SZR2" s="468"/>
      <c r="SZS2" s="468"/>
      <c r="SZT2" s="468"/>
      <c r="SZU2" s="468"/>
      <c r="SZV2" s="468"/>
      <c r="SZW2" s="468"/>
      <c r="SZX2" s="468"/>
      <c r="SZY2" s="468"/>
      <c r="SZZ2" s="468"/>
      <c r="TAA2" s="468"/>
      <c r="TAB2" s="468"/>
      <c r="TAC2" s="468"/>
      <c r="TAD2" s="468"/>
      <c r="TAE2" s="468"/>
      <c r="TAF2" s="468"/>
      <c r="TAG2" s="468"/>
      <c r="TAH2" s="468"/>
      <c r="TAI2" s="468"/>
      <c r="TAJ2" s="468"/>
      <c r="TAK2" s="468"/>
      <c r="TAL2" s="468"/>
      <c r="TAM2" s="468"/>
      <c r="TAN2" s="468"/>
      <c r="TAO2" s="468"/>
      <c r="TAP2" s="468"/>
      <c r="TAQ2" s="468"/>
      <c r="TAR2" s="468"/>
      <c r="TAS2" s="468"/>
      <c r="TAT2" s="468"/>
      <c r="TAU2" s="468"/>
      <c r="TAV2" s="468"/>
      <c r="TAW2" s="468"/>
      <c r="TAX2" s="468"/>
      <c r="TAY2" s="468"/>
      <c r="TAZ2" s="468"/>
      <c r="TBA2" s="468"/>
      <c r="TBB2" s="468"/>
      <c r="TBC2" s="468"/>
      <c r="TBD2" s="468"/>
      <c r="TBE2" s="468"/>
      <c r="TBF2" s="468"/>
      <c r="TBG2" s="468"/>
      <c r="TBH2" s="468"/>
      <c r="TBI2" s="468"/>
      <c r="TBJ2" s="468"/>
      <c r="TBK2" s="468"/>
      <c r="TBL2" s="468"/>
      <c r="TBM2" s="468"/>
      <c r="TBN2" s="468"/>
      <c r="TBO2" s="468"/>
      <c r="TBP2" s="468"/>
      <c r="TBQ2" s="468"/>
      <c r="TBR2" s="468"/>
      <c r="TBS2" s="468"/>
      <c r="TBT2" s="468"/>
      <c r="TBU2" s="468"/>
      <c r="TBV2" s="468"/>
      <c r="TBW2" s="468"/>
      <c r="TBX2" s="468"/>
      <c r="TBY2" s="468"/>
      <c r="TBZ2" s="468"/>
      <c r="TCA2" s="468"/>
      <c r="TCB2" s="468"/>
      <c r="TCC2" s="468"/>
      <c r="TCD2" s="468"/>
      <c r="TCE2" s="468"/>
      <c r="TCF2" s="468"/>
      <c r="TCG2" s="468"/>
      <c r="TCH2" s="468"/>
      <c r="TCI2" s="468"/>
      <c r="TCJ2" s="468"/>
      <c r="TCK2" s="468"/>
      <c r="TCL2" s="468"/>
      <c r="TCM2" s="468"/>
      <c r="TCN2" s="468"/>
      <c r="TCO2" s="468"/>
      <c r="TCP2" s="468"/>
      <c r="TCQ2" s="468"/>
      <c r="TCR2" s="468"/>
      <c r="TCS2" s="468"/>
      <c r="TCT2" s="468"/>
      <c r="TCU2" s="468"/>
      <c r="TCV2" s="468"/>
      <c r="TCW2" s="468"/>
      <c r="TCX2" s="468"/>
      <c r="TCY2" s="468"/>
      <c r="TCZ2" s="468"/>
      <c r="TDA2" s="468"/>
      <c r="TDB2" s="468"/>
      <c r="TDC2" s="468"/>
      <c r="TDD2" s="468"/>
      <c r="TDE2" s="468"/>
      <c r="TDF2" s="468"/>
      <c r="TDG2" s="468"/>
      <c r="TDH2" s="468"/>
      <c r="TDI2" s="468"/>
      <c r="TDJ2" s="468"/>
      <c r="TDK2" s="468"/>
      <c r="TDL2" s="468"/>
      <c r="TDM2" s="468"/>
      <c r="TDN2" s="468"/>
      <c r="TDO2" s="468"/>
      <c r="TDP2" s="468"/>
      <c r="TDQ2" s="468"/>
      <c r="TDR2" s="468"/>
      <c r="TDS2" s="468"/>
      <c r="TDT2" s="468"/>
      <c r="TDU2" s="468"/>
      <c r="TDV2" s="468"/>
      <c r="TDW2" s="468"/>
      <c r="TDX2" s="468"/>
      <c r="TDY2" s="468"/>
      <c r="TDZ2" s="468"/>
      <c r="TEA2" s="468"/>
      <c r="TEB2" s="468"/>
      <c r="TEC2" s="468"/>
      <c r="TED2" s="468"/>
      <c r="TEE2" s="468"/>
      <c r="TEF2" s="468"/>
      <c r="TEG2" s="468"/>
      <c r="TEH2" s="468"/>
      <c r="TEI2" s="468"/>
      <c r="TEJ2" s="468"/>
      <c r="TEK2" s="468"/>
      <c r="TEL2" s="468"/>
      <c r="TEM2" s="468"/>
      <c r="TEN2" s="468"/>
      <c r="TEO2" s="468"/>
      <c r="TEP2" s="468"/>
      <c r="TEQ2" s="468"/>
      <c r="TER2" s="468"/>
      <c r="TES2" s="468"/>
      <c r="TET2" s="468"/>
      <c r="TEU2" s="468"/>
      <c r="TEV2" s="468"/>
      <c r="TEW2" s="468"/>
      <c r="TEX2" s="468"/>
      <c r="TEY2" s="468"/>
      <c r="TEZ2" s="468"/>
      <c r="TFA2" s="468"/>
      <c r="TFB2" s="468"/>
      <c r="TFC2" s="468"/>
      <c r="TFD2" s="468"/>
      <c r="TFE2" s="468"/>
      <c r="TFF2" s="468"/>
      <c r="TFG2" s="468"/>
      <c r="TFH2" s="468"/>
      <c r="TFI2" s="468"/>
      <c r="TFJ2" s="468"/>
      <c r="TFK2" s="468"/>
      <c r="TFL2" s="468"/>
      <c r="TFM2" s="468"/>
      <c r="TFN2" s="468"/>
      <c r="TFO2" s="468"/>
      <c r="TFP2" s="468"/>
      <c r="TFQ2" s="468"/>
      <c r="TFR2" s="468"/>
      <c r="TFS2" s="468"/>
      <c r="TFT2" s="468"/>
      <c r="TFU2" s="468"/>
      <c r="TFV2" s="468"/>
      <c r="TFW2" s="468"/>
      <c r="TFX2" s="468"/>
      <c r="TFY2" s="468"/>
      <c r="TFZ2" s="468"/>
      <c r="TGA2" s="468"/>
      <c r="TGB2" s="468"/>
      <c r="TGC2" s="468"/>
      <c r="TGD2" s="468"/>
      <c r="TGE2" s="468"/>
      <c r="TGF2" s="468"/>
      <c r="TGG2" s="468"/>
      <c r="TGH2" s="468"/>
      <c r="TGI2" s="468"/>
      <c r="TGJ2" s="468"/>
      <c r="TGK2" s="468"/>
      <c r="TGL2" s="468"/>
      <c r="TGM2" s="468"/>
      <c r="TGN2" s="468"/>
      <c r="TGO2" s="468"/>
      <c r="TGP2" s="468"/>
      <c r="TGQ2" s="468"/>
      <c r="TGR2" s="468"/>
      <c r="TGS2" s="468"/>
      <c r="TGT2" s="468"/>
      <c r="TGU2" s="468"/>
      <c r="TGV2" s="468"/>
      <c r="TGW2" s="468"/>
      <c r="TGX2" s="468"/>
      <c r="TGY2" s="468"/>
      <c r="TGZ2" s="468"/>
      <c r="THA2" s="468"/>
      <c r="THB2" s="468"/>
      <c r="THC2" s="468"/>
      <c r="THD2" s="468"/>
      <c r="THE2" s="468"/>
      <c r="THF2" s="468"/>
      <c r="THG2" s="468"/>
      <c r="THH2" s="468"/>
      <c r="THI2" s="468"/>
      <c r="THJ2" s="468"/>
      <c r="THK2" s="468"/>
      <c r="THL2" s="468"/>
      <c r="THM2" s="468"/>
      <c r="THN2" s="468"/>
      <c r="THO2" s="468"/>
      <c r="THP2" s="468"/>
      <c r="THQ2" s="468"/>
      <c r="THR2" s="468"/>
      <c r="THS2" s="468"/>
      <c r="THT2" s="468"/>
      <c r="THU2" s="468"/>
      <c r="THV2" s="468"/>
      <c r="THW2" s="468"/>
      <c r="THX2" s="468"/>
      <c r="THY2" s="468"/>
      <c r="THZ2" s="468"/>
      <c r="TIA2" s="468"/>
      <c r="TIB2" s="468"/>
      <c r="TIC2" s="468"/>
      <c r="TID2" s="468"/>
      <c r="TIE2" s="468"/>
      <c r="TIF2" s="468"/>
      <c r="TIG2" s="468"/>
      <c r="TIH2" s="468"/>
      <c r="TII2" s="468"/>
      <c r="TIJ2" s="468"/>
      <c r="TIK2" s="468"/>
      <c r="TIL2" s="468"/>
      <c r="TIM2" s="468"/>
      <c r="TIN2" s="468"/>
      <c r="TIO2" s="468"/>
      <c r="TIP2" s="468"/>
      <c r="TIQ2" s="468"/>
      <c r="TIR2" s="468"/>
      <c r="TIS2" s="468"/>
      <c r="TIT2" s="468"/>
      <c r="TIU2" s="468"/>
      <c r="TIV2" s="468"/>
      <c r="TIW2" s="468"/>
      <c r="TIX2" s="468"/>
      <c r="TIY2" s="468"/>
      <c r="TIZ2" s="468"/>
      <c r="TJA2" s="468"/>
      <c r="TJB2" s="468"/>
      <c r="TJC2" s="468"/>
      <c r="TJD2" s="468"/>
      <c r="TJE2" s="468"/>
      <c r="TJF2" s="468"/>
      <c r="TJG2" s="468"/>
      <c r="TJH2" s="468"/>
      <c r="TJI2" s="468"/>
      <c r="TJJ2" s="468"/>
      <c r="TJK2" s="468"/>
      <c r="TJL2" s="468"/>
      <c r="TJM2" s="468"/>
      <c r="TJN2" s="468"/>
      <c r="TJO2" s="468"/>
      <c r="TJP2" s="468"/>
      <c r="TJQ2" s="468"/>
      <c r="TJR2" s="468"/>
      <c r="TJS2" s="468"/>
      <c r="TJT2" s="468"/>
      <c r="TJU2" s="468"/>
      <c r="TJV2" s="468"/>
      <c r="TJW2" s="468"/>
      <c r="TJX2" s="468"/>
      <c r="TJY2" s="468"/>
      <c r="TJZ2" s="468"/>
      <c r="TKA2" s="468"/>
      <c r="TKB2" s="468"/>
      <c r="TKC2" s="468"/>
      <c r="TKD2" s="468"/>
      <c r="TKE2" s="468"/>
      <c r="TKF2" s="468"/>
      <c r="TKG2" s="468"/>
      <c r="TKH2" s="468"/>
      <c r="TKI2" s="468"/>
      <c r="TKJ2" s="468"/>
      <c r="TKK2" s="468"/>
      <c r="TKL2" s="468"/>
      <c r="TKM2" s="468"/>
      <c r="TKN2" s="468"/>
      <c r="TKO2" s="468"/>
      <c r="TKP2" s="468"/>
      <c r="TKQ2" s="468"/>
      <c r="TKR2" s="468"/>
      <c r="TKS2" s="468"/>
      <c r="TKT2" s="468"/>
      <c r="TKU2" s="468"/>
      <c r="TKV2" s="468"/>
      <c r="TKW2" s="468"/>
      <c r="TKX2" s="468"/>
      <c r="TKY2" s="468"/>
      <c r="TKZ2" s="468"/>
      <c r="TLA2" s="468"/>
      <c r="TLB2" s="468"/>
      <c r="TLC2" s="468"/>
      <c r="TLD2" s="468"/>
      <c r="TLE2" s="468"/>
      <c r="TLF2" s="468"/>
      <c r="TLG2" s="468"/>
      <c r="TLH2" s="468"/>
      <c r="TLI2" s="468"/>
      <c r="TLJ2" s="468"/>
      <c r="TLK2" s="468"/>
      <c r="TLL2" s="468"/>
      <c r="TLM2" s="468"/>
      <c r="TLN2" s="468"/>
      <c r="TLO2" s="468"/>
      <c r="TLP2" s="468"/>
      <c r="TLQ2" s="468"/>
      <c r="TLR2" s="468"/>
      <c r="TLS2" s="468"/>
      <c r="TLT2" s="468"/>
      <c r="TLU2" s="468"/>
      <c r="TLV2" s="468"/>
      <c r="TLW2" s="468"/>
      <c r="TLX2" s="468"/>
      <c r="TLY2" s="468"/>
      <c r="TLZ2" s="468"/>
      <c r="TMA2" s="468"/>
      <c r="TMB2" s="468"/>
      <c r="TMC2" s="468"/>
      <c r="TMD2" s="468"/>
      <c r="TME2" s="468"/>
      <c r="TMF2" s="468"/>
      <c r="TMG2" s="468"/>
      <c r="TMH2" s="468"/>
      <c r="TMI2" s="468"/>
      <c r="TMJ2" s="468"/>
      <c r="TMK2" s="468"/>
      <c r="TML2" s="468"/>
      <c r="TMM2" s="468"/>
      <c r="TMN2" s="468"/>
      <c r="TMO2" s="468"/>
      <c r="TMP2" s="468"/>
      <c r="TMQ2" s="468"/>
      <c r="TMR2" s="468"/>
      <c r="TMS2" s="468"/>
      <c r="TMT2" s="468"/>
      <c r="TMU2" s="468"/>
      <c r="TMV2" s="468"/>
      <c r="TMW2" s="468"/>
      <c r="TMX2" s="468"/>
      <c r="TMY2" s="468"/>
      <c r="TMZ2" s="468"/>
      <c r="TNA2" s="468"/>
      <c r="TNB2" s="468"/>
      <c r="TNC2" s="468"/>
      <c r="TND2" s="468"/>
      <c r="TNE2" s="468"/>
      <c r="TNF2" s="468"/>
      <c r="TNG2" s="468"/>
      <c r="TNH2" s="468"/>
      <c r="TNI2" s="468"/>
      <c r="TNJ2" s="468"/>
      <c r="TNK2" s="468"/>
      <c r="TNL2" s="468"/>
      <c r="TNM2" s="468"/>
      <c r="TNN2" s="468"/>
      <c r="TNO2" s="468"/>
      <c r="TNP2" s="468"/>
      <c r="TNQ2" s="468"/>
      <c r="TNR2" s="468"/>
      <c r="TNS2" s="468"/>
      <c r="TNT2" s="468"/>
      <c r="TNU2" s="468"/>
      <c r="TNV2" s="468"/>
      <c r="TNW2" s="468"/>
      <c r="TNX2" s="468"/>
      <c r="TNY2" s="468"/>
      <c r="TNZ2" s="468"/>
      <c r="TOA2" s="468"/>
      <c r="TOB2" s="468"/>
      <c r="TOC2" s="468"/>
      <c r="TOD2" s="468"/>
      <c r="TOE2" s="468"/>
      <c r="TOF2" s="468"/>
      <c r="TOG2" s="468"/>
      <c r="TOH2" s="468"/>
      <c r="TOI2" s="468"/>
      <c r="TOJ2" s="468"/>
      <c r="TOK2" s="468"/>
      <c r="TOL2" s="468"/>
      <c r="TOM2" s="468"/>
      <c r="TON2" s="468"/>
      <c r="TOO2" s="468"/>
      <c r="TOP2" s="468"/>
      <c r="TOQ2" s="468"/>
      <c r="TOR2" s="468"/>
      <c r="TOS2" s="468"/>
      <c r="TOT2" s="468"/>
      <c r="TOU2" s="468"/>
      <c r="TOV2" s="468"/>
      <c r="TOW2" s="468"/>
      <c r="TOX2" s="468"/>
      <c r="TOY2" s="468"/>
      <c r="TOZ2" s="468"/>
      <c r="TPA2" s="468"/>
      <c r="TPB2" s="468"/>
      <c r="TPC2" s="468"/>
      <c r="TPD2" s="468"/>
      <c r="TPE2" s="468"/>
      <c r="TPF2" s="468"/>
      <c r="TPG2" s="468"/>
      <c r="TPH2" s="468"/>
      <c r="TPI2" s="468"/>
      <c r="TPJ2" s="468"/>
      <c r="TPK2" s="468"/>
      <c r="TPL2" s="468"/>
      <c r="TPM2" s="468"/>
      <c r="TPN2" s="468"/>
      <c r="TPO2" s="468"/>
      <c r="TPP2" s="468"/>
      <c r="TPQ2" s="468"/>
      <c r="TPR2" s="468"/>
      <c r="TPS2" s="468"/>
      <c r="TPT2" s="468"/>
      <c r="TPU2" s="468"/>
      <c r="TPV2" s="468"/>
      <c r="TPW2" s="468"/>
      <c r="TPX2" s="468"/>
      <c r="TPY2" s="468"/>
      <c r="TPZ2" s="468"/>
      <c r="TQA2" s="468"/>
      <c r="TQB2" s="468"/>
      <c r="TQC2" s="468"/>
      <c r="TQD2" s="468"/>
      <c r="TQE2" s="468"/>
      <c r="TQF2" s="468"/>
      <c r="TQG2" s="468"/>
      <c r="TQH2" s="468"/>
      <c r="TQI2" s="468"/>
      <c r="TQJ2" s="468"/>
      <c r="TQK2" s="468"/>
      <c r="TQL2" s="468"/>
      <c r="TQM2" s="468"/>
      <c r="TQN2" s="468"/>
      <c r="TQO2" s="468"/>
      <c r="TQP2" s="468"/>
      <c r="TQQ2" s="468"/>
      <c r="TQR2" s="468"/>
      <c r="TQS2" s="468"/>
      <c r="TQT2" s="468"/>
      <c r="TQU2" s="468"/>
      <c r="TQV2" s="468"/>
      <c r="TQW2" s="468"/>
      <c r="TQX2" s="468"/>
      <c r="TQY2" s="468"/>
      <c r="TQZ2" s="468"/>
      <c r="TRA2" s="468"/>
      <c r="TRB2" s="468"/>
      <c r="TRC2" s="468"/>
      <c r="TRD2" s="468"/>
      <c r="TRE2" s="468"/>
      <c r="TRF2" s="468"/>
      <c r="TRG2" s="468"/>
      <c r="TRH2" s="468"/>
      <c r="TRI2" s="468"/>
      <c r="TRJ2" s="468"/>
      <c r="TRK2" s="468"/>
      <c r="TRL2" s="468"/>
      <c r="TRM2" s="468"/>
      <c r="TRN2" s="468"/>
      <c r="TRO2" s="468"/>
      <c r="TRP2" s="468"/>
      <c r="TRQ2" s="468"/>
      <c r="TRR2" s="468"/>
      <c r="TRS2" s="468"/>
      <c r="TRT2" s="468"/>
      <c r="TRU2" s="468"/>
      <c r="TRV2" s="468"/>
      <c r="TRW2" s="468"/>
      <c r="TRX2" s="468"/>
      <c r="TRY2" s="468"/>
      <c r="TRZ2" s="468"/>
      <c r="TSA2" s="468"/>
      <c r="TSB2" s="468"/>
      <c r="TSC2" s="468"/>
      <c r="TSD2" s="468"/>
      <c r="TSE2" s="468"/>
      <c r="TSF2" s="468"/>
      <c r="TSG2" s="468"/>
      <c r="TSH2" s="468"/>
      <c r="TSI2" s="468"/>
      <c r="TSJ2" s="468"/>
      <c r="TSK2" s="468"/>
      <c r="TSL2" s="468"/>
      <c r="TSM2" s="468"/>
      <c r="TSN2" s="468"/>
      <c r="TSO2" s="468"/>
      <c r="TSP2" s="468"/>
      <c r="TSQ2" s="468"/>
      <c r="TSR2" s="468"/>
      <c r="TSS2" s="468"/>
      <c r="TST2" s="468"/>
      <c r="TSU2" s="468"/>
      <c r="TSV2" s="468"/>
      <c r="TSW2" s="468"/>
      <c r="TSX2" s="468"/>
      <c r="TSY2" s="468"/>
      <c r="TSZ2" s="468"/>
      <c r="TTA2" s="468"/>
      <c r="TTB2" s="468"/>
      <c r="TTC2" s="468"/>
      <c r="TTD2" s="468"/>
      <c r="TTE2" s="468"/>
      <c r="TTF2" s="468"/>
      <c r="TTG2" s="468"/>
      <c r="TTH2" s="468"/>
      <c r="TTI2" s="468"/>
      <c r="TTJ2" s="468"/>
      <c r="TTK2" s="468"/>
      <c r="TTL2" s="468"/>
      <c r="TTM2" s="468"/>
      <c r="TTN2" s="468"/>
      <c r="TTO2" s="468"/>
      <c r="TTP2" s="468"/>
      <c r="TTQ2" s="468"/>
      <c r="TTR2" s="468"/>
      <c r="TTS2" s="468"/>
      <c r="TTT2" s="468"/>
      <c r="TTU2" s="468"/>
      <c r="TTV2" s="468"/>
      <c r="TTW2" s="468"/>
      <c r="TTX2" s="468"/>
      <c r="TTY2" s="468"/>
      <c r="TTZ2" s="468"/>
      <c r="TUA2" s="468"/>
      <c r="TUB2" s="468"/>
      <c r="TUC2" s="468"/>
      <c r="TUD2" s="468"/>
      <c r="TUE2" s="468"/>
      <c r="TUF2" s="468"/>
      <c r="TUG2" s="468"/>
      <c r="TUH2" s="468"/>
      <c r="TUI2" s="468"/>
      <c r="TUJ2" s="468"/>
      <c r="TUK2" s="468"/>
      <c r="TUL2" s="468"/>
      <c r="TUM2" s="468"/>
      <c r="TUN2" s="468"/>
      <c r="TUO2" s="468"/>
      <c r="TUP2" s="468"/>
      <c r="TUQ2" s="468"/>
      <c r="TUR2" s="468"/>
      <c r="TUS2" s="468"/>
      <c r="TUT2" s="468"/>
      <c r="TUU2" s="468"/>
      <c r="TUV2" s="468"/>
      <c r="TUW2" s="468"/>
      <c r="TUX2" s="468"/>
      <c r="TUY2" s="468"/>
      <c r="TUZ2" s="468"/>
      <c r="TVA2" s="468"/>
      <c r="TVB2" s="468"/>
      <c r="TVC2" s="468"/>
      <c r="TVD2" s="468"/>
      <c r="TVE2" s="468"/>
      <c r="TVF2" s="468"/>
      <c r="TVG2" s="468"/>
      <c r="TVH2" s="468"/>
      <c r="TVI2" s="468"/>
      <c r="TVJ2" s="468"/>
      <c r="TVK2" s="468"/>
      <c r="TVL2" s="468"/>
      <c r="TVM2" s="468"/>
      <c r="TVN2" s="468"/>
      <c r="TVO2" s="468"/>
      <c r="TVP2" s="468"/>
      <c r="TVQ2" s="468"/>
      <c r="TVR2" s="468"/>
      <c r="TVS2" s="468"/>
      <c r="TVT2" s="468"/>
      <c r="TVU2" s="468"/>
      <c r="TVV2" s="468"/>
      <c r="TVW2" s="468"/>
      <c r="TVX2" s="468"/>
      <c r="TVY2" s="468"/>
      <c r="TVZ2" s="468"/>
      <c r="TWA2" s="468"/>
      <c r="TWB2" s="468"/>
      <c r="TWC2" s="468"/>
      <c r="TWD2" s="468"/>
      <c r="TWE2" s="468"/>
      <c r="TWF2" s="468"/>
      <c r="TWG2" s="468"/>
      <c r="TWH2" s="468"/>
      <c r="TWI2" s="468"/>
      <c r="TWJ2" s="468"/>
      <c r="TWK2" s="468"/>
      <c r="TWL2" s="468"/>
      <c r="TWM2" s="468"/>
      <c r="TWN2" s="468"/>
      <c r="TWO2" s="468"/>
      <c r="TWP2" s="468"/>
      <c r="TWQ2" s="468"/>
      <c r="TWR2" s="468"/>
      <c r="TWS2" s="468"/>
      <c r="TWT2" s="468"/>
      <c r="TWU2" s="468"/>
      <c r="TWV2" s="468"/>
      <c r="TWW2" s="468"/>
      <c r="TWX2" s="468"/>
      <c r="TWY2" s="468"/>
      <c r="TWZ2" s="468"/>
      <c r="TXA2" s="468"/>
      <c r="TXB2" s="468"/>
      <c r="TXC2" s="468"/>
      <c r="TXD2" s="468"/>
      <c r="TXE2" s="468"/>
      <c r="TXF2" s="468"/>
      <c r="TXG2" s="468"/>
      <c r="TXH2" s="468"/>
      <c r="TXI2" s="468"/>
      <c r="TXJ2" s="468"/>
      <c r="TXK2" s="468"/>
      <c r="TXL2" s="468"/>
      <c r="TXM2" s="468"/>
      <c r="TXN2" s="468"/>
      <c r="TXO2" s="468"/>
      <c r="TXP2" s="468"/>
      <c r="TXQ2" s="468"/>
      <c r="TXR2" s="468"/>
      <c r="TXS2" s="468"/>
      <c r="TXT2" s="468"/>
      <c r="TXU2" s="468"/>
      <c r="TXV2" s="468"/>
      <c r="TXW2" s="468"/>
      <c r="TXX2" s="468"/>
      <c r="TXY2" s="468"/>
      <c r="TXZ2" s="468"/>
      <c r="TYA2" s="468"/>
      <c r="TYB2" s="468"/>
      <c r="TYC2" s="468"/>
      <c r="TYD2" s="468"/>
      <c r="TYE2" s="468"/>
      <c r="TYF2" s="468"/>
      <c r="TYG2" s="468"/>
      <c r="TYH2" s="468"/>
      <c r="TYI2" s="468"/>
      <c r="TYJ2" s="468"/>
      <c r="TYK2" s="468"/>
      <c r="TYL2" s="468"/>
      <c r="TYM2" s="468"/>
      <c r="TYN2" s="468"/>
      <c r="TYO2" s="468"/>
      <c r="TYP2" s="468"/>
      <c r="TYQ2" s="468"/>
      <c r="TYR2" s="468"/>
      <c r="TYS2" s="468"/>
      <c r="TYT2" s="468"/>
      <c r="TYU2" s="468"/>
      <c r="TYV2" s="468"/>
      <c r="TYW2" s="468"/>
      <c r="TYX2" s="468"/>
      <c r="TYY2" s="468"/>
      <c r="TYZ2" s="468"/>
      <c r="TZA2" s="468"/>
      <c r="TZB2" s="468"/>
      <c r="TZC2" s="468"/>
      <c r="TZD2" s="468"/>
      <c r="TZE2" s="468"/>
      <c r="TZF2" s="468"/>
      <c r="TZG2" s="468"/>
      <c r="TZH2" s="468"/>
      <c r="TZI2" s="468"/>
      <c r="TZJ2" s="468"/>
      <c r="TZK2" s="468"/>
      <c r="TZL2" s="468"/>
      <c r="TZM2" s="468"/>
      <c r="TZN2" s="468"/>
      <c r="TZO2" s="468"/>
      <c r="TZP2" s="468"/>
      <c r="TZQ2" s="468"/>
      <c r="TZR2" s="468"/>
      <c r="TZS2" s="468"/>
      <c r="TZT2" s="468"/>
      <c r="TZU2" s="468"/>
      <c r="TZV2" s="468"/>
      <c r="TZW2" s="468"/>
      <c r="TZX2" s="468"/>
      <c r="TZY2" s="468"/>
      <c r="TZZ2" s="468"/>
      <c r="UAA2" s="468"/>
      <c r="UAB2" s="468"/>
      <c r="UAC2" s="468"/>
      <c r="UAD2" s="468"/>
      <c r="UAE2" s="468"/>
      <c r="UAF2" s="468"/>
      <c r="UAG2" s="468"/>
      <c r="UAH2" s="468"/>
      <c r="UAI2" s="468"/>
      <c r="UAJ2" s="468"/>
      <c r="UAK2" s="468"/>
      <c r="UAL2" s="468"/>
      <c r="UAM2" s="468"/>
      <c r="UAN2" s="468"/>
      <c r="UAO2" s="468"/>
      <c r="UAP2" s="468"/>
      <c r="UAQ2" s="468"/>
      <c r="UAR2" s="468"/>
      <c r="UAS2" s="468"/>
      <c r="UAT2" s="468"/>
      <c r="UAU2" s="468"/>
      <c r="UAV2" s="468"/>
      <c r="UAW2" s="468"/>
      <c r="UAX2" s="468"/>
      <c r="UAY2" s="468"/>
      <c r="UAZ2" s="468"/>
      <c r="UBA2" s="468"/>
      <c r="UBB2" s="468"/>
      <c r="UBC2" s="468"/>
      <c r="UBD2" s="468"/>
      <c r="UBE2" s="468"/>
      <c r="UBF2" s="468"/>
      <c r="UBG2" s="468"/>
      <c r="UBH2" s="468"/>
      <c r="UBI2" s="468"/>
      <c r="UBJ2" s="468"/>
      <c r="UBK2" s="468"/>
      <c r="UBL2" s="468"/>
      <c r="UBM2" s="468"/>
      <c r="UBN2" s="468"/>
      <c r="UBO2" s="468"/>
      <c r="UBP2" s="468"/>
      <c r="UBQ2" s="468"/>
      <c r="UBR2" s="468"/>
      <c r="UBS2" s="468"/>
      <c r="UBT2" s="468"/>
      <c r="UBU2" s="468"/>
      <c r="UBV2" s="468"/>
      <c r="UBW2" s="468"/>
      <c r="UBX2" s="468"/>
      <c r="UBY2" s="468"/>
      <c r="UBZ2" s="468"/>
      <c r="UCA2" s="468"/>
      <c r="UCB2" s="468"/>
      <c r="UCC2" s="468"/>
      <c r="UCD2" s="468"/>
      <c r="UCE2" s="468"/>
      <c r="UCF2" s="468"/>
      <c r="UCG2" s="468"/>
      <c r="UCH2" s="468"/>
      <c r="UCI2" s="468"/>
      <c r="UCJ2" s="468"/>
      <c r="UCK2" s="468"/>
      <c r="UCL2" s="468"/>
      <c r="UCM2" s="468"/>
      <c r="UCN2" s="468"/>
      <c r="UCO2" s="468"/>
      <c r="UCP2" s="468"/>
      <c r="UCQ2" s="468"/>
      <c r="UCR2" s="468"/>
      <c r="UCS2" s="468"/>
      <c r="UCT2" s="468"/>
      <c r="UCU2" s="468"/>
      <c r="UCV2" s="468"/>
      <c r="UCW2" s="468"/>
      <c r="UCX2" s="468"/>
      <c r="UCY2" s="468"/>
      <c r="UCZ2" s="468"/>
      <c r="UDA2" s="468"/>
      <c r="UDB2" s="468"/>
      <c r="UDC2" s="468"/>
      <c r="UDD2" s="468"/>
      <c r="UDE2" s="468"/>
      <c r="UDF2" s="468"/>
      <c r="UDG2" s="468"/>
      <c r="UDH2" s="468"/>
      <c r="UDI2" s="468"/>
      <c r="UDJ2" s="468"/>
      <c r="UDK2" s="468"/>
      <c r="UDL2" s="468"/>
      <c r="UDM2" s="468"/>
      <c r="UDN2" s="468"/>
      <c r="UDO2" s="468"/>
      <c r="UDP2" s="468"/>
      <c r="UDQ2" s="468"/>
      <c r="UDR2" s="468"/>
      <c r="UDS2" s="468"/>
      <c r="UDT2" s="468"/>
      <c r="UDU2" s="468"/>
      <c r="UDV2" s="468"/>
      <c r="UDW2" s="468"/>
      <c r="UDX2" s="468"/>
      <c r="UDY2" s="468"/>
      <c r="UDZ2" s="468"/>
      <c r="UEA2" s="468"/>
      <c r="UEB2" s="468"/>
      <c r="UEC2" s="468"/>
      <c r="UED2" s="468"/>
      <c r="UEE2" s="468"/>
      <c r="UEF2" s="468"/>
      <c r="UEG2" s="468"/>
      <c r="UEH2" s="468"/>
      <c r="UEI2" s="468"/>
      <c r="UEJ2" s="468"/>
      <c r="UEK2" s="468"/>
      <c r="UEL2" s="468"/>
      <c r="UEM2" s="468"/>
      <c r="UEN2" s="468"/>
      <c r="UEO2" s="468"/>
      <c r="UEP2" s="468"/>
      <c r="UEQ2" s="468"/>
      <c r="UER2" s="468"/>
      <c r="UES2" s="468"/>
      <c r="UET2" s="468"/>
      <c r="UEU2" s="468"/>
      <c r="UEV2" s="468"/>
      <c r="UEW2" s="468"/>
      <c r="UEX2" s="468"/>
      <c r="UEY2" s="468"/>
      <c r="UEZ2" s="468"/>
      <c r="UFA2" s="468"/>
      <c r="UFB2" s="468"/>
      <c r="UFC2" s="468"/>
      <c r="UFD2" s="468"/>
      <c r="UFE2" s="468"/>
      <c r="UFF2" s="468"/>
      <c r="UFG2" s="468"/>
      <c r="UFH2" s="468"/>
      <c r="UFI2" s="468"/>
      <c r="UFJ2" s="468"/>
      <c r="UFK2" s="468"/>
      <c r="UFL2" s="468"/>
      <c r="UFM2" s="468"/>
      <c r="UFN2" s="468"/>
      <c r="UFO2" s="468"/>
      <c r="UFP2" s="468"/>
      <c r="UFQ2" s="468"/>
      <c r="UFR2" s="468"/>
      <c r="UFS2" s="468"/>
      <c r="UFT2" s="468"/>
      <c r="UFU2" s="468"/>
      <c r="UFV2" s="468"/>
      <c r="UFW2" s="468"/>
      <c r="UFX2" s="468"/>
      <c r="UFY2" s="468"/>
      <c r="UFZ2" s="468"/>
      <c r="UGA2" s="468"/>
      <c r="UGB2" s="468"/>
      <c r="UGC2" s="468"/>
      <c r="UGD2" s="468"/>
      <c r="UGE2" s="468"/>
      <c r="UGF2" s="468"/>
      <c r="UGG2" s="468"/>
      <c r="UGH2" s="468"/>
      <c r="UGI2" s="468"/>
      <c r="UGJ2" s="468"/>
      <c r="UGK2" s="468"/>
      <c r="UGL2" s="468"/>
      <c r="UGM2" s="468"/>
      <c r="UGN2" s="468"/>
      <c r="UGO2" s="468"/>
      <c r="UGP2" s="468"/>
      <c r="UGQ2" s="468"/>
      <c r="UGR2" s="468"/>
      <c r="UGS2" s="468"/>
      <c r="UGT2" s="468"/>
      <c r="UGU2" s="468"/>
      <c r="UGV2" s="468"/>
      <c r="UGW2" s="468"/>
      <c r="UGX2" s="468"/>
      <c r="UGY2" s="468"/>
      <c r="UGZ2" s="468"/>
      <c r="UHA2" s="468"/>
      <c r="UHB2" s="468"/>
      <c r="UHC2" s="468"/>
      <c r="UHD2" s="468"/>
      <c r="UHE2" s="468"/>
      <c r="UHF2" s="468"/>
      <c r="UHG2" s="468"/>
      <c r="UHH2" s="468"/>
      <c r="UHI2" s="468"/>
      <c r="UHJ2" s="468"/>
      <c r="UHK2" s="468"/>
      <c r="UHL2" s="468"/>
      <c r="UHM2" s="468"/>
      <c r="UHN2" s="468"/>
      <c r="UHO2" s="468"/>
      <c r="UHP2" s="468"/>
      <c r="UHQ2" s="468"/>
      <c r="UHR2" s="468"/>
      <c r="UHS2" s="468"/>
      <c r="UHT2" s="468"/>
      <c r="UHU2" s="468"/>
      <c r="UHV2" s="468"/>
      <c r="UHW2" s="468"/>
      <c r="UHX2" s="468"/>
      <c r="UHY2" s="468"/>
      <c r="UHZ2" s="468"/>
      <c r="UIA2" s="468"/>
      <c r="UIB2" s="468"/>
      <c r="UIC2" s="468"/>
      <c r="UID2" s="468"/>
      <c r="UIE2" s="468"/>
      <c r="UIF2" s="468"/>
      <c r="UIG2" s="468"/>
      <c r="UIH2" s="468"/>
      <c r="UII2" s="468"/>
      <c r="UIJ2" s="468"/>
      <c r="UIK2" s="468"/>
      <c r="UIL2" s="468"/>
      <c r="UIM2" s="468"/>
      <c r="UIN2" s="468"/>
      <c r="UIO2" s="468"/>
      <c r="UIP2" s="468"/>
      <c r="UIQ2" s="468"/>
      <c r="UIR2" s="468"/>
      <c r="UIS2" s="468"/>
      <c r="UIT2" s="468"/>
      <c r="UIU2" s="468"/>
      <c r="UIV2" s="468"/>
      <c r="UIW2" s="468"/>
      <c r="UIX2" s="468"/>
      <c r="UIY2" s="468"/>
      <c r="UIZ2" s="468"/>
      <c r="UJA2" s="468"/>
      <c r="UJB2" s="468"/>
      <c r="UJC2" s="468"/>
      <c r="UJD2" s="468"/>
      <c r="UJE2" s="468"/>
      <c r="UJF2" s="468"/>
      <c r="UJG2" s="468"/>
      <c r="UJH2" s="468"/>
      <c r="UJI2" s="468"/>
      <c r="UJJ2" s="468"/>
      <c r="UJK2" s="468"/>
      <c r="UJL2" s="468"/>
      <c r="UJM2" s="468"/>
      <c r="UJN2" s="468"/>
      <c r="UJO2" s="468"/>
      <c r="UJP2" s="468"/>
      <c r="UJQ2" s="468"/>
      <c r="UJR2" s="468"/>
      <c r="UJS2" s="468"/>
      <c r="UJT2" s="468"/>
      <c r="UJU2" s="468"/>
      <c r="UJV2" s="468"/>
      <c r="UJW2" s="468"/>
      <c r="UJX2" s="468"/>
      <c r="UJY2" s="468"/>
      <c r="UJZ2" s="468"/>
      <c r="UKA2" s="468"/>
      <c r="UKB2" s="468"/>
      <c r="UKC2" s="468"/>
      <c r="UKD2" s="468"/>
      <c r="UKE2" s="468"/>
      <c r="UKF2" s="468"/>
      <c r="UKG2" s="468"/>
      <c r="UKH2" s="468"/>
      <c r="UKI2" s="468"/>
      <c r="UKJ2" s="468"/>
      <c r="UKK2" s="468"/>
      <c r="UKL2" s="468"/>
      <c r="UKM2" s="468"/>
      <c r="UKN2" s="468"/>
      <c r="UKO2" s="468"/>
      <c r="UKP2" s="468"/>
      <c r="UKQ2" s="468"/>
      <c r="UKR2" s="468"/>
      <c r="UKS2" s="468"/>
      <c r="UKT2" s="468"/>
      <c r="UKU2" s="468"/>
      <c r="UKV2" s="468"/>
      <c r="UKW2" s="468"/>
      <c r="UKX2" s="468"/>
      <c r="UKY2" s="468"/>
      <c r="UKZ2" s="468"/>
      <c r="ULA2" s="468"/>
      <c r="ULB2" s="468"/>
      <c r="ULC2" s="468"/>
      <c r="ULD2" s="468"/>
      <c r="ULE2" s="468"/>
      <c r="ULF2" s="468"/>
      <c r="ULG2" s="468"/>
      <c r="ULH2" s="468"/>
      <c r="ULI2" s="468"/>
      <c r="ULJ2" s="468"/>
      <c r="ULK2" s="468"/>
      <c r="ULL2" s="468"/>
      <c r="ULM2" s="468"/>
      <c r="ULN2" s="468"/>
      <c r="ULO2" s="468"/>
      <c r="ULP2" s="468"/>
      <c r="ULQ2" s="468"/>
      <c r="ULR2" s="468"/>
      <c r="ULS2" s="468"/>
      <c r="ULT2" s="468"/>
      <c r="ULU2" s="468"/>
      <c r="ULV2" s="468"/>
      <c r="ULW2" s="468"/>
      <c r="ULX2" s="468"/>
      <c r="ULY2" s="468"/>
      <c r="ULZ2" s="468"/>
      <c r="UMA2" s="468"/>
      <c r="UMB2" s="468"/>
      <c r="UMC2" s="468"/>
      <c r="UMD2" s="468"/>
      <c r="UME2" s="468"/>
      <c r="UMF2" s="468"/>
      <c r="UMG2" s="468"/>
      <c r="UMH2" s="468"/>
      <c r="UMI2" s="468"/>
      <c r="UMJ2" s="468"/>
      <c r="UMK2" s="468"/>
      <c r="UML2" s="468"/>
      <c r="UMM2" s="468"/>
      <c r="UMN2" s="468"/>
      <c r="UMO2" s="468"/>
      <c r="UMP2" s="468"/>
      <c r="UMQ2" s="468"/>
      <c r="UMR2" s="468"/>
      <c r="UMS2" s="468"/>
      <c r="UMT2" s="468"/>
      <c r="UMU2" s="468"/>
      <c r="UMV2" s="468"/>
      <c r="UMW2" s="468"/>
      <c r="UMX2" s="468"/>
      <c r="UMY2" s="468"/>
      <c r="UMZ2" s="468"/>
      <c r="UNA2" s="468"/>
      <c r="UNB2" s="468"/>
      <c r="UNC2" s="468"/>
      <c r="UND2" s="468"/>
      <c r="UNE2" s="468"/>
      <c r="UNF2" s="468"/>
      <c r="UNG2" s="468"/>
      <c r="UNH2" s="468"/>
      <c r="UNI2" s="468"/>
      <c r="UNJ2" s="468"/>
      <c r="UNK2" s="468"/>
      <c r="UNL2" s="468"/>
      <c r="UNM2" s="468"/>
      <c r="UNN2" s="468"/>
      <c r="UNO2" s="468"/>
      <c r="UNP2" s="468"/>
      <c r="UNQ2" s="468"/>
      <c r="UNR2" s="468"/>
      <c r="UNS2" s="468"/>
      <c r="UNT2" s="468"/>
      <c r="UNU2" s="468"/>
      <c r="UNV2" s="468"/>
      <c r="UNW2" s="468"/>
      <c r="UNX2" s="468"/>
      <c r="UNY2" s="468"/>
      <c r="UNZ2" s="468"/>
      <c r="UOA2" s="468"/>
      <c r="UOB2" s="468"/>
      <c r="UOC2" s="468"/>
      <c r="UOD2" s="468"/>
      <c r="UOE2" s="468"/>
      <c r="UOF2" s="468"/>
      <c r="UOG2" s="468"/>
      <c r="UOH2" s="468"/>
      <c r="UOI2" s="468"/>
      <c r="UOJ2" s="468"/>
      <c r="UOK2" s="468"/>
      <c r="UOL2" s="468"/>
      <c r="UOM2" s="468"/>
      <c r="UON2" s="468"/>
      <c r="UOO2" s="468"/>
      <c r="UOP2" s="468"/>
      <c r="UOQ2" s="468"/>
      <c r="UOR2" s="468"/>
      <c r="UOS2" s="468"/>
      <c r="UOT2" s="468"/>
      <c r="UOU2" s="468"/>
      <c r="UOV2" s="468"/>
      <c r="UOW2" s="468"/>
      <c r="UOX2" s="468"/>
      <c r="UOY2" s="468"/>
      <c r="UOZ2" s="468"/>
      <c r="UPA2" s="468"/>
      <c r="UPB2" s="468"/>
      <c r="UPC2" s="468"/>
      <c r="UPD2" s="468"/>
      <c r="UPE2" s="468"/>
      <c r="UPF2" s="468"/>
      <c r="UPG2" s="468"/>
      <c r="UPH2" s="468"/>
      <c r="UPI2" s="468"/>
      <c r="UPJ2" s="468"/>
      <c r="UPK2" s="468"/>
      <c r="UPL2" s="468"/>
      <c r="UPM2" s="468"/>
      <c r="UPN2" s="468"/>
      <c r="UPO2" s="468"/>
      <c r="UPP2" s="468"/>
      <c r="UPQ2" s="468"/>
      <c r="UPR2" s="468"/>
      <c r="UPS2" s="468"/>
      <c r="UPT2" s="468"/>
      <c r="UPU2" s="468"/>
      <c r="UPV2" s="468"/>
      <c r="UPW2" s="468"/>
      <c r="UPX2" s="468"/>
      <c r="UPY2" s="468"/>
      <c r="UPZ2" s="468"/>
      <c r="UQA2" s="468"/>
      <c r="UQB2" s="468"/>
      <c r="UQC2" s="468"/>
      <c r="UQD2" s="468"/>
      <c r="UQE2" s="468"/>
      <c r="UQF2" s="468"/>
      <c r="UQG2" s="468"/>
      <c r="UQH2" s="468"/>
      <c r="UQI2" s="468"/>
      <c r="UQJ2" s="468"/>
      <c r="UQK2" s="468"/>
      <c r="UQL2" s="468"/>
      <c r="UQM2" s="468"/>
      <c r="UQN2" s="468"/>
      <c r="UQO2" s="468"/>
      <c r="UQP2" s="468"/>
      <c r="UQQ2" s="468"/>
      <c r="UQR2" s="468"/>
      <c r="UQS2" s="468"/>
      <c r="UQT2" s="468"/>
      <c r="UQU2" s="468"/>
      <c r="UQV2" s="468"/>
      <c r="UQW2" s="468"/>
      <c r="UQX2" s="468"/>
      <c r="UQY2" s="468"/>
      <c r="UQZ2" s="468"/>
      <c r="URA2" s="468"/>
      <c r="URB2" s="468"/>
      <c r="URC2" s="468"/>
      <c r="URD2" s="468"/>
      <c r="URE2" s="468"/>
      <c r="URF2" s="468"/>
      <c r="URG2" s="468"/>
      <c r="URH2" s="468"/>
      <c r="URI2" s="468"/>
      <c r="URJ2" s="468"/>
      <c r="URK2" s="468"/>
      <c r="URL2" s="468"/>
      <c r="URM2" s="468"/>
      <c r="URN2" s="468"/>
      <c r="URO2" s="468"/>
      <c r="URP2" s="468"/>
      <c r="URQ2" s="468"/>
      <c r="URR2" s="468"/>
      <c r="URS2" s="468"/>
      <c r="URT2" s="468"/>
      <c r="URU2" s="468"/>
      <c r="URV2" s="468"/>
      <c r="URW2" s="468"/>
      <c r="URX2" s="468"/>
      <c r="URY2" s="468"/>
      <c r="URZ2" s="468"/>
      <c r="USA2" s="468"/>
      <c r="USB2" s="468"/>
      <c r="USC2" s="468"/>
      <c r="USD2" s="468"/>
      <c r="USE2" s="468"/>
      <c r="USF2" s="468"/>
      <c r="USG2" s="468"/>
      <c r="USH2" s="468"/>
      <c r="USI2" s="468"/>
      <c r="USJ2" s="468"/>
      <c r="USK2" s="468"/>
      <c r="USL2" s="468"/>
      <c r="USM2" s="468"/>
      <c r="USN2" s="468"/>
      <c r="USO2" s="468"/>
      <c r="USP2" s="468"/>
      <c r="USQ2" s="468"/>
      <c r="USR2" s="468"/>
      <c r="USS2" s="468"/>
      <c r="UST2" s="468"/>
      <c r="USU2" s="468"/>
      <c r="USV2" s="468"/>
      <c r="USW2" s="468"/>
      <c r="USX2" s="468"/>
      <c r="USY2" s="468"/>
      <c r="USZ2" s="468"/>
      <c r="UTA2" s="468"/>
      <c r="UTB2" s="468"/>
      <c r="UTC2" s="468"/>
      <c r="UTD2" s="468"/>
      <c r="UTE2" s="468"/>
      <c r="UTF2" s="468"/>
      <c r="UTG2" s="468"/>
      <c r="UTH2" s="468"/>
      <c r="UTI2" s="468"/>
      <c r="UTJ2" s="468"/>
      <c r="UTK2" s="468"/>
      <c r="UTL2" s="468"/>
      <c r="UTM2" s="468"/>
      <c r="UTN2" s="468"/>
      <c r="UTO2" s="468"/>
      <c r="UTP2" s="468"/>
      <c r="UTQ2" s="468"/>
      <c r="UTR2" s="468"/>
      <c r="UTS2" s="468"/>
      <c r="UTT2" s="468"/>
      <c r="UTU2" s="468"/>
      <c r="UTV2" s="468"/>
      <c r="UTW2" s="468"/>
      <c r="UTX2" s="468"/>
      <c r="UTY2" s="468"/>
      <c r="UTZ2" s="468"/>
      <c r="UUA2" s="468"/>
      <c r="UUB2" s="468"/>
      <c r="UUC2" s="468"/>
      <c r="UUD2" s="468"/>
      <c r="UUE2" s="468"/>
      <c r="UUF2" s="468"/>
      <c r="UUG2" s="468"/>
      <c r="UUH2" s="468"/>
      <c r="UUI2" s="468"/>
      <c r="UUJ2" s="468"/>
      <c r="UUK2" s="468"/>
      <c r="UUL2" s="468"/>
      <c r="UUM2" s="468"/>
      <c r="UUN2" s="468"/>
      <c r="UUO2" s="468"/>
      <c r="UUP2" s="468"/>
      <c r="UUQ2" s="468"/>
      <c r="UUR2" s="468"/>
      <c r="UUS2" s="468"/>
      <c r="UUT2" s="468"/>
      <c r="UUU2" s="468"/>
      <c r="UUV2" s="468"/>
      <c r="UUW2" s="468"/>
      <c r="UUX2" s="468"/>
      <c r="UUY2" s="468"/>
      <c r="UUZ2" s="468"/>
      <c r="UVA2" s="468"/>
      <c r="UVB2" s="468"/>
      <c r="UVC2" s="468"/>
      <c r="UVD2" s="468"/>
      <c r="UVE2" s="468"/>
      <c r="UVF2" s="468"/>
      <c r="UVG2" s="468"/>
      <c r="UVH2" s="468"/>
      <c r="UVI2" s="468"/>
      <c r="UVJ2" s="468"/>
      <c r="UVK2" s="468"/>
      <c r="UVL2" s="468"/>
      <c r="UVM2" s="468"/>
      <c r="UVN2" s="468"/>
      <c r="UVO2" s="468"/>
      <c r="UVP2" s="468"/>
      <c r="UVQ2" s="468"/>
      <c r="UVR2" s="468"/>
      <c r="UVS2" s="468"/>
      <c r="UVT2" s="468"/>
      <c r="UVU2" s="468"/>
      <c r="UVV2" s="468"/>
      <c r="UVW2" s="468"/>
      <c r="UVX2" s="468"/>
      <c r="UVY2" s="468"/>
      <c r="UVZ2" s="468"/>
      <c r="UWA2" s="468"/>
      <c r="UWB2" s="468"/>
      <c r="UWC2" s="468"/>
      <c r="UWD2" s="468"/>
      <c r="UWE2" s="468"/>
      <c r="UWF2" s="468"/>
      <c r="UWG2" s="468"/>
      <c r="UWH2" s="468"/>
      <c r="UWI2" s="468"/>
      <c r="UWJ2" s="468"/>
      <c r="UWK2" s="468"/>
      <c r="UWL2" s="468"/>
      <c r="UWM2" s="468"/>
      <c r="UWN2" s="468"/>
      <c r="UWO2" s="468"/>
      <c r="UWP2" s="468"/>
      <c r="UWQ2" s="468"/>
      <c r="UWR2" s="468"/>
      <c r="UWS2" s="468"/>
      <c r="UWT2" s="468"/>
      <c r="UWU2" s="468"/>
      <c r="UWV2" s="468"/>
      <c r="UWW2" s="468"/>
      <c r="UWX2" s="468"/>
      <c r="UWY2" s="468"/>
      <c r="UWZ2" s="468"/>
      <c r="UXA2" s="468"/>
      <c r="UXB2" s="468"/>
      <c r="UXC2" s="468"/>
      <c r="UXD2" s="468"/>
      <c r="UXE2" s="468"/>
      <c r="UXF2" s="468"/>
      <c r="UXG2" s="468"/>
      <c r="UXH2" s="468"/>
      <c r="UXI2" s="468"/>
      <c r="UXJ2" s="468"/>
      <c r="UXK2" s="468"/>
      <c r="UXL2" s="468"/>
      <c r="UXM2" s="468"/>
      <c r="UXN2" s="468"/>
      <c r="UXO2" s="468"/>
      <c r="UXP2" s="468"/>
      <c r="UXQ2" s="468"/>
      <c r="UXR2" s="468"/>
      <c r="UXS2" s="468"/>
      <c r="UXT2" s="468"/>
      <c r="UXU2" s="468"/>
      <c r="UXV2" s="468"/>
      <c r="UXW2" s="468"/>
      <c r="UXX2" s="468"/>
      <c r="UXY2" s="468"/>
      <c r="UXZ2" s="468"/>
      <c r="UYA2" s="468"/>
      <c r="UYB2" s="468"/>
      <c r="UYC2" s="468"/>
      <c r="UYD2" s="468"/>
      <c r="UYE2" s="468"/>
      <c r="UYF2" s="468"/>
      <c r="UYG2" s="468"/>
      <c r="UYH2" s="468"/>
      <c r="UYI2" s="468"/>
      <c r="UYJ2" s="468"/>
      <c r="UYK2" s="468"/>
      <c r="UYL2" s="468"/>
      <c r="UYM2" s="468"/>
      <c r="UYN2" s="468"/>
      <c r="UYO2" s="468"/>
      <c r="UYP2" s="468"/>
      <c r="UYQ2" s="468"/>
      <c r="UYR2" s="468"/>
      <c r="UYS2" s="468"/>
      <c r="UYT2" s="468"/>
      <c r="UYU2" s="468"/>
      <c r="UYV2" s="468"/>
      <c r="UYW2" s="468"/>
      <c r="UYX2" s="468"/>
      <c r="UYY2" s="468"/>
      <c r="UYZ2" s="468"/>
      <c r="UZA2" s="468"/>
      <c r="UZB2" s="468"/>
      <c r="UZC2" s="468"/>
      <c r="UZD2" s="468"/>
      <c r="UZE2" s="468"/>
      <c r="UZF2" s="468"/>
      <c r="UZG2" s="468"/>
      <c r="UZH2" s="468"/>
      <c r="UZI2" s="468"/>
      <c r="UZJ2" s="468"/>
      <c r="UZK2" s="468"/>
      <c r="UZL2" s="468"/>
      <c r="UZM2" s="468"/>
      <c r="UZN2" s="468"/>
      <c r="UZO2" s="468"/>
      <c r="UZP2" s="468"/>
      <c r="UZQ2" s="468"/>
      <c r="UZR2" s="468"/>
      <c r="UZS2" s="468"/>
      <c r="UZT2" s="468"/>
      <c r="UZU2" s="468"/>
      <c r="UZV2" s="468"/>
      <c r="UZW2" s="468"/>
      <c r="UZX2" s="468"/>
      <c r="UZY2" s="468"/>
      <c r="UZZ2" s="468"/>
      <c r="VAA2" s="468"/>
      <c r="VAB2" s="468"/>
      <c r="VAC2" s="468"/>
      <c r="VAD2" s="468"/>
      <c r="VAE2" s="468"/>
      <c r="VAF2" s="468"/>
      <c r="VAG2" s="468"/>
      <c r="VAH2" s="468"/>
      <c r="VAI2" s="468"/>
      <c r="VAJ2" s="468"/>
      <c r="VAK2" s="468"/>
      <c r="VAL2" s="468"/>
      <c r="VAM2" s="468"/>
      <c r="VAN2" s="468"/>
      <c r="VAO2" s="468"/>
      <c r="VAP2" s="468"/>
      <c r="VAQ2" s="468"/>
      <c r="VAR2" s="468"/>
      <c r="VAS2" s="468"/>
      <c r="VAT2" s="468"/>
      <c r="VAU2" s="468"/>
      <c r="VAV2" s="468"/>
      <c r="VAW2" s="468"/>
      <c r="VAX2" s="468"/>
      <c r="VAY2" s="468"/>
      <c r="VAZ2" s="468"/>
      <c r="VBA2" s="468"/>
      <c r="VBB2" s="468"/>
      <c r="VBC2" s="468"/>
      <c r="VBD2" s="468"/>
      <c r="VBE2" s="468"/>
      <c r="VBF2" s="468"/>
      <c r="VBG2" s="468"/>
      <c r="VBH2" s="468"/>
      <c r="VBI2" s="468"/>
      <c r="VBJ2" s="468"/>
      <c r="VBK2" s="468"/>
      <c r="VBL2" s="468"/>
      <c r="VBM2" s="468"/>
      <c r="VBN2" s="468"/>
      <c r="VBO2" s="468"/>
      <c r="VBP2" s="468"/>
      <c r="VBQ2" s="468"/>
      <c r="VBR2" s="468"/>
      <c r="VBS2" s="468"/>
      <c r="VBT2" s="468"/>
      <c r="VBU2" s="468"/>
      <c r="VBV2" s="468"/>
      <c r="VBW2" s="468"/>
      <c r="VBX2" s="468"/>
      <c r="VBY2" s="468"/>
      <c r="VBZ2" s="468"/>
      <c r="VCA2" s="468"/>
      <c r="VCB2" s="468"/>
      <c r="VCC2" s="468"/>
      <c r="VCD2" s="468"/>
      <c r="VCE2" s="468"/>
      <c r="VCF2" s="468"/>
      <c r="VCG2" s="468"/>
      <c r="VCH2" s="468"/>
      <c r="VCI2" s="468"/>
      <c r="VCJ2" s="468"/>
      <c r="VCK2" s="468"/>
      <c r="VCL2" s="468"/>
      <c r="VCM2" s="468"/>
      <c r="VCN2" s="468"/>
      <c r="VCO2" s="468"/>
      <c r="VCP2" s="468"/>
      <c r="VCQ2" s="468"/>
      <c r="VCR2" s="468"/>
      <c r="VCS2" s="468"/>
      <c r="VCT2" s="468"/>
      <c r="VCU2" s="468"/>
      <c r="VCV2" s="468"/>
      <c r="VCW2" s="468"/>
      <c r="VCX2" s="468"/>
      <c r="VCY2" s="468"/>
      <c r="VCZ2" s="468"/>
      <c r="VDA2" s="468"/>
      <c r="VDB2" s="468"/>
      <c r="VDC2" s="468"/>
      <c r="VDD2" s="468"/>
      <c r="VDE2" s="468"/>
      <c r="VDF2" s="468"/>
      <c r="VDG2" s="468"/>
      <c r="VDH2" s="468"/>
      <c r="VDI2" s="468"/>
      <c r="VDJ2" s="468"/>
      <c r="VDK2" s="468"/>
      <c r="VDL2" s="468"/>
      <c r="VDM2" s="468"/>
      <c r="VDN2" s="468"/>
      <c r="VDO2" s="468"/>
      <c r="VDP2" s="468"/>
      <c r="VDQ2" s="468"/>
      <c r="VDR2" s="468"/>
      <c r="VDS2" s="468"/>
      <c r="VDT2" s="468"/>
      <c r="VDU2" s="468"/>
      <c r="VDV2" s="468"/>
      <c r="VDW2" s="468"/>
      <c r="VDX2" s="468"/>
      <c r="VDY2" s="468"/>
      <c r="VDZ2" s="468"/>
      <c r="VEA2" s="468"/>
      <c r="VEB2" s="468"/>
      <c r="VEC2" s="468"/>
      <c r="VED2" s="468"/>
      <c r="VEE2" s="468"/>
      <c r="VEF2" s="468"/>
      <c r="VEG2" s="468"/>
      <c r="VEH2" s="468"/>
      <c r="VEI2" s="468"/>
      <c r="VEJ2" s="468"/>
      <c r="VEK2" s="468"/>
      <c r="VEL2" s="468"/>
      <c r="VEM2" s="468"/>
      <c r="VEN2" s="468"/>
      <c r="VEO2" s="468"/>
      <c r="VEP2" s="468"/>
      <c r="VEQ2" s="468"/>
      <c r="VER2" s="468"/>
      <c r="VES2" s="468"/>
      <c r="VET2" s="468"/>
      <c r="VEU2" s="468"/>
      <c r="VEV2" s="468"/>
      <c r="VEW2" s="468"/>
      <c r="VEX2" s="468"/>
      <c r="VEY2" s="468"/>
      <c r="VEZ2" s="468"/>
      <c r="VFA2" s="468"/>
      <c r="VFB2" s="468"/>
      <c r="VFC2" s="468"/>
      <c r="VFD2" s="468"/>
      <c r="VFE2" s="468"/>
      <c r="VFF2" s="468"/>
      <c r="VFG2" s="468"/>
      <c r="VFH2" s="468"/>
      <c r="VFI2" s="468"/>
      <c r="VFJ2" s="468"/>
      <c r="VFK2" s="468"/>
      <c r="VFL2" s="468"/>
      <c r="VFM2" s="468"/>
      <c r="VFN2" s="468"/>
      <c r="VFO2" s="468"/>
      <c r="VFP2" s="468"/>
      <c r="VFQ2" s="468"/>
      <c r="VFR2" s="468"/>
      <c r="VFS2" s="468"/>
      <c r="VFT2" s="468"/>
      <c r="VFU2" s="468"/>
      <c r="VFV2" s="468"/>
      <c r="VFW2" s="468"/>
      <c r="VFX2" s="468"/>
      <c r="VFY2" s="468"/>
      <c r="VFZ2" s="468"/>
      <c r="VGA2" s="468"/>
      <c r="VGB2" s="468"/>
      <c r="VGC2" s="468"/>
      <c r="VGD2" s="468"/>
      <c r="VGE2" s="468"/>
      <c r="VGF2" s="468"/>
      <c r="VGG2" s="468"/>
      <c r="VGH2" s="468"/>
      <c r="VGI2" s="468"/>
      <c r="VGJ2" s="468"/>
      <c r="VGK2" s="468"/>
      <c r="VGL2" s="468"/>
      <c r="VGM2" s="468"/>
      <c r="VGN2" s="468"/>
      <c r="VGO2" s="468"/>
      <c r="VGP2" s="468"/>
      <c r="VGQ2" s="468"/>
      <c r="VGR2" s="468"/>
      <c r="VGS2" s="468"/>
      <c r="VGT2" s="468"/>
      <c r="VGU2" s="468"/>
      <c r="VGV2" s="468"/>
      <c r="VGW2" s="468"/>
      <c r="VGX2" s="468"/>
      <c r="VGY2" s="468"/>
      <c r="VGZ2" s="468"/>
      <c r="VHA2" s="468"/>
      <c r="VHB2" s="468"/>
      <c r="VHC2" s="468"/>
      <c r="VHD2" s="468"/>
      <c r="VHE2" s="468"/>
      <c r="VHF2" s="468"/>
      <c r="VHG2" s="468"/>
      <c r="VHH2" s="468"/>
      <c r="VHI2" s="468"/>
      <c r="VHJ2" s="468"/>
      <c r="VHK2" s="468"/>
      <c r="VHL2" s="468"/>
      <c r="VHM2" s="468"/>
      <c r="VHN2" s="468"/>
      <c r="VHO2" s="468"/>
      <c r="VHP2" s="468"/>
      <c r="VHQ2" s="468"/>
      <c r="VHR2" s="468"/>
      <c r="VHS2" s="468"/>
      <c r="VHT2" s="468"/>
      <c r="VHU2" s="468"/>
      <c r="VHV2" s="468"/>
      <c r="VHW2" s="468"/>
      <c r="VHX2" s="468"/>
      <c r="VHY2" s="468"/>
      <c r="VHZ2" s="468"/>
      <c r="VIA2" s="468"/>
      <c r="VIB2" s="468"/>
      <c r="VIC2" s="468"/>
      <c r="VID2" s="468"/>
      <c r="VIE2" s="468"/>
      <c r="VIF2" s="468"/>
      <c r="VIG2" s="468"/>
      <c r="VIH2" s="468"/>
      <c r="VII2" s="468"/>
      <c r="VIJ2" s="468"/>
      <c r="VIK2" s="468"/>
      <c r="VIL2" s="468"/>
      <c r="VIM2" s="468"/>
      <c r="VIN2" s="468"/>
      <c r="VIO2" s="468"/>
      <c r="VIP2" s="468"/>
      <c r="VIQ2" s="468"/>
      <c r="VIR2" s="468"/>
      <c r="VIS2" s="468"/>
      <c r="VIT2" s="468"/>
      <c r="VIU2" s="468"/>
      <c r="VIV2" s="468"/>
      <c r="VIW2" s="468"/>
      <c r="VIX2" s="468"/>
      <c r="VIY2" s="468"/>
      <c r="VIZ2" s="468"/>
      <c r="VJA2" s="468"/>
      <c r="VJB2" s="468"/>
      <c r="VJC2" s="468"/>
      <c r="VJD2" s="468"/>
      <c r="VJE2" s="468"/>
      <c r="VJF2" s="468"/>
      <c r="VJG2" s="468"/>
      <c r="VJH2" s="468"/>
      <c r="VJI2" s="468"/>
      <c r="VJJ2" s="468"/>
      <c r="VJK2" s="468"/>
      <c r="VJL2" s="468"/>
      <c r="VJM2" s="468"/>
      <c r="VJN2" s="468"/>
      <c r="VJO2" s="468"/>
      <c r="VJP2" s="468"/>
      <c r="VJQ2" s="468"/>
      <c r="VJR2" s="468"/>
      <c r="VJS2" s="468"/>
      <c r="VJT2" s="468"/>
      <c r="VJU2" s="468"/>
      <c r="VJV2" s="468"/>
      <c r="VJW2" s="468"/>
      <c r="VJX2" s="468"/>
      <c r="VJY2" s="468"/>
      <c r="VJZ2" s="468"/>
      <c r="VKA2" s="468"/>
      <c r="VKB2" s="468"/>
      <c r="VKC2" s="468"/>
      <c r="VKD2" s="468"/>
      <c r="VKE2" s="468"/>
      <c r="VKF2" s="468"/>
      <c r="VKG2" s="468"/>
      <c r="VKH2" s="468"/>
      <c r="VKI2" s="468"/>
      <c r="VKJ2" s="468"/>
      <c r="VKK2" s="468"/>
      <c r="VKL2" s="468"/>
      <c r="VKM2" s="468"/>
      <c r="VKN2" s="468"/>
      <c r="VKO2" s="468"/>
      <c r="VKP2" s="468"/>
      <c r="VKQ2" s="468"/>
      <c r="VKR2" s="468"/>
      <c r="VKS2" s="468"/>
      <c r="VKT2" s="468"/>
      <c r="VKU2" s="468"/>
      <c r="VKV2" s="468"/>
      <c r="VKW2" s="468"/>
      <c r="VKX2" s="468"/>
      <c r="VKY2" s="468"/>
      <c r="VKZ2" s="468"/>
      <c r="VLA2" s="468"/>
      <c r="VLB2" s="468"/>
      <c r="VLC2" s="468"/>
      <c r="VLD2" s="468"/>
      <c r="VLE2" s="468"/>
      <c r="VLF2" s="468"/>
      <c r="VLG2" s="468"/>
      <c r="VLH2" s="468"/>
      <c r="VLI2" s="468"/>
      <c r="VLJ2" s="468"/>
      <c r="VLK2" s="468"/>
      <c r="VLL2" s="468"/>
      <c r="VLM2" s="468"/>
      <c r="VLN2" s="468"/>
      <c r="VLO2" s="468"/>
      <c r="VLP2" s="468"/>
      <c r="VLQ2" s="468"/>
      <c r="VLR2" s="468"/>
      <c r="VLS2" s="468"/>
      <c r="VLT2" s="468"/>
      <c r="VLU2" s="468"/>
      <c r="VLV2" s="468"/>
      <c r="VLW2" s="468"/>
      <c r="VLX2" s="468"/>
      <c r="VLY2" s="468"/>
      <c r="VLZ2" s="468"/>
      <c r="VMA2" s="468"/>
      <c r="VMB2" s="468"/>
      <c r="VMC2" s="468"/>
      <c r="VMD2" s="468"/>
      <c r="VME2" s="468"/>
      <c r="VMF2" s="468"/>
      <c r="VMG2" s="468"/>
      <c r="VMH2" s="468"/>
      <c r="VMI2" s="468"/>
      <c r="VMJ2" s="468"/>
      <c r="VMK2" s="468"/>
      <c r="VML2" s="468"/>
      <c r="VMM2" s="468"/>
      <c r="VMN2" s="468"/>
      <c r="VMO2" s="468"/>
      <c r="VMP2" s="468"/>
      <c r="VMQ2" s="468"/>
      <c r="VMR2" s="468"/>
      <c r="VMS2" s="468"/>
      <c r="VMT2" s="468"/>
      <c r="VMU2" s="468"/>
      <c r="VMV2" s="468"/>
      <c r="VMW2" s="468"/>
      <c r="VMX2" s="468"/>
      <c r="VMY2" s="468"/>
      <c r="VMZ2" s="468"/>
      <c r="VNA2" s="468"/>
      <c r="VNB2" s="468"/>
      <c r="VNC2" s="468"/>
      <c r="VND2" s="468"/>
      <c r="VNE2" s="468"/>
      <c r="VNF2" s="468"/>
      <c r="VNG2" s="468"/>
      <c r="VNH2" s="468"/>
      <c r="VNI2" s="468"/>
      <c r="VNJ2" s="468"/>
      <c r="VNK2" s="468"/>
      <c r="VNL2" s="468"/>
      <c r="VNM2" s="468"/>
      <c r="VNN2" s="468"/>
      <c r="VNO2" s="468"/>
      <c r="VNP2" s="468"/>
      <c r="VNQ2" s="468"/>
      <c r="VNR2" s="468"/>
      <c r="VNS2" s="468"/>
      <c r="VNT2" s="468"/>
      <c r="VNU2" s="468"/>
      <c r="VNV2" s="468"/>
      <c r="VNW2" s="468"/>
      <c r="VNX2" s="468"/>
      <c r="VNY2" s="468"/>
      <c r="VNZ2" s="468"/>
      <c r="VOA2" s="468"/>
      <c r="VOB2" s="468"/>
      <c r="VOC2" s="468"/>
      <c r="VOD2" s="468"/>
      <c r="VOE2" s="468"/>
      <c r="VOF2" s="468"/>
      <c r="VOG2" s="468"/>
      <c r="VOH2" s="468"/>
      <c r="VOI2" s="468"/>
      <c r="VOJ2" s="468"/>
      <c r="VOK2" s="468"/>
      <c r="VOL2" s="468"/>
      <c r="VOM2" s="468"/>
      <c r="VON2" s="468"/>
      <c r="VOO2" s="468"/>
      <c r="VOP2" s="468"/>
      <c r="VOQ2" s="468"/>
      <c r="VOR2" s="468"/>
      <c r="VOS2" s="468"/>
      <c r="VOT2" s="468"/>
      <c r="VOU2" s="468"/>
      <c r="VOV2" s="468"/>
      <c r="VOW2" s="468"/>
      <c r="VOX2" s="468"/>
      <c r="VOY2" s="468"/>
      <c r="VOZ2" s="468"/>
      <c r="VPA2" s="468"/>
      <c r="VPB2" s="468"/>
      <c r="VPC2" s="468"/>
      <c r="VPD2" s="468"/>
      <c r="VPE2" s="468"/>
      <c r="VPF2" s="468"/>
      <c r="VPG2" s="468"/>
      <c r="VPH2" s="468"/>
      <c r="VPI2" s="468"/>
      <c r="VPJ2" s="468"/>
      <c r="VPK2" s="468"/>
      <c r="VPL2" s="468"/>
      <c r="VPM2" s="468"/>
      <c r="VPN2" s="468"/>
      <c r="VPO2" s="468"/>
      <c r="VPP2" s="468"/>
      <c r="VPQ2" s="468"/>
      <c r="VPR2" s="468"/>
      <c r="VPS2" s="468"/>
      <c r="VPT2" s="468"/>
      <c r="VPU2" s="468"/>
      <c r="VPV2" s="468"/>
      <c r="VPW2" s="468"/>
      <c r="VPX2" s="468"/>
      <c r="VPY2" s="468"/>
      <c r="VPZ2" s="468"/>
      <c r="VQA2" s="468"/>
      <c r="VQB2" s="468"/>
      <c r="VQC2" s="468"/>
      <c r="VQD2" s="468"/>
      <c r="VQE2" s="468"/>
      <c r="VQF2" s="468"/>
      <c r="VQG2" s="468"/>
      <c r="VQH2" s="468"/>
      <c r="VQI2" s="468"/>
      <c r="VQJ2" s="468"/>
      <c r="VQK2" s="468"/>
      <c r="VQL2" s="468"/>
      <c r="VQM2" s="468"/>
      <c r="VQN2" s="468"/>
      <c r="VQO2" s="468"/>
      <c r="VQP2" s="468"/>
      <c r="VQQ2" s="468"/>
      <c r="VQR2" s="468"/>
      <c r="VQS2" s="468"/>
      <c r="VQT2" s="468"/>
      <c r="VQU2" s="468"/>
      <c r="VQV2" s="468"/>
      <c r="VQW2" s="468"/>
      <c r="VQX2" s="468"/>
      <c r="VQY2" s="468"/>
      <c r="VQZ2" s="468"/>
      <c r="VRA2" s="468"/>
      <c r="VRB2" s="468"/>
      <c r="VRC2" s="468"/>
      <c r="VRD2" s="468"/>
      <c r="VRE2" s="468"/>
      <c r="VRF2" s="468"/>
      <c r="VRG2" s="468"/>
      <c r="VRH2" s="468"/>
      <c r="VRI2" s="468"/>
      <c r="VRJ2" s="468"/>
      <c r="VRK2" s="468"/>
      <c r="VRL2" s="468"/>
      <c r="VRM2" s="468"/>
      <c r="VRN2" s="468"/>
      <c r="VRO2" s="468"/>
      <c r="VRP2" s="468"/>
      <c r="VRQ2" s="468"/>
      <c r="VRR2" s="468"/>
      <c r="VRS2" s="468"/>
      <c r="VRT2" s="468"/>
      <c r="VRU2" s="468"/>
      <c r="VRV2" s="468"/>
      <c r="VRW2" s="468"/>
      <c r="VRX2" s="468"/>
      <c r="VRY2" s="468"/>
      <c r="VRZ2" s="468"/>
      <c r="VSA2" s="468"/>
      <c r="VSB2" s="468"/>
      <c r="VSC2" s="468"/>
      <c r="VSD2" s="468"/>
      <c r="VSE2" s="468"/>
      <c r="VSF2" s="468"/>
      <c r="VSG2" s="468"/>
      <c r="VSH2" s="468"/>
      <c r="VSI2" s="468"/>
      <c r="VSJ2" s="468"/>
      <c r="VSK2" s="468"/>
      <c r="VSL2" s="468"/>
      <c r="VSM2" s="468"/>
      <c r="VSN2" s="468"/>
      <c r="VSO2" s="468"/>
      <c r="VSP2" s="468"/>
      <c r="VSQ2" s="468"/>
      <c r="VSR2" s="468"/>
      <c r="VSS2" s="468"/>
      <c r="VST2" s="468"/>
      <c r="VSU2" s="468"/>
      <c r="VSV2" s="468"/>
      <c r="VSW2" s="468"/>
      <c r="VSX2" s="468"/>
      <c r="VSY2" s="468"/>
      <c r="VSZ2" s="468"/>
      <c r="VTA2" s="468"/>
      <c r="VTB2" s="468"/>
      <c r="VTC2" s="468"/>
      <c r="VTD2" s="468"/>
      <c r="VTE2" s="468"/>
      <c r="VTF2" s="468"/>
      <c r="VTG2" s="468"/>
      <c r="VTH2" s="468"/>
      <c r="VTI2" s="468"/>
      <c r="VTJ2" s="468"/>
      <c r="VTK2" s="468"/>
      <c r="VTL2" s="468"/>
      <c r="VTM2" s="468"/>
      <c r="VTN2" s="468"/>
      <c r="VTO2" s="468"/>
      <c r="VTP2" s="468"/>
      <c r="VTQ2" s="468"/>
      <c r="VTR2" s="468"/>
      <c r="VTS2" s="468"/>
      <c r="VTT2" s="468"/>
      <c r="VTU2" s="468"/>
      <c r="VTV2" s="468"/>
      <c r="VTW2" s="468"/>
      <c r="VTX2" s="468"/>
      <c r="VTY2" s="468"/>
      <c r="VTZ2" s="468"/>
      <c r="VUA2" s="468"/>
      <c r="VUB2" s="468"/>
      <c r="VUC2" s="468"/>
      <c r="VUD2" s="468"/>
      <c r="VUE2" s="468"/>
      <c r="VUF2" s="468"/>
      <c r="VUG2" s="468"/>
      <c r="VUH2" s="468"/>
      <c r="VUI2" s="468"/>
      <c r="VUJ2" s="468"/>
      <c r="VUK2" s="468"/>
      <c r="VUL2" s="468"/>
      <c r="VUM2" s="468"/>
      <c r="VUN2" s="468"/>
      <c r="VUO2" s="468"/>
      <c r="VUP2" s="468"/>
      <c r="VUQ2" s="468"/>
      <c r="VUR2" s="468"/>
      <c r="VUS2" s="468"/>
      <c r="VUT2" s="468"/>
      <c r="VUU2" s="468"/>
      <c r="VUV2" s="468"/>
      <c r="VUW2" s="468"/>
      <c r="VUX2" s="468"/>
      <c r="VUY2" s="468"/>
      <c r="VUZ2" s="468"/>
      <c r="VVA2" s="468"/>
      <c r="VVB2" s="468"/>
      <c r="VVC2" s="468"/>
      <c r="VVD2" s="468"/>
      <c r="VVE2" s="468"/>
      <c r="VVF2" s="468"/>
      <c r="VVG2" s="468"/>
      <c r="VVH2" s="468"/>
      <c r="VVI2" s="468"/>
      <c r="VVJ2" s="468"/>
      <c r="VVK2" s="468"/>
      <c r="VVL2" s="468"/>
      <c r="VVM2" s="468"/>
      <c r="VVN2" s="468"/>
      <c r="VVO2" s="468"/>
      <c r="VVP2" s="468"/>
      <c r="VVQ2" s="468"/>
      <c r="VVR2" s="468"/>
      <c r="VVS2" s="468"/>
      <c r="VVT2" s="468"/>
      <c r="VVU2" s="468"/>
      <c r="VVV2" s="468"/>
      <c r="VVW2" s="468"/>
      <c r="VVX2" s="468"/>
      <c r="VVY2" s="468"/>
      <c r="VVZ2" s="468"/>
      <c r="VWA2" s="468"/>
      <c r="VWB2" s="468"/>
      <c r="VWC2" s="468"/>
      <c r="VWD2" s="468"/>
      <c r="VWE2" s="468"/>
      <c r="VWF2" s="468"/>
      <c r="VWG2" s="468"/>
      <c r="VWH2" s="468"/>
      <c r="VWI2" s="468"/>
      <c r="VWJ2" s="468"/>
      <c r="VWK2" s="468"/>
      <c r="VWL2" s="468"/>
      <c r="VWM2" s="468"/>
      <c r="VWN2" s="468"/>
      <c r="VWO2" s="468"/>
      <c r="VWP2" s="468"/>
      <c r="VWQ2" s="468"/>
      <c r="VWR2" s="468"/>
      <c r="VWS2" s="468"/>
      <c r="VWT2" s="468"/>
      <c r="VWU2" s="468"/>
      <c r="VWV2" s="468"/>
      <c r="VWW2" s="468"/>
      <c r="VWX2" s="468"/>
      <c r="VWY2" s="468"/>
      <c r="VWZ2" s="468"/>
      <c r="VXA2" s="468"/>
      <c r="VXB2" s="468"/>
      <c r="VXC2" s="468"/>
      <c r="VXD2" s="468"/>
      <c r="VXE2" s="468"/>
      <c r="VXF2" s="468"/>
      <c r="VXG2" s="468"/>
      <c r="VXH2" s="468"/>
      <c r="VXI2" s="468"/>
      <c r="VXJ2" s="468"/>
      <c r="VXK2" s="468"/>
      <c r="VXL2" s="468"/>
      <c r="VXM2" s="468"/>
      <c r="VXN2" s="468"/>
      <c r="VXO2" s="468"/>
      <c r="VXP2" s="468"/>
      <c r="VXQ2" s="468"/>
      <c r="VXR2" s="468"/>
      <c r="VXS2" s="468"/>
      <c r="VXT2" s="468"/>
      <c r="VXU2" s="468"/>
      <c r="VXV2" s="468"/>
      <c r="VXW2" s="468"/>
      <c r="VXX2" s="468"/>
      <c r="VXY2" s="468"/>
      <c r="VXZ2" s="468"/>
      <c r="VYA2" s="468"/>
      <c r="VYB2" s="468"/>
      <c r="VYC2" s="468"/>
      <c r="VYD2" s="468"/>
      <c r="VYE2" s="468"/>
      <c r="VYF2" s="468"/>
      <c r="VYG2" s="468"/>
      <c r="VYH2" s="468"/>
      <c r="VYI2" s="468"/>
      <c r="VYJ2" s="468"/>
      <c r="VYK2" s="468"/>
      <c r="VYL2" s="468"/>
      <c r="VYM2" s="468"/>
      <c r="VYN2" s="468"/>
      <c r="VYO2" s="468"/>
      <c r="VYP2" s="468"/>
      <c r="VYQ2" s="468"/>
      <c r="VYR2" s="468"/>
      <c r="VYS2" s="468"/>
      <c r="VYT2" s="468"/>
      <c r="VYU2" s="468"/>
      <c r="VYV2" s="468"/>
      <c r="VYW2" s="468"/>
      <c r="VYX2" s="468"/>
      <c r="VYY2" s="468"/>
      <c r="VYZ2" s="468"/>
      <c r="VZA2" s="468"/>
      <c r="VZB2" s="468"/>
      <c r="VZC2" s="468"/>
      <c r="VZD2" s="468"/>
      <c r="VZE2" s="468"/>
      <c r="VZF2" s="468"/>
      <c r="VZG2" s="468"/>
      <c r="VZH2" s="468"/>
      <c r="VZI2" s="468"/>
      <c r="VZJ2" s="468"/>
      <c r="VZK2" s="468"/>
      <c r="VZL2" s="468"/>
      <c r="VZM2" s="468"/>
      <c r="VZN2" s="468"/>
      <c r="VZO2" s="468"/>
      <c r="VZP2" s="468"/>
      <c r="VZQ2" s="468"/>
      <c r="VZR2" s="468"/>
      <c r="VZS2" s="468"/>
      <c r="VZT2" s="468"/>
      <c r="VZU2" s="468"/>
      <c r="VZV2" s="468"/>
      <c r="VZW2" s="468"/>
      <c r="VZX2" s="468"/>
      <c r="VZY2" s="468"/>
      <c r="VZZ2" s="468"/>
      <c r="WAA2" s="468"/>
      <c r="WAB2" s="468"/>
      <c r="WAC2" s="468"/>
      <c r="WAD2" s="468"/>
      <c r="WAE2" s="468"/>
      <c r="WAF2" s="468"/>
      <c r="WAG2" s="468"/>
      <c r="WAH2" s="468"/>
      <c r="WAI2" s="468"/>
      <c r="WAJ2" s="468"/>
      <c r="WAK2" s="468"/>
      <c r="WAL2" s="468"/>
      <c r="WAM2" s="468"/>
      <c r="WAN2" s="468"/>
      <c r="WAO2" s="468"/>
      <c r="WAP2" s="468"/>
      <c r="WAQ2" s="468"/>
      <c r="WAR2" s="468"/>
      <c r="WAS2" s="468"/>
      <c r="WAT2" s="468"/>
      <c r="WAU2" s="468"/>
      <c r="WAV2" s="468"/>
      <c r="WAW2" s="468"/>
      <c r="WAX2" s="468"/>
      <c r="WAY2" s="468"/>
      <c r="WAZ2" s="468"/>
      <c r="WBA2" s="468"/>
      <c r="WBB2" s="468"/>
      <c r="WBC2" s="468"/>
      <c r="WBD2" s="468"/>
      <c r="WBE2" s="468"/>
      <c r="WBF2" s="468"/>
      <c r="WBG2" s="468"/>
      <c r="WBH2" s="468"/>
      <c r="WBI2" s="468"/>
      <c r="WBJ2" s="468"/>
      <c r="WBK2" s="468"/>
      <c r="WBL2" s="468"/>
      <c r="WBM2" s="468"/>
      <c r="WBN2" s="468"/>
      <c r="WBO2" s="468"/>
      <c r="WBP2" s="468"/>
      <c r="WBQ2" s="468"/>
      <c r="WBR2" s="468"/>
      <c r="WBS2" s="468"/>
      <c r="WBT2" s="468"/>
      <c r="WBU2" s="468"/>
      <c r="WBV2" s="468"/>
      <c r="WBW2" s="468"/>
      <c r="WBX2" s="468"/>
      <c r="WBY2" s="468"/>
      <c r="WBZ2" s="468"/>
      <c r="WCA2" s="468"/>
      <c r="WCB2" s="468"/>
      <c r="WCC2" s="468"/>
      <c r="WCD2" s="468"/>
      <c r="WCE2" s="468"/>
      <c r="WCF2" s="468"/>
      <c r="WCG2" s="468"/>
      <c r="WCH2" s="468"/>
      <c r="WCI2" s="468"/>
      <c r="WCJ2" s="468"/>
      <c r="WCK2" s="468"/>
      <c r="WCL2" s="468"/>
      <c r="WCM2" s="468"/>
      <c r="WCN2" s="468"/>
      <c r="WCO2" s="468"/>
      <c r="WCP2" s="468"/>
      <c r="WCQ2" s="468"/>
      <c r="WCR2" s="468"/>
      <c r="WCS2" s="468"/>
      <c r="WCT2" s="468"/>
      <c r="WCU2" s="468"/>
      <c r="WCV2" s="468"/>
      <c r="WCW2" s="468"/>
      <c r="WCX2" s="468"/>
      <c r="WCY2" s="468"/>
      <c r="WCZ2" s="468"/>
      <c r="WDA2" s="468"/>
      <c r="WDB2" s="468"/>
      <c r="WDC2" s="468"/>
      <c r="WDD2" s="468"/>
      <c r="WDE2" s="468"/>
      <c r="WDF2" s="468"/>
      <c r="WDG2" s="468"/>
      <c r="WDH2" s="468"/>
      <c r="WDI2" s="468"/>
      <c r="WDJ2" s="468"/>
      <c r="WDK2" s="468"/>
      <c r="WDL2" s="468"/>
      <c r="WDM2" s="468"/>
      <c r="WDN2" s="468"/>
      <c r="WDO2" s="468"/>
      <c r="WDP2" s="468"/>
      <c r="WDQ2" s="468"/>
      <c r="WDR2" s="468"/>
      <c r="WDS2" s="468"/>
      <c r="WDT2" s="468"/>
      <c r="WDU2" s="468"/>
      <c r="WDV2" s="468"/>
      <c r="WDW2" s="468"/>
      <c r="WDX2" s="468"/>
      <c r="WDY2" s="468"/>
      <c r="WDZ2" s="468"/>
      <c r="WEA2" s="468"/>
      <c r="WEB2" s="468"/>
      <c r="WEC2" s="468"/>
      <c r="WED2" s="468"/>
      <c r="WEE2" s="468"/>
      <c r="WEF2" s="468"/>
      <c r="WEG2" s="468"/>
      <c r="WEH2" s="468"/>
      <c r="WEI2" s="468"/>
      <c r="WEJ2" s="468"/>
      <c r="WEK2" s="468"/>
      <c r="WEL2" s="468"/>
      <c r="WEM2" s="468"/>
      <c r="WEN2" s="468"/>
      <c r="WEO2" s="468"/>
      <c r="WEP2" s="468"/>
      <c r="WEQ2" s="468"/>
      <c r="WER2" s="468"/>
      <c r="WES2" s="468"/>
      <c r="WET2" s="468"/>
      <c r="WEU2" s="468"/>
      <c r="WEV2" s="468"/>
      <c r="WEW2" s="468"/>
      <c r="WEX2" s="468"/>
      <c r="WEY2" s="468"/>
      <c r="WEZ2" s="468"/>
      <c r="WFA2" s="468"/>
      <c r="WFB2" s="468"/>
      <c r="WFC2" s="468"/>
      <c r="WFD2" s="468"/>
      <c r="WFE2" s="468"/>
      <c r="WFF2" s="468"/>
      <c r="WFG2" s="468"/>
      <c r="WFH2" s="468"/>
      <c r="WFI2" s="468"/>
      <c r="WFJ2" s="468"/>
      <c r="WFK2" s="468"/>
      <c r="WFL2" s="468"/>
      <c r="WFM2" s="468"/>
      <c r="WFN2" s="468"/>
      <c r="WFO2" s="468"/>
      <c r="WFP2" s="468"/>
      <c r="WFQ2" s="468"/>
      <c r="WFR2" s="468"/>
      <c r="WFS2" s="468"/>
      <c r="WFT2" s="468"/>
      <c r="WFU2" s="468"/>
      <c r="WFV2" s="468"/>
      <c r="WFW2" s="468"/>
      <c r="WFX2" s="468"/>
      <c r="WFY2" s="468"/>
      <c r="WFZ2" s="468"/>
      <c r="WGA2" s="468"/>
      <c r="WGB2" s="468"/>
      <c r="WGC2" s="468"/>
      <c r="WGD2" s="468"/>
      <c r="WGE2" s="468"/>
      <c r="WGF2" s="468"/>
      <c r="WGG2" s="468"/>
      <c r="WGH2" s="468"/>
      <c r="WGI2" s="468"/>
      <c r="WGJ2" s="468"/>
      <c r="WGK2" s="468"/>
      <c r="WGL2" s="468"/>
      <c r="WGM2" s="468"/>
      <c r="WGN2" s="468"/>
      <c r="WGO2" s="468"/>
      <c r="WGP2" s="468"/>
      <c r="WGQ2" s="468"/>
      <c r="WGR2" s="468"/>
      <c r="WGS2" s="468"/>
      <c r="WGT2" s="468"/>
      <c r="WGU2" s="468"/>
      <c r="WGV2" s="468"/>
      <c r="WGW2" s="468"/>
      <c r="WGX2" s="468"/>
      <c r="WGY2" s="468"/>
      <c r="WGZ2" s="468"/>
      <c r="WHA2" s="468"/>
      <c r="WHB2" s="468"/>
      <c r="WHC2" s="468"/>
      <c r="WHD2" s="468"/>
      <c r="WHE2" s="468"/>
      <c r="WHF2" s="468"/>
      <c r="WHG2" s="468"/>
      <c r="WHH2" s="468"/>
      <c r="WHI2" s="468"/>
      <c r="WHJ2" s="468"/>
      <c r="WHK2" s="468"/>
      <c r="WHL2" s="468"/>
      <c r="WHM2" s="468"/>
      <c r="WHN2" s="468"/>
      <c r="WHO2" s="468"/>
      <c r="WHP2" s="468"/>
      <c r="WHQ2" s="468"/>
      <c r="WHR2" s="468"/>
      <c r="WHS2" s="468"/>
      <c r="WHT2" s="468"/>
      <c r="WHU2" s="468"/>
      <c r="WHV2" s="468"/>
      <c r="WHW2" s="468"/>
      <c r="WHX2" s="468"/>
      <c r="WHY2" s="468"/>
      <c r="WHZ2" s="468"/>
      <c r="WIA2" s="468"/>
      <c r="WIB2" s="468"/>
      <c r="WIC2" s="468"/>
      <c r="WID2" s="468"/>
      <c r="WIE2" s="468"/>
      <c r="WIF2" s="468"/>
      <c r="WIG2" s="468"/>
      <c r="WIH2" s="468"/>
      <c r="WII2" s="468"/>
      <c r="WIJ2" s="468"/>
      <c r="WIK2" s="468"/>
      <c r="WIL2" s="468"/>
      <c r="WIM2" s="468"/>
      <c r="WIN2" s="468"/>
      <c r="WIO2" s="468"/>
      <c r="WIP2" s="468"/>
      <c r="WIQ2" s="468"/>
      <c r="WIR2" s="468"/>
      <c r="WIS2" s="468"/>
      <c r="WIT2" s="468"/>
      <c r="WIU2" s="468"/>
      <c r="WIV2" s="468"/>
      <c r="WIW2" s="468"/>
      <c r="WIX2" s="468"/>
      <c r="WIY2" s="468"/>
      <c r="WIZ2" s="468"/>
      <c r="WJA2" s="468"/>
      <c r="WJB2" s="468"/>
      <c r="WJC2" s="468"/>
      <c r="WJD2" s="468"/>
      <c r="WJE2" s="468"/>
      <c r="WJF2" s="468"/>
      <c r="WJG2" s="468"/>
      <c r="WJH2" s="468"/>
      <c r="WJI2" s="468"/>
      <c r="WJJ2" s="468"/>
      <c r="WJK2" s="468"/>
      <c r="WJL2" s="468"/>
      <c r="WJM2" s="468"/>
      <c r="WJN2" s="468"/>
      <c r="WJO2" s="468"/>
      <c r="WJP2" s="468"/>
      <c r="WJQ2" s="468"/>
      <c r="WJR2" s="468"/>
      <c r="WJS2" s="468"/>
      <c r="WJT2" s="468"/>
      <c r="WJU2" s="468"/>
      <c r="WJV2" s="468"/>
      <c r="WJW2" s="468"/>
      <c r="WJX2" s="468"/>
      <c r="WJY2" s="468"/>
      <c r="WJZ2" s="468"/>
      <c r="WKA2" s="468"/>
      <c r="WKB2" s="468"/>
      <c r="WKC2" s="468"/>
      <c r="WKD2" s="468"/>
      <c r="WKE2" s="468"/>
      <c r="WKF2" s="468"/>
      <c r="WKG2" s="468"/>
      <c r="WKH2" s="468"/>
      <c r="WKI2" s="468"/>
      <c r="WKJ2" s="468"/>
      <c r="WKK2" s="468"/>
      <c r="WKL2" s="468"/>
      <c r="WKM2" s="468"/>
      <c r="WKN2" s="468"/>
      <c r="WKO2" s="468"/>
      <c r="WKP2" s="468"/>
      <c r="WKQ2" s="468"/>
      <c r="WKR2" s="468"/>
      <c r="WKS2" s="468"/>
      <c r="WKT2" s="468"/>
      <c r="WKU2" s="468"/>
      <c r="WKV2" s="468"/>
      <c r="WKW2" s="468"/>
      <c r="WKX2" s="468"/>
      <c r="WKY2" s="468"/>
      <c r="WKZ2" s="468"/>
      <c r="WLA2" s="468"/>
      <c r="WLB2" s="468"/>
      <c r="WLC2" s="468"/>
      <c r="WLD2" s="468"/>
      <c r="WLE2" s="468"/>
      <c r="WLF2" s="468"/>
      <c r="WLG2" s="468"/>
      <c r="WLH2" s="468"/>
      <c r="WLI2" s="468"/>
      <c r="WLJ2" s="468"/>
      <c r="WLK2" s="468"/>
      <c r="WLL2" s="468"/>
      <c r="WLM2" s="468"/>
      <c r="WLN2" s="468"/>
      <c r="WLO2" s="468"/>
      <c r="WLP2" s="468"/>
      <c r="WLQ2" s="468"/>
      <c r="WLR2" s="468"/>
      <c r="WLS2" s="468"/>
      <c r="WLT2" s="468"/>
      <c r="WLU2" s="468"/>
      <c r="WLV2" s="468"/>
      <c r="WLW2" s="468"/>
      <c r="WLX2" s="468"/>
      <c r="WLY2" s="468"/>
      <c r="WLZ2" s="468"/>
      <c r="WMA2" s="468"/>
      <c r="WMB2" s="468"/>
      <c r="WMC2" s="468"/>
      <c r="WMD2" s="468"/>
      <c r="WME2" s="468"/>
      <c r="WMF2" s="468"/>
      <c r="WMG2" s="468"/>
      <c r="WMH2" s="468"/>
      <c r="WMI2" s="468"/>
      <c r="WMJ2" s="468"/>
      <c r="WMK2" s="468"/>
      <c r="WML2" s="468"/>
      <c r="WMM2" s="468"/>
      <c r="WMN2" s="468"/>
      <c r="WMO2" s="468"/>
      <c r="WMP2" s="468"/>
      <c r="WMQ2" s="468"/>
      <c r="WMR2" s="468"/>
      <c r="WMS2" s="468"/>
      <c r="WMT2" s="468"/>
      <c r="WMU2" s="468"/>
      <c r="WMV2" s="468"/>
      <c r="WMW2" s="468"/>
      <c r="WMX2" s="468"/>
      <c r="WMY2" s="468"/>
      <c r="WMZ2" s="468"/>
      <c r="WNA2" s="468"/>
      <c r="WNB2" s="468"/>
      <c r="WNC2" s="468"/>
      <c r="WND2" s="468"/>
      <c r="WNE2" s="468"/>
      <c r="WNF2" s="468"/>
      <c r="WNG2" s="468"/>
      <c r="WNH2" s="468"/>
      <c r="WNI2" s="468"/>
      <c r="WNJ2" s="468"/>
      <c r="WNK2" s="468"/>
      <c r="WNL2" s="468"/>
      <c r="WNM2" s="468"/>
      <c r="WNN2" s="468"/>
      <c r="WNO2" s="468"/>
      <c r="WNP2" s="468"/>
      <c r="WNQ2" s="468"/>
      <c r="WNR2" s="468"/>
      <c r="WNS2" s="468"/>
      <c r="WNT2" s="468"/>
      <c r="WNU2" s="468"/>
      <c r="WNV2" s="468"/>
      <c r="WNW2" s="468"/>
      <c r="WNX2" s="468"/>
      <c r="WNY2" s="468"/>
      <c r="WNZ2" s="468"/>
      <c r="WOA2" s="468"/>
      <c r="WOB2" s="468"/>
      <c r="WOC2" s="468"/>
      <c r="WOD2" s="468"/>
      <c r="WOE2" s="468"/>
      <c r="WOF2" s="468"/>
      <c r="WOG2" s="468"/>
      <c r="WOH2" s="468"/>
      <c r="WOI2" s="468"/>
      <c r="WOJ2" s="468"/>
      <c r="WOK2" s="468"/>
      <c r="WOL2" s="468"/>
      <c r="WOM2" s="468"/>
      <c r="WON2" s="468"/>
      <c r="WOO2" s="468"/>
      <c r="WOP2" s="468"/>
      <c r="WOQ2" s="468"/>
      <c r="WOR2" s="468"/>
      <c r="WOS2" s="468"/>
      <c r="WOT2" s="468"/>
      <c r="WOU2" s="468"/>
      <c r="WOV2" s="468"/>
      <c r="WOW2" s="468"/>
      <c r="WOX2" s="468"/>
      <c r="WOY2" s="468"/>
      <c r="WOZ2" s="468"/>
      <c r="WPA2" s="468"/>
      <c r="WPB2" s="468"/>
      <c r="WPC2" s="468"/>
      <c r="WPD2" s="468"/>
      <c r="WPE2" s="468"/>
      <c r="WPF2" s="468"/>
      <c r="WPG2" s="468"/>
      <c r="WPH2" s="468"/>
      <c r="WPI2" s="468"/>
      <c r="WPJ2" s="468"/>
      <c r="WPK2" s="468"/>
      <c r="WPL2" s="468"/>
      <c r="WPM2" s="468"/>
      <c r="WPN2" s="468"/>
      <c r="WPO2" s="468"/>
      <c r="WPP2" s="468"/>
      <c r="WPQ2" s="468"/>
      <c r="WPR2" s="468"/>
      <c r="WPS2" s="468"/>
      <c r="WPT2" s="468"/>
      <c r="WPU2" s="468"/>
      <c r="WPV2" s="468"/>
      <c r="WPW2" s="468"/>
      <c r="WPX2" s="468"/>
      <c r="WPY2" s="468"/>
      <c r="WPZ2" s="468"/>
      <c r="WQA2" s="468"/>
      <c r="WQB2" s="468"/>
      <c r="WQC2" s="468"/>
      <c r="WQD2" s="468"/>
      <c r="WQE2" s="468"/>
      <c r="WQF2" s="468"/>
      <c r="WQG2" s="468"/>
      <c r="WQH2" s="468"/>
      <c r="WQI2" s="468"/>
      <c r="WQJ2" s="468"/>
      <c r="WQK2" s="468"/>
      <c r="WQL2" s="468"/>
      <c r="WQM2" s="468"/>
      <c r="WQN2" s="468"/>
      <c r="WQO2" s="468"/>
      <c r="WQP2" s="468"/>
      <c r="WQQ2" s="468"/>
      <c r="WQR2" s="468"/>
      <c r="WQS2" s="468"/>
      <c r="WQT2" s="468"/>
      <c r="WQU2" s="468"/>
      <c r="WQV2" s="468"/>
      <c r="WQW2" s="468"/>
      <c r="WQX2" s="468"/>
      <c r="WQY2" s="468"/>
      <c r="WQZ2" s="468"/>
      <c r="WRA2" s="468"/>
      <c r="WRB2" s="468"/>
      <c r="WRC2" s="468"/>
      <c r="WRD2" s="468"/>
      <c r="WRE2" s="468"/>
      <c r="WRF2" s="468"/>
      <c r="WRG2" s="468"/>
      <c r="WRH2" s="468"/>
      <c r="WRI2" s="468"/>
      <c r="WRJ2" s="468"/>
      <c r="WRK2" s="468"/>
      <c r="WRL2" s="468"/>
      <c r="WRM2" s="468"/>
      <c r="WRN2" s="468"/>
      <c r="WRO2" s="468"/>
      <c r="WRP2" s="468"/>
      <c r="WRQ2" s="468"/>
      <c r="WRR2" s="468"/>
      <c r="WRS2" s="468"/>
      <c r="WRT2" s="468"/>
      <c r="WRU2" s="468"/>
      <c r="WRV2" s="468"/>
      <c r="WRW2" s="468"/>
      <c r="WRX2" s="468"/>
      <c r="WRY2" s="468"/>
      <c r="WRZ2" s="468"/>
      <c r="WSA2" s="468"/>
      <c r="WSB2" s="468"/>
      <c r="WSC2" s="468"/>
      <c r="WSD2" s="468"/>
      <c r="WSE2" s="468"/>
      <c r="WSF2" s="468"/>
      <c r="WSG2" s="468"/>
      <c r="WSH2" s="468"/>
      <c r="WSI2" s="468"/>
      <c r="WSJ2" s="468"/>
      <c r="WSK2" s="468"/>
      <c r="WSL2" s="468"/>
      <c r="WSM2" s="468"/>
      <c r="WSN2" s="468"/>
      <c r="WSO2" s="468"/>
      <c r="WSP2" s="468"/>
      <c r="WSQ2" s="468"/>
      <c r="WSR2" s="468"/>
      <c r="WSS2" s="468"/>
      <c r="WST2" s="468"/>
      <c r="WSU2" s="468"/>
      <c r="WSV2" s="468"/>
      <c r="WSW2" s="468"/>
      <c r="WSX2" s="468"/>
      <c r="WSY2" s="468"/>
      <c r="WSZ2" s="468"/>
      <c r="WTA2" s="468"/>
      <c r="WTB2" s="468"/>
      <c r="WTC2" s="468"/>
      <c r="WTD2" s="468"/>
      <c r="WTE2" s="468"/>
      <c r="WTF2" s="468"/>
      <c r="WTG2" s="468"/>
      <c r="WTH2" s="468"/>
      <c r="WTI2" s="468"/>
      <c r="WTJ2" s="468"/>
      <c r="WTK2" s="468"/>
      <c r="WTL2" s="468"/>
      <c r="WTM2" s="468"/>
      <c r="WTN2" s="468"/>
      <c r="WTO2" s="468"/>
      <c r="WTP2" s="468"/>
      <c r="WTQ2" s="468"/>
      <c r="WTR2" s="468"/>
      <c r="WTS2" s="468"/>
      <c r="WTT2" s="468"/>
      <c r="WTU2" s="468"/>
      <c r="WTV2" s="468"/>
      <c r="WTW2" s="468"/>
      <c r="WTX2" s="468"/>
      <c r="WTY2" s="468"/>
      <c r="WTZ2" s="468"/>
      <c r="WUA2" s="468"/>
      <c r="WUB2" s="468"/>
      <c r="WUC2" s="468"/>
      <c r="WUD2" s="468"/>
      <c r="WUE2" s="468"/>
      <c r="WUF2" s="468"/>
      <c r="WUG2" s="468"/>
      <c r="WUH2" s="468"/>
      <c r="WUI2" s="468"/>
      <c r="WUJ2" s="468"/>
      <c r="WUK2" s="468"/>
      <c r="WUL2" s="468"/>
      <c r="WUM2" s="468"/>
      <c r="WUN2" s="468"/>
      <c r="WUO2" s="468"/>
      <c r="WUP2" s="468"/>
      <c r="WUQ2" s="468"/>
      <c r="WUR2" s="468"/>
      <c r="WUS2" s="468"/>
      <c r="WUT2" s="468"/>
      <c r="WUU2" s="468"/>
      <c r="WUV2" s="468"/>
      <c r="WUW2" s="468"/>
      <c r="WUX2" s="468"/>
      <c r="WUY2" s="468"/>
      <c r="WUZ2" s="468"/>
      <c r="WVA2" s="468"/>
      <c r="WVB2" s="468"/>
      <c r="WVC2" s="468"/>
      <c r="WVD2" s="468"/>
      <c r="WVE2" s="468"/>
      <c r="WVF2" s="468"/>
      <c r="WVG2" s="468"/>
      <c r="WVH2" s="468"/>
      <c r="WVI2" s="468"/>
      <c r="WVJ2" s="468"/>
      <c r="WVK2" s="468"/>
      <c r="WVL2" s="468"/>
      <c r="WVM2" s="468"/>
      <c r="WVN2" s="468"/>
      <c r="WVO2" s="468"/>
      <c r="WVP2" s="468"/>
      <c r="WVQ2" s="468"/>
      <c r="WVR2" s="468"/>
      <c r="WVS2" s="468"/>
      <c r="WVT2" s="468"/>
      <c r="WVU2" s="468"/>
      <c r="WVV2" s="468"/>
      <c r="WVW2" s="468"/>
      <c r="WVX2" s="468"/>
      <c r="WVY2" s="468"/>
      <c r="WVZ2" s="468"/>
      <c r="WWA2" s="468"/>
      <c r="WWB2" s="468"/>
      <c r="WWC2" s="468"/>
      <c r="WWD2" s="468"/>
      <c r="WWE2" s="468"/>
      <c r="WWF2" s="468"/>
      <c r="WWG2" s="468"/>
      <c r="WWH2" s="468"/>
      <c r="WWI2" s="468"/>
      <c r="WWJ2" s="468"/>
      <c r="WWK2" s="468"/>
      <c r="WWL2" s="468"/>
      <c r="WWM2" s="468"/>
      <c r="WWN2" s="468"/>
      <c r="WWO2" s="468"/>
      <c r="WWP2" s="468"/>
      <c r="WWQ2" s="468"/>
      <c r="WWR2" s="468"/>
      <c r="WWS2" s="468"/>
      <c r="WWT2" s="468"/>
      <c r="WWU2" s="468"/>
      <c r="WWV2" s="468"/>
      <c r="WWW2" s="468"/>
      <c r="WWX2" s="468"/>
      <c r="WWY2" s="468"/>
      <c r="WWZ2" s="468"/>
      <c r="WXA2" s="468"/>
      <c r="WXB2" s="468"/>
      <c r="WXC2" s="468"/>
      <c r="WXD2" s="468"/>
      <c r="WXE2" s="468"/>
      <c r="WXF2" s="468"/>
      <c r="WXG2" s="468"/>
      <c r="WXH2" s="468"/>
      <c r="WXI2" s="468"/>
      <c r="WXJ2" s="468"/>
      <c r="WXK2" s="468"/>
      <c r="WXL2" s="468"/>
      <c r="WXM2" s="468"/>
      <c r="WXN2" s="468"/>
      <c r="WXO2" s="468"/>
      <c r="WXP2" s="468"/>
      <c r="WXQ2" s="468"/>
      <c r="WXR2" s="468"/>
      <c r="WXS2" s="468"/>
      <c r="WXT2" s="468"/>
      <c r="WXU2" s="468"/>
      <c r="WXV2" s="468"/>
      <c r="WXW2" s="468"/>
      <c r="WXX2" s="468"/>
      <c r="WXY2" s="468"/>
      <c r="WXZ2" s="468"/>
      <c r="WYA2" s="468"/>
      <c r="WYB2" s="468"/>
      <c r="WYC2" s="468"/>
      <c r="WYD2" s="468"/>
      <c r="WYE2" s="468"/>
      <c r="WYF2" s="468"/>
      <c r="WYG2" s="468"/>
      <c r="WYH2" s="468"/>
      <c r="WYI2" s="468"/>
      <c r="WYJ2" s="468"/>
      <c r="WYK2" s="468"/>
      <c r="WYL2" s="468"/>
      <c r="WYM2" s="468"/>
      <c r="WYN2" s="468"/>
      <c r="WYO2" s="468"/>
      <c r="WYP2" s="468"/>
      <c r="WYQ2" s="468"/>
      <c r="WYR2" s="468"/>
      <c r="WYS2" s="468"/>
      <c r="WYT2" s="468"/>
      <c r="WYU2" s="468"/>
      <c r="WYV2" s="468"/>
      <c r="WYW2" s="468"/>
      <c r="WYX2" s="468"/>
      <c r="WYY2" s="468"/>
      <c r="WYZ2" s="468"/>
      <c r="WZA2" s="468"/>
      <c r="WZB2" s="468"/>
      <c r="WZC2" s="468"/>
      <c r="WZD2" s="468"/>
      <c r="WZE2" s="468"/>
      <c r="WZF2" s="468"/>
      <c r="WZG2" s="468"/>
      <c r="WZH2" s="468"/>
      <c r="WZI2" s="468"/>
      <c r="WZJ2" s="468"/>
      <c r="WZK2" s="468"/>
      <c r="WZL2" s="468"/>
      <c r="WZM2" s="468"/>
      <c r="WZN2" s="468"/>
      <c r="WZO2" s="468"/>
      <c r="WZP2" s="468"/>
      <c r="WZQ2" s="468"/>
      <c r="WZR2" s="468"/>
      <c r="WZS2" s="468"/>
      <c r="WZT2" s="468"/>
      <c r="WZU2" s="468"/>
      <c r="WZV2" s="468"/>
      <c r="WZW2" s="468"/>
      <c r="WZX2" s="468"/>
      <c r="WZY2" s="468"/>
      <c r="WZZ2" s="468"/>
      <c r="XAA2" s="468"/>
      <c r="XAB2" s="468"/>
      <c r="XAC2" s="468"/>
      <c r="XAD2" s="468"/>
      <c r="XAE2" s="468"/>
      <c r="XAF2" s="468"/>
      <c r="XAG2" s="468"/>
      <c r="XAH2" s="468"/>
      <c r="XAI2" s="468"/>
      <c r="XAJ2" s="468"/>
      <c r="XAK2" s="468"/>
      <c r="XAL2" s="468"/>
      <c r="XAM2" s="468"/>
      <c r="XAN2" s="468"/>
      <c r="XAO2" s="468"/>
      <c r="XAP2" s="468"/>
      <c r="XAQ2" s="468"/>
      <c r="XAR2" s="468"/>
      <c r="XAS2" s="468"/>
      <c r="XAT2" s="468"/>
      <c r="XAU2" s="468"/>
      <c r="XAV2" s="468"/>
      <c r="XAW2" s="468"/>
      <c r="XAX2" s="468"/>
      <c r="XAY2" s="468"/>
      <c r="XAZ2" s="468"/>
      <c r="XBA2" s="468"/>
      <c r="XBB2" s="468"/>
      <c r="XBC2" s="468"/>
      <c r="XBD2" s="468"/>
      <c r="XBE2" s="468"/>
      <c r="XBF2" s="468"/>
      <c r="XBG2" s="468"/>
      <c r="XBH2" s="468"/>
      <c r="XBI2" s="468"/>
      <c r="XBJ2" s="468"/>
      <c r="XBK2" s="468"/>
      <c r="XBL2" s="468"/>
      <c r="XBM2" s="468"/>
      <c r="XBN2" s="468"/>
      <c r="XBO2" s="468"/>
      <c r="XBP2" s="468"/>
      <c r="XBQ2" s="468"/>
      <c r="XBR2" s="468"/>
      <c r="XBS2" s="468"/>
      <c r="XBT2" s="468"/>
      <c r="XBU2" s="468"/>
      <c r="XBV2" s="468"/>
      <c r="XBW2" s="468"/>
      <c r="XBX2" s="468"/>
      <c r="XBY2" s="468"/>
      <c r="XBZ2" s="468"/>
      <c r="XCA2" s="468"/>
      <c r="XCB2" s="468"/>
      <c r="XCC2" s="468"/>
      <c r="XCD2" s="468"/>
      <c r="XCE2" s="468"/>
      <c r="XCF2" s="468"/>
      <c r="XCG2" s="468"/>
      <c r="XCH2" s="468"/>
      <c r="XCI2" s="468"/>
      <c r="XCJ2" s="468"/>
      <c r="XCK2" s="468"/>
      <c r="XCL2" s="468"/>
      <c r="XCM2" s="468"/>
      <c r="XCN2" s="468"/>
      <c r="XCO2" s="468"/>
      <c r="XCP2" s="468"/>
      <c r="XCQ2" s="468"/>
      <c r="XCR2" s="468"/>
      <c r="XCS2" s="468"/>
      <c r="XCT2" s="468"/>
      <c r="XCU2" s="468"/>
      <c r="XCV2" s="468"/>
      <c r="XCW2" s="468"/>
      <c r="XCX2" s="468"/>
      <c r="XCY2" s="468"/>
      <c r="XCZ2" s="468"/>
      <c r="XDA2" s="468"/>
      <c r="XDB2" s="468"/>
      <c r="XDC2" s="468"/>
      <c r="XDD2" s="468"/>
      <c r="XDE2" s="468"/>
      <c r="XDF2" s="468"/>
      <c r="XDG2" s="468"/>
      <c r="XDH2" s="468"/>
      <c r="XDI2" s="468"/>
      <c r="XDJ2" s="468"/>
      <c r="XDK2" s="468"/>
      <c r="XDL2" s="468"/>
      <c r="XDM2" s="468"/>
      <c r="XDN2" s="468"/>
      <c r="XDO2" s="468"/>
      <c r="XDP2" s="468"/>
      <c r="XDQ2" s="468"/>
      <c r="XDR2" s="468"/>
      <c r="XDS2" s="468"/>
      <c r="XDT2" s="468"/>
      <c r="XDU2" s="468"/>
      <c r="XDV2" s="468"/>
      <c r="XDW2" s="468"/>
      <c r="XDX2" s="468"/>
      <c r="XDY2" s="468"/>
      <c r="XDZ2" s="468"/>
      <c r="XEA2" s="468"/>
      <c r="XEB2" s="468"/>
      <c r="XEC2" s="468"/>
      <c r="XED2" s="468"/>
      <c r="XEE2" s="468"/>
      <c r="XEF2" s="468"/>
      <c r="XEG2" s="468"/>
      <c r="XEH2" s="468"/>
      <c r="XEI2" s="468"/>
      <c r="XEJ2" s="468"/>
      <c r="XEK2" s="468"/>
      <c r="XEL2" s="468"/>
    </row>
    <row r="3" spans="1:16366" s="468" customFormat="1" ht="15" customHeight="1" x14ac:dyDescent="0.3">
      <c r="A3" s="460">
        <v>307</v>
      </c>
      <c r="B3" s="460" t="s">
        <v>977</v>
      </c>
      <c r="C3" s="460" t="s">
        <v>1029</v>
      </c>
      <c r="D3" s="460" t="s">
        <v>1106</v>
      </c>
      <c r="E3" s="460">
        <v>10</v>
      </c>
      <c r="F3" s="467"/>
      <c r="G3" s="460"/>
      <c r="H3" s="460"/>
      <c r="I3" s="460"/>
      <c r="J3" s="460"/>
      <c r="K3" s="458" t="s">
        <v>896</v>
      </c>
      <c r="L3" s="458"/>
      <c r="M3" s="460"/>
      <c r="N3" s="460"/>
      <c r="O3" s="460"/>
      <c r="P3" s="460"/>
      <c r="Q3" s="460"/>
      <c r="R3" s="460"/>
      <c r="S3" s="460"/>
      <c r="T3" s="460"/>
      <c r="U3" s="460"/>
      <c r="V3" s="460"/>
      <c r="W3" s="460"/>
      <c r="X3" s="483"/>
      <c r="Y3" s="460"/>
      <c r="Z3" s="460"/>
      <c r="AA3" s="460"/>
      <c r="AB3" s="460"/>
      <c r="AC3" s="460"/>
      <c r="AD3" s="460"/>
      <c r="AE3" s="460"/>
      <c r="AF3" s="460"/>
      <c r="AG3" s="460"/>
      <c r="AH3" s="460"/>
      <c r="AI3" s="460"/>
      <c r="AJ3" s="460"/>
      <c r="AK3" s="460"/>
      <c r="AL3" s="460">
        <v>1</v>
      </c>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60"/>
      <c r="CE3" s="460"/>
      <c r="CF3" s="460"/>
      <c r="CG3" s="460"/>
      <c r="CH3" s="458"/>
      <c r="CI3" s="458"/>
      <c r="CJ3" s="458"/>
    </row>
    <row r="4" spans="1:16366" ht="15" customHeight="1" x14ac:dyDescent="0.3">
      <c r="A4" s="460">
        <v>377</v>
      </c>
      <c r="B4" s="460" t="s">
        <v>1129</v>
      </c>
      <c r="C4" s="460" t="s">
        <v>1130</v>
      </c>
      <c r="D4" s="460" t="s">
        <v>1191</v>
      </c>
      <c r="E4" s="460">
        <v>64</v>
      </c>
      <c r="F4" s="461"/>
      <c r="K4" s="458" t="s">
        <v>896</v>
      </c>
      <c r="X4" s="483"/>
    </row>
    <row r="5" spans="1:16366" ht="15" customHeight="1" x14ac:dyDescent="0.3">
      <c r="A5" s="460">
        <v>21</v>
      </c>
      <c r="B5" s="460" t="s">
        <v>624</v>
      </c>
      <c r="C5" s="460" t="s">
        <v>625</v>
      </c>
      <c r="D5" s="460" t="s">
        <v>684</v>
      </c>
      <c r="E5" s="460">
        <v>437</v>
      </c>
      <c r="F5" s="462">
        <v>44</v>
      </c>
      <c r="G5" s="460">
        <v>48</v>
      </c>
      <c r="H5" s="460">
        <v>132</v>
      </c>
      <c r="I5" s="460">
        <f>SUM(H5:H7)</f>
        <v>132</v>
      </c>
      <c r="J5" s="460">
        <f>SUM(E5:E7)</f>
        <v>511</v>
      </c>
      <c r="K5" s="458" t="s">
        <v>685</v>
      </c>
      <c r="L5" s="458" t="s">
        <v>686</v>
      </c>
      <c r="N5" s="460">
        <v>1</v>
      </c>
      <c r="O5" s="460">
        <v>1</v>
      </c>
      <c r="P5" s="512" t="s">
        <v>1375</v>
      </c>
      <c r="Q5" s="517" t="s">
        <v>1375</v>
      </c>
      <c r="R5" s="483">
        <v>-1</v>
      </c>
      <c r="S5" s="483">
        <v>1</v>
      </c>
      <c r="T5" s="460">
        <v>1</v>
      </c>
      <c r="U5" s="483">
        <v>1</v>
      </c>
      <c r="V5" s="483">
        <v>-1</v>
      </c>
      <c r="W5" s="460">
        <v>1</v>
      </c>
      <c r="X5" s="483">
        <v>0</v>
      </c>
      <c r="Y5" s="503">
        <v>1</v>
      </c>
      <c r="Z5" s="502">
        <v>1</v>
      </c>
      <c r="AA5" s="503">
        <v>1</v>
      </c>
      <c r="AB5" s="503">
        <v>1</v>
      </c>
      <c r="AC5" s="503">
        <v>1</v>
      </c>
      <c r="AD5" s="503">
        <v>1</v>
      </c>
      <c r="AE5" s="502">
        <v>1</v>
      </c>
      <c r="AF5" s="512" t="s">
        <v>1375</v>
      </c>
      <c r="AG5" s="460">
        <v>1</v>
      </c>
      <c r="AH5" s="460">
        <v>-1</v>
      </c>
      <c r="AI5" s="460">
        <v>-1</v>
      </c>
      <c r="AJ5" s="460">
        <v>1</v>
      </c>
      <c r="AK5" s="460">
        <v>1</v>
      </c>
      <c r="AL5" s="460">
        <v>1</v>
      </c>
      <c r="AM5" s="460">
        <v>1</v>
      </c>
      <c r="AN5" s="460">
        <v>1</v>
      </c>
      <c r="AO5" s="460">
        <v>1</v>
      </c>
      <c r="AP5" s="460">
        <v>1</v>
      </c>
      <c r="BC5" s="460">
        <v>1</v>
      </c>
      <c r="BD5" s="460">
        <v>1</v>
      </c>
      <c r="BE5" s="460">
        <v>1</v>
      </c>
      <c r="BF5" s="512" t="s">
        <v>1375</v>
      </c>
      <c r="BG5" s="512" t="s">
        <v>1375</v>
      </c>
      <c r="BH5" s="512" t="s">
        <v>1375</v>
      </c>
      <c r="BI5" s="460">
        <v>1</v>
      </c>
      <c r="BJ5" s="460">
        <v>-1</v>
      </c>
      <c r="BK5" s="460">
        <v>-1</v>
      </c>
      <c r="BL5" s="460">
        <v>-1</v>
      </c>
      <c r="BM5" s="460">
        <v>1</v>
      </c>
      <c r="BN5" s="460">
        <v>1</v>
      </c>
      <c r="BO5" s="460">
        <v>1</v>
      </c>
      <c r="BP5" s="460">
        <v>1</v>
      </c>
      <c r="BQ5" s="460">
        <v>1</v>
      </c>
      <c r="BR5" s="460">
        <v>1</v>
      </c>
      <c r="BS5" s="460">
        <v>1</v>
      </c>
      <c r="BT5" s="515">
        <v>1</v>
      </c>
      <c r="BU5" s="460">
        <v>-1</v>
      </c>
      <c r="BV5" s="523">
        <v>1</v>
      </c>
      <c r="BW5" s="460">
        <v>1</v>
      </c>
      <c r="BX5" s="460">
        <v>-1</v>
      </c>
      <c r="BY5" s="460">
        <v>-1</v>
      </c>
      <c r="BZ5" s="460">
        <v>-1</v>
      </c>
      <c r="CA5" s="515">
        <v>-1</v>
      </c>
      <c r="CB5" s="460">
        <v>1</v>
      </c>
      <c r="CC5" s="460">
        <v>1</v>
      </c>
      <c r="CD5" s="460">
        <v>1</v>
      </c>
      <c r="CE5" s="460">
        <v>1</v>
      </c>
      <c r="CF5" s="460">
        <v>1</v>
      </c>
      <c r="CG5" s="460">
        <v>1</v>
      </c>
    </row>
    <row r="6" spans="1:16366" ht="15" customHeight="1" x14ac:dyDescent="0.3">
      <c r="A6" s="460">
        <v>219</v>
      </c>
      <c r="B6" s="460" t="s">
        <v>977</v>
      </c>
      <c r="C6" s="460" t="s">
        <v>1010</v>
      </c>
      <c r="D6" s="460" t="s">
        <v>1014</v>
      </c>
      <c r="E6" s="460">
        <v>10</v>
      </c>
      <c r="F6" s="461"/>
      <c r="K6" s="458" t="s">
        <v>685</v>
      </c>
      <c r="L6" s="458" t="s">
        <v>686</v>
      </c>
      <c r="X6" s="483"/>
    </row>
    <row r="7" spans="1:16366" ht="15" customHeight="1" x14ac:dyDescent="0.3">
      <c r="A7" s="460">
        <v>389</v>
      </c>
      <c r="B7" s="460" t="s">
        <v>1129</v>
      </c>
      <c r="C7" s="460" t="s">
        <v>1130</v>
      </c>
      <c r="D7" s="460" t="s">
        <v>1206</v>
      </c>
      <c r="E7" s="460">
        <v>64</v>
      </c>
      <c r="F7" s="461"/>
      <c r="K7" s="458" t="s">
        <v>685</v>
      </c>
      <c r="L7" s="458" t="s">
        <v>686</v>
      </c>
      <c r="X7" s="483"/>
    </row>
    <row r="8" spans="1:16366" ht="15" customHeight="1" x14ac:dyDescent="0.3">
      <c r="A8" s="460">
        <v>106</v>
      </c>
      <c r="B8" s="460" t="s">
        <v>624</v>
      </c>
      <c r="C8" s="460" t="s">
        <v>845</v>
      </c>
      <c r="D8" s="460" t="s">
        <v>849</v>
      </c>
      <c r="E8" s="460">
        <v>605</v>
      </c>
      <c r="F8" s="462">
        <v>77</v>
      </c>
      <c r="G8" s="460">
        <v>72</v>
      </c>
      <c r="H8" s="460">
        <v>180</v>
      </c>
      <c r="I8" s="460">
        <f>SUM(H8:H11)</f>
        <v>180</v>
      </c>
      <c r="J8" s="460">
        <f>SUM(E8:E11)</f>
        <v>862</v>
      </c>
      <c r="K8" s="458" t="s">
        <v>850</v>
      </c>
      <c r="L8" s="458" t="s">
        <v>851</v>
      </c>
      <c r="N8" s="460" t="s">
        <v>1383</v>
      </c>
      <c r="O8" s="460" t="s">
        <v>1383</v>
      </c>
      <c r="P8" s="460">
        <v>1</v>
      </c>
      <c r="Q8" s="460">
        <v>1</v>
      </c>
      <c r="R8" s="460">
        <v>1</v>
      </c>
      <c r="S8" s="460">
        <v>-1</v>
      </c>
      <c r="T8" s="460">
        <v>1</v>
      </c>
      <c r="U8" s="460">
        <v>1</v>
      </c>
      <c r="V8" s="460">
        <v>-1</v>
      </c>
      <c r="W8" s="460">
        <v>1</v>
      </c>
      <c r="X8" s="483">
        <v>0</v>
      </c>
      <c r="Y8" s="503">
        <v>1</v>
      </c>
      <c r="Z8" s="513" t="s">
        <v>1375</v>
      </c>
      <c r="AA8" s="514" t="s">
        <v>1375</v>
      </c>
      <c r="AB8" s="514" t="s">
        <v>1375</v>
      </c>
      <c r="AC8" s="514" t="s">
        <v>1375</v>
      </c>
      <c r="AD8" s="514" t="s">
        <v>1375</v>
      </c>
      <c r="AE8" s="502">
        <v>-1</v>
      </c>
      <c r="AF8" s="460">
        <v>1</v>
      </c>
      <c r="AG8" s="460">
        <v>1</v>
      </c>
      <c r="AH8" s="460">
        <v>-1</v>
      </c>
      <c r="AI8" s="460">
        <v>1</v>
      </c>
      <c r="AJ8" s="460">
        <v>-1</v>
      </c>
      <c r="AK8" s="460">
        <v>1</v>
      </c>
      <c r="AL8" s="460">
        <v>1</v>
      </c>
      <c r="AM8" s="460">
        <v>1</v>
      </c>
      <c r="AW8" s="460">
        <v>1</v>
      </c>
      <c r="AX8" s="460">
        <v>1</v>
      </c>
      <c r="AY8" s="460">
        <v>1</v>
      </c>
      <c r="BC8" s="460">
        <v>1</v>
      </c>
      <c r="BD8" s="460">
        <v>1</v>
      </c>
      <c r="BE8" s="460">
        <v>1</v>
      </c>
      <c r="BF8" s="460">
        <v>-1</v>
      </c>
      <c r="BG8" s="460">
        <v>-1</v>
      </c>
      <c r="BH8" s="460">
        <v>-1</v>
      </c>
      <c r="BI8" s="460">
        <v>-1</v>
      </c>
      <c r="BJ8" s="517" t="s">
        <v>1375</v>
      </c>
      <c r="BK8" s="512" t="s">
        <v>1375</v>
      </c>
      <c r="BL8" s="517" t="s">
        <v>1375</v>
      </c>
      <c r="BM8" s="460">
        <v>-1</v>
      </c>
      <c r="BN8" s="460">
        <v>-1</v>
      </c>
      <c r="BO8" s="460">
        <v>1</v>
      </c>
      <c r="BP8" s="460">
        <v>1</v>
      </c>
      <c r="BQ8" s="460">
        <v>1</v>
      </c>
      <c r="BR8" s="460">
        <v>1</v>
      </c>
      <c r="BS8" s="460">
        <v>1</v>
      </c>
      <c r="BT8" s="460">
        <v>-1</v>
      </c>
      <c r="BU8" s="460">
        <v>-1</v>
      </c>
      <c r="BV8" s="460">
        <v>-1</v>
      </c>
      <c r="BW8" s="460">
        <v>-1</v>
      </c>
      <c r="BX8" s="460">
        <v>-1</v>
      </c>
      <c r="BY8" s="460">
        <v>-1</v>
      </c>
      <c r="BZ8" s="523">
        <v>1</v>
      </c>
      <c r="CA8" s="515">
        <v>-1</v>
      </c>
      <c r="CB8" s="460">
        <v>1</v>
      </c>
      <c r="CC8" s="460">
        <v>1</v>
      </c>
      <c r="CD8" s="460">
        <v>1</v>
      </c>
      <c r="CE8" s="517" t="s">
        <v>1375</v>
      </c>
      <c r="CF8" s="517" t="s">
        <v>1375</v>
      </c>
      <c r="CG8" s="517" t="s">
        <v>1375</v>
      </c>
    </row>
    <row r="9" spans="1:16366" ht="15" customHeight="1" x14ac:dyDescent="0.3">
      <c r="A9" s="460">
        <v>306</v>
      </c>
      <c r="B9" s="460" t="s">
        <v>977</v>
      </c>
      <c r="C9" s="460" t="s">
        <v>1029</v>
      </c>
      <c r="D9" s="460" t="s">
        <v>1105</v>
      </c>
      <c r="E9" s="460">
        <v>10</v>
      </c>
      <c r="F9" s="461"/>
      <c r="K9" s="458" t="s">
        <v>850</v>
      </c>
      <c r="L9" s="458" t="s">
        <v>851</v>
      </c>
      <c r="X9" s="483"/>
    </row>
    <row r="10" spans="1:16366" ht="15" customHeight="1" x14ac:dyDescent="0.3">
      <c r="A10" s="460">
        <v>466</v>
      </c>
      <c r="B10" s="460" t="s">
        <v>1129</v>
      </c>
      <c r="C10" s="460" t="s">
        <v>1130</v>
      </c>
      <c r="D10" s="460" t="s">
        <v>1298</v>
      </c>
      <c r="E10" s="460">
        <v>64</v>
      </c>
      <c r="F10" s="461"/>
      <c r="K10" s="458" t="s">
        <v>850</v>
      </c>
      <c r="L10" s="458" t="s">
        <v>851</v>
      </c>
      <c r="X10" s="483"/>
    </row>
    <row r="11" spans="1:16366" ht="15" customHeight="1" x14ac:dyDescent="0.3">
      <c r="A11" s="460">
        <v>485</v>
      </c>
      <c r="B11" s="460" t="s">
        <v>942</v>
      </c>
      <c r="C11" s="460" t="s">
        <v>845</v>
      </c>
      <c r="D11" s="460" t="s">
        <v>964</v>
      </c>
      <c r="E11" s="460">
        <v>183</v>
      </c>
      <c r="F11" s="461"/>
      <c r="G11" s="460">
        <v>22</v>
      </c>
      <c r="K11" s="458" t="s">
        <v>850</v>
      </c>
      <c r="L11" s="458" t="s">
        <v>851</v>
      </c>
      <c r="X11" s="483"/>
    </row>
    <row r="12" spans="1:16366" ht="15" customHeight="1" x14ac:dyDescent="0.3">
      <c r="A12" s="460">
        <v>22</v>
      </c>
      <c r="B12" s="460" t="s">
        <v>624</v>
      </c>
      <c r="C12" s="460" t="s">
        <v>625</v>
      </c>
      <c r="D12" s="460" t="s">
        <v>687</v>
      </c>
      <c r="E12" s="460">
        <v>784</v>
      </c>
      <c r="F12" s="462">
        <v>79</v>
      </c>
      <c r="G12" s="460">
        <v>91</v>
      </c>
      <c r="H12" s="460">
        <v>255</v>
      </c>
      <c r="I12" s="460">
        <f>SUM(H12:H14)</f>
        <v>255</v>
      </c>
      <c r="J12" s="460">
        <f>SUM(E12:E14)</f>
        <v>858</v>
      </c>
      <c r="K12" s="505" t="s">
        <v>688</v>
      </c>
      <c r="L12" s="458" t="s">
        <v>689</v>
      </c>
      <c r="N12" s="460">
        <v>1</v>
      </c>
      <c r="O12" s="460">
        <v>1</v>
      </c>
      <c r="P12" s="460">
        <v>1</v>
      </c>
      <c r="Q12" s="460">
        <v>1</v>
      </c>
      <c r="R12" s="512" t="s">
        <v>1375</v>
      </c>
      <c r="S12" s="512" t="s">
        <v>1375</v>
      </c>
      <c r="T12" s="512">
        <v>1</v>
      </c>
      <c r="U12" s="512">
        <v>1</v>
      </c>
      <c r="V12" s="512">
        <v>-1</v>
      </c>
      <c r="W12" s="460">
        <v>1</v>
      </c>
      <c r="X12" s="483">
        <v>0</v>
      </c>
      <c r="Y12" s="503">
        <v>1</v>
      </c>
      <c r="Z12" s="502">
        <v>1</v>
      </c>
      <c r="AA12" s="503">
        <v>1</v>
      </c>
      <c r="AB12" s="503">
        <v>1</v>
      </c>
      <c r="AC12" s="503">
        <v>1</v>
      </c>
      <c r="AD12" s="503">
        <v>1</v>
      </c>
      <c r="AE12" s="502">
        <v>-1</v>
      </c>
      <c r="AF12" s="460">
        <v>1</v>
      </c>
      <c r="AG12" s="460">
        <v>1</v>
      </c>
      <c r="AH12" s="460">
        <v>-1</v>
      </c>
      <c r="AI12" s="460">
        <v>1</v>
      </c>
      <c r="AJ12" s="460">
        <v>-1</v>
      </c>
      <c r="AK12" s="460">
        <v>1</v>
      </c>
      <c r="AL12" s="460">
        <v>1</v>
      </c>
      <c r="AM12" s="460">
        <v>1</v>
      </c>
      <c r="AN12" s="460">
        <v>1</v>
      </c>
      <c r="AO12" s="460">
        <v>1</v>
      </c>
      <c r="AP12" s="460">
        <v>1</v>
      </c>
      <c r="BC12" s="460">
        <v>-1</v>
      </c>
      <c r="BD12" s="460">
        <v>-1</v>
      </c>
      <c r="BE12" s="460">
        <v>-1</v>
      </c>
      <c r="BF12" s="460">
        <v>1</v>
      </c>
      <c r="BG12" s="460">
        <v>1</v>
      </c>
      <c r="BH12" s="460">
        <v>-1</v>
      </c>
      <c r="BI12" s="460">
        <v>-1</v>
      </c>
      <c r="BJ12" s="460">
        <v>-1</v>
      </c>
      <c r="BK12" s="460">
        <v>-1</v>
      </c>
      <c r="BL12" s="460">
        <v>-1</v>
      </c>
      <c r="BM12" s="517" t="s">
        <v>1375</v>
      </c>
      <c r="BN12" s="460">
        <v>-1</v>
      </c>
      <c r="BO12" s="460">
        <v>-1</v>
      </c>
      <c r="BP12" s="517" t="s">
        <v>1375</v>
      </c>
      <c r="BQ12" s="460">
        <v>1</v>
      </c>
      <c r="BR12" s="460">
        <v>1</v>
      </c>
      <c r="BS12" s="460">
        <v>1</v>
      </c>
      <c r="BT12" s="460">
        <v>-1</v>
      </c>
      <c r="BU12" s="460">
        <v>-1</v>
      </c>
      <c r="BV12" s="460">
        <v>-1</v>
      </c>
      <c r="BW12" s="460">
        <v>-1</v>
      </c>
      <c r="BX12" s="460">
        <v>-1</v>
      </c>
      <c r="BY12" s="517" t="s">
        <v>1375</v>
      </c>
      <c r="BZ12" s="523">
        <v>1</v>
      </c>
      <c r="CA12" s="517" t="s">
        <v>1375</v>
      </c>
      <c r="CB12" s="460">
        <v>1</v>
      </c>
      <c r="CC12" s="460">
        <v>1</v>
      </c>
      <c r="CD12" s="460">
        <v>1</v>
      </c>
      <c r="CE12" s="517" t="s">
        <v>1375</v>
      </c>
      <c r="CF12" s="517" t="s">
        <v>1375</v>
      </c>
      <c r="CG12" s="517" t="s">
        <v>1375</v>
      </c>
    </row>
    <row r="13" spans="1:16366" ht="15" customHeight="1" x14ac:dyDescent="0.3">
      <c r="A13" s="460">
        <v>189</v>
      </c>
      <c r="B13" s="460" t="s">
        <v>977</v>
      </c>
      <c r="C13" s="460" t="s">
        <v>978</v>
      </c>
      <c r="D13" s="460" t="s">
        <v>983</v>
      </c>
      <c r="E13" s="460">
        <v>10</v>
      </c>
      <c r="F13" s="461"/>
      <c r="K13" s="458" t="s">
        <v>688</v>
      </c>
      <c r="L13" s="458" t="s">
        <v>689</v>
      </c>
      <c r="X13" s="483"/>
    </row>
    <row r="14" spans="1:16366" ht="15" customHeight="1" x14ac:dyDescent="0.3">
      <c r="A14" s="460">
        <v>416</v>
      </c>
      <c r="B14" s="460" t="s">
        <v>1129</v>
      </c>
      <c r="C14" s="460" t="s">
        <v>1130</v>
      </c>
      <c r="D14" s="460" t="s">
        <v>1238</v>
      </c>
      <c r="E14" s="460">
        <v>64</v>
      </c>
      <c r="F14" s="461"/>
      <c r="K14" s="458" t="s">
        <v>688</v>
      </c>
      <c r="L14" s="458" t="s">
        <v>689</v>
      </c>
      <c r="X14" s="483"/>
    </row>
    <row r="15" spans="1:16366" ht="15" customHeight="1" x14ac:dyDescent="0.3">
      <c r="A15" s="460">
        <v>14</v>
      </c>
      <c r="B15" s="460" t="s">
        <v>624</v>
      </c>
      <c r="C15" s="460" t="s">
        <v>625</v>
      </c>
      <c r="D15" s="460" t="s">
        <v>664</v>
      </c>
      <c r="E15" s="460">
        <v>916</v>
      </c>
      <c r="F15" s="462">
        <v>106</v>
      </c>
      <c r="G15" s="460">
        <v>105</v>
      </c>
      <c r="H15" s="460">
        <v>260</v>
      </c>
      <c r="I15" s="460">
        <f>SUM(H15:H17)</f>
        <v>260</v>
      </c>
      <c r="J15" s="460">
        <f>SUM(E15:E17)</f>
        <v>990</v>
      </c>
      <c r="K15" s="458" t="s">
        <v>665</v>
      </c>
      <c r="L15" s="458" t="s">
        <v>666</v>
      </c>
      <c r="N15" s="460">
        <v>1</v>
      </c>
      <c r="O15" s="460">
        <v>1</v>
      </c>
      <c r="P15" s="460">
        <v>1</v>
      </c>
      <c r="Q15" s="460">
        <v>1</v>
      </c>
      <c r="R15" s="460">
        <v>1</v>
      </c>
      <c r="S15" s="460">
        <v>-1</v>
      </c>
      <c r="T15" s="460">
        <v>1</v>
      </c>
      <c r="U15" s="460">
        <v>1</v>
      </c>
      <c r="V15" s="460">
        <v>-1</v>
      </c>
      <c r="W15" s="460">
        <v>1</v>
      </c>
      <c r="X15" s="483">
        <v>0</v>
      </c>
      <c r="Y15" s="503">
        <v>-1</v>
      </c>
      <c r="Z15" s="513" t="s">
        <v>1375</v>
      </c>
      <c r="AA15" s="514" t="s">
        <v>1375</v>
      </c>
      <c r="AB15" s="503">
        <v>1</v>
      </c>
      <c r="AC15" s="503">
        <v>1</v>
      </c>
      <c r="AD15" s="514" t="s">
        <v>1375</v>
      </c>
      <c r="AE15" s="513" t="s">
        <v>1375</v>
      </c>
      <c r="AF15" s="460">
        <v>1</v>
      </c>
      <c r="AG15" s="460">
        <v>1</v>
      </c>
      <c r="AH15" s="512" t="s">
        <v>1375</v>
      </c>
      <c r="AI15" s="460">
        <v>1</v>
      </c>
      <c r="AJ15" s="512" t="s">
        <v>1375</v>
      </c>
      <c r="AK15" s="460">
        <v>1</v>
      </c>
      <c r="AL15" s="460">
        <v>1</v>
      </c>
      <c r="AM15" s="460">
        <v>1</v>
      </c>
      <c r="AN15" s="460">
        <v>1</v>
      </c>
      <c r="AO15" s="460">
        <v>-1</v>
      </c>
      <c r="AP15" s="512" t="s">
        <v>1375</v>
      </c>
      <c r="BC15" s="460">
        <v>1</v>
      </c>
      <c r="BD15" s="460">
        <v>-1</v>
      </c>
      <c r="BE15" s="460" t="s">
        <v>1383</v>
      </c>
      <c r="BF15" s="512" t="s">
        <v>1375</v>
      </c>
      <c r="BG15" s="512" t="s">
        <v>1375</v>
      </c>
      <c r="BH15" s="460">
        <v>1</v>
      </c>
      <c r="BI15" s="460">
        <v>1</v>
      </c>
      <c r="BJ15" s="460">
        <v>-1</v>
      </c>
      <c r="BK15" s="460">
        <v>-1</v>
      </c>
      <c r="BL15" s="460">
        <v>-1</v>
      </c>
      <c r="BM15" s="460">
        <v>1</v>
      </c>
      <c r="BN15" s="460">
        <v>-1</v>
      </c>
      <c r="BO15" s="460">
        <v>-1</v>
      </c>
      <c r="BP15" s="460">
        <v>-1</v>
      </c>
      <c r="BQ15" s="460">
        <v>1</v>
      </c>
      <c r="BR15" s="515">
        <v>-1</v>
      </c>
      <c r="BS15" s="517" t="s">
        <v>1375</v>
      </c>
      <c r="BT15" s="460">
        <v>-1</v>
      </c>
      <c r="BU15" s="517" t="s">
        <v>1375</v>
      </c>
      <c r="BV15" s="517" t="s">
        <v>1375</v>
      </c>
      <c r="BW15" s="460">
        <v>-1</v>
      </c>
      <c r="BX15" s="523">
        <v>1</v>
      </c>
      <c r="BY15" s="460">
        <v>-1</v>
      </c>
      <c r="BZ15" s="460">
        <v>-1</v>
      </c>
      <c r="CA15" s="460">
        <v>1</v>
      </c>
      <c r="CB15" s="515">
        <v>-1</v>
      </c>
      <c r="CC15" s="515">
        <v>-1</v>
      </c>
      <c r="CD15" s="517" t="s">
        <v>1375</v>
      </c>
      <c r="CE15" s="460">
        <v>-1</v>
      </c>
      <c r="CF15" s="460">
        <v>-1</v>
      </c>
      <c r="CG15" s="512" t="s">
        <v>1375</v>
      </c>
    </row>
    <row r="16" spans="1:16366" ht="15" customHeight="1" x14ac:dyDescent="0.3">
      <c r="A16" s="460">
        <v>202</v>
      </c>
      <c r="B16" s="460" t="s">
        <v>977</v>
      </c>
      <c r="C16" s="460" t="s">
        <v>978</v>
      </c>
      <c r="D16" s="460" t="s">
        <v>996</v>
      </c>
      <c r="E16" s="460">
        <v>10</v>
      </c>
      <c r="F16" s="461"/>
      <c r="K16" s="458" t="s">
        <v>665</v>
      </c>
      <c r="L16" s="458" t="s">
        <v>666</v>
      </c>
      <c r="X16" s="483"/>
    </row>
    <row r="17" spans="1:85" ht="15" customHeight="1" x14ac:dyDescent="0.3">
      <c r="A17" s="460">
        <v>391</v>
      </c>
      <c r="B17" s="460" t="s">
        <v>1129</v>
      </c>
      <c r="C17" s="460" t="s">
        <v>1130</v>
      </c>
      <c r="D17" s="460" t="s">
        <v>1208</v>
      </c>
      <c r="E17" s="460">
        <v>64</v>
      </c>
      <c r="F17" s="461"/>
      <c r="K17" s="458" t="s">
        <v>665</v>
      </c>
      <c r="L17" s="458" t="s">
        <v>666</v>
      </c>
      <c r="X17" s="483"/>
    </row>
    <row r="18" spans="1:85" ht="15" customHeight="1" x14ac:dyDescent="0.3">
      <c r="A18" s="460">
        <v>402</v>
      </c>
      <c r="B18" s="460" t="s">
        <v>1129</v>
      </c>
      <c r="C18" s="460" t="s">
        <v>1130</v>
      </c>
      <c r="D18" s="460" t="s">
        <v>1219</v>
      </c>
      <c r="E18" s="460">
        <v>64</v>
      </c>
      <c r="F18" s="461"/>
      <c r="I18" s="460">
        <f>SUM(H18)</f>
        <v>0</v>
      </c>
      <c r="J18" s="460">
        <f>SUM(E18)</f>
        <v>64</v>
      </c>
      <c r="K18" s="499" t="s">
        <v>1220</v>
      </c>
      <c r="L18" s="497" t="s">
        <v>744</v>
      </c>
      <c r="M18" s="498">
        <v>1</v>
      </c>
      <c r="O18" s="496"/>
      <c r="P18" s="496"/>
      <c r="Q18" s="496"/>
      <c r="R18" s="496"/>
      <c r="S18" s="496"/>
      <c r="T18" s="535" t="s">
        <v>1383</v>
      </c>
      <c r="U18" s="496"/>
      <c r="V18" s="496"/>
      <c r="W18" s="496"/>
      <c r="X18" s="496"/>
      <c r="Y18" s="503"/>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c r="CB18" s="496"/>
      <c r="CC18" s="496"/>
      <c r="CD18" s="496"/>
      <c r="CE18" s="496"/>
      <c r="CF18" s="496"/>
      <c r="CG18" s="496"/>
    </row>
    <row r="19" spans="1:85" ht="15" customHeight="1" x14ac:dyDescent="0.3">
      <c r="A19" s="460">
        <v>46</v>
      </c>
      <c r="B19" s="460" t="s">
        <v>624</v>
      </c>
      <c r="C19" s="460" t="s">
        <v>625</v>
      </c>
      <c r="D19" s="460" t="s">
        <v>748</v>
      </c>
      <c r="E19" s="460">
        <v>1181</v>
      </c>
      <c r="F19" s="462">
        <v>171</v>
      </c>
      <c r="G19" s="460">
        <v>128</v>
      </c>
      <c r="H19" s="460">
        <v>558</v>
      </c>
      <c r="I19" s="460">
        <f>SUM(H19:H22)</f>
        <v>558</v>
      </c>
      <c r="J19" s="460">
        <f>SUM(E19:E22)</f>
        <v>1319</v>
      </c>
      <c r="K19" s="458" t="s">
        <v>749</v>
      </c>
      <c r="L19" s="458" t="s">
        <v>663</v>
      </c>
      <c r="N19" s="460">
        <v>1</v>
      </c>
      <c r="O19" s="460">
        <v>1</v>
      </c>
      <c r="P19" s="460">
        <v>1</v>
      </c>
      <c r="Q19" s="460">
        <v>1</v>
      </c>
      <c r="R19" s="460">
        <v>1</v>
      </c>
      <c r="S19" s="512" t="s">
        <v>1375</v>
      </c>
      <c r="T19" s="512">
        <v>1</v>
      </c>
      <c r="U19" s="512">
        <v>1</v>
      </c>
      <c r="V19" s="512">
        <v>-1</v>
      </c>
      <c r="W19" s="460">
        <v>1</v>
      </c>
      <c r="X19" s="483">
        <v>0</v>
      </c>
      <c r="Y19" s="502">
        <v>1</v>
      </c>
      <c r="Z19" s="502">
        <v>1</v>
      </c>
      <c r="AA19" s="503">
        <v>1</v>
      </c>
      <c r="AB19" s="503">
        <v>-1</v>
      </c>
      <c r="AC19" s="503">
        <v>1</v>
      </c>
      <c r="AD19" s="503">
        <v>-1</v>
      </c>
      <c r="AE19" s="502">
        <v>-1</v>
      </c>
      <c r="AF19" s="460">
        <v>1</v>
      </c>
      <c r="AG19" s="460">
        <v>1</v>
      </c>
      <c r="AH19" s="460">
        <v>-1</v>
      </c>
      <c r="AI19" s="460">
        <v>-1</v>
      </c>
      <c r="AJ19" s="460">
        <v>1</v>
      </c>
      <c r="AK19" s="460">
        <v>1</v>
      </c>
      <c r="AL19" s="460">
        <v>1</v>
      </c>
      <c r="AM19" s="460">
        <v>1</v>
      </c>
      <c r="AN19" s="460">
        <v>1</v>
      </c>
      <c r="AO19" s="460">
        <v>1</v>
      </c>
      <c r="AP19" s="460">
        <v>1</v>
      </c>
      <c r="BC19" s="460">
        <v>1</v>
      </c>
      <c r="BD19" s="460">
        <v>1</v>
      </c>
      <c r="BE19" s="460">
        <v>1</v>
      </c>
      <c r="BF19" s="460">
        <v>1</v>
      </c>
      <c r="BG19" s="460">
        <v>1</v>
      </c>
      <c r="BH19" s="460">
        <v>-1</v>
      </c>
      <c r="BI19" s="460">
        <v>-1</v>
      </c>
      <c r="BJ19" s="460">
        <v>1</v>
      </c>
      <c r="BK19" s="460">
        <v>1</v>
      </c>
      <c r="BL19" s="460">
        <v>1</v>
      </c>
      <c r="BM19" s="460">
        <v>-1</v>
      </c>
      <c r="BN19" s="460">
        <v>1</v>
      </c>
      <c r="BO19" s="517" t="s">
        <v>1375</v>
      </c>
      <c r="BP19" s="460">
        <v>1</v>
      </c>
      <c r="BQ19" s="460">
        <v>1</v>
      </c>
      <c r="BR19" s="460">
        <v>1</v>
      </c>
      <c r="BS19" s="460">
        <v>1</v>
      </c>
      <c r="BT19" s="460">
        <v>-1</v>
      </c>
      <c r="BU19" s="460">
        <v>1</v>
      </c>
      <c r="BV19" s="460">
        <v>-1</v>
      </c>
      <c r="BW19" s="460">
        <v>-1</v>
      </c>
      <c r="BX19" s="460">
        <v>-1</v>
      </c>
      <c r="BY19" s="460">
        <v>-1</v>
      </c>
      <c r="BZ19" s="460">
        <v>-1</v>
      </c>
      <c r="CA19" s="515">
        <v>-1</v>
      </c>
      <c r="CB19" s="460">
        <v>1</v>
      </c>
      <c r="CC19" s="460">
        <v>1</v>
      </c>
      <c r="CD19" s="460">
        <v>1</v>
      </c>
      <c r="CE19" s="523">
        <v>1</v>
      </c>
      <c r="CF19" s="523">
        <v>1</v>
      </c>
      <c r="CG19" s="523">
        <v>1</v>
      </c>
    </row>
    <row r="20" spans="1:85" ht="15" customHeight="1" x14ac:dyDescent="0.3">
      <c r="A20" s="460">
        <v>191</v>
      </c>
      <c r="B20" s="460" t="s">
        <v>977</v>
      </c>
      <c r="C20" s="460" t="s">
        <v>978</v>
      </c>
      <c r="D20" s="460" t="s">
        <v>985</v>
      </c>
      <c r="E20" s="460">
        <v>10</v>
      </c>
      <c r="F20" s="461"/>
      <c r="K20" s="458" t="s">
        <v>749</v>
      </c>
      <c r="L20" s="458" t="s">
        <v>663</v>
      </c>
      <c r="X20" s="483"/>
    </row>
    <row r="21" spans="1:85" ht="15" customHeight="1" x14ac:dyDescent="0.3">
      <c r="A21" s="460">
        <v>376</v>
      </c>
      <c r="B21" s="460" t="s">
        <v>1129</v>
      </c>
      <c r="C21" s="460" t="s">
        <v>1130</v>
      </c>
      <c r="D21" s="460" t="s">
        <v>1190</v>
      </c>
      <c r="E21" s="460">
        <v>64</v>
      </c>
      <c r="F21" s="461"/>
      <c r="K21" s="458" t="s">
        <v>749</v>
      </c>
      <c r="L21" s="458" t="s">
        <v>663</v>
      </c>
      <c r="X21" s="483"/>
    </row>
    <row r="22" spans="1:85" ht="15" customHeight="1" x14ac:dyDescent="0.3">
      <c r="A22" s="460">
        <v>474</v>
      </c>
      <c r="B22" s="467" t="s">
        <v>1129</v>
      </c>
      <c r="C22" s="467" t="s">
        <v>1130</v>
      </c>
      <c r="D22" s="467" t="s">
        <v>1306</v>
      </c>
      <c r="E22" s="467">
        <v>64</v>
      </c>
      <c r="F22" s="461"/>
      <c r="G22" s="467"/>
      <c r="J22" s="467"/>
      <c r="K22" s="468" t="s">
        <v>749</v>
      </c>
      <c r="L22" s="458" t="s">
        <v>663</v>
      </c>
      <c r="X22" s="483"/>
    </row>
    <row r="23" spans="1:85" ht="15" customHeight="1" x14ac:dyDescent="0.3">
      <c r="A23" s="460">
        <v>108</v>
      </c>
      <c r="B23" s="460" t="s">
        <v>624</v>
      </c>
      <c r="C23" s="460" t="s">
        <v>845</v>
      </c>
      <c r="D23" s="460" t="s">
        <v>629</v>
      </c>
      <c r="E23" s="460">
        <v>271</v>
      </c>
      <c r="F23" s="462">
        <v>50</v>
      </c>
      <c r="G23" s="460">
        <v>31</v>
      </c>
      <c r="H23" s="460">
        <v>93</v>
      </c>
      <c r="I23" s="460">
        <f>SUM(H23:H24)</f>
        <v>93</v>
      </c>
      <c r="J23" s="460">
        <f>SUM(E23:E24)</f>
        <v>281</v>
      </c>
      <c r="K23" s="506" t="s">
        <v>854</v>
      </c>
      <c r="L23" s="497" t="s">
        <v>829</v>
      </c>
      <c r="M23" s="498">
        <v>1</v>
      </c>
      <c r="N23" s="496"/>
      <c r="O23" s="496"/>
      <c r="P23" s="496"/>
      <c r="Q23" s="496"/>
      <c r="R23" s="496"/>
      <c r="S23" s="496"/>
      <c r="T23" s="535" t="s">
        <v>1383</v>
      </c>
      <c r="U23" s="496"/>
      <c r="V23" s="496"/>
      <c r="W23" s="496"/>
      <c r="X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row>
    <row r="24" spans="1:85" ht="15" customHeight="1" x14ac:dyDescent="0.3">
      <c r="A24" s="460">
        <v>237</v>
      </c>
      <c r="B24" s="460" t="s">
        <v>977</v>
      </c>
      <c r="C24" s="460" t="s">
        <v>1032</v>
      </c>
      <c r="D24" s="460" t="s">
        <v>1035</v>
      </c>
      <c r="E24" s="460">
        <v>10</v>
      </c>
      <c r="F24" s="461"/>
      <c r="K24" s="458" t="s">
        <v>854</v>
      </c>
      <c r="L24" s="458" t="s">
        <v>829</v>
      </c>
      <c r="X24" s="483"/>
    </row>
    <row r="25" spans="1:85" ht="15" customHeight="1" x14ac:dyDescent="0.3">
      <c r="A25" s="460">
        <v>438</v>
      </c>
      <c r="B25" s="460" t="s">
        <v>1129</v>
      </c>
      <c r="C25" s="460" t="s">
        <v>1130</v>
      </c>
      <c r="D25" s="460" t="s">
        <v>1263</v>
      </c>
      <c r="E25" s="460">
        <v>64</v>
      </c>
      <c r="F25" s="461"/>
      <c r="I25" s="460">
        <f>SUM(H25)</f>
        <v>0</v>
      </c>
      <c r="J25" s="460">
        <f>SUM(E25)</f>
        <v>64</v>
      </c>
      <c r="K25" s="499" t="s">
        <v>1264</v>
      </c>
      <c r="L25" s="497" t="s">
        <v>1265</v>
      </c>
      <c r="M25" s="498">
        <v>1</v>
      </c>
      <c r="O25" s="496"/>
      <c r="P25" s="496"/>
      <c r="Q25" s="496"/>
      <c r="R25" s="496"/>
      <c r="S25" s="496"/>
      <c r="T25" s="535" t="s">
        <v>1383</v>
      </c>
      <c r="U25" s="496"/>
      <c r="V25" s="496"/>
      <c r="W25" s="496"/>
      <c r="X25" s="496"/>
      <c r="Y25" s="503"/>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6"/>
      <c r="BN25" s="496"/>
      <c r="BO25" s="496"/>
      <c r="BP25" s="496"/>
      <c r="BQ25" s="496"/>
      <c r="BR25" s="496"/>
      <c r="BS25" s="496"/>
      <c r="BT25" s="496"/>
      <c r="BU25" s="496"/>
      <c r="BV25" s="496"/>
      <c r="BW25" s="496"/>
      <c r="BX25" s="496"/>
      <c r="BY25" s="496"/>
      <c r="BZ25" s="496"/>
      <c r="CA25" s="496"/>
      <c r="CB25" s="496"/>
      <c r="CC25" s="496"/>
      <c r="CD25" s="496"/>
      <c r="CE25" s="496"/>
      <c r="CF25" s="496"/>
      <c r="CG25" s="496"/>
    </row>
    <row r="26" spans="1:85" ht="15" customHeight="1" x14ac:dyDescent="0.3">
      <c r="A26" s="460">
        <v>125</v>
      </c>
      <c r="B26" s="460" t="s">
        <v>624</v>
      </c>
      <c r="C26" s="460" t="s">
        <v>845</v>
      </c>
      <c r="D26" s="460" t="s">
        <v>687</v>
      </c>
      <c r="E26" s="460">
        <v>583</v>
      </c>
      <c r="F26" s="462">
        <v>59</v>
      </c>
      <c r="G26" s="460">
        <v>66</v>
      </c>
      <c r="H26" s="460">
        <v>293</v>
      </c>
      <c r="I26" s="460">
        <f>SUM(H26:H28)</f>
        <v>293</v>
      </c>
      <c r="J26" s="460">
        <f>SUM(E26:E28)</f>
        <v>657</v>
      </c>
      <c r="K26" s="506" t="s">
        <v>876</v>
      </c>
      <c r="L26" s="497" t="s">
        <v>877</v>
      </c>
      <c r="M26" s="498">
        <v>1</v>
      </c>
      <c r="N26" s="496"/>
      <c r="O26" s="496"/>
      <c r="P26" s="496"/>
      <c r="Q26" s="496"/>
      <c r="R26" s="496"/>
      <c r="S26" s="496"/>
      <c r="T26" s="496">
        <v>1</v>
      </c>
      <c r="U26" s="496">
        <v>1</v>
      </c>
      <c r="V26" s="496">
        <v>-1</v>
      </c>
      <c r="W26" s="496"/>
      <c r="X26" s="496"/>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496"/>
      <c r="BM26" s="496"/>
      <c r="BN26" s="496"/>
      <c r="BO26" s="496"/>
      <c r="BP26" s="496"/>
      <c r="BQ26" s="496"/>
      <c r="BR26" s="496"/>
      <c r="BS26" s="496"/>
      <c r="BT26" s="496"/>
      <c r="BU26" s="496"/>
      <c r="BV26" s="496"/>
      <c r="BW26" s="496"/>
      <c r="BX26" s="496"/>
      <c r="BY26" s="496"/>
      <c r="BZ26" s="496"/>
      <c r="CA26" s="496"/>
      <c r="CB26" s="496"/>
      <c r="CC26" s="496"/>
      <c r="CD26" s="496"/>
      <c r="CE26" s="496"/>
      <c r="CF26" s="496"/>
      <c r="CG26" s="496"/>
    </row>
    <row r="27" spans="1:85" ht="15" customHeight="1" x14ac:dyDescent="0.3">
      <c r="A27" s="460">
        <v>313</v>
      </c>
      <c r="B27" s="460" t="s">
        <v>977</v>
      </c>
      <c r="C27" s="460" t="s">
        <v>1032</v>
      </c>
      <c r="D27" s="460" t="s">
        <v>1112</v>
      </c>
      <c r="E27" s="460">
        <v>10</v>
      </c>
      <c r="F27" s="461"/>
      <c r="K27" s="458" t="s">
        <v>876</v>
      </c>
      <c r="L27" s="458" t="s">
        <v>877</v>
      </c>
      <c r="X27" s="483"/>
    </row>
    <row r="28" spans="1:85" ht="15" customHeight="1" x14ac:dyDescent="0.3">
      <c r="A28" s="460">
        <v>440</v>
      </c>
      <c r="B28" s="460" t="s">
        <v>1129</v>
      </c>
      <c r="C28" s="460" t="s">
        <v>1130</v>
      </c>
      <c r="D28" s="460" t="s">
        <v>1268</v>
      </c>
      <c r="E28" s="460">
        <v>64</v>
      </c>
      <c r="F28" s="461"/>
      <c r="K28" s="458" t="s">
        <v>876</v>
      </c>
      <c r="L28" s="458" t="s">
        <v>877</v>
      </c>
      <c r="X28" s="483"/>
      <c r="Y28" s="503"/>
    </row>
    <row r="29" spans="1:85" ht="15" customHeight="1" x14ac:dyDescent="0.3">
      <c r="A29" s="460">
        <v>100</v>
      </c>
      <c r="B29" s="460" t="s">
        <v>624</v>
      </c>
      <c r="C29" s="460" t="s">
        <v>784</v>
      </c>
      <c r="D29" s="460" t="s">
        <v>739</v>
      </c>
      <c r="E29" s="460">
        <v>757</v>
      </c>
      <c r="F29" s="462">
        <v>74</v>
      </c>
      <c r="G29" s="460">
        <v>80</v>
      </c>
      <c r="H29" s="460">
        <v>498</v>
      </c>
      <c r="I29" s="460">
        <f>SUM(H29:H31)</f>
        <v>498</v>
      </c>
      <c r="J29" s="460">
        <f>SUM(E29:E31)</f>
        <v>831</v>
      </c>
      <c r="K29" s="458" t="s">
        <v>834</v>
      </c>
      <c r="L29" s="458" t="s">
        <v>706</v>
      </c>
      <c r="N29" s="460">
        <v>-1</v>
      </c>
      <c r="O29" s="460">
        <v>-1</v>
      </c>
      <c r="P29" s="460">
        <v>-1</v>
      </c>
      <c r="Q29" s="515">
        <v>-1</v>
      </c>
      <c r="R29" s="460">
        <v>-1</v>
      </c>
      <c r="S29" s="460">
        <v>1</v>
      </c>
      <c r="T29" s="512" t="s">
        <v>1383</v>
      </c>
      <c r="W29" s="460">
        <v>-1</v>
      </c>
      <c r="X29" s="483">
        <v>0</v>
      </c>
      <c r="Y29" s="513" t="s">
        <v>1375</v>
      </c>
      <c r="Z29" s="502">
        <v>1</v>
      </c>
      <c r="AA29" s="503">
        <v>1</v>
      </c>
      <c r="AB29" s="503">
        <v>-1</v>
      </c>
      <c r="AC29" s="503">
        <v>1</v>
      </c>
      <c r="AD29" s="503">
        <v>1</v>
      </c>
      <c r="AE29" s="502">
        <v>1</v>
      </c>
      <c r="AF29" s="460">
        <v>-1</v>
      </c>
      <c r="AG29" s="460">
        <v>-1</v>
      </c>
      <c r="AH29" s="460">
        <v>1</v>
      </c>
      <c r="AI29" s="460">
        <v>-1</v>
      </c>
      <c r="AJ29" s="460">
        <v>1</v>
      </c>
      <c r="AK29" s="460">
        <v>-1</v>
      </c>
      <c r="AL29" s="460">
        <v>-1</v>
      </c>
      <c r="AM29" s="460">
        <v>1</v>
      </c>
      <c r="AT29" s="460">
        <v>-1</v>
      </c>
      <c r="AU29" s="460">
        <v>-1</v>
      </c>
      <c r="AV29" s="460">
        <v>-1</v>
      </c>
      <c r="BC29" s="460">
        <v>-1</v>
      </c>
      <c r="BD29" s="460">
        <v>-1</v>
      </c>
      <c r="BE29" s="460">
        <v>-1</v>
      </c>
      <c r="BF29" s="460">
        <v>1</v>
      </c>
      <c r="BG29" s="460">
        <v>1</v>
      </c>
      <c r="BH29" s="460">
        <v>1</v>
      </c>
      <c r="BI29" s="460">
        <v>-1</v>
      </c>
      <c r="BJ29" s="460">
        <v>-1</v>
      </c>
      <c r="BK29" s="460">
        <v>-1</v>
      </c>
      <c r="BL29" s="460">
        <v>-1</v>
      </c>
      <c r="BM29" s="460">
        <v>1</v>
      </c>
      <c r="BN29" s="460">
        <v>1</v>
      </c>
      <c r="BO29" s="460">
        <v>-1</v>
      </c>
      <c r="BP29" s="460">
        <v>1</v>
      </c>
      <c r="BQ29" s="515">
        <v>-1</v>
      </c>
      <c r="BR29" s="515">
        <v>-1</v>
      </c>
      <c r="BS29" s="515">
        <v>-1</v>
      </c>
      <c r="BT29" s="515">
        <v>1</v>
      </c>
      <c r="BU29" s="460">
        <v>1</v>
      </c>
      <c r="BV29" s="523">
        <v>1</v>
      </c>
      <c r="BW29" s="523">
        <v>1</v>
      </c>
      <c r="BX29" s="523">
        <v>1</v>
      </c>
      <c r="BY29" s="523">
        <v>1</v>
      </c>
      <c r="BZ29" s="460">
        <v>-1</v>
      </c>
      <c r="CA29" s="460">
        <v>1</v>
      </c>
      <c r="CB29" s="517" t="s">
        <v>1375</v>
      </c>
      <c r="CC29" s="517" t="s">
        <v>1375</v>
      </c>
      <c r="CD29" s="517" t="s">
        <v>1375</v>
      </c>
      <c r="CE29" s="517" t="s">
        <v>1375</v>
      </c>
      <c r="CF29" s="517" t="s">
        <v>1375</v>
      </c>
      <c r="CG29" s="517" t="s">
        <v>1375</v>
      </c>
    </row>
    <row r="30" spans="1:85" ht="15" customHeight="1" x14ac:dyDescent="0.3">
      <c r="A30" s="460">
        <v>255</v>
      </c>
      <c r="B30" s="460" t="s">
        <v>977</v>
      </c>
      <c r="C30" s="460" t="s">
        <v>978</v>
      </c>
      <c r="D30" s="460" t="s">
        <v>1053</v>
      </c>
      <c r="E30" s="460">
        <v>10</v>
      </c>
      <c r="F30" s="461"/>
      <c r="K30" s="458" t="s">
        <v>834</v>
      </c>
      <c r="L30" s="458" t="s">
        <v>706</v>
      </c>
      <c r="X30" s="483"/>
      <c r="Y30" s="503"/>
    </row>
    <row r="31" spans="1:85" ht="15" customHeight="1" x14ac:dyDescent="0.3">
      <c r="A31" s="460">
        <v>462</v>
      </c>
      <c r="B31" s="460" t="s">
        <v>1129</v>
      </c>
      <c r="C31" s="460" t="s">
        <v>1130</v>
      </c>
      <c r="D31" s="460" t="s">
        <v>1293</v>
      </c>
      <c r="E31" s="460">
        <v>64</v>
      </c>
      <c r="F31" s="461"/>
      <c r="K31" s="458" t="s">
        <v>834</v>
      </c>
      <c r="L31" s="458" t="s">
        <v>706</v>
      </c>
      <c r="X31" s="483"/>
    </row>
    <row r="32" spans="1:85" ht="15" customHeight="1" x14ac:dyDescent="0.3">
      <c r="A32" s="460">
        <v>51</v>
      </c>
      <c r="B32" s="460" t="s">
        <v>624</v>
      </c>
      <c r="C32" s="460" t="s">
        <v>753</v>
      </c>
      <c r="D32" s="460" t="s">
        <v>661</v>
      </c>
      <c r="E32" s="460">
        <v>608</v>
      </c>
      <c r="F32" s="462">
        <v>63</v>
      </c>
      <c r="G32" s="460">
        <v>68</v>
      </c>
      <c r="H32" s="460">
        <v>442</v>
      </c>
      <c r="I32" s="460">
        <f>SUM(H32:H33)</f>
        <v>442</v>
      </c>
      <c r="J32" s="460">
        <f>SUM(E32:E33)</f>
        <v>618</v>
      </c>
      <c r="K32" s="458" t="s">
        <v>760</v>
      </c>
      <c r="L32" s="458" t="s">
        <v>761</v>
      </c>
      <c r="N32" s="460">
        <v>1</v>
      </c>
      <c r="O32" s="460">
        <v>1</v>
      </c>
      <c r="P32" s="460">
        <v>1</v>
      </c>
      <c r="Q32" s="460">
        <v>1</v>
      </c>
      <c r="R32" s="460">
        <v>1</v>
      </c>
      <c r="S32" s="460">
        <v>-1</v>
      </c>
      <c r="T32" s="460">
        <v>1</v>
      </c>
      <c r="U32" s="460">
        <v>1</v>
      </c>
      <c r="V32" s="460">
        <v>-1</v>
      </c>
      <c r="W32" s="460">
        <v>1</v>
      </c>
      <c r="X32" s="483">
        <v>0</v>
      </c>
      <c r="Y32" s="502">
        <v>1</v>
      </c>
      <c r="Z32" s="502">
        <v>1</v>
      </c>
      <c r="AA32" s="503">
        <v>1</v>
      </c>
      <c r="AB32" s="503">
        <v>1</v>
      </c>
      <c r="AC32" s="503">
        <v>1</v>
      </c>
      <c r="AD32" s="503">
        <v>1</v>
      </c>
      <c r="AE32" s="502">
        <v>1</v>
      </c>
      <c r="AF32" s="460">
        <v>1</v>
      </c>
      <c r="AG32" s="460">
        <v>1</v>
      </c>
      <c r="AH32" s="460">
        <v>-1</v>
      </c>
      <c r="AI32" s="460">
        <v>-1</v>
      </c>
      <c r="AJ32" s="460">
        <v>1</v>
      </c>
      <c r="AK32" s="460">
        <v>-1</v>
      </c>
      <c r="AL32" s="460">
        <v>1</v>
      </c>
      <c r="AM32" s="460">
        <v>1</v>
      </c>
      <c r="AQ32" s="460">
        <v>-1</v>
      </c>
      <c r="AR32" s="460">
        <v>-1</v>
      </c>
      <c r="AS32" s="460">
        <v>-1</v>
      </c>
      <c r="BC32" s="460">
        <v>1</v>
      </c>
      <c r="BD32" s="460">
        <v>1</v>
      </c>
      <c r="BE32" s="460">
        <v>1</v>
      </c>
      <c r="BF32" s="512" t="s">
        <v>1375</v>
      </c>
      <c r="BG32" s="512" t="s">
        <v>1375</v>
      </c>
      <c r="BH32" s="512" t="s">
        <v>1375</v>
      </c>
      <c r="BI32" s="512" t="s">
        <v>1375</v>
      </c>
      <c r="BJ32" s="460">
        <v>-1</v>
      </c>
      <c r="BK32" s="460">
        <v>-1</v>
      </c>
      <c r="BL32" s="460">
        <v>-1</v>
      </c>
      <c r="BM32" s="460">
        <v>1</v>
      </c>
      <c r="BN32" s="460">
        <v>-1</v>
      </c>
      <c r="BO32" s="460">
        <v>1</v>
      </c>
      <c r="BP32" s="460">
        <v>1</v>
      </c>
      <c r="BQ32" s="515">
        <v>-1</v>
      </c>
      <c r="BR32" s="515">
        <v>-1</v>
      </c>
      <c r="BS32" s="515">
        <v>-1</v>
      </c>
      <c r="BT32" s="515">
        <v>1</v>
      </c>
      <c r="BU32" s="460">
        <v>1</v>
      </c>
      <c r="BV32" s="523">
        <v>1</v>
      </c>
      <c r="BW32" s="460">
        <v>-1</v>
      </c>
      <c r="BX32" s="460">
        <v>-1</v>
      </c>
      <c r="BY32" s="460">
        <v>-1</v>
      </c>
      <c r="BZ32" s="460">
        <v>-1</v>
      </c>
      <c r="CA32" s="460">
        <v>1</v>
      </c>
      <c r="CB32" s="460">
        <v>1</v>
      </c>
      <c r="CC32" s="460">
        <v>1</v>
      </c>
      <c r="CD32" s="460">
        <v>1</v>
      </c>
      <c r="CE32" s="523">
        <v>1</v>
      </c>
      <c r="CF32" s="523">
        <v>1</v>
      </c>
      <c r="CG32" s="523">
        <v>1</v>
      </c>
    </row>
    <row r="33" spans="1:85" ht="15" customHeight="1" x14ac:dyDescent="0.3">
      <c r="A33" s="460">
        <v>302</v>
      </c>
      <c r="B33" s="460" t="s">
        <v>977</v>
      </c>
      <c r="C33" s="460" t="s">
        <v>1010</v>
      </c>
      <c r="D33" s="460" t="s">
        <v>1101</v>
      </c>
      <c r="E33" s="460">
        <v>10</v>
      </c>
      <c r="F33" s="461"/>
      <c r="K33" s="458" t="s">
        <v>760</v>
      </c>
      <c r="L33" s="458" t="s">
        <v>761</v>
      </c>
      <c r="X33" s="483"/>
    </row>
    <row r="34" spans="1:85" ht="15" customHeight="1" x14ac:dyDescent="0.3">
      <c r="A34" s="460">
        <v>26</v>
      </c>
      <c r="B34" s="460" t="s">
        <v>624</v>
      </c>
      <c r="C34" s="460" t="s">
        <v>625</v>
      </c>
      <c r="D34" s="460" t="s">
        <v>697</v>
      </c>
      <c r="E34" s="460">
        <v>935</v>
      </c>
      <c r="F34" s="462">
        <v>106</v>
      </c>
      <c r="G34" s="460">
        <v>105</v>
      </c>
      <c r="H34" s="460">
        <v>325</v>
      </c>
      <c r="I34" s="460">
        <f>SUM(H34:H37)</f>
        <v>325</v>
      </c>
      <c r="J34" s="460">
        <f>SUM(E34:E37)</f>
        <v>1073</v>
      </c>
      <c r="K34" s="458" t="s">
        <v>698</v>
      </c>
      <c r="L34" s="458" t="s">
        <v>699</v>
      </c>
      <c r="N34" s="460">
        <v>1</v>
      </c>
      <c r="O34" s="460" t="s">
        <v>1383</v>
      </c>
      <c r="P34" s="460">
        <v>1</v>
      </c>
      <c r="Q34" s="515" t="s">
        <v>1383</v>
      </c>
      <c r="R34" s="512" t="s">
        <v>1375</v>
      </c>
      <c r="S34" s="460">
        <v>-1</v>
      </c>
      <c r="T34" s="460">
        <v>1</v>
      </c>
      <c r="U34" s="460">
        <v>1</v>
      </c>
      <c r="V34" s="460">
        <v>-1</v>
      </c>
      <c r="W34" s="460" t="s">
        <v>1383</v>
      </c>
      <c r="X34" s="483">
        <v>0</v>
      </c>
      <c r="Y34" s="503" t="s">
        <v>1383</v>
      </c>
      <c r="Z34" s="502" t="s">
        <v>1383</v>
      </c>
      <c r="AA34" s="503" t="s">
        <v>1383</v>
      </c>
      <c r="AB34" s="503" t="s">
        <v>1383</v>
      </c>
      <c r="AC34" s="503">
        <v>1</v>
      </c>
      <c r="AD34" s="503" t="s">
        <v>1383</v>
      </c>
      <c r="AE34" s="502" t="s">
        <v>1383</v>
      </c>
      <c r="AF34" s="460">
        <v>1</v>
      </c>
      <c r="AG34" s="512" t="s">
        <v>1375</v>
      </c>
      <c r="AH34" s="460">
        <v>-1</v>
      </c>
      <c r="AI34" s="460">
        <v>1</v>
      </c>
      <c r="AJ34" s="460">
        <v>-1</v>
      </c>
      <c r="AK34" s="460" t="s">
        <v>1383</v>
      </c>
      <c r="AL34" s="460" t="s">
        <v>1383</v>
      </c>
      <c r="AM34" s="460">
        <v>1</v>
      </c>
      <c r="AN34" s="460">
        <v>1</v>
      </c>
      <c r="AO34" s="460">
        <v>1</v>
      </c>
      <c r="AP34" s="460">
        <v>1</v>
      </c>
      <c r="BC34" s="460">
        <v>-1</v>
      </c>
      <c r="BD34" s="460">
        <v>-1</v>
      </c>
      <c r="BE34" s="460">
        <v>-1</v>
      </c>
      <c r="BF34" s="512" t="s">
        <v>1375</v>
      </c>
      <c r="BG34" s="512" t="s">
        <v>1375</v>
      </c>
      <c r="BH34" s="512" t="s">
        <v>1375</v>
      </c>
      <c r="BI34" s="460">
        <v>-1</v>
      </c>
      <c r="BJ34" s="460">
        <v>1</v>
      </c>
      <c r="BK34" s="460">
        <v>1</v>
      </c>
      <c r="BL34" s="460">
        <v>1</v>
      </c>
      <c r="BM34" s="460">
        <v>-1</v>
      </c>
      <c r="BN34" s="460">
        <v>-1</v>
      </c>
      <c r="BO34" s="517" t="s">
        <v>1375</v>
      </c>
      <c r="BP34" s="460">
        <v>-1</v>
      </c>
      <c r="BQ34" s="460">
        <v>1</v>
      </c>
      <c r="BR34" s="460">
        <v>1</v>
      </c>
      <c r="BS34" s="460">
        <v>1</v>
      </c>
      <c r="BT34" s="460">
        <v>-1</v>
      </c>
      <c r="BU34" s="460">
        <v>-1</v>
      </c>
      <c r="BV34" s="460">
        <v>-1</v>
      </c>
      <c r="BW34" s="460">
        <v>-1</v>
      </c>
      <c r="BX34" s="460">
        <v>-1</v>
      </c>
      <c r="BY34" s="460">
        <v>-1</v>
      </c>
      <c r="BZ34" s="460">
        <v>-1</v>
      </c>
      <c r="CA34" s="460">
        <v>1</v>
      </c>
      <c r="CB34" s="460">
        <v>1</v>
      </c>
      <c r="CC34" s="460">
        <v>1</v>
      </c>
      <c r="CD34" s="460">
        <v>1</v>
      </c>
      <c r="CE34" s="460">
        <v>-1</v>
      </c>
      <c r="CF34" s="460">
        <v>-1</v>
      </c>
      <c r="CG34" s="460">
        <v>-1</v>
      </c>
    </row>
    <row r="35" spans="1:85" ht="15" customHeight="1" x14ac:dyDescent="0.3">
      <c r="A35" s="460">
        <v>198</v>
      </c>
      <c r="B35" s="460" t="s">
        <v>977</v>
      </c>
      <c r="C35" s="460" t="s">
        <v>978</v>
      </c>
      <c r="D35" s="460" t="s">
        <v>992</v>
      </c>
      <c r="E35" s="460">
        <v>10</v>
      </c>
      <c r="F35" s="461"/>
      <c r="K35" s="458" t="s">
        <v>698</v>
      </c>
      <c r="L35" s="458" t="s">
        <v>699</v>
      </c>
      <c r="X35" s="483"/>
    </row>
    <row r="36" spans="1:85" ht="15" customHeight="1" x14ac:dyDescent="0.3">
      <c r="A36" s="460">
        <v>390</v>
      </c>
      <c r="B36" s="460" t="s">
        <v>1129</v>
      </c>
      <c r="C36" s="460" t="s">
        <v>1130</v>
      </c>
      <c r="D36" s="460" t="s">
        <v>1207</v>
      </c>
      <c r="E36" s="460">
        <v>64</v>
      </c>
      <c r="F36" s="461"/>
      <c r="K36" s="458" t="s">
        <v>698</v>
      </c>
      <c r="L36" s="458" t="s">
        <v>699</v>
      </c>
      <c r="X36" s="483"/>
    </row>
    <row r="37" spans="1:85" ht="15" customHeight="1" x14ac:dyDescent="0.3">
      <c r="A37" s="460">
        <v>400</v>
      </c>
      <c r="B37" s="460" t="s">
        <v>1129</v>
      </c>
      <c r="C37" s="460" t="s">
        <v>1130</v>
      </c>
      <c r="D37" s="460" t="s">
        <v>1217</v>
      </c>
      <c r="E37" s="460">
        <v>64</v>
      </c>
      <c r="F37" s="461"/>
      <c r="K37" s="458" t="s">
        <v>698</v>
      </c>
      <c r="L37" s="458" t="s">
        <v>699</v>
      </c>
      <c r="X37" s="483"/>
      <c r="Y37" s="503"/>
    </row>
    <row r="38" spans="1:85" ht="15" customHeight="1" x14ac:dyDescent="0.3">
      <c r="A38" s="460">
        <v>69</v>
      </c>
      <c r="B38" s="460" t="s">
        <v>624</v>
      </c>
      <c r="C38" s="460" t="s">
        <v>784</v>
      </c>
      <c r="D38" s="460" t="s">
        <v>638</v>
      </c>
      <c r="E38" s="460">
        <v>377</v>
      </c>
      <c r="F38" s="462">
        <v>41</v>
      </c>
      <c r="G38" s="460">
        <v>43</v>
      </c>
      <c r="H38" s="460">
        <v>122</v>
      </c>
      <c r="I38" s="460">
        <f>SUM(H38:H40)</f>
        <v>122</v>
      </c>
      <c r="J38" s="460">
        <f>SUM(E38:E40)</f>
        <v>451</v>
      </c>
      <c r="K38" s="458" t="s">
        <v>790</v>
      </c>
      <c r="L38" s="458" t="s">
        <v>791</v>
      </c>
      <c r="N38" s="512" t="s">
        <v>1375</v>
      </c>
      <c r="O38" s="460">
        <v>1</v>
      </c>
      <c r="P38" s="460">
        <v>1</v>
      </c>
      <c r="Q38" s="460" t="s">
        <v>1375</v>
      </c>
      <c r="R38" s="512" t="s">
        <v>1375</v>
      </c>
      <c r="S38" s="512" t="s">
        <v>1375</v>
      </c>
      <c r="T38" s="512" t="s">
        <v>1383</v>
      </c>
      <c r="U38" s="512"/>
      <c r="V38" s="512"/>
      <c r="W38" s="460">
        <v>1</v>
      </c>
      <c r="X38" s="483">
        <v>0</v>
      </c>
      <c r="Y38" s="513" t="s">
        <v>1375</v>
      </c>
      <c r="Z38" s="513" t="s">
        <v>1375</v>
      </c>
      <c r="AA38" s="514" t="s">
        <v>1375</v>
      </c>
      <c r="AB38" s="514" t="s">
        <v>1375</v>
      </c>
      <c r="AC38" s="514" t="s">
        <v>1375</v>
      </c>
      <c r="AD38" s="514" t="s">
        <v>1375</v>
      </c>
      <c r="AE38" s="513" t="s">
        <v>1375</v>
      </c>
      <c r="AF38" s="460">
        <v>1</v>
      </c>
      <c r="AG38" s="460">
        <v>1</v>
      </c>
      <c r="AH38" s="460">
        <v>-1</v>
      </c>
      <c r="AI38" s="460">
        <v>1</v>
      </c>
      <c r="AJ38" s="460">
        <v>-1</v>
      </c>
      <c r="AK38" s="460">
        <v>1</v>
      </c>
      <c r="AL38" s="460">
        <v>1</v>
      </c>
      <c r="AM38" s="460">
        <v>1</v>
      </c>
      <c r="AT38" s="460">
        <v>-1</v>
      </c>
      <c r="AU38" s="460">
        <v>-1</v>
      </c>
      <c r="AV38" s="460">
        <v>-1</v>
      </c>
      <c r="BC38" s="460">
        <v>-1</v>
      </c>
      <c r="BD38" s="460">
        <v>-1</v>
      </c>
      <c r="BE38" s="460">
        <v>-1</v>
      </c>
      <c r="BF38" s="460">
        <v>1</v>
      </c>
      <c r="BG38" s="460">
        <v>1</v>
      </c>
      <c r="BH38" s="512" t="s">
        <v>1375</v>
      </c>
      <c r="BI38" s="512" t="s">
        <v>1375</v>
      </c>
      <c r="BJ38" s="460">
        <v>1</v>
      </c>
      <c r="BK38" s="460">
        <v>1</v>
      </c>
      <c r="BL38" s="460">
        <v>1</v>
      </c>
      <c r="BM38" s="460">
        <v>-1</v>
      </c>
      <c r="BN38" s="460">
        <v>1</v>
      </c>
      <c r="BO38" s="460">
        <v>-1</v>
      </c>
      <c r="BP38" s="460">
        <v>1</v>
      </c>
      <c r="BQ38" s="460">
        <v>1</v>
      </c>
      <c r="BR38" s="460">
        <v>1</v>
      </c>
      <c r="BS38" s="460">
        <v>1</v>
      </c>
      <c r="BT38" s="515">
        <v>1</v>
      </c>
      <c r="BU38" s="460">
        <v>-1</v>
      </c>
      <c r="BV38" s="517" t="s">
        <v>1375</v>
      </c>
      <c r="BW38" s="460">
        <v>-1</v>
      </c>
      <c r="BX38" s="517" t="s">
        <v>1375</v>
      </c>
      <c r="BY38" s="460">
        <v>-1</v>
      </c>
      <c r="BZ38" s="460">
        <v>-1</v>
      </c>
      <c r="CA38" s="460">
        <v>1</v>
      </c>
      <c r="CB38" s="517" t="s">
        <v>1375</v>
      </c>
      <c r="CC38" s="517" t="s">
        <v>1375</v>
      </c>
      <c r="CD38" s="517" t="s">
        <v>1375</v>
      </c>
      <c r="CE38" s="460">
        <v>-1</v>
      </c>
      <c r="CF38" s="460">
        <v>-1</v>
      </c>
      <c r="CG38" s="460">
        <v>-1</v>
      </c>
    </row>
    <row r="39" spans="1:85" ht="15" customHeight="1" x14ac:dyDescent="0.3">
      <c r="A39" s="460">
        <v>259</v>
      </c>
      <c r="B39" s="460" t="s">
        <v>977</v>
      </c>
      <c r="C39" s="460" t="s">
        <v>978</v>
      </c>
      <c r="D39" s="460" t="s">
        <v>1057</v>
      </c>
      <c r="E39" s="460">
        <v>10</v>
      </c>
      <c r="F39" s="461"/>
      <c r="K39" s="458" t="s">
        <v>790</v>
      </c>
      <c r="L39" s="458" t="s">
        <v>791</v>
      </c>
      <c r="X39" s="483"/>
    </row>
    <row r="40" spans="1:85" ht="15" customHeight="1" x14ac:dyDescent="0.3">
      <c r="A40" s="460">
        <v>414</v>
      </c>
      <c r="B40" s="460" t="s">
        <v>1129</v>
      </c>
      <c r="C40" s="460" t="s">
        <v>1130</v>
      </c>
      <c r="D40" s="460" t="s">
        <v>1236</v>
      </c>
      <c r="E40" s="460">
        <v>64</v>
      </c>
      <c r="F40" s="461"/>
      <c r="K40" s="458" t="s">
        <v>790</v>
      </c>
      <c r="L40" s="458" t="s">
        <v>791</v>
      </c>
      <c r="X40" s="483"/>
    </row>
    <row r="41" spans="1:85" ht="15" customHeight="1" x14ac:dyDescent="0.3">
      <c r="A41" s="460">
        <v>115</v>
      </c>
      <c r="B41" s="460" t="s">
        <v>624</v>
      </c>
      <c r="C41" s="460" t="s">
        <v>845</v>
      </c>
      <c r="D41" s="460" t="s">
        <v>652</v>
      </c>
      <c r="E41" s="460">
        <v>571</v>
      </c>
      <c r="F41" s="462">
        <v>59</v>
      </c>
      <c r="G41" s="460">
        <v>66</v>
      </c>
      <c r="H41" s="460">
        <v>229</v>
      </c>
      <c r="I41" s="460">
        <f>SUM(H41:H43)</f>
        <v>229</v>
      </c>
      <c r="J41" s="460">
        <f>SUM(E41:E43)</f>
        <v>645</v>
      </c>
      <c r="K41" s="458" t="s">
        <v>864</v>
      </c>
      <c r="L41" s="458" t="s">
        <v>796</v>
      </c>
      <c r="N41" s="460">
        <v>1</v>
      </c>
      <c r="O41" s="460">
        <v>1</v>
      </c>
      <c r="P41" s="460">
        <v>1</v>
      </c>
      <c r="Q41" s="460">
        <v>1</v>
      </c>
      <c r="R41" s="460">
        <v>1</v>
      </c>
      <c r="S41" s="460">
        <v>-1</v>
      </c>
      <c r="T41" s="460">
        <v>1</v>
      </c>
      <c r="U41" s="460">
        <v>1</v>
      </c>
      <c r="V41" s="460">
        <v>-1</v>
      </c>
      <c r="W41" s="460">
        <v>1</v>
      </c>
      <c r="X41" s="483">
        <v>0</v>
      </c>
      <c r="Y41" s="502">
        <v>1</v>
      </c>
      <c r="Z41" s="502">
        <v>1</v>
      </c>
      <c r="AA41" s="503">
        <v>1</v>
      </c>
      <c r="AB41" s="503">
        <v>1</v>
      </c>
      <c r="AC41" s="503">
        <v>1</v>
      </c>
      <c r="AD41" s="503">
        <v>1</v>
      </c>
      <c r="AE41" s="502">
        <v>1</v>
      </c>
      <c r="AF41" s="460">
        <v>1</v>
      </c>
      <c r="AG41" s="460">
        <v>1</v>
      </c>
      <c r="AH41" s="460">
        <v>-1</v>
      </c>
      <c r="AI41" s="460">
        <v>1</v>
      </c>
      <c r="AJ41" s="460">
        <v>-1</v>
      </c>
      <c r="AK41" s="460">
        <v>1</v>
      </c>
      <c r="AL41" s="460">
        <v>1</v>
      </c>
      <c r="AM41" s="460">
        <v>1</v>
      </c>
      <c r="AW41" s="460">
        <v>1</v>
      </c>
      <c r="AX41" s="460">
        <v>1</v>
      </c>
      <c r="AY41" s="460">
        <v>1</v>
      </c>
      <c r="BC41" s="460">
        <v>1</v>
      </c>
      <c r="BD41" s="460">
        <v>1</v>
      </c>
      <c r="BE41" s="460">
        <v>1</v>
      </c>
      <c r="BF41" s="460" t="s">
        <v>1383</v>
      </c>
      <c r="BG41" s="460" t="s">
        <v>1383</v>
      </c>
      <c r="BH41" s="460" t="s">
        <v>1383</v>
      </c>
      <c r="BI41" s="516" t="s">
        <v>1383</v>
      </c>
      <c r="BJ41" s="515" t="s">
        <v>1383</v>
      </c>
      <c r="BK41" s="515" t="s">
        <v>1383</v>
      </c>
      <c r="BL41" s="515" t="s">
        <v>1383</v>
      </c>
      <c r="BM41" s="515" t="s">
        <v>1383</v>
      </c>
      <c r="BN41" s="515" t="s">
        <v>1383</v>
      </c>
      <c r="BO41" s="460">
        <v>1</v>
      </c>
      <c r="BP41" s="460">
        <v>-1</v>
      </c>
      <c r="BQ41" s="460">
        <v>1</v>
      </c>
      <c r="BR41" s="460">
        <v>1</v>
      </c>
      <c r="BS41" s="460">
        <v>1</v>
      </c>
      <c r="BT41" s="460">
        <v>-1</v>
      </c>
      <c r="BU41" s="460">
        <v>1</v>
      </c>
      <c r="BV41" s="460">
        <v>-1</v>
      </c>
      <c r="BW41" s="515" t="s">
        <v>1383</v>
      </c>
      <c r="BX41" s="460">
        <v>-1</v>
      </c>
      <c r="BY41" s="523">
        <v>1</v>
      </c>
      <c r="BZ41" s="460">
        <v>-1</v>
      </c>
      <c r="CA41" s="460">
        <v>1</v>
      </c>
      <c r="CB41" s="460">
        <v>1</v>
      </c>
      <c r="CC41" s="460">
        <v>1</v>
      </c>
      <c r="CD41" s="460">
        <v>1</v>
      </c>
      <c r="CE41" s="523">
        <v>1</v>
      </c>
      <c r="CF41" s="523">
        <v>1</v>
      </c>
      <c r="CG41" s="523">
        <v>1</v>
      </c>
    </row>
    <row r="42" spans="1:85" ht="15" customHeight="1" x14ac:dyDescent="0.3">
      <c r="A42" s="460">
        <v>240</v>
      </c>
      <c r="B42" s="460" t="s">
        <v>977</v>
      </c>
      <c r="C42" s="460" t="s">
        <v>1032</v>
      </c>
      <c r="D42" s="460" t="s">
        <v>1038</v>
      </c>
      <c r="E42" s="460">
        <v>10</v>
      </c>
      <c r="F42" s="461"/>
      <c r="K42" s="458" t="s">
        <v>864</v>
      </c>
      <c r="L42" s="458" t="s">
        <v>796</v>
      </c>
      <c r="X42" s="483"/>
    </row>
    <row r="43" spans="1:85" ht="15" customHeight="1" x14ac:dyDescent="0.3">
      <c r="A43" s="460">
        <v>335</v>
      </c>
      <c r="B43" s="460" t="s">
        <v>1129</v>
      </c>
      <c r="C43" s="460" t="s">
        <v>1130</v>
      </c>
      <c r="D43" s="460" t="s">
        <v>1137</v>
      </c>
      <c r="E43" s="460">
        <v>64</v>
      </c>
      <c r="F43" s="461"/>
      <c r="K43" s="458" t="s">
        <v>864</v>
      </c>
      <c r="L43" s="458" t="s">
        <v>796</v>
      </c>
      <c r="X43" s="483"/>
      <c r="Y43" s="467"/>
    </row>
    <row r="44" spans="1:85" ht="15" customHeight="1" x14ac:dyDescent="0.3">
      <c r="A44" s="460">
        <v>13</v>
      </c>
      <c r="B44" s="460" t="s">
        <v>624</v>
      </c>
      <c r="C44" s="460" t="s">
        <v>625</v>
      </c>
      <c r="D44" s="460" t="s">
        <v>661</v>
      </c>
      <c r="E44" s="460">
        <v>274</v>
      </c>
      <c r="F44" s="462">
        <v>30</v>
      </c>
      <c r="G44" s="460">
        <v>31</v>
      </c>
      <c r="H44" s="460">
        <v>78</v>
      </c>
      <c r="I44" s="460">
        <f>SUM(H44:H45)</f>
        <v>78</v>
      </c>
      <c r="J44" s="460">
        <f>SUM(E44:E45)</f>
        <v>284</v>
      </c>
      <c r="K44" s="499" t="s">
        <v>662</v>
      </c>
      <c r="L44" s="497" t="s">
        <v>663</v>
      </c>
      <c r="M44" s="498">
        <v>1</v>
      </c>
      <c r="O44" s="496"/>
      <c r="P44" s="496"/>
      <c r="Q44" s="496"/>
      <c r="R44" s="496"/>
      <c r="S44" s="496"/>
      <c r="T44" s="460">
        <v>1</v>
      </c>
      <c r="U44" s="460">
        <v>1</v>
      </c>
      <c r="V44" s="460">
        <v>-1</v>
      </c>
      <c r="W44" s="496"/>
      <c r="X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6"/>
      <c r="BN44" s="496"/>
      <c r="BO44" s="496"/>
      <c r="BP44" s="496"/>
      <c r="BQ44" s="496"/>
      <c r="BR44" s="496"/>
      <c r="BS44" s="496"/>
      <c r="BT44" s="496"/>
      <c r="BU44" s="496"/>
      <c r="BV44" s="496"/>
      <c r="BW44" s="496"/>
      <c r="BX44" s="496"/>
      <c r="BY44" s="496"/>
      <c r="BZ44" s="496"/>
      <c r="CA44" s="496"/>
      <c r="CB44" s="496"/>
      <c r="CC44" s="496"/>
      <c r="CD44" s="496"/>
      <c r="CE44" s="496"/>
      <c r="CF44" s="496"/>
      <c r="CG44" s="496"/>
    </row>
    <row r="45" spans="1:85" ht="15" customHeight="1" x14ac:dyDescent="0.3">
      <c r="A45" s="460">
        <v>206</v>
      </c>
      <c r="B45" s="460" t="s">
        <v>977</v>
      </c>
      <c r="C45" s="460" t="s">
        <v>978</v>
      </c>
      <c r="D45" s="460" t="s">
        <v>1000</v>
      </c>
      <c r="E45" s="460">
        <v>10</v>
      </c>
      <c r="F45" s="461"/>
      <c r="K45" s="458" t="s">
        <v>662</v>
      </c>
      <c r="L45" s="458" t="s">
        <v>663</v>
      </c>
      <c r="X45" s="483"/>
    </row>
    <row r="46" spans="1:85" ht="15" customHeight="1" x14ac:dyDescent="0.3">
      <c r="A46" s="460">
        <v>103</v>
      </c>
      <c r="B46" s="460" t="s">
        <v>624</v>
      </c>
      <c r="C46" s="460" t="s">
        <v>784</v>
      </c>
      <c r="D46" s="460" t="s">
        <v>839</v>
      </c>
      <c r="E46" s="460">
        <v>771</v>
      </c>
      <c r="F46" s="462">
        <v>102</v>
      </c>
      <c r="G46" s="460">
        <v>84</v>
      </c>
      <c r="H46" s="460">
        <v>522</v>
      </c>
      <c r="I46" s="460">
        <f>SUM(H46:H48)</f>
        <v>522</v>
      </c>
      <c r="J46" s="460">
        <f>SUM(E46:E48)</f>
        <v>845</v>
      </c>
      <c r="K46" s="458" t="s">
        <v>840</v>
      </c>
      <c r="L46" s="458" t="s">
        <v>841</v>
      </c>
      <c r="N46" s="460">
        <v>1</v>
      </c>
      <c r="O46" s="460">
        <v>1</v>
      </c>
      <c r="P46" s="460">
        <v>1</v>
      </c>
      <c r="Q46" s="460" t="s">
        <v>1375</v>
      </c>
      <c r="R46" s="460">
        <v>1</v>
      </c>
      <c r="S46" s="460">
        <v>-1</v>
      </c>
      <c r="T46" s="460" t="s">
        <v>1447</v>
      </c>
      <c r="U46" s="460">
        <v>1</v>
      </c>
      <c r="V46" s="460">
        <v>-1</v>
      </c>
      <c r="W46" s="460">
        <v>1</v>
      </c>
      <c r="X46" s="483">
        <v>0</v>
      </c>
      <c r="Y46" s="502">
        <v>1</v>
      </c>
      <c r="Z46" s="502" t="s">
        <v>1383</v>
      </c>
      <c r="AA46" s="514" t="s">
        <v>1375</v>
      </c>
      <c r="AB46" s="503">
        <v>1</v>
      </c>
      <c r="AC46" s="503">
        <v>1</v>
      </c>
      <c r="AD46" s="514" t="s">
        <v>1375</v>
      </c>
      <c r="AE46" s="502">
        <v>1</v>
      </c>
      <c r="AF46" s="460">
        <v>1</v>
      </c>
      <c r="AG46" s="460">
        <v>1</v>
      </c>
      <c r="AH46" s="460">
        <v>-1</v>
      </c>
      <c r="AI46" s="460">
        <v>1</v>
      </c>
      <c r="AJ46" s="460">
        <v>-1</v>
      </c>
      <c r="AK46" s="460" t="s">
        <v>1383</v>
      </c>
      <c r="AL46" s="460">
        <v>1</v>
      </c>
      <c r="AM46" s="460">
        <v>1</v>
      </c>
      <c r="AT46" s="460" t="s">
        <v>1383</v>
      </c>
      <c r="AU46" s="460" t="s">
        <v>1383</v>
      </c>
      <c r="AV46" s="460" t="s">
        <v>1383</v>
      </c>
      <c r="BC46" s="460">
        <v>-1</v>
      </c>
      <c r="BD46" s="460">
        <v>-1</v>
      </c>
      <c r="BE46" s="460">
        <v>-1</v>
      </c>
      <c r="BF46" s="460">
        <v>1</v>
      </c>
      <c r="BG46" s="460">
        <v>1</v>
      </c>
      <c r="BH46" s="460">
        <v>-1</v>
      </c>
      <c r="BI46" s="460">
        <v>-1</v>
      </c>
      <c r="BJ46" s="460">
        <v>1</v>
      </c>
      <c r="BK46" s="460">
        <v>1</v>
      </c>
      <c r="BL46" s="460">
        <v>1</v>
      </c>
      <c r="BM46" s="460">
        <v>-1</v>
      </c>
      <c r="BN46" s="460">
        <v>1</v>
      </c>
      <c r="BO46" s="460">
        <v>-1</v>
      </c>
      <c r="BP46" s="460">
        <v>1</v>
      </c>
      <c r="BQ46" s="460">
        <v>1</v>
      </c>
      <c r="BR46" s="460">
        <v>1</v>
      </c>
      <c r="BS46" s="460">
        <v>1</v>
      </c>
      <c r="BT46" s="460">
        <v>-1</v>
      </c>
      <c r="BU46" s="460">
        <v>-1</v>
      </c>
      <c r="BV46" s="460">
        <v>-1</v>
      </c>
      <c r="BW46" s="460">
        <v>-1</v>
      </c>
      <c r="BX46" s="460">
        <v>-1</v>
      </c>
      <c r="BY46" s="460">
        <v>-1</v>
      </c>
      <c r="BZ46" s="523">
        <v>1</v>
      </c>
      <c r="CA46" s="460">
        <v>1</v>
      </c>
      <c r="CB46" s="460">
        <v>1</v>
      </c>
      <c r="CC46" s="460">
        <v>1</v>
      </c>
      <c r="CD46" s="460">
        <v>1</v>
      </c>
      <c r="CE46" s="460">
        <v>-1</v>
      </c>
      <c r="CF46" s="460">
        <v>-1</v>
      </c>
      <c r="CG46" s="460">
        <v>-1</v>
      </c>
    </row>
    <row r="47" spans="1:85" ht="15" customHeight="1" x14ac:dyDescent="0.3">
      <c r="A47" s="467">
        <v>256</v>
      </c>
      <c r="B47" s="467" t="s">
        <v>977</v>
      </c>
      <c r="C47" s="467" t="s">
        <v>978</v>
      </c>
      <c r="D47" s="467" t="s">
        <v>1054</v>
      </c>
      <c r="E47" s="467">
        <v>10</v>
      </c>
      <c r="F47" s="461"/>
      <c r="G47" s="467"/>
      <c r="J47" s="467"/>
      <c r="K47" s="468" t="s">
        <v>840</v>
      </c>
      <c r="L47" s="458" t="s">
        <v>841</v>
      </c>
      <c r="X47" s="483"/>
    </row>
    <row r="48" spans="1:85" ht="15" customHeight="1" x14ac:dyDescent="0.3">
      <c r="A48" s="460">
        <v>427</v>
      </c>
      <c r="B48" s="460" t="s">
        <v>1129</v>
      </c>
      <c r="C48" s="460" t="s">
        <v>1130</v>
      </c>
      <c r="D48" s="460" t="s">
        <v>1251</v>
      </c>
      <c r="E48" s="460">
        <v>64</v>
      </c>
      <c r="F48" s="461"/>
      <c r="K48" s="458" t="s">
        <v>840</v>
      </c>
      <c r="L48" s="458" t="s">
        <v>841</v>
      </c>
      <c r="X48" s="483"/>
    </row>
    <row r="49" spans="1:85" ht="15" customHeight="1" x14ac:dyDescent="0.3">
      <c r="A49" s="460">
        <v>32</v>
      </c>
      <c r="B49" s="460" t="s">
        <v>624</v>
      </c>
      <c r="C49" s="460" t="s">
        <v>625</v>
      </c>
      <c r="D49" s="460" t="s">
        <v>713</v>
      </c>
      <c r="E49" s="460">
        <v>945</v>
      </c>
      <c r="F49" s="462">
        <v>106</v>
      </c>
      <c r="G49" s="460">
        <v>105</v>
      </c>
      <c r="H49" s="460">
        <v>357</v>
      </c>
      <c r="I49" s="460">
        <f>SUM(H49:H51)</f>
        <v>357</v>
      </c>
      <c r="J49" s="460">
        <f>SUM(E49:E51)</f>
        <v>1019</v>
      </c>
      <c r="K49" s="499" t="s">
        <v>714</v>
      </c>
      <c r="L49" s="497"/>
      <c r="M49" s="498">
        <v>1</v>
      </c>
      <c r="O49" s="496"/>
      <c r="P49" s="496"/>
      <c r="Q49" s="496"/>
      <c r="R49" s="496"/>
      <c r="S49" s="496"/>
      <c r="T49" s="535" t="s">
        <v>1383</v>
      </c>
      <c r="U49" s="496"/>
      <c r="V49" s="496"/>
      <c r="W49" s="496"/>
      <c r="X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6"/>
      <c r="BN49" s="496"/>
      <c r="BO49" s="496"/>
      <c r="BP49" s="496"/>
      <c r="BQ49" s="496"/>
      <c r="BR49" s="496"/>
      <c r="BS49" s="496"/>
      <c r="BT49" s="496"/>
      <c r="BU49" s="496"/>
      <c r="BV49" s="496"/>
      <c r="BW49" s="496"/>
      <c r="BX49" s="496"/>
      <c r="BY49" s="496"/>
      <c r="BZ49" s="496"/>
      <c r="CA49" s="496"/>
      <c r="CB49" s="496"/>
      <c r="CC49" s="496"/>
      <c r="CD49" s="496"/>
      <c r="CE49" s="496"/>
      <c r="CF49" s="496"/>
      <c r="CG49" s="496"/>
    </row>
    <row r="50" spans="1:85" ht="15" customHeight="1" x14ac:dyDescent="0.3">
      <c r="A50" s="460">
        <v>207</v>
      </c>
      <c r="B50" s="460" t="s">
        <v>977</v>
      </c>
      <c r="C50" s="460" t="s">
        <v>978</v>
      </c>
      <c r="D50" s="460" t="s">
        <v>1001</v>
      </c>
      <c r="E50" s="460">
        <v>10</v>
      </c>
      <c r="F50" s="461"/>
      <c r="K50" s="458" t="s">
        <v>714</v>
      </c>
      <c r="X50" s="483"/>
    </row>
    <row r="51" spans="1:85" ht="15" customHeight="1" x14ac:dyDescent="0.3">
      <c r="A51" s="460">
        <v>395</v>
      </c>
      <c r="B51" s="460" t="s">
        <v>1129</v>
      </c>
      <c r="C51" s="460" t="s">
        <v>1130</v>
      </c>
      <c r="D51" s="460" t="s">
        <v>1212</v>
      </c>
      <c r="E51" s="460">
        <v>64</v>
      </c>
      <c r="F51" s="461"/>
      <c r="K51" s="458" t="s">
        <v>714</v>
      </c>
      <c r="X51" s="483"/>
    </row>
    <row r="52" spans="1:85" ht="15" customHeight="1" x14ac:dyDescent="0.3">
      <c r="A52" s="460">
        <v>339</v>
      </c>
      <c r="B52" s="460" t="s">
        <v>1129</v>
      </c>
      <c r="C52" s="460" t="s">
        <v>1130</v>
      </c>
      <c r="D52" s="460" t="s">
        <v>1143</v>
      </c>
      <c r="E52" s="460">
        <v>64</v>
      </c>
      <c r="F52" s="461"/>
      <c r="I52" s="460">
        <f>SUM(H52)</f>
        <v>0</v>
      </c>
      <c r="J52" s="460">
        <f>SUM(E52)</f>
        <v>64</v>
      </c>
      <c r="K52" s="499" t="s">
        <v>1144</v>
      </c>
      <c r="L52" s="497" t="s">
        <v>1145</v>
      </c>
      <c r="M52" s="498">
        <v>1</v>
      </c>
      <c r="O52" s="496"/>
      <c r="P52" s="496"/>
      <c r="Q52" s="496"/>
      <c r="R52" s="496"/>
      <c r="S52" s="496"/>
      <c r="T52" s="535" t="s">
        <v>1383</v>
      </c>
      <c r="U52" s="496"/>
      <c r="V52" s="496"/>
      <c r="W52" s="496"/>
      <c r="X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496"/>
      <c r="BC52" s="496"/>
      <c r="BD52" s="496"/>
      <c r="BE52" s="496"/>
      <c r="BF52" s="496"/>
      <c r="BG52" s="496"/>
      <c r="BH52" s="496"/>
      <c r="BI52" s="496"/>
      <c r="BJ52" s="496"/>
      <c r="BK52" s="496"/>
      <c r="BL52" s="496"/>
      <c r="BM52" s="496"/>
      <c r="BN52" s="496"/>
      <c r="BO52" s="496"/>
      <c r="BP52" s="496"/>
      <c r="BQ52" s="496"/>
      <c r="BR52" s="496"/>
      <c r="BS52" s="496"/>
      <c r="BT52" s="496"/>
      <c r="BU52" s="496"/>
      <c r="BV52" s="496"/>
      <c r="BW52" s="496"/>
      <c r="BX52" s="496"/>
      <c r="BY52" s="496"/>
      <c r="BZ52" s="496"/>
      <c r="CA52" s="496"/>
      <c r="CB52" s="496"/>
      <c r="CC52" s="496"/>
      <c r="CD52" s="496"/>
      <c r="CE52" s="496"/>
      <c r="CF52" s="496"/>
      <c r="CG52" s="496"/>
    </row>
    <row r="53" spans="1:85" ht="15" customHeight="1" x14ac:dyDescent="0.3">
      <c r="A53" s="460">
        <v>8</v>
      </c>
      <c r="B53" s="460" t="s">
        <v>624</v>
      </c>
      <c r="C53" s="460" t="s">
        <v>625</v>
      </c>
      <c r="D53" s="460" t="s">
        <v>647</v>
      </c>
      <c r="E53" s="460">
        <v>906</v>
      </c>
      <c r="F53" s="462">
        <v>106</v>
      </c>
      <c r="G53" s="460">
        <v>105</v>
      </c>
      <c r="H53" s="460">
        <v>227</v>
      </c>
      <c r="I53" s="460">
        <f>SUM(H53:H56)</f>
        <v>227</v>
      </c>
      <c r="J53" s="460">
        <f>SUM(E53:E56)</f>
        <v>1044</v>
      </c>
      <c r="K53" s="499" t="s">
        <v>648</v>
      </c>
      <c r="L53" s="497" t="s">
        <v>649</v>
      </c>
      <c r="M53" s="498">
        <v>1</v>
      </c>
      <c r="O53" s="496"/>
      <c r="P53" s="496"/>
      <c r="Q53" s="496"/>
      <c r="R53" s="496"/>
      <c r="S53" s="496"/>
      <c r="T53" s="460">
        <v>1</v>
      </c>
      <c r="U53" s="460">
        <v>1</v>
      </c>
      <c r="V53" s="460">
        <v>-1</v>
      </c>
      <c r="W53" s="496"/>
      <c r="X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496"/>
      <c r="BM53" s="496"/>
      <c r="BN53" s="496"/>
      <c r="BO53" s="496"/>
      <c r="BP53" s="496"/>
      <c r="BQ53" s="496"/>
      <c r="BR53" s="496"/>
      <c r="BS53" s="496"/>
      <c r="BT53" s="496"/>
      <c r="BU53" s="496"/>
      <c r="BV53" s="496"/>
      <c r="BW53" s="496"/>
      <c r="BX53" s="496"/>
      <c r="BY53" s="496"/>
      <c r="BZ53" s="496"/>
      <c r="CA53" s="496"/>
      <c r="CB53" s="496"/>
      <c r="CC53" s="496"/>
      <c r="CD53" s="496"/>
      <c r="CE53" s="496"/>
      <c r="CF53" s="496"/>
      <c r="CG53" s="496"/>
    </row>
    <row r="54" spans="1:85" ht="15" customHeight="1" x14ac:dyDescent="0.3">
      <c r="A54" s="460">
        <v>204</v>
      </c>
      <c r="B54" s="460" t="s">
        <v>977</v>
      </c>
      <c r="C54" s="460" t="s">
        <v>978</v>
      </c>
      <c r="D54" s="460" t="s">
        <v>998</v>
      </c>
      <c r="E54" s="460">
        <v>10</v>
      </c>
      <c r="F54" s="461"/>
      <c r="K54" s="458" t="s">
        <v>648</v>
      </c>
      <c r="L54" s="458" t="s">
        <v>649</v>
      </c>
      <c r="X54" s="483"/>
    </row>
    <row r="55" spans="1:85" ht="15" customHeight="1" x14ac:dyDescent="0.3">
      <c r="A55" s="460">
        <v>359</v>
      </c>
      <c r="B55" s="460" t="s">
        <v>1129</v>
      </c>
      <c r="C55" s="460" t="s">
        <v>1130</v>
      </c>
      <c r="D55" s="460" t="s">
        <v>1168</v>
      </c>
      <c r="E55" s="460">
        <v>64</v>
      </c>
      <c r="F55" s="461"/>
      <c r="K55" s="458" t="s">
        <v>648</v>
      </c>
      <c r="L55" s="458" t="s">
        <v>649</v>
      </c>
      <c r="X55" s="483"/>
      <c r="Y55" s="503"/>
    </row>
    <row r="56" spans="1:85" ht="15" customHeight="1" x14ac:dyDescent="0.3">
      <c r="A56" s="460">
        <v>401</v>
      </c>
      <c r="B56" s="460" t="s">
        <v>1129</v>
      </c>
      <c r="C56" s="460" t="s">
        <v>1130</v>
      </c>
      <c r="D56" s="460" t="s">
        <v>1218</v>
      </c>
      <c r="E56" s="460">
        <v>64</v>
      </c>
      <c r="F56" s="461"/>
      <c r="K56" s="458" t="s">
        <v>648</v>
      </c>
      <c r="L56" s="458" t="s">
        <v>649</v>
      </c>
      <c r="X56" s="483"/>
    </row>
    <row r="57" spans="1:85" ht="15" customHeight="1" x14ac:dyDescent="0.3">
      <c r="A57" s="460">
        <v>378</v>
      </c>
      <c r="B57" s="460" t="s">
        <v>1129</v>
      </c>
      <c r="C57" s="460" t="s">
        <v>1130</v>
      </c>
      <c r="D57" s="460" t="s">
        <v>1192</v>
      </c>
      <c r="E57" s="460">
        <v>64</v>
      </c>
      <c r="F57" s="461"/>
      <c r="I57" s="460">
        <f>SUM(H57)</f>
        <v>0</v>
      </c>
      <c r="J57" s="460">
        <f>SUM(E57)</f>
        <v>64</v>
      </c>
      <c r="K57" s="499" t="s">
        <v>1193</v>
      </c>
      <c r="L57" s="497" t="s">
        <v>1194</v>
      </c>
      <c r="M57" s="498">
        <v>1</v>
      </c>
      <c r="O57" s="496"/>
      <c r="P57" s="496"/>
      <c r="Q57" s="496"/>
      <c r="R57" s="496"/>
      <c r="S57" s="496"/>
      <c r="T57" s="512" t="s">
        <v>1383</v>
      </c>
      <c r="W57" s="496"/>
      <c r="X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c r="BW57" s="496"/>
      <c r="BX57" s="496"/>
      <c r="BY57" s="496"/>
      <c r="BZ57" s="496"/>
      <c r="CA57" s="496"/>
      <c r="CB57" s="496"/>
      <c r="CC57" s="496"/>
      <c r="CD57" s="496"/>
      <c r="CE57" s="496"/>
      <c r="CF57" s="496"/>
      <c r="CG57" s="496"/>
    </row>
    <row r="58" spans="1:85" ht="15" customHeight="1" x14ac:dyDescent="0.3">
      <c r="A58" s="460">
        <v>137</v>
      </c>
      <c r="B58" s="460" t="s">
        <v>624</v>
      </c>
      <c r="C58" s="460" t="s">
        <v>845</v>
      </c>
      <c r="D58" s="460" t="s">
        <v>729</v>
      </c>
      <c r="E58" s="460">
        <v>532</v>
      </c>
      <c r="F58" s="462">
        <v>78</v>
      </c>
      <c r="G58" s="460">
        <v>54</v>
      </c>
      <c r="H58" s="460">
        <v>323</v>
      </c>
      <c r="I58" s="460">
        <f>SUM(H58:H60)</f>
        <v>323</v>
      </c>
      <c r="J58" s="460">
        <f>SUM(E58:E60)</f>
        <v>606</v>
      </c>
      <c r="K58" s="506" t="s">
        <v>894</v>
      </c>
      <c r="L58" s="497" t="s">
        <v>895</v>
      </c>
      <c r="M58" s="498">
        <v>1</v>
      </c>
      <c r="O58" s="496"/>
      <c r="P58" s="496"/>
      <c r="Q58" s="496"/>
      <c r="R58" s="496"/>
      <c r="S58" s="496"/>
      <c r="T58" s="512" t="s">
        <v>1383</v>
      </c>
      <c r="W58" s="496"/>
      <c r="X58" s="496"/>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496"/>
      <c r="BC58" s="496"/>
      <c r="BD58" s="496"/>
      <c r="BE58" s="496"/>
      <c r="BF58" s="496"/>
      <c r="BG58" s="496"/>
      <c r="BH58" s="496"/>
      <c r="BI58" s="496"/>
      <c r="BJ58" s="496"/>
      <c r="BK58" s="496"/>
      <c r="BL58" s="496"/>
      <c r="BM58" s="496"/>
      <c r="BN58" s="496"/>
      <c r="BO58" s="496"/>
      <c r="BP58" s="496"/>
      <c r="BQ58" s="496"/>
      <c r="BR58" s="496"/>
      <c r="BS58" s="496"/>
      <c r="BT58" s="496"/>
      <c r="BU58" s="496"/>
      <c r="BV58" s="496"/>
      <c r="BW58" s="496"/>
      <c r="BX58" s="496"/>
      <c r="BY58" s="496"/>
      <c r="BZ58" s="496"/>
      <c r="CA58" s="496"/>
      <c r="CB58" s="496"/>
      <c r="CC58" s="496"/>
      <c r="CD58" s="496"/>
      <c r="CE58" s="496"/>
      <c r="CF58" s="496"/>
      <c r="CG58" s="496"/>
    </row>
    <row r="59" spans="1:85" ht="15" customHeight="1" x14ac:dyDescent="0.3">
      <c r="A59" s="460">
        <v>309</v>
      </c>
      <c r="B59" s="460" t="s">
        <v>977</v>
      </c>
      <c r="C59" s="460" t="s">
        <v>1029</v>
      </c>
      <c r="D59" s="460" t="s">
        <v>1108</v>
      </c>
      <c r="E59" s="460">
        <v>10</v>
      </c>
      <c r="F59" s="461"/>
      <c r="K59" s="458" t="s">
        <v>894</v>
      </c>
      <c r="L59" s="458" t="s">
        <v>895</v>
      </c>
      <c r="X59" s="483"/>
    </row>
    <row r="60" spans="1:85" ht="15" customHeight="1" x14ac:dyDescent="0.3">
      <c r="A60" s="460">
        <v>468</v>
      </c>
      <c r="B60" s="460" t="s">
        <v>1129</v>
      </c>
      <c r="C60" s="460" t="s">
        <v>1130</v>
      </c>
      <c r="D60" s="460" t="s">
        <v>1300</v>
      </c>
      <c r="E60" s="460">
        <v>64</v>
      </c>
      <c r="F60" s="461"/>
      <c r="K60" s="458" t="s">
        <v>894</v>
      </c>
      <c r="L60" s="458" t="s">
        <v>895</v>
      </c>
      <c r="X60" s="483"/>
    </row>
    <row r="61" spans="1:85" ht="15" customHeight="1" x14ac:dyDescent="0.3">
      <c r="A61" s="460">
        <v>15</v>
      </c>
      <c r="B61" s="460" t="s">
        <v>624</v>
      </c>
      <c r="C61" s="460" t="s">
        <v>625</v>
      </c>
      <c r="D61" s="460" t="s">
        <v>667</v>
      </c>
      <c r="E61" s="460">
        <v>433</v>
      </c>
      <c r="F61" s="462">
        <v>44</v>
      </c>
      <c r="G61" s="460">
        <v>48</v>
      </c>
      <c r="H61" s="460">
        <v>118</v>
      </c>
      <c r="I61" s="460">
        <f>SUM(H61:H63)</f>
        <v>118</v>
      </c>
      <c r="J61" s="460">
        <f>SUM(E61:E63)</f>
        <v>507</v>
      </c>
      <c r="K61" s="499" t="s">
        <v>668</v>
      </c>
      <c r="L61" s="497" t="s">
        <v>669</v>
      </c>
      <c r="M61" s="498">
        <v>1</v>
      </c>
      <c r="O61" s="496"/>
      <c r="P61" s="496"/>
      <c r="Q61" s="496"/>
      <c r="R61" s="496"/>
      <c r="S61" s="496"/>
      <c r="T61" s="460" t="s">
        <v>1447</v>
      </c>
      <c r="U61" s="460" t="s">
        <v>1447</v>
      </c>
      <c r="V61" s="460" t="s">
        <v>1447</v>
      </c>
      <c r="W61" s="496"/>
      <c r="X61" s="496"/>
      <c r="Y61" s="503"/>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c r="BA61" s="496"/>
      <c r="BB61" s="496"/>
      <c r="BC61" s="496"/>
      <c r="BD61" s="496"/>
      <c r="BE61" s="496"/>
      <c r="BF61" s="496"/>
      <c r="BG61" s="496"/>
      <c r="BH61" s="496"/>
      <c r="BI61" s="496"/>
      <c r="BJ61" s="496"/>
      <c r="BK61" s="496"/>
      <c r="BL61" s="496"/>
      <c r="BM61" s="496"/>
      <c r="BN61" s="496"/>
      <c r="BO61" s="496"/>
      <c r="BP61" s="496"/>
      <c r="BQ61" s="496"/>
      <c r="BR61" s="496"/>
      <c r="BS61" s="496"/>
      <c r="BT61" s="496"/>
      <c r="BU61" s="496"/>
      <c r="BV61" s="496"/>
      <c r="BW61" s="496"/>
      <c r="BX61" s="496"/>
      <c r="BY61" s="496"/>
      <c r="BZ61" s="496"/>
      <c r="CA61" s="496"/>
      <c r="CB61" s="496"/>
      <c r="CC61" s="496"/>
      <c r="CD61" s="496"/>
      <c r="CE61" s="496"/>
      <c r="CF61" s="496"/>
      <c r="CG61" s="496"/>
    </row>
    <row r="62" spans="1:85" ht="15" customHeight="1" x14ac:dyDescent="0.3">
      <c r="A62" s="460">
        <v>220</v>
      </c>
      <c r="B62" s="460" t="s">
        <v>977</v>
      </c>
      <c r="C62" s="460" t="s">
        <v>1010</v>
      </c>
      <c r="D62" s="460" t="s">
        <v>1015</v>
      </c>
      <c r="E62" s="460">
        <v>10</v>
      </c>
      <c r="F62" s="461"/>
      <c r="K62" s="458" t="s">
        <v>668</v>
      </c>
      <c r="L62" s="458" t="s">
        <v>669</v>
      </c>
      <c r="X62" s="483"/>
    </row>
    <row r="63" spans="1:85" ht="15" customHeight="1" x14ac:dyDescent="0.3">
      <c r="A63" s="460">
        <v>388</v>
      </c>
      <c r="B63" s="460" t="s">
        <v>1129</v>
      </c>
      <c r="C63" s="460" t="s">
        <v>1130</v>
      </c>
      <c r="D63" s="460" t="s">
        <v>1205</v>
      </c>
      <c r="E63" s="460">
        <v>64</v>
      </c>
      <c r="F63" s="461"/>
      <c r="K63" s="458" t="s">
        <v>668</v>
      </c>
      <c r="L63" s="458" t="s">
        <v>669</v>
      </c>
      <c r="X63" s="483"/>
    </row>
    <row r="64" spans="1:85" ht="15" customHeight="1" x14ac:dyDescent="0.3">
      <c r="A64" s="460">
        <v>135</v>
      </c>
      <c r="B64" s="460" t="s">
        <v>624</v>
      </c>
      <c r="C64" s="460" t="s">
        <v>845</v>
      </c>
      <c r="D64" s="460" t="s">
        <v>718</v>
      </c>
      <c r="E64" s="460">
        <v>575</v>
      </c>
      <c r="F64" s="462">
        <v>60</v>
      </c>
      <c r="G64" s="460">
        <v>67</v>
      </c>
      <c r="H64" s="460">
        <v>363</v>
      </c>
      <c r="I64" s="460">
        <f>SUM(H64:H66)</f>
        <v>363</v>
      </c>
      <c r="J64" s="460">
        <f>SUM(E64:E66)</f>
        <v>649</v>
      </c>
      <c r="K64" s="506" t="s">
        <v>891</v>
      </c>
      <c r="L64" s="497" t="s">
        <v>892</v>
      </c>
      <c r="M64" s="498">
        <v>1</v>
      </c>
      <c r="O64" s="496"/>
      <c r="P64" s="496"/>
      <c r="Q64" s="496"/>
      <c r="R64" s="496"/>
      <c r="S64" s="496"/>
      <c r="T64" s="535" t="s">
        <v>1383</v>
      </c>
      <c r="U64" s="496"/>
      <c r="V64" s="496"/>
      <c r="W64" s="496"/>
      <c r="X64" s="496"/>
      <c r="Y64" s="503"/>
      <c r="Z64" s="496"/>
      <c r="AA64" s="496"/>
      <c r="AB64" s="496"/>
      <c r="AC64" s="496"/>
      <c r="AD64" s="496"/>
      <c r="AE64" s="496"/>
      <c r="AF64" s="496"/>
      <c r="AG64" s="496"/>
      <c r="AH64" s="496"/>
      <c r="AI64" s="496"/>
      <c r="AJ64" s="496"/>
      <c r="AK64" s="496"/>
      <c r="AL64" s="496"/>
      <c r="AM64" s="496"/>
      <c r="AN64" s="496"/>
      <c r="AO64" s="496"/>
      <c r="AP64" s="496"/>
      <c r="AQ64" s="496"/>
      <c r="AR64" s="496"/>
      <c r="AS64" s="496"/>
      <c r="AT64" s="496"/>
      <c r="AU64" s="496"/>
      <c r="AV64" s="496"/>
      <c r="AW64" s="496"/>
      <c r="AX64" s="496"/>
      <c r="AY64" s="496"/>
      <c r="AZ64" s="496"/>
      <c r="BA64" s="496"/>
      <c r="BB64" s="496"/>
      <c r="BC64" s="496"/>
      <c r="BD64" s="496"/>
      <c r="BE64" s="496"/>
      <c r="BF64" s="496"/>
      <c r="BG64" s="496"/>
      <c r="BH64" s="496"/>
      <c r="BI64" s="496"/>
      <c r="BJ64" s="496"/>
      <c r="BK64" s="496"/>
      <c r="BL64" s="496"/>
      <c r="BM64" s="496"/>
      <c r="BN64" s="496"/>
      <c r="BO64" s="496"/>
      <c r="BP64" s="496"/>
      <c r="BQ64" s="496"/>
      <c r="BR64" s="496"/>
      <c r="BS64" s="496"/>
      <c r="BT64" s="496"/>
      <c r="BU64" s="496"/>
      <c r="BV64" s="496"/>
      <c r="BW64" s="496"/>
      <c r="BX64" s="496"/>
      <c r="BY64" s="496"/>
      <c r="BZ64" s="496"/>
      <c r="CA64" s="496"/>
      <c r="CB64" s="496"/>
      <c r="CC64" s="496"/>
      <c r="CD64" s="496"/>
      <c r="CE64" s="496"/>
      <c r="CF64" s="496"/>
      <c r="CG64" s="496"/>
    </row>
    <row r="65" spans="1:85" ht="15" customHeight="1" x14ac:dyDescent="0.3">
      <c r="A65" s="460">
        <v>321</v>
      </c>
      <c r="B65" s="460" t="s">
        <v>977</v>
      </c>
      <c r="C65" s="460" t="s">
        <v>1032</v>
      </c>
      <c r="D65" s="460" t="s">
        <v>1120</v>
      </c>
      <c r="E65" s="460">
        <v>10</v>
      </c>
      <c r="F65" s="461"/>
      <c r="K65" s="458" t="s">
        <v>891</v>
      </c>
      <c r="L65" s="458" t="s">
        <v>892</v>
      </c>
      <c r="X65" s="483"/>
    </row>
    <row r="66" spans="1:85" ht="15" customHeight="1" x14ac:dyDescent="0.3">
      <c r="A66" s="460">
        <v>470</v>
      </c>
      <c r="B66" s="460" t="s">
        <v>1129</v>
      </c>
      <c r="C66" s="460" t="s">
        <v>1130</v>
      </c>
      <c r="D66" s="460" t="s">
        <v>1302</v>
      </c>
      <c r="E66" s="460">
        <v>64</v>
      </c>
      <c r="F66" s="461"/>
      <c r="K66" s="458" t="s">
        <v>891</v>
      </c>
      <c r="L66" s="458" t="s">
        <v>892</v>
      </c>
      <c r="X66" s="483"/>
    </row>
    <row r="67" spans="1:85" ht="15" customHeight="1" x14ac:dyDescent="0.3">
      <c r="A67" s="460">
        <v>130</v>
      </c>
      <c r="B67" s="460" t="s">
        <v>624</v>
      </c>
      <c r="C67" s="460" t="s">
        <v>845</v>
      </c>
      <c r="D67" s="460" t="s">
        <v>701</v>
      </c>
      <c r="E67" s="460">
        <v>589</v>
      </c>
      <c r="F67" s="462">
        <v>60</v>
      </c>
      <c r="G67" s="460">
        <v>66</v>
      </c>
      <c r="H67" s="460">
        <v>325</v>
      </c>
      <c r="I67" s="460">
        <f>SUM(H67:H69)</f>
        <v>325</v>
      </c>
      <c r="J67" s="460">
        <f>SUM(E67:E69)</f>
        <v>663</v>
      </c>
      <c r="K67" s="458" t="s">
        <v>883</v>
      </c>
      <c r="L67" s="458" t="s">
        <v>884</v>
      </c>
      <c r="N67" s="460">
        <v>1</v>
      </c>
      <c r="O67" s="460">
        <v>1</v>
      </c>
      <c r="P67" s="460">
        <v>1</v>
      </c>
      <c r="Q67" s="460">
        <v>1</v>
      </c>
      <c r="R67" s="460">
        <v>1</v>
      </c>
      <c r="S67" s="460">
        <v>-1</v>
      </c>
      <c r="T67" s="512" t="s">
        <v>1383</v>
      </c>
      <c r="W67" s="460">
        <v>1</v>
      </c>
      <c r="X67" s="483">
        <v>0</v>
      </c>
      <c r="Y67" s="502">
        <v>1</v>
      </c>
      <c r="Z67" s="513" t="s">
        <v>1375</v>
      </c>
      <c r="AA67" s="514" t="s">
        <v>1375</v>
      </c>
      <c r="AB67" s="514" t="s">
        <v>1375</v>
      </c>
      <c r="AC67" s="514" t="s">
        <v>1375</v>
      </c>
      <c r="AD67" s="514" t="s">
        <v>1375</v>
      </c>
      <c r="AE67" s="502">
        <v>-1</v>
      </c>
      <c r="AF67" s="460">
        <v>1</v>
      </c>
      <c r="AG67" s="460">
        <v>1</v>
      </c>
      <c r="AH67" s="460">
        <v>-1</v>
      </c>
      <c r="AI67" s="460">
        <v>1</v>
      </c>
      <c r="AJ67" s="460">
        <v>-1</v>
      </c>
      <c r="AK67" s="460">
        <v>1</v>
      </c>
      <c r="AL67" s="460">
        <v>1</v>
      </c>
      <c r="AM67" s="460">
        <v>1</v>
      </c>
      <c r="AW67" s="460">
        <v>1</v>
      </c>
      <c r="AX67" s="460">
        <v>1</v>
      </c>
      <c r="AY67" s="460">
        <v>1</v>
      </c>
      <c r="BC67" s="460">
        <v>1</v>
      </c>
      <c r="BD67" s="460">
        <v>1</v>
      </c>
      <c r="BE67" s="460">
        <v>1</v>
      </c>
      <c r="BF67" s="460">
        <v>-1</v>
      </c>
      <c r="BG67" s="460">
        <v>-1</v>
      </c>
      <c r="BH67" s="460">
        <v>-1</v>
      </c>
      <c r="BI67" s="460">
        <v>1</v>
      </c>
      <c r="BJ67" s="515" t="s">
        <v>1383</v>
      </c>
      <c r="BK67" s="460">
        <v>1</v>
      </c>
      <c r="BL67" s="460">
        <v>1</v>
      </c>
      <c r="BM67" s="460">
        <v>-1</v>
      </c>
      <c r="BN67" s="512" t="s">
        <v>1375</v>
      </c>
      <c r="BO67" s="460">
        <v>1</v>
      </c>
      <c r="BP67" s="460">
        <v>1</v>
      </c>
      <c r="BQ67" s="460">
        <v>1</v>
      </c>
      <c r="BR67" s="460">
        <v>1</v>
      </c>
      <c r="BS67" s="460">
        <v>1</v>
      </c>
      <c r="BT67" s="460">
        <v>-1</v>
      </c>
      <c r="BU67" s="460">
        <v>-1</v>
      </c>
      <c r="BV67" s="460">
        <v>-1</v>
      </c>
      <c r="BW67" s="460">
        <v>-1</v>
      </c>
      <c r="BX67" s="517" t="s">
        <v>1375</v>
      </c>
      <c r="BY67" s="517" t="s">
        <v>1375</v>
      </c>
      <c r="BZ67" s="515" t="s">
        <v>1383</v>
      </c>
      <c r="CA67" s="515">
        <v>-1</v>
      </c>
      <c r="CB67" s="460">
        <v>1</v>
      </c>
      <c r="CC67" s="460">
        <v>1</v>
      </c>
      <c r="CD67" s="460">
        <v>1</v>
      </c>
      <c r="CE67" s="523">
        <v>1</v>
      </c>
      <c r="CF67" s="523">
        <v>1</v>
      </c>
      <c r="CG67" s="523">
        <v>1</v>
      </c>
    </row>
    <row r="68" spans="1:85" ht="15" customHeight="1" x14ac:dyDescent="0.3">
      <c r="A68" s="460">
        <v>317</v>
      </c>
      <c r="B68" s="460" t="s">
        <v>977</v>
      </c>
      <c r="C68" s="460" t="s">
        <v>1032</v>
      </c>
      <c r="D68" s="460" t="s">
        <v>1116</v>
      </c>
      <c r="E68" s="460">
        <v>10</v>
      </c>
      <c r="F68" s="461"/>
      <c r="K68" s="458" t="s">
        <v>883</v>
      </c>
      <c r="L68" s="458" t="s">
        <v>884</v>
      </c>
      <c r="X68" s="483"/>
    </row>
    <row r="69" spans="1:85" ht="15" customHeight="1" x14ac:dyDescent="0.3">
      <c r="A69" s="460">
        <v>469</v>
      </c>
      <c r="B69" s="460" t="s">
        <v>1129</v>
      </c>
      <c r="C69" s="460" t="s">
        <v>1130</v>
      </c>
      <c r="D69" s="460" t="s">
        <v>1301</v>
      </c>
      <c r="E69" s="460">
        <v>64</v>
      </c>
      <c r="F69" s="461"/>
      <c r="K69" s="458" t="s">
        <v>883</v>
      </c>
      <c r="L69" s="458" t="s">
        <v>884</v>
      </c>
      <c r="X69" s="483"/>
    </row>
    <row r="70" spans="1:85" ht="15" customHeight="1" x14ac:dyDescent="0.3">
      <c r="A70" s="460">
        <v>166</v>
      </c>
      <c r="B70" s="460" t="s">
        <v>942</v>
      </c>
      <c r="C70" s="460" t="s">
        <v>625</v>
      </c>
      <c r="D70" s="460" t="s">
        <v>953</v>
      </c>
      <c r="E70" s="460">
        <v>109</v>
      </c>
      <c r="F70" s="462">
        <v>18</v>
      </c>
      <c r="G70" s="460">
        <v>15</v>
      </c>
      <c r="I70" s="460">
        <f>SUM(H70:H73)</f>
        <v>0</v>
      </c>
      <c r="J70" s="460">
        <f>SUM(E70:E73)</f>
        <v>372</v>
      </c>
      <c r="K70" s="499" t="s">
        <v>954</v>
      </c>
      <c r="L70" s="497"/>
      <c r="M70" s="498">
        <v>1</v>
      </c>
      <c r="O70" s="496"/>
      <c r="P70" s="496"/>
      <c r="Q70" s="496"/>
      <c r="R70" s="496"/>
      <c r="S70" s="496"/>
      <c r="T70" s="535" t="s">
        <v>1383</v>
      </c>
      <c r="U70" s="496"/>
      <c r="V70" s="496"/>
      <c r="W70" s="496"/>
      <c r="X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496"/>
      <c r="AZ70" s="496"/>
      <c r="BA70" s="496"/>
      <c r="BB70" s="496"/>
      <c r="BC70" s="496"/>
      <c r="BD70" s="496"/>
      <c r="BE70" s="496"/>
      <c r="BF70" s="496"/>
      <c r="BG70" s="496"/>
      <c r="BH70" s="496"/>
      <c r="BI70" s="496"/>
      <c r="BJ70" s="496"/>
      <c r="BK70" s="496"/>
      <c r="BL70" s="496"/>
      <c r="BM70" s="496"/>
      <c r="BN70" s="496"/>
      <c r="BO70" s="496"/>
      <c r="BP70" s="496"/>
      <c r="BQ70" s="496"/>
      <c r="BR70" s="496"/>
      <c r="BS70" s="496"/>
      <c r="BT70" s="496"/>
      <c r="BU70" s="496"/>
      <c r="BV70" s="496"/>
      <c r="BW70" s="496"/>
      <c r="BX70" s="496"/>
      <c r="BY70" s="496"/>
      <c r="BZ70" s="496"/>
      <c r="CA70" s="496"/>
      <c r="CB70" s="496"/>
      <c r="CC70" s="496"/>
      <c r="CD70" s="496"/>
      <c r="CE70" s="496"/>
      <c r="CF70" s="496"/>
      <c r="CG70" s="496"/>
    </row>
    <row r="71" spans="1:85" ht="15" customHeight="1" x14ac:dyDescent="0.3">
      <c r="A71" s="460">
        <v>167</v>
      </c>
      <c r="B71" s="460" t="s">
        <v>942</v>
      </c>
      <c r="C71" s="460" t="s">
        <v>625</v>
      </c>
      <c r="D71" s="460" t="s">
        <v>955</v>
      </c>
      <c r="E71" s="460">
        <v>124</v>
      </c>
      <c r="F71" s="462">
        <v>19</v>
      </c>
      <c r="G71" s="460">
        <v>18</v>
      </c>
      <c r="K71" s="458" t="s">
        <v>954</v>
      </c>
      <c r="X71" s="483"/>
    </row>
    <row r="72" spans="1:85" ht="15" customHeight="1" x14ac:dyDescent="0.3">
      <c r="A72" s="460">
        <v>168</v>
      </c>
      <c r="B72" s="460" t="s">
        <v>942</v>
      </c>
      <c r="C72" s="460" t="s">
        <v>625</v>
      </c>
      <c r="D72" s="460" t="s">
        <v>956</v>
      </c>
      <c r="E72" s="460">
        <v>109</v>
      </c>
      <c r="F72" s="462">
        <v>24</v>
      </c>
      <c r="G72" s="460">
        <v>22</v>
      </c>
      <c r="K72" s="458" t="s">
        <v>954</v>
      </c>
      <c r="X72" s="483"/>
    </row>
    <row r="73" spans="1:85" ht="15" customHeight="1" x14ac:dyDescent="0.3">
      <c r="A73" s="460">
        <v>481</v>
      </c>
      <c r="B73" s="460" t="s">
        <v>1129</v>
      </c>
      <c r="C73" s="460" t="s">
        <v>1130</v>
      </c>
      <c r="D73" s="460" t="s">
        <v>1313</v>
      </c>
      <c r="E73" s="460">
        <v>30</v>
      </c>
      <c r="F73" s="461"/>
      <c r="K73" s="458" t="s">
        <v>954</v>
      </c>
      <c r="X73" s="483"/>
    </row>
    <row r="74" spans="1:85" ht="15" customHeight="1" x14ac:dyDescent="0.3">
      <c r="A74" s="460">
        <v>68</v>
      </c>
      <c r="B74" s="460" t="s">
        <v>624</v>
      </c>
      <c r="C74" s="460" t="s">
        <v>784</v>
      </c>
      <c r="D74" s="460" t="s">
        <v>635</v>
      </c>
      <c r="E74" s="460">
        <v>719</v>
      </c>
      <c r="F74" s="462">
        <v>77</v>
      </c>
      <c r="G74" s="460">
        <v>84</v>
      </c>
      <c r="H74" s="460">
        <v>241</v>
      </c>
      <c r="I74" s="460">
        <f>SUM(H74:H76)</f>
        <v>241</v>
      </c>
      <c r="J74" s="460">
        <f>SUM(E74:E76)</f>
        <v>793</v>
      </c>
      <c r="K74" s="458" t="s">
        <v>789</v>
      </c>
      <c r="L74" s="458" t="s">
        <v>735</v>
      </c>
      <c r="N74" s="460">
        <v>-1</v>
      </c>
      <c r="O74" s="460">
        <v>-1</v>
      </c>
      <c r="P74" s="460">
        <v>-1</v>
      </c>
      <c r="Q74" s="515">
        <v>-1</v>
      </c>
      <c r="R74" s="460">
        <v>-1</v>
      </c>
      <c r="S74" s="460">
        <v>1</v>
      </c>
      <c r="T74" s="460" t="s">
        <v>1447</v>
      </c>
      <c r="U74" s="460">
        <v>-1</v>
      </c>
      <c r="V74" s="460">
        <v>1</v>
      </c>
      <c r="W74" s="460">
        <v>-1</v>
      </c>
      <c r="X74" s="483">
        <v>0</v>
      </c>
      <c r="Y74" s="513" t="s">
        <v>1375</v>
      </c>
      <c r="Z74" s="502">
        <v>1</v>
      </c>
      <c r="AA74" s="503">
        <v>1</v>
      </c>
      <c r="AB74" s="514" t="s">
        <v>1375</v>
      </c>
      <c r="AC74" s="503">
        <v>1</v>
      </c>
      <c r="AD74" s="503">
        <v>1</v>
      </c>
      <c r="AE74" s="502">
        <v>1</v>
      </c>
      <c r="AF74" s="512" t="s">
        <v>1375</v>
      </c>
      <c r="AG74" s="512" t="s">
        <v>1375</v>
      </c>
      <c r="AH74" s="460">
        <v>1</v>
      </c>
      <c r="AI74" s="512" t="s">
        <v>1375</v>
      </c>
      <c r="AJ74" s="460">
        <v>1</v>
      </c>
      <c r="AK74" s="512" t="s">
        <v>1375</v>
      </c>
      <c r="AL74" s="512" t="s">
        <v>1375</v>
      </c>
      <c r="AM74" s="460">
        <v>1</v>
      </c>
      <c r="AT74" s="460">
        <v>-1</v>
      </c>
      <c r="AU74" s="460">
        <v>-1</v>
      </c>
      <c r="AV74" s="460">
        <v>-1</v>
      </c>
      <c r="BC74" s="460">
        <v>-1</v>
      </c>
      <c r="BD74" s="460">
        <v>-1</v>
      </c>
      <c r="BE74" s="460">
        <v>-1</v>
      </c>
      <c r="BF74" s="460">
        <v>1</v>
      </c>
      <c r="BG74" s="460">
        <v>1</v>
      </c>
      <c r="BH74" s="460">
        <v>1</v>
      </c>
      <c r="BI74" s="460">
        <v>-1</v>
      </c>
      <c r="BJ74" s="460">
        <v>-1</v>
      </c>
      <c r="BK74" s="460">
        <v>-1</v>
      </c>
      <c r="BL74" s="460">
        <v>-1</v>
      </c>
      <c r="BM74" s="460">
        <v>1</v>
      </c>
      <c r="BN74" s="460">
        <v>1</v>
      </c>
      <c r="BO74" s="460">
        <v>-1</v>
      </c>
      <c r="BP74" s="460">
        <v>1</v>
      </c>
      <c r="BQ74" s="515">
        <v>-1</v>
      </c>
      <c r="BR74" s="515">
        <v>-1</v>
      </c>
      <c r="BS74" s="515">
        <v>-1</v>
      </c>
      <c r="BT74" s="515">
        <v>1</v>
      </c>
      <c r="BU74" s="460">
        <v>1</v>
      </c>
      <c r="BV74" s="523">
        <v>1</v>
      </c>
      <c r="BW74" s="523">
        <v>1</v>
      </c>
      <c r="BX74" s="523">
        <v>1</v>
      </c>
      <c r="BY74" s="523">
        <v>1</v>
      </c>
      <c r="BZ74" s="460">
        <v>-1</v>
      </c>
      <c r="CA74" s="460">
        <v>1</v>
      </c>
      <c r="CB74" s="517" t="s">
        <v>1375</v>
      </c>
      <c r="CC74" s="517" t="s">
        <v>1375</v>
      </c>
      <c r="CD74" s="517" t="s">
        <v>1375</v>
      </c>
      <c r="CE74" s="460">
        <v>-1</v>
      </c>
      <c r="CF74" s="460">
        <v>-1</v>
      </c>
      <c r="CG74" s="460">
        <v>-1</v>
      </c>
    </row>
    <row r="75" spans="1:85" ht="15" customHeight="1" x14ac:dyDescent="0.3">
      <c r="A75" s="460">
        <v>267</v>
      </c>
      <c r="B75" s="460" t="s">
        <v>977</v>
      </c>
      <c r="C75" s="460" t="s">
        <v>978</v>
      </c>
      <c r="D75" s="460" t="s">
        <v>1066</v>
      </c>
      <c r="E75" s="460">
        <v>10</v>
      </c>
      <c r="F75" s="461"/>
      <c r="K75" s="458" t="s">
        <v>789</v>
      </c>
      <c r="L75" s="458" t="s">
        <v>735</v>
      </c>
      <c r="X75" s="483"/>
    </row>
    <row r="76" spans="1:85" ht="15" customHeight="1" x14ac:dyDescent="0.3">
      <c r="A76" s="460">
        <v>460</v>
      </c>
      <c r="B76" s="460" t="s">
        <v>1129</v>
      </c>
      <c r="C76" s="460" t="s">
        <v>1130</v>
      </c>
      <c r="D76" s="460" t="s">
        <v>1291</v>
      </c>
      <c r="E76" s="460">
        <v>64</v>
      </c>
      <c r="F76" s="461"/>
      <c r="K76" s="458" t="s">
        <v>789</v>
      </c>
      <c r="L76" s="458" t="s">
        <v>735</v>
      </c>
      <c r="X76" s="483"/>
    </row>
    <row r="77" spans="1:85" ht="15" customHeight="1" x14ac:dyDescent="0.3">
      <c r="A77" s="460">
        <v>121</v>
      </c>
      <c r="B77" s="460" t="s">
        <v>624</v>
      </c>
      <c r="C77" s="460" t="s">
        <v>845</v>
      </c>
      <c r="D77" s="460" t="s">
        <v>673</v>
      </c>
      <c r="E77" s="460">
        <v>556</v>
      </c>
      <c r="F77" s="462">
        <v>60</v>
      </c>
      <c r="G77" s="460">
        <v>67</v>
      </c>
      <c r="H77" s="460">
        <v>265</v>
      </c>
      <c r="I77" s="460">
        <f>SUM(H77:H81)</f>
        <v>689</v>
      </c>
      <c r="J77" s="460">
        <f>SUM(E77:E81)</f>
        <v>1307</v>
      </c>
      <c r="K77" s="458" t="s">
        <v>871</v>
      </c>
      <c r="L77" s="458" t="s">
        <v>628</v>
      </c>
      <c r="N77" s="512" t="s">
        <v>1375</v>
      </c>
      <c r="O77" s="512" t="s">
        <v>1375</v>
      </c>
      <c r="P77" s="460">
        <v>-1</v>
      </c>
      <c r="Q77" s="515">
        <v>-1</v>
      </c>
      <c r="R77" s="460">
        <v>-1</v>
      </c>
      <c r="S77" s="460">
        <v>1</v>
      </c>
      <c r="T77" s="460" t="s">
        <v>1447</v>
      </c>
      <c r="U77" s="460">
        <v>-1</v>
      </c>
      <c r="V77" s="460" t="s">
        <v>1447</v>
      </c>
      <c r="W77" s="460">
        <v>-1</v>
      </c>
      <c r="X77" s="483">
        <v>0</v>
      </c>
      <c r="Y77" s="513" t="s">
        <v>1375</v>
      </c>
      <c r="Z77" s="513" t="s">
        <v>1375</v>
      </c>
      <c r="AA77" s="514" t="s">
        <v>1375</v>
      </c>
      <c r="AB77" s="514" t="s">
        <v>1375</v>
      </c>
      <c r="AC77" s="514" t="s">
        <v>1375</v>
      </c>
      <c r="AD77" s="514" t="s">
        <v>1375</v>
      </c>
      <c r="AE77" s="513" t="s">
        <v>1375</v>
      </c>
      <c r="AF77" s="460">
        <v>1</v>
      </c>
      <c r="AG77" s="460">
        <v>1</v>
      </c>
      <c r="AH77" s="460">
        <v>1</v>
      </c>
      <c r="AI77" s="460">
        <v>1</v>
      </c>
      <c r="AJ77" s="460">
        <v>1</v>
      </c>
      <c r="AK77" s="460">
        <v>1</v>
      </c>
      <c r="AL77" s="460">
        <v>1</v>
      </c>
      <c r="AM77" s="512" t="s">
        <v>1375</v>
      </c>
      <c r="AW77" s="460">
        <v>-1</v>
      </c>
      <c r="AX77" s="460">
        <v>-1</v>
      </c>
      <c r="AY77" s="460">
        <v>-1</v>
      </c>
      <c r="BC77" s="460">
        <v>-1</v>
      </c>
      <c r="BD77" s="460">
        <v>-1</v>
      </c>
      <c r="BE77" s="460">
        <v>-1</v>
      </c>
      <c r="BF77" s="460">
        <v>1</v>
      </c>
      <c r="BG77" s="460">
        <v>1</v>
      </c>
      <c r="BH77" s="460">
        <v>1</v>
      </c>
      <c r="BI77" s="460">
        <v>1</v>
      </c>
      <c r="BJ77" s="460">
        <v>1</v>
      </c>
      <c r="BK77" s="460">
        <v>1</v>
      </c>
      <c r="BL77" s="460">
        <v>1</v>
      </c>
      <c r="BM77" s="460">
        <v>1</v>
      </c>
      <c r="BN77" s="460">
        <v>-1</v>
      </c>
      <c r="BO77" s="460">
        <v>-1</v>
      </c>
      <c r="BP77" s="460">
        <v>-1</v>
      </c>
      <c r="BQ77" s="515">
        <v>-1</v>
      </c>
      <c r="BR77" s="515">
        <v>-1</v>
      </c>
      <c r="BS77" s="515">
        <v>-1</v>
      </c>
      <c r="BT77" s="460">
        <v>-1</v>
      </c>
      <c r="BU77" s="460">
        <v>-1</v>
      </c>
      <c r="BV77" s="460">
        <v>-1</v>
      </c>
      <c r="BW77" s="460">
        <v>-1</v>
      </c>
      <c r="BX77" s="523">
        <v>1</v>
      </c>
      <c r="BY77" s="517" t="s">
        <v>1375</v>
      </c>
      <c r="BZ77" s="523">
        <v>1</v>
      </c>
      <c r="CA77" s="515">
        <v>-1</v>
      </c>
      <c r="CB77" s="515">
        <v>-1</v>
      </c>
      <c r="CC77" s="515">
        <v>-1</v>
      </c>
      <c r="CD77" s="515">
        <v>-1</v>
      </c>
      <c r="CE77" s="460">
        <v>-1</v>
      </c>
      <c r="CF77" s="460">
        <v>-1</v>
      </c>
      <c r="CG77" s="460">
        <v>-1</v>
      </c>
    </row>
    <row r="78" spans="1:85" ht="15" customHeight="1" x14ac:dyDescent="0.3">
      <c r="A78" s="460">
        <v>140</v>
      </c>
      <c r="B78" s="460" t="s">
        <v>624</v>
      </c>
      <c r="C78" s="460" t="s">
        <v>845</v>
      </c>
      <c r="D78" s="460" t="s">
        <v>739</v>
      </c>
      <c r="E78" s="460">
        <v>667</v>
      </c>
      <c r="F78" s="462">
        <v>88</v>
      </c>
      <c r="G78" s="460">
        <v>66</v>
      </c>
      <c r="H78" s="460">
        <v>424</v>
      </c>
      <c r="K78" s="458" t="s">
        <v>871</v>
      </c>
      <c r="L78" s="458" t="s">
        <v>628</v>
      </c>
      <c r="X78" s="483"/>
    </row>
    <row r="79" spans="1:85" ht="15" customHeight="1" x14ac:dyDescent="0.3">
      <c r="A79" s="460">
        <v>232</v>
      </c>
      <c r="B79" s="460" t="s">
        <v>977</v>
      </c>
      <c r="C79" s="460" t="s">
        <v>1010</v>
      </c>
      <c r="D79" s="460" t="s">
        <v>1028</v>
      </c>
      <c r="E79" s="460">
        <v>10</v>
      </c>
      <c r="F79" s="461"/>
      <c r="K79" s="458" t="s">
        <v>871</v>
      </c>
      <c r="L79" s="458" t="s">
        <v>628</v>
      </c>
      <c r="X79" s="483"/>
    </row>
    <row r="80" spans="1:85" ht="15" customHeight="1" x14ac:dyDescent="0.3">
      <c r="A80" s="460">
        <v>329</v>
      </c>
      <c r="B80" s="460" t="s">
        <v>977</v>
      </c>
      <c r="C80" s="460" t="s">
        <v>1032</v>
      </c>
      <c r="D80" s="460" t="s">
        <v>1128</v>
      </c>
      <c r="E80" s="460">
        <v>10</v>
      </c>
      <c r="F80" s="461"/>
      <c r="K80" s="458" t="s">
        <v>871</v>
      </c>
      <c r="L80" s="458" t="s">
        <v>628</v>
      </c>
      <c r="X80" s="483"/>
    </row>
    <row r="81" spans="1:85" ht="15" customHeight="1" x14ac:dyDescent="0.3">
      <c r="A81" s="460">
        <v>443</v>
      </c>
      <c r="B81" s="460" t="s">
        <v>1129</v>
      </c>
      <c r="C81" s="460" t="s">
        <v>1130</v>
      </c>
      <c r="D81" s="460" t="s">
        <v>1273</v>
      </c>
      <c r="E81" s="460">
        <v>64</v>
      </c>
      <c r="F81" s="461"/>
      <c r="K81" s="458" t="s">
        <v>871</v>
      </c>
      <c r="L81" s="458" t="s">
        <v>628</v>
      </c>
      <c r="X81" s="483"/>
    </row>
    <row r="82" spans="1:85" ht="15" customHeight="1" x14ac:dyDescent="0.3">
      <c r="A82" s="460">
        <v>9</v>
      </c>
      <c r="B82" s="460" t="s">
        <v>624</v>
      </c>
      <c r="C82" s="460" t="s">
        <v>625</v>
      </c>
      <c r="D82" s="460" t="s">
        <v>650</v>
      </c>
      <c r="E82" s="460">
        <v>428</v>
      </c>
      <c r="F82" s="462">
        <v>44</v>
      </c>
      <c r="G82" s="460">
        <v>48</v>
      </c>
      <c r="H82" s="460">
        <v>103</v>
      </c>
      <c r="I82" s="460">
        <f>SUM(H82:H84)</f>
        <v>428</v>
      </c>
      <c r="J82" s="460">
        <f>SUM(E82:E94)</f>
        <v>2345</v>
      </c>
      <c r="K82" s="499" t="s">
        <v>651</v>
      </c>
      <c r="L82" s="497" t="s">
        <v>634</v>
      </c>
      <c r="M82" s="498">
        <v>1</v>
      </c>
      <c r="O82" s="496"/>
      <c r="P82" s="496"/>
      <c r="Q82" s="496"/>
      <c r="R82" s="496"/>
      <c r="S82" s="496"/>
      <c r="T82" s="535" t="s">
        <v>1383</v>
      </c>
      <c r="U82" s="496"/>
      <c r="V82" s="496"/>
      <c r="W82" s="496"/>
      <c r="X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6"/>
      <c r="AZ82" s="496"/>
      <c r="BA82" s="496"/>
      <c r="BB82" s="496"/>
      <c r="BC82" s="496"/>
      <c r="BD82" s="496"/>
      <c r="BE82" s="496"/>
      <c r="BF82" s="496"/>
      <c r="BG82" s="496"/>
      <c r="BH82" s="496"/>
      <c r="BI82" s="496"/>
      <c r="BJ82" s="496"/>
      <c r="BK82" s="496"/>
      <c r="BL82" s="496"/>
      <c r="BM82" s="496"/>
      <c r="BN82" s="496"/>
      <c r="BO82" s="496"/>
      <c r="BP82" s="496"/>
      <c r="BQ82" s="496"/>
      <c r="BR82" s="496"/>
      <c r="BS82" s="496"/>
      <c r="BT82" s="496"/>
      <c r="BU82" s="496"/>
      <c r="BV82" s="496"/>
      <c r="BW82" s="496"/>
      <c r="BX82" s="496"/>
      <c r="BY82" s="496"/>
      <c r="BZ82" s="496"/>
      <c r="CA82" s="496"/>
      <c r="CB82" s="496"/>
      <c r="CC82" s="496"/>
      <c r="CD82" s="496"/>
      <c r="CE82" s="496"/>
      <c r="CF82" s="496"/>
      <c r="CG82" s="496"/>
    </row>
    <row r="83" spans="1:85" ht="15" customHeight="1" x14ac:dyDescent="0.3">
      <c r="A83" s="460">
        <v>27</v>
      </c>
      <c r="B83" s="460" t="s">
        <v>624</v>
      </c>
      <c r="C83" s="460" t="s">
        <v>625</v>
      </c>
      <c r="D83" s="460" t="s">
        <v>700</v>
      </c>
      <c r="E83" s="460">
        <v>442</v>
      </c>
      <c r="F83" s="462">
        <v>44</v>
      </c>
      <c r="G83" s="460">
        <v>48</v>
      </c>
      <c r="H83" s="460">
        <v>148</v>
      </c>
      <c r="K83" s="458" t="s">
        <v>651</v>
      </c>
      <c r="L83" s="458" t="s">
        <v>634</v>
      </c>
      <c r="X83" s="483"/>
    </row>
    <row r="84" spans="1:85" ht="15" customHeight="1" x14ac:dyDescent="0.3">
      <c r="A84" s="460">
        <v>39</v>
      </c>
      <c r="B84" s="460" t="s">
        <v>624</v>
      </c>
      <c r="C84" s="460" t="s">
        <v>625</v>
      </c>
      <c r="D84" s="460" t="s">
        <v>732</v>
      </c>
      <c r="E84" s="460">
        <v>451</v>
      </c>
      <c r="F84" s="462">
        <v>52</v>
      </c>
      <c r="G84" s="460">
        <v>48</v>
      </c>
      <c r="H84" s="460">
        <v>177</v>
      </c>
      <c r="K84" s="458" t="s">
        <v>651</v>
      </c>
      <c r="L84" s="458" t="s">
        <v>634</v>
      </c>
      <c r="X84" s="483"/>
    </row>
    <row r="85" spans="1:85" ht="15" customHeight="1" x14ac:dyDescent="0.3">
      <c r="A85" s="460">
        <v>84</v>
      </c>
      <c r="B85" s="460" t="s">
        <v>624</v>
      </c>
      <c r="C85" s="460" t="s">
        <v>784</v>
      </c>
      <c r="D85" s="460" t="s">
        <v>690</v>
      </c>
      <c r="E85" s="460">
        <v>389</v>
      </c>
      <c r="F85" s="462">
        <v>41</v>
      </c>
      <c r="G85" s="460">
        <v>43</v>
      </c>
      <c r="H85" s="460">
        <v>184</v>
      </c>
      <c r="I85" s="460">
        <f>SUM(H85:H86)</f>
        <v>388</v>
      </c>
      <c r="K85" s="499" t="s">
        <v>651</v>
      </c>
      <c r="L85" s="497" t="s">
        <v>634</v>
      </c>
      <c r="M85" s="498">
        <v>1</v>
      </c>
      <c r="O85" s="496"/>
      <c r="P85" s="496"/>
      <c r="Q85" s="496"/>
      <c r="R85" s="496"/>
      <c r="S85" s="496"/>
      <c r="T85" s="496"/>
      <c r="U85" s="496"/>
      <c r="V85" s="496"/>
      <c r="W85" s="496"/>
      <c r="X85" s="496"/>
      <c r="Z85" s="496"/>
      <c r="AA85" s="496"/>
      <c r="AB85" s="496"/>
      <c r="AC85" s="496"/>
      <c r="AD85" s="496"/>
      <c r="AE85" s="496"/>
      <c r="AF85" s="496"/>
      <c r="AG85" s="496"/>
      <c r="AH85" s="496"/>
      <c r="AI85" s="496"/>
      <c r="AJ85" s="496"/>
      <c r="AK85" s="496"/>
      <c r="AL85" s="496"/>
      <c r="AM85" s="496"/>
      <c r="AN85" s="496"/>
      <c r="AO85" s="496"/>
      <c r="AP85" s="496"/>
      <c r="AQ85" s="496"/>
      <c r="AR85" s="496"/>
      <c r="AS85" s="496"/>
      <c r="AT85" s="496"/>
      <c r="AU85" s="496"/>
      <c r="AV85" s="496"/>
      <c r="AW85" s="496"/>
      <c r="AX85" s="496"/>
      <c r="AY85" s="496"/>
      <c r="AZ85" s="496"/>
      <c r="BA85" s="496"/>
      <c r="BB85" s="496"/>
      <c r="BC85" s="496"/>
      <c r="BD85" s="496"/>
      <c r="BE85" s="496"/>
      <c r="BF85" s="496"/>
      <c r="BG85" s="496"/>
      <c r="BH85" s="496"/>
      <c r="BI85" s="496"/>
      <c r="BJ85" s="496"/>
      <c r="BK85" s="496"/>
      <c r="BL85" s="496"/>
      <c r="BM85" s="496"/>
      <c r="BN85" s="496"/>
      <c r="BO85" s="496"/>
      <c r="BP85" s="496"/>
      <c r="BQ85" s="496"/>
      <c r="BR85" s="496"/>
      <c r="BS85" s="496"/>
      <c r="BT85" s="496"/>
      <c r="BU85" s="496"/>
      <c r="BV85" s="496"/>
      <c r="BW85" s="496"/>
      <c r="BX85" s="496"/>
      <c r="BY85" s="496"/>
      <c r="BZ85" s="496"/>
      <c r="CA85" s="496"/>
      <c r="CB85" s="496"/>
      <c r="CC85" s="496"/>
      <c r="CD85" s="496"/>
      <c r="CE85" s="496"/>
      <c r="CF85" s="496"/>
      <c r="CG85" s="496"/>
    </row>
    <row r="86" spans="1:85" ht="15" customHeight="1" x14ac:dyDescent="0.3">
      <c r="A86" s="460">
        <v>89</v>
      </c>
      <c r="B86" s="460" t="s">
        <v>624</v>
      </c>
      <c r="C86" s="460" t="s">
        <v>784</v>
      </c>
      <c r="D86" s="460" t="s">
        <v>704</v>
      </c>
      <c r="E86" s="460">
        <v>393</v>
      </c>
      <c r="F86" s="462">
        <v>41</v>
      </c>
      <c r="G86" s="460">
        <v>43</v>
      </c>
      <c r="H86" s="460">
        <v>204</v>
      </c>
      <c r="K86" s="458" t="s">
        <v>651</v>
      </c>
      <c r="L86" s="458" t="s">
        <v>634</v>
      </c>
      <c r="X86" s="483"/>
    </row>
    <row r="87" spans="1:85" ht="15" customHeight="1" x14ac:dyDescent="0.3">
      <c r="A87" s="460">
        <v>216</v>
      </c>
      <c r="B87" s="460" t="s">
        <v>977</v>
      </c>
      <c r="C87" s="460" t="s">
        <v>1010</v>
      </c>
      <c r="D87" s="460" t="s">
        <v>1011</v>
      </c>
      <c r="E87" s="460">
        <v>10</v>
      </c>
      <c r="F87" s="461"/>
      <c r="K87" s="458" t="s">
        <v>651</v>
      </c>
      <c r="L87" s="458" t="s">
        <v>634</v>
      </c>
      <c r="X87" s="483"/>
      <c r="Y87" s="503"/>
    </row>
    <row r="88" spans="1:85" ht="15" customHeight="1" x14ac:dyDescent="0.3">
      <c r="A88" s="460">
        <v>218</v>
      </c>
      <c r="B88" s="460" t="s">
        <v>977</v>
      </c>
      <c r="C88" s="460" t="s">
        <v>1010</v>
      </c>
      <c r="D88" s="460" t="s">
        <v>1013</v>
      </c>
      <c r="E88" s="460">
        <v>10</v>
      </c>
      <c r="F88" s="461"/>
      <c r="K88" s="458" t="s">
        <v>651</v>
      </c>
      <c r="L88" s="458" t="s">
        <v>634</v>
      </c>
      <c r="X88" s="483"/>
    </row>
    <row r="89" spans="1:85" ht="15" customHeight="1" x14ac:dyDescent="0.3">
      <c r="A89" s="460">
        <v>228</v>
      </c>
      <c r="B89" s="460" t="s">
        <v>977</v>
      </c>
      <c r="C89" s="460" t="s">
        <v>1010</v>
      </c>
      <c r="D89" s="460" t="s">
        <v>1024</v>
      </c>
      <c r="E89" s="460">
        <v>10</v>
      </c>
      <c r="F89" s="461"/>
      <c r="K89" s="458" t="s">
        <v>651</v>
      </c>
      <c r="L89" s="458" t="s">
        <v>634</v>
      </c>
      <c r="X89" s="483"/>
    </row>
    <row r="90" spans="1:85" ht="15" customHeight="1" x14ac:dyDescent="0.3">
      <c r="A90" s="467">
        <v>283</v>
      </c>
      <c r="B90" s="467" t="s">
        <v>977</v>
      </c>
      <c r="C90" s="467" t="s">
        <v>978</v>
      </c>
      <c r="D90" s="467" t="s">
        <v>1082</v>
      </c>
      <c r="E90" s="467">
        <v>10</v>
      </c>
      <c r="F90" s="461"/>
      <c r="G90" s="467"/>
      <c r="K90" s="468" t="s">
        <v>651</v>
      </c>
      <c r="L90" s="468" t="s">
        <v>634</v>
      </c>
      <c r="X90" s="483"/>
    </row>
    <row r="91" spans="1:85" ht="15" customHeight="1" x14ac:dyDescent="0.3">
      <c r="A91" s="460">
        <v>305</v>
      </c>
      <c r="B91" s="460" t="s">
        <v>977</v>
      </c>
      <c r="C91" s="460" t="s">
        <v>1029</v>
      </c>
      <c r="D91" s="460" t="s">
        <v>1104</v>
      </c>
      <c r="E91" s="460">
        <v>10</v>
      </c>
      <c r="F91" s="461"/>
      <c r="K91" s="458" t="s">
        <v>651</v>
      </c>
      <c r="L91" s="458" t="s">
        <v>634</v>
      </c>
      <c r="X91" s="483"/>
    </row>
    <row r="92" spans="1:85" ht="15" customHeight="1" x14ac:dyDescent="0.3">
      <c r="A92" s="460">
        <v>354</v>
      </c>
      <c r="B92" s="460" t="s">
        <v>1129</v>
      </c>
      <c r="C92" s="460" t="s">
        <v>1130</v>
      </c>
      <c r="D92" s="460" t="s">
        <v>1163</v>
      </c>
      <c r="E92" s="460">
        <v>64</v>
      </c>
      <c r="F92" s="461"/>
      <c r="K92" s="458" t="s">
        <v>651</v>
      </c>
      <c r="L92" s="458" t="s">
        <v>634</v>
      </c>
      <c r="X92" s="483"/>
      <c r="Y92" s="503"/>
    </row>
    <row r="93" spans="1:85" ht="15" customHeight="1" x14ac:dyDescent="0.3">
      <c r="A93" s="460">
        <v>355</v>
      </c>
      <c r="B93" s="460" t="s">
        <v>1129</v>
      </c>
      <c r="C93" s="460" t="s">
        <v>1130</v>
      </c>
      <c r="D93" s="460" t="s">
        <v>1164</v>
      </c>
      <c r="E93" s="460">
        <v>64</v>
      </c>
      <c r="F93" s="461"/>
      <c r="K93" s="458" t="s">
        <v>651</v>
      </c>
      <c r="L93" s="458" t="s">
        <v>634</v>
      </c>
      <c r="X93" s="483"/>
    </row>
    <row r="94" spans="1:85" ht="15" customHeight="1" x14ac:dyDescent="0.3">
      <c r="A94" s="460">
        <v>356</v>
      </c>
      <c r="B94" s="460" t="s">
        <v>1129</v>
      </c>
      <c r="C94" s="460" t="s">
        <v>1130</v>
      </c>
      <c r="D94" s="460" t="s">
        <v>1165</v>
      </c>
      <c r="E94" s="460">
        <v>64</v>
      </c>
      <c r="F94" s="461"/>
      <c r="K94" s="458" t="s">
        <v>651</v>
      </c>
      <c r="L94" s="458" t="s">
        <v>634</v>
      </c>
      <c r="X94" s="483"/>
    </row>
    <row r="95" spans="1:85" ht="15" customHeight="1" x14ac:dyDescent="0.3">
      <c r="A95" s="460">
        <v>5</v>
      </c>
      <c r="B95" s="460" t="s">
        <v>624</v>
      </c>
      <c r="C95" s="460" t="s">
        <v>625</v>
      </c>
      <c r="D95" s="460" t="s">
        <v>638</v>
      </c>
      <c r="E95" s="460">
        <v>548</v>
      </c>
      <c r="F95" s="462">
        <v>62</v>
      </c>
      <c r="G95" s="460">
        <v>68</v>
      </c>
      <c r="H95" s="460">
        <v>128</v>
      </c>
      <c r="I95" s="460">
        <f>SUM(H95:H97)</f>
        <v>128</v>
      </c>
      <c r="J95" s="460">
        <f>SUM(E95:E97)</f>
        <v>622</v>
      </c>
      <c r="K95" s="499" t="s">
        <v>639</v>
      </c>
      <c r="L95" s="497" t="s">
        <v>640</v>
      </c>
      <c r="M95" s="498">
        <v>1</v>
      </c>
      <c r="O95" s="496"/>
      <c r="P95" s="496"/>
      <c r="Q95" s="496"/>
      <c r="R95" s="496"/>
      <c r="S95" s="496"/>
      <c r="T95" s="496">
        <v>1</v>
      </c>
      <c r="U95" s="496">
        <v>1</v>
      </c>
      <c r="V95" s="496">
        <v>-1</v>
      </c>
      <c r="W95" s="496"/>
      <c r="X95" s="496"/>
      <c r="Y95" s="503"/>
      <c r="Z95" s="496"/>
      <c r="AA95" s="496"/>
      <c r="AB95" s="496"/>
      <c r="AC95" s="496"/>
      <c r="AD95" s="496"/>
      <c r="AE95" s="496"/>
      <c r="AF95" s="496"/>
      <c r="AG95" s="496"/>
      <c r="AH95" s="496"/>
      <c r="AI95" s="496"/>
      <c r="AJ95" s="496"/>
      <c r="AK95" s="496"/>
      <c r="AL95" s="496"/>
      <c r="AM95" s="496"/>
      <c r="AN95" s="496"/>
      <c r="AO95" s="496"/>
      <c r="AP95" s="496"/>
      <c r="AQ95" s="496"/>
      <c r="AR95" s="496"/>
      <c r="AS95" s="496"/>
      <c r="AT95" s="496"/>
      <c r="AU95" s="496"/>
      <c r="AV95" s="496"/>
      <c r="AW95" s="496"/>
      <c r="AX95" s="496"/>
      <c r="AY95" s="496"/>
      <c r="AZ95" s="496"/>
      <c r="BA95" s="496"/>
      <c r="BB95" s="496"/>
      <c r="BC95" s="496"/>
      <c r="BD95" s="496"/>
      <c r="BE95" s="496"/>
      <c r="BF95" s="496"/>
      <c r="BG95" s="496"/>
      <c r="BH95" s="496"/>
      <c r="BI95" s="496"/>
      <c r="BJ95" s="496"/>
      <c r="BK95" s="496"/>
      <c r="BL95" s="496"/>
      <c r="BM95" s="496"/>
      <c r="BN95" s="496"/>
      <c r="BO95" s="496"/>
      <c r="BP95" s="496"/>
      <c r="BQ95" s="496"/>
      <c r="BR95" s="496"/>
      <c r="BS95" s="496"/>
      <c r="BT95" s="496"/>
      <c r="BU95" s="496"/>
      <c r="BV95" s="496"/>
      <c r="BW95" s="496"/>
      <c r="BX95" s="496"/>
      <c r="BY95" s="496"/>
      <c r="BZ95" s="496"/>
      <c r="CA95" s="496"/>
      <c r="CB95" s="496"/>
      <c r="CC95" s="496"/>
      <c r="CD95" s="496"/>
      <c r="CE95" s="496"/>
      <c r="CF95" s="496"/>
      <c r="CG95" s="496"/>
    </row>
    <row r="96" spans="1:85" ht="15" customHeight="1" x14ac:dyDescent="0.3">
      <c r="A96" s="460">
        <v>188</v>
      </c>
      <c r="B96" s="460" t="s">
        <v>977</v>
      </c>
      <c r="C96" s="460" t="s">
        <v>978</v>
      </c>
      <c r="D96" s="460" t="s">
        <v>982</v>
      </c>
      <c r="E96" s="460">
        <v>10</v>
      </c>
      <c r="F96" s="461"/>
      <c r="K96" s="458" t="s">
        <v>639</v>
      </c>
      <c r="L96" s="458" t="s">
        <v>640</v>
      </c>
      <c r="X96" s="483"/>
    </row>
    <row r="97" spans="1:85" ht="15" customHeight="1" x14ac:dyDescent="0.3">
      <c r="A97" s="460">
        <v>364</v>
      </c>
      <c r="B97" s="460" t="s">
        <v>1129</v>
      </c>
      <c r="C97" s="460" t="s">
        <v>1130</v>
      </c>
      <c r="D97" s="460" t="s">
        <v>1175</v>
      </c>
      <c r="E97" s="460">
        <v>64</v>
      </c>
      <c r="F97" s="461"/>
      <c r="K97" s="458" t="s">
        <v>639</v>
      </c>
      <c r="L97" s="458" t="s">
        <v>640</v>
      </c>
      <c r="X97" s="483"/>
      <c r="Y97" s="503"/>
    </row>
    <row r="98" spans="1:85" ht="15" customHeight="1" x14ac:dyDescent="0.3">
      <c r="A98" s="467">
        <v>101</v>
      </c>
      <c r="B98" s="467" t="s">
        <v>624</v>
      </c>
      <c r="C98" s="467" t="s">
        <v>784</v>
      </c>
      <c r="D98" s="467" t="s">
        <v>742</v>
      </c>
      <c r="E98" s="467">
        <v>273</v>
      </c>
      <c r="F98" s="462">
        <v>35</v>
      </c>
      <c r="G98" s="467">
        <v>28</v>
      </c>
      <c r="H98" s="460">
        <v>172</v>
      </c>
      <c r="I98" s="460">
        <f>SUM(H98,H100)</f>
        <v>172</v>
      </c>
      <c r="J98" s="467">
        <f>SUM(E98,E100)</f>
        <v>283</v>
      </c>
      <c r="K98" s="526" t="s">
        <v>835</v>
      </c>
      <c r="L98" s="497" t="s">
        <v>836</v>
      </c>
      <c r="M98" s="498">
        <v>1</v>
      </c>
      <c r="O98" s="496"/>
      <c r="P98" s="496"/>
      <c r="Q98" s="496"/>
      <c r="R98" s="496"/>
      <c r="S98" s="496"/>
      <c r="T98" s="535" t="s">
        <v>1383</v>
      </c>
      <c r="U98" s="496"/>
      <c r="V98" s="496"/>
      <c r="W98" s="496"/>
      <c r="X98" s="496"/>
      <c r="Z98" s="496"/>
      <c r="AA98" s="496"/>
      <c r="AB98" s="496"/>
      <c r="AC98" s="496"/>
      <c r="AD98" s="496"/>
      <c r="AE98" s="496"/>
      <c r="AF98" s="496"/>
      <c r="AG98" s="496"/>
      <c r="AH98" s="496"/>
      <c r="AI98" s="496"/>
      <c r="AJ98" s="496"/>
      <c r="AK98" s="496"/>
      <c r="AL98" s="496"/>
      <c r="AM98" s="496"/>
      <c r="AN98" s="496"/>
      <c r="AO98" s="496"/>
      <c r="AP98" s="496"/>
      <c r="AQ98" s="496"/>
      <c r="AR98" s="496"/>
      <c r="AS98" s="496"/>
      <c r="AT98" s="496"/>
      <c r="AU98" s="496"/>
      <c r="AV98" s="496"/>
      <c r="AW98" s="496"/>
      <c r="AX98" s="496"/>
      <c r="AY98" s="496"/>
      <c r="AZ98" s="496"/>
      <c r="BA98" s="496"/>
      <c r="BB98" s="496"/>
      <c r="BC98" s="496"/>
      <c r="BD98" s="496"/>
      <c r="BE98" s="496"/>
      <c r="BF98" s="496"/>
      <c r="BG98" s="496"/>
      <c r="BH98" s="496"/>
      <c r="BI98" s="496"/>
      <c r="BJ98" s="496"/>
      <c r="BK98" s="496"/>
      <c r="BL98" s="496"/>
      <c r="BM98" s="496"/>
      <c r="BN98" s="496"/>
      <c r="BO98" s="496"/>
      <c r="BP98" s="496"/>
      <c r="BQ98" s="496"/>
      <c r="BR98" s="496"/>
      <c r="BS98" s="496"/>
      <c r="BT98" s="496"/>
      <c r="BU98" s="496"/>
      <c r="BV98" s="496"/>
      <c r="BW98" s="496"/>
      <c r="BX98" s="496"/>
      <c r="BY98" s="496"/>
      <c r="BZ98" s="496"/>
      <c r="CA98" s="496"/>
      <c r="CB98" s="496"/>
      <c r="CC98" s="496"/>
      <c r="CD98" s="496"/>
      <c r="CE98" s="496"/>
      <c r="CF98" s="496"/>
      <c r="CG98" s="496"/>
    </row>
    <row r="99" spans="1:85" ht="15" customHeight="1" x14ac:dyDescent="0.3">
      <c r="A99" s="467">
        <v>162</v>
      </c>
      <c r="B99" s="467" t="s">
        <v>942</v>
      </c>
      <c r="C99" s="467" t="s">
        <v>625</v>
      </c>
      <c r="D99" s="467" t="s">
        <v>945</v>
      </c>
      <c r="E99" s="467">
        <v>149</v>
      </c>
      <c r="F99" s="461">
        <v>25</v>
      </c>
      <c r="G99" s="467">
        <v>23</v>
      </c>
      <c r="J99" s="467"/>
      <c r="K99" s="468" t="s">
        <v>835</v>
      </c>
      <c r="L99" s="458" t="s">
        <v>836</v>
      </c>
      <c r="X99" s="483"/>
    </row>
    <row r="100" spans="1:85" ht="15" customHeight="1" x14ac:dyDescent="0.3">
      <c r="A100" s="461">
        <v>253</v>
      </c>
      <c r="B100" s="461" t="s">
        <v>977</v>
      </c>
      <c r="C100" s="461" t="s">
        <v>978</v>
      </c>
      <c r="D100" s="461" t="s">
        <v>1051</v>
      </c>
      <c r="E100" s="461">
        <v>10</v>
      </c>
      <c r="F100" s="461"/>
      <c r="G100" s="461"/>
      <c r="J100" s="461"/>
      <c r="K100" s="466" t="s">
        <v>835</v>
      </c>
      <c r="L100" s="458" t="s">
        <v>836</v>
      </c>
      <c r="X100" s="483"/>
    </row>
    <row r="101" spans="1:85" ht="15" customHeight="1" x14ac:dyDescent="0.3">
      <c r="A101" s="467">
        <v>99</v>
      </c>
      <c r="B101" s="467" t="s">
        <v>624</v>
      </c>
      <c r="C101" s="467" t="s">
        <v>784</v>
      </c>
      <c r="D101" s="467" t="s">
        <v>736</v>
      </c>
      <c r="E101" s="467">
        <v>400</v>
      </c>
      <c r="F101" s="462">
        <v>41</v>
      </c>
      <c r="G101" s="467">
        <v>43</v>
      </c>
      <c r="H101" s="460">
        <v>246</v>
      </c>
      <c r="I101" s="460">
        <f>SUM(H101:H102)</f>
        <v>246</v>
      </c>
      <c r="J101" s="467">
        <f>SUM(E101:E102)</f>
        <v>410</v>
      </c>
      <c r="K101" s="468" t="s">
        <v>832</v>
      </c>
      <c r="L101" s="458" t="s">
        <v>833</v>
      </c>
      <c r="N101" s="460">
        <v>1</v>
      </c>
      <c r="O101" s="460">
        <v>1</v>
      </c>
      <c r="P101" s="512" t="s">
        <v>1375</v>
      </c>
      <c r="Q101" s="460" t="s">
        <v>1375</v>
      </c>
      <c r="R101" s="460">
        <v>-1</v>
      </c>
      <c r="S101" s="460">
        <v>1</v>
      </c>
      <c r="T101" s="512" t="s">
        <v>1383</v>
      </c>
      <c r="W101" s="460">
        <v>-1</v>
      </c>
      <c r="X101" s="483">
        <v>0</v>
      </c>
      <c r="Y101" s="502">
        <v>1</v>
      </c>
      <c r="Z101" s="502">
        <v>1</v>
      </c>
      <c r="AA101" s="503">
        <v>1</v>
      </c>
      <c r="AB101" s="503">
        <v>1</v>
      </c>
      <c r="AC101" s="503">
        <v>1</v>
      </c>
      <c r="AD101" s="503">
        <v>1</v>
      </c>
      <c r="AE101" s="502">
        <v>1</v>
      </c>
      <c r="AF101" s="460">
        <v>1</v>
      </c>
      <c r="AG101" s="460">
        <v>-1</v>
      </c>
      <c r="AH101" s="460">
        <v>1</v>
      </c>
      <c r="AI101" s="460">
        <v>-1</v>
      </c>
      <c r="AJ101" s="460">
        <v>1</v>
      </c>
      <c r="AK101" s="512" t="s">
        <v>1375</v>
      </c>
      <c r="AL101" s="512" t="s">
        <v>1375</v>
      </c>
      <c r="AM101" s="460">
        <v>1</v>
      </c>
      <c r="AT101" s="460">
        <v>-1</v>
      </c>
      <c r="AU101" s="460">
        <v>-1</v>
      </c>
      <c r="AV101" s="460">
        <v>-1</v>
      </c>
      <c r="BC101" s="460">
        <v>-1</v>
      </c>
      <c r="BD101" s="460">
        <v>-1</v>
      </c>
      <c r="BE101" s="460">
        <v>-1</v>
      </c>
      <c r="BF101" s="460">
        <v>1</v>
      </c>
      <c r="BG101" s="460">
        <v>1</v>
      </c>
      <c r="BH101" s="460">
        <v>1</v>
      </c>
      <c r="BI101" s="512" t="s">
        <v>1375</v>
      </c>
      <c r="BJ101" s="460">
        <v>-1</v>
      </c>
      <c r="BK101" s="460">
        <v>-1</v>
      </c>
      <c r="BL101" s="460">
        <v>-1</v>
      </c>
      <c r="BM101" s="460">
        <v>1</v>
      </c>
      <c r="BN101" s="460">
        <v>1</v>
      </c>
      <c r="BO101" s="460">
        <v>-1</v>
      </c>
      <c r="BP101" s="460">
        <v>-1</v>
      </c>
      <c r="BQ101" s="515">
        <v>-1</v>
      </c>
      <c r="BR101" s="515">
        <v>-1</v>
      </c>
      <c r="BS101" s="515">
        <v>-1</v>
      </c>
      <c r="BT101" s="515">
        <v>1</v>
      </c>
      <c r="BU101" s="460">
        <v>1</v>
      </c>
      <c r="BV101" s="517" t="s">
        <v>1375</v>
      </c>
      <c r="BW101" s="517" t="s">
        <v>1375</v>
      </c>
      <c r="BX101" s="517" t="s">
        <v>1375</v>
      </c>
      <c r="BY101" s="517" t="s">
        <v>1375</v>
      </c>
      <c r="BZ101" s="517" t="s">
        <v>1375</v>
      </c>
      <c r="CA101" s="517" t="s">
        <v>1375</v>
      </c>
      <c r="CB101" s="517" t="s">
        <v>1375</v>
      </c>
      <c r="CC101" s="517" t="s">
        <v>1375</v>
      </c>
      <c r="CD101" s="515" t="s">
        <v>1383</v>
      </c>
      <c r="CE101" s="515" t="s">
        <v>1383</v>
      </c>
      <c r="CF101" s="515" t="s">
        <v>1383</v>
      </c>
      <c r="CG101" s="515" t="s">
        <v>1383</v>
      </c>
    </row>
    <row r="102" spans="1:85" ht="15" customHeight="1" x14ac:dyDescent="0.3">
      <c r="A102" s="467">
        <v>260</v>
      </c>
      <c r="B102" s="467" t="s">
        <v>977</v>
      </c>
      <c r="C102" s="467" t="s">
        <v>978</v>
      </c>
      <c r="D102" s="467" t="s">
        <v>1058</v>
      </c>
      <c r="E102" s="467">
        <v>10</v>
      </c>
      <c r="F102" s="461"/>
      <c r="G102" s="467"/>
      <c r="J102" s="467"/>
      <c r="K102" s="468" t="s">
        <v>832</v>
      </c>
      <c r="L102" s="458" t="s">
        <v>833</v>
      </c>
      <c r="X102" s="483"/>
    </row>
    <row r="103" spans="1:85" ht="15" customHeight="1" x14ac:dyDescent="0.3">
      <c r="A103" s="460">
        <v>149</v>
      </c>
      <c r="B103" s="460" t="s">
        <v>906</v>
      </c>
      <c r="C103" s="460" t="s">
        <v>907</v>
      </c>
      <c r="D103" s="460" t="s">
        <v>914</v>
      </c>
      <c r="E103" s="460">
        <v>129</v>
      </c>
      <c r="F103" s="462">
        <v>12</v>
      </c>
      <c r="G103" s="460">
        <v>12</v>
      </c>
      <c r="I103" s="460">
        <f>SUM(H103)</f>
        <v>0</v>
      </c>
      <c r="J103" s="460">
        <f>SUM(E103)</f>
        <v>129</v>
      </c>
      <c r="K103" s="499" t="s">
        <v>915</v>
      </c>
      <c r="L103" s="497" t="s">
        <v>916</v>
      </c>
      <c r="M103" s="498">
        <v>1</v>
      </c>
      <c r="O103" s="496"/>
      <c r="P103" s="496"/>
      <c r="Q103" s="496"/>
      <c r="R103" s="496"/>
      <c r="S103" s="496"/>
      <c r="T103" s="535" t="s">
        <v>1383</v>
      </c>
      <c r="U103" s="496"/>
      <c r="V103" s="496"/>
      <c r="W103" s="496"/>
      <c r="X103" s="496"/>
      <c r="Z103" s="496"/>
      <c r="AA103" s="496"/>
      <c r="AB103" s="496"/>
      <c r="AC103" s="496"/>
      <c r="AD103" s="496"/>
      <c r="AE103" s="496"/>
      <c r="AF103" s="496"/>
      <c r="AG103" s="496"/>
      <c r="AH103" s="496"/>
      <c r="AI103" s="496"/>
      <c r="AJ103" s="496"/>
      <c r="AK103" s="496"/>
      <c r="AL103" s="496"/>
      <c r="AM103" s="496"/>
      <c r="AN103" s="496"/>
      <c r="AO103" s="496"/>
      <c r="AP103" s="496"/>
      <c r="AQ103" s="496"/>
      <c r="AR103" s="496"/>
      <c r="AS103" s="496"/>
      <c r="AT103" s="496"/>
      <c r="AU103" s="496"/>
      <c r="AV103" s="496"/>
      <c r="AW103" s="496"/>
      <c r="AX103" s="496"/>
      <c r="AY103" s="496"/>
      <c r="AZ103" s="496"/>
      <c r="BA103" s="496"/>
      <c r="BB103" s="496"/>
      <c r="BC103" s="496"/>
      <c r="BD103" s="496"/>
      <c r="BE103" s="496"/>
      <c r="BF103" s="496"/>
      <c r="BG103" s="496"/>
      <c r="BH103" s="496"/>
      <c r="BI103" s="496"/>
      <c r="BJ103" s="496"/>
      <c r="BK103" s="496"/>
      <c r="BL103" s="496"/>
      <c r="BM103" s="496"/>
      <c r="BN103" s="496"/>
      <c r="BO103" s="496"/>
      <c r="BP103" s="496"/>
      <c r="BQ103" s="496"/>
      <c r="BR103" s="496"/>
      <c r="BS103" s="496"/>
      <c r="BT103" s="496"/>
      <c r="BU103" s="496"/>
      <c r="BV103" s="496"/>
      <c r="BW103" s="496"/>
      <c r="BX103" s="496"/>
      <c r="BY103" s="496"/>
      <c r="BZ103" s="496"/>
      <c r="CA103" s="496"/>
      <c r="CB103" s="496"/>
      <c r="CC103" s="496"/>
      <c r="CD103" s="496"/>
      <c r="CE103" s="496"/>
      <c r="CF103" s="496"/>
      <c r="CG103" s="496"/>
    </row>
    <row r="104" spans="1:85" ht="15" customHeight="1" x14ac:dyDescent="0.3">
      <c r="A104" s="460">
        <v>134</v>
      </c>
      <c r="B104" s="460" t="s">
        <v>624</v>
      </c>
      <c r="C104" s="460" t="s">
        <v>845</v>
      </c>
      <c r="D104" s="460" t="s">
        <v>715</v>
      </c>
      <c r="E104" s="460">
        <v>595</v>
      </c>
      <c r="F104" s="462">
        <v>60</v>
      </c>
      <c r="G104" s="460">
        <v>66</v>
      </c>
      <c r="H104" s="460">
        <v>359</v>
      </c>
      <c r="I104" s="460">
        <f>SUM(H104:H106)</f>
        <v>359</v>
      </c>
      <c r="J104" s="460">
        <f>SUM(E104:E106)</f>
        <v>669</v>
      </c>
      <c r="K104" s="458" t="s">
        <v>890</v>
      </c>
      <c r="N104" s="460">
        <v>1</v>
      </c>
      <c r="O104" s="460">
        <v>1</v>
      </c>
      <c r="P104" s="460">
        <v>1</v>
      </c>
      <c r="Q104" s="460">
        <v>1</v>
      </c>
      <c r="R104" s="460">
        <v>-1</v>
      </c>
      <c r="S104" s="460">
        <v>1</v>
      </c>
      <c r="T104" s="460">
        <v>1</v>
      </c>
      <c r="U104" s="460">
        <v>-1</v>
      </c>
      <c r="V104" s="460">
        <v>1</v>
      </c>
      <c r="W104" s="460">
        <v>1</v>
      </c>
      <c r="X104" s="483">
        <v>0</v>
      </c>
      <c r="Y104" s="502">
        <v>1</v>
      </c>
      <c r="Z104" s="502">
        <v>1</v>
      </c>
      <c r="AA104" s="503">
        <v>1</v>
      </c>
      <c r="AB104" s="503">
        <v>1</v>
      </c>
      <c r="AC104" s="503">
        <v>1</v>
      </c>
      <c r="AD104" s="503">
        <v>1</v>
      </c>
      <c r="AE104" s="502">
        <v>1</v>
      </c>
      <c r="AF104" s="460">
        <v>1</v>
      </c>
      <c r="AG104" s="460">
        <v>1</v>
      </c>
      <c r="AH104" s="512" t="s">
        <v>1375</v>
      </c>
      <c r="AI104" s="460">
        <v>1</v>
      </c>
      <c r="AJ104" s="512" t="s">
        <v>1375</v>
      </c>
      <c r="AK104" s="460">
        <v>1</v>
      </c>
      <c r="AL104" s="512" t="s">
        <v>1375</v>
      </c>
      <c r="AM104" s="460">
        <v>1</v>
      </c>
      <c r="AW104" s="460">
        <v>1</v>
      </c>
      <c r="AX104" s="460">
        <v>1</v>
      </c>
      <c r="AY104" s="512" t="s">
        <v>1375</v>
      </c>
      <c r="BC104" s="460">
        <v>1</v>
      </c>
      <c r="BD104" s="460">
        <v>1</v>
      </c>
      <c r="BE104" s="460">
        <v>1</v>
      </c>
      <c r="BF104" s="512" t="s">
        <v>1375</v>
      </c>
      <c r="BG104" s="460">
        <v>1</v>
      </c>
      <c r="BH104" s="460">
        <v>1</v>
      </c>
      <c r="BI104" s="512" t="s">
        <v>1375</v>
      </c>
      <c r="BJ104" s="460">
        <v>-1</v>
      </c>
      <c r="BK104" s="460">
        <v>-1</v>
      </c>
      <c r="BL104" s="460">
        <v>-1</v>
      </c>
      <c r="BM104" s="517" t="s">
        <v>1375</v>
      </c>
      <c r="BN104" s="512" t="s">
        <v>1375</v>
      </c>
      <c r="BO104" s="460">
        <v>1</v>
      </c>
      <c r="BP104" s="460">
        <v>1</v>
      </c>
      <c r="BQ104" s="460">
        <v>1</v>
      </c>
      <c r="BR104" s="460">
        <v>1</v>
      </c>
      <c r="BS104" s="460">
        <v>1</v>
      </c>
      <c r="BT104" s="515">
        <v>1</v>
      </c>
      <c r="BU104" s="523">
        <v>1</v>
      </c>
      <c r="BV104" s="523">
        <v>1</v>
      </c>
      <c r="BW104" s="517" t="s">
        <v>1375</v>
      </c>
      <c r="BX104" s="460">
        <v>-1</v>
      </c>
      <c r="BY104" s="517" t="s">
        <v>1375</v>
      </c>
      <c r="BZ104" s="523">
        <v>1</v>
      </c>
      <c r="CA104" s="515">
        <v>-1</v>
      </c>
      <c r="CB104" s="460">
        <v>1</v>
      </c>
      <c r="CC104" s="460">
        <v>1</v>
      </c>
      <c r="CD104" s="460">
        <v>1</v>
      </c>
      <c r="CE104" s="523">
        <v>1</v>
      </c>
      <c r="CF104" s="523">
        <v>1</v>
      </c>
      <c r="CG104" s="523">
        <v>1</v>
      </c>
    </row>
    <row r="105" spans="1:85" ht="15" customHeight="1" x14ac:dyDescent="0.3">
      <c r="A105" s="467">
        <v>319</v>
      </c>
      <c r="B105" s="467" t="s">
        <v>977</v>
      </c>
      <c r="C105" s="467" t="s">
        <v>1032</v>
      </c>
      <c r="D105" s="467" t="s">
        <v>1118</v>
      </c>
      <c r="E105" s="467">
        <v>10</v>
      </c>
      <c r="F105" s="461"/>
      <c r="G105" s="467"/>
      <c r="K105" s="468" t="s">
        <v>890</v>
      </c>
      <c r="X105" s="483"/>
    </row>
    <row r="106" spans="1:85" ht="15" customHeight="1" x14ac:dyDescent="0.3">
      <c r="A106" s="460">
        <v>436</v>
      </c>
      <c r="B106" s="460" t="s">
        <v>1129</v>
      </c>
      <c r="C106" s="460" t="s">
        <v>1130</v>
      </c>
      <c r="D106" s="460" t="s">
        <v>1261</v>
      </c>
      <c r="E106" s="460">
        <v>64</v>
      </c>
      <c r="F106" s="461"/>
      <c r="K106" s="458" t="s">
        <v>890</v>
      </c>
      <c r="X106" s="483"/>
    </row>
    <row r="107" spans="1:85" ht="15" customHeight="1" x14ac:dyDescent="0.3">
      <c r="A107" s="460">
        <v>86</v>
      </c>
      <c r="B107" s="460" t="s">
        <v>624</v>
      </c>
      <c r="C107" s="460" t="s">
        <v>784</v>
      </c>
      <c r="D107" s="460" t="s">
        <v>697</v>
      </c>
      <c r="E107" s="460">
        <v>266</v>
      </c>
      <c r="F107" s="462">
        <v>25</v>
      </c>
      <c r="G107" s="460">
        <v>28</v>
      </c>
      <c r="H107" s="460">
        <v>131</v>
      </c>
      <c r="I107" s="460">
        <f>SUM(H107:H109)</f>
        <v>131</v>
      </c>
      <c r="J107" s="460">
        <f>SUM(E107:E109)</f>
        <v>340</v>
      </c>
      <c r="K107" s="499" t="s">
        <v>814</v>
      </c>
      <c r="L107" s="497" t="s">
        <v>815</v>
      </c>
      <c r="M107" s="498">
        <v>1</v>
      </c>
      <c r="O107" s="496"/>
      <c r="P107" s="496"/>
      <c r="Q107" s="496"/>
      <c r="R107" s="496"/>
      <c r="S107" s="496"/>
      <c r="T107" s="535" t="s">
        <v>1383</v>
      </c>
      <c r="U107" s="496"/>
      <c r="V107" s="496"/>
      <c r="W107" s="496"/>
      <c r="X107" s="496"/>
      <c r="Z107" s="496"/>
      <c r="AA107" s="496"/>
      <c r="AB107" s="496"/>
      <c r="AC107" s="496"/>
      <c r="AD107" s="496"/>
      <c r="AE107" s="496"/>
      <c r="AF107" s="496"/>
      <c r="AG107" s="496"/>
      <c r="AH107" s="496"/>
      <c r="AI107" s="496"/>
      <c r="AJ107" s="496"/>
      <c r="AK107" s="496"/>
      <c r="AL107" s="496"/>
      <c r="AM107" s="496"/>
      <c r="AN107" s="496"/>
      <c r="AO107" s="496"/>
      <c r="AP107" s="496"/>
      <c r="AQ107" s="496"/>
      <c r="AR107" s="496"/>
      <c r="AS107" s="496"/>
      <c r="AT107" s="496"/>
      <c r="AU107" s="496"/>
      <c r="AV107" s="496"/>
      <c r="AW107" s="496"/>
      <c r="AX107" s="496"/>
      <c r="AY107" s="496"/>
      <c r="AZ107" s="496"/>
      <c r="BA107" s="496"/>
      <c r="BB107" s="496"/>
      <c r="BC107" s="496"/>
      <c r="BD107" s="496"/>
      <c r="BE107" s="496"/>
      <c r="BF107" s="496"/>
      <c r="BG107" s="496"/>
      <c r="BH107" s="496"/>
      <c r="BI107" s="496"/>
      <c r="BJ107" s="496"/>
      <c r="BK107" s="496"/>
      <c r="BL107" s="496"/>
      <c r="BM107" s="496"/>
      <c r="BN107" s="496"/>
      <c r="BO107" s="496"/>
      <c r="BP107" s="496"/>
      <c r="BQ107" s="496"/>
      <c r="BR107" s="496"/>
      <c r="BS107" s="496"/>
      <c r="BT107" s="496"/>
      <c r="BU107" s="496"/>
      <c r="BV107" s="496"/>
      <c r="BW107" s="496"/>
      <c r="BX107" s="496"/>
      <c r="BY107" s="496"/>
      <c r="BZ107" s="496"/>
      <c r="CA107" s="496"/>
      <c r="CB107" s="496"/>
      <c r="CC107" s="496"/>
      <c r="CD107" s="496"/>
      <c r="CE107" s="496"/>
      <c r="CF107" s="496"/>
      <c r="CG107" s="496"/>
    </row>
    <row r="108" spans="1:85" ht="15" customHeight="1" x14ac:dyDescent="0.3">
      <c r="A108" s="460">
        <v>265</v>
      </c>
      <c r="B108" s="460" t="s">
        <v>977</v>
      </c>
      <c r="C108" s="460" t="s">
        <v>978</v>
      </c>
      <c r="D108" s="460" t="s">
        <v>1064</v>
      </c>
      <c r="E108" s="460">
        <v>10</v>
      </c>
      <c r="F108" s="461"/>
      <c r="K108" s="458" t="s">
        <v>814</v>
      </c>
      <c r="L108" s="458" t="s">
        <v>815</v>
      </c>
      <c r="X108" s="483"/>
      <c r="Y108" s="503"/>
    </row>
    <row r="109" spans="1:85" ht="15" customHeight="1" x14ac:dyDescent="0.3">
      <c r="A109" s="460">
        <v>386</v>
      </c>
      <c r="B109" s="460" t="s">
        <v>1129</v>
      </c>
      <c r="C109" s="460" t="s">
        <v>1130</v>
      </c>
      <c r="D109" s="460" t="s">
        <v>1203</v>
      </c>
      <c r="E109" s="460">
        <v>64</v>
      </c>
      <c r="F109" s="461"/>
      <c r="K109" s="458" t="s">
        <v>814</v>
      </c>
      <c r="L109" s="458" t="s">
        <v>815</v>
      </c>
      <c r="X109" s="483"/>
    </row>
    <row r="110" spans="1:85" ht="15" customHeight="1" x14ac:dyDescent="0.3">
      <c r="A110" s="460">
        <v>114</v>
      </c>
      <c r="B110" s="460" t="s">
        <v>624</v>
      </c>
      <c r="C110" s="460" t="s">
        <v>845</v>
      </c>
      <c r="D110" s="460" t="s">
        <v>650</v>
      </c>
      <c r="E110" s="460">
        <v>601</v>
      </c>
      <c r="F110" s="462">
        <v>77</v>
      </c>
      <c r="G110" s="460">
        <v>72</v>
      </c>
      <c r="H110" s="460">
        <v>252</v>
      </c>
      <c r="I110" s="460">
        <f>SUM(H110:H112)</f>
        <v>252</v>
      </c>
      <c r="J110" s="460">
        <f>SUM(E110:E112)</f>
        <v>675</v>
      </c>
      <c r="K110" s="458" t="s">
        <v>862</v>
      </c>
      <c r="L110" s="458" t="s">
        <v>863</v>
      </c>
      <c r="N110" s="460">
        <v>1</v>
      </c>
      <c r="O110" s="460">
        <v>1</v>
      </c>
      <c r="P110" s="460">
        <v>-1</v>
      </c>
      <c r="Q110" s="515">
        <v>-1</v>
      </c>
      <c r="R110" s="460">
        <v>-1</v>
      </c>
      <c r="S110" s="460">
        <v>1</v>
      </c>
      <c r="T110" s="460">
        <v>1</v>
      </c>
      <c r="U110" s="460">
        <v>-1</v>
      </c>
      <c r="V110" s="460">
        <v>1</v>
      </c>
      <c r="W110" s="512" t="s">
        <v>1375</v>
      </c>
      <c r="X110" s="483">
        <v>0</v>
      </c>
      <c r="Y110" s="502">
        <v>1</v>
      </c>
      <c r="Z110" s="502">
        <v>1</v>
      </c>
      <c r="AA110" s="503">
        <v>1</v>
      </c>
      <c r="AB110" s="503">
        <v>1</v>
      </c>
      <c r="AC110" s="503">
        <v>1</v>
      </c>
      <c r="AD110" s="503">
        <v>1</v>
      </c>
      <c r="AE110" s="502">
        <v>1</v>
      </c>
      <c r="AF110" s="460">
        <v>1</v>
      </c>
      <c r="AG110" s="460">
        <v>1</v>
      </c>
      <c r="AH110" s="460">
        <v>1</v>
      </c>
      <c r="AI110" s="460">
        <v>1</v>
      </c>
      <c r="AJ110" s="460">
        <v>1</v>
      </c>
      <c r="AK110" s="460">
        <v>-1</v>
      </c>
      <c r="AL110" s="460">
        <v>1</v>
      </c>
      <c r="AM110" s="460">
        <v>1</v>
      </c>
      <c r="AW110" s="460">
        <v>-1</v>
      </c>
      <c r="AX110" s="460">
        <v>-1</v>
      </c>
      <c r="AY110" s="460">
        <v>-1</v>
      </c>
      <c r="BC110" s="460">
        <v>-1</v>
      </c>
      <c r="BD110" s="460">
        <v>-1</v>
      </c>
      <c r="BE110" s="460">
        <v>-1</v>
      </c>
      <c r="BF110" s="512" t="s">
        <v>1375</v>
      </c>
      <c r="BG110" s="512" t="s">
        <v>1375</v>
      </c>
      <c r="BH110" s="460">
        <v>-1</v>
      </c>
      <c r="BI110" s="460">
        <v>1</v>
      </c>
      <c r="BJ110" s="460">
        <v>-1</v>
      </c>
      <c r="BK110" s="460">
        <v>-1</v>
      </c>
      <c r="BL110" s="460">
        <v>-1</v>
      </c>
      <c r="BM110" s="460">
        <v>-1</v>
      </c>
      <c r="BN110" s="460">
        <v>-1</v>
      </c>
      <c r="BO110" s="460">
        <v>-1</v>
      </c>
      <c r="BP110" s="515">
        <v>-1</v>
      </c>
      <c r="BQ110" s="515">
        <v>-1</v>
      </c>
      <c r="BR110" s="515">
        <v>-1</v>
      </c>
      <c r="BS110" s="515">
        <v>-1</v>
      </c>
      <c r="BT110" s="460">
        <v>-1</v>
      </c>
      <c r="BU110" s="460">
        <v>-1</v>
      </c>
      <c r="BV110" s="460">
        <v>-1</v>
      </c>
      <c r="BW110" s="460">
        <v>-1</v>
      </c>
      <c r="BX110" s="523">
        <v>1</v>
      </c>
      <c r="BY110" s="517" t="s">
        <v>1375</v>
      </c>
      <c r="BZ110" s="460">
        <v>-1</v>
      </c>
      <c r="CA110" s="515" t="s">
        <v>1383</v>
      </c>
      <c r="CB110" s="515">
        <v>-1</v>
      </c>
      <c r="CC110" s="515">
        <v>-1</v>
      </c>
      <c r="CD110" s="515">
        <v>-1</v>
      </c>
      <c r="CE110" s="460">
        <v>-1</v>
      </c>
      <c r="CF110" s="460">
        <v>-1</v>
      </c>
      <c r="CG110" s="460">
        <v>-1</v>
      </c>
    </row>
    <row r="111" spans="1:85" ht="15" customHeight="1" x14ac:dyDescent="0.3">
      <c r="A111" s="460">
        <v>239</v>
      </c>
      <c r="B111" s="460" t="s">
        <v>977</v>
      </c>
      <c r="C111" s="460" t="s">
        <v>1032</v>
      </c>
      <c r="D111" s="460" t="s">
        <v>1037</v>
      </c>
      <c r="E111" s="460">
        <v>10</v>
      </c>
      <c r="F111" s="461"/>
      <c r="K111" s="458" t="s">
        <v>862</v>
      </c>
      <c r="L111" s="458" t="s">
        <v>863</v>
      </c>
      <c r="X111" s="483"/>
      <c r="Y111" s="503"/>
    </row>
    <row r="112" spans="1:85" ht="15" customHeight="1" x14ac:dyDescent="0.3">
      <c r="A112" s="460">
        <v>471</v>
      </c>
      <c r="B112" s="460" t="s">
        <v>1129</v>
      </c>
      <c r="C112" s="460" t="s">
        <v>1130</v>
      </c>
      <c r="D112" s="460" t="s">
        <v>1303</v>
      </c>
      <c r="E112" s="460">
        <v>64</v>
      </c>
      <c r="F112" s="461"/>
      <c r="K112" s="458" t="s">
        <v>862</v>
      </c>
      <c r="L112" s="458" t="s">
        <v>863</v>
      </c>
      <c r="X112" s="483"/>
    </row>
    <row r="113" spans="1:85" ht="15" customHeight="1" x14ac:dyDescent="0.3">
      <c r="A113" s="460">
        <v>183</v>
      </c>
      <c r="B113" s="460" t="s">
        <v>942</v>
      </c>
      <c r="C113" s="460" t="s">
        <v>901</v>
      </c>
      <c r="D113" s="460" t="s">
        <v>964</v>
      </c>
      <c r="E113" s="460">
        <v>89</v>
      </c>
      <c r="F113" s="462">
        <v>15</v>
      </c>
      <c r="G113" s="460">
        <v>12</v>
      </c>
      <c r="I113" s="460">
        <f>SUM(H113:H114)</f>
        <v>0</v>
      </c>
      <c r="J113" s="460">
        <f>SUM(E113:E114)</f>
        <v>198</v>
      </c>
      <c r="K113" s="458" t="s">
        <v>1364</v>
      </c>
      <c r="L113" s="458" t="s">
        <v>836</v>
      </c>
      <c r="N113" s="460" t="s">
        <v>1383</v>
      </c>
      <c r="O113" s="460" t="s">
        <v>1383</v>
      </c>
      <c r="P113" s="460">
        <v>1</v>
      </c>
      <c r="Q113" s="460">
        <v>1</v>
      </c>
      <c r="R113" s="460">
        <v>-1</v>
      </c>
      <c r="S113" s="460">
        <v>1</v>
      </c>
      <c r="T113" s="460">
        <v>1</v>
      </c>
      <c r="U113" s="460">
        <v>-1</v>
      </c>
      <c r="V113" s="460">
        <v>1</v>
      </c>
      <c r="W113" s="460">
        <v>1</v>
      </c>
      <c r="X113" s="483">
        <v>0</v>
      </c>
      <c r="Y113" s="513" t="s">
        <v>1375</v>
      </c>
      <c r="Z113" s="502">
        <v>1</v>
      </c>
      <c r="AA113" s="503">
        <v>1</v>
      </c>
      <c r="AB113" s="503">
        <v>1</v>
      </c>
      <c r="AC113" s="503">
        <v>1</v>
      </c>
      <c r="AD113" s="503">
        <v>1</v>
      </c>
      <c r="AE113" s="502">
        <v>1</v>
      </c>
      <c r="AF113" s="460">
        <v>1</v>
      </c>
      <c r="AG113" s="460">
        <v>1</v>
      </c>
      <c r="AH113" s="460">
        <v>-1</v>
      </c>
      <c r="AI113" s="460">
        <v>-1</v>
      </c>
      <c r="AJ113" s="460">
        <v>1</v>
      </c>
      <c r="AK113" s="460">
        <v>1</v>
      </c>
      <c r="AL113" s="460">
        <v>-1</v>
      </c>
      <c r="AM113" s="460">
        <v>1</v>
      </c>
      <c r="BC113" s="460">
        <v>-1</v>
      </c>
      <c r="BD113" s="460">
        <v>-1</v>
      </c>
      <c r="BE113" s="460">
        <v>-1</v>
      </c>
      <c r="BF113" s="460">
        <v>-1</v>
      </c>
      <c r="BG113" s="460">
        <v>-1</v>
      </c>
      <c r="BH113" s="460" t="s">
        <v>1383</v>
      </c>
      <c r="BI113" s="512" t="s">
        <v>1375</v>
      </c>
      <c r="BJ113" s="460">
        <v>-1</v>
      </c>
      <c r="BK113" s="460">
        <v>-1</v>
      </c>
      <c r="BL113" s="460">
        <v>-1</v>
      </c>
      <c r="BM113" s="517" t="s">
        <v>1375</v>
      </c>
      <c r="BN113" s="512" t="s">
        <v>1375</v>
      </c>
      <c r="BO113" s="460">
        <v>-1</v>
      </c>
      <c r="BP113" s="512" t="s">
        <v>1375</v>
      </c>
      <c r="BQ113" s="460">
        <v>1</v>
      </c>
      <c r="BR113" s="460">
        <v>1</v>
      </c>
      <c r="BS113" s="460">
        <v>1</v>
      </c>
      <c r="BT113" s="460">
        <v>-1</v>
      </c>
      <c r="BU113" s="517" t="s">
        <v>1375</v>
      </c>
      <c r="BV113" s="460">
        <v>-1</v>
      </c>
      <c r="BW113" s="460">
        <v>-1</v>
      </c>
      <c r="BX113" s="523">
        <v>1</v>
      </c>
      <c r="BY113" s="460">
        <v>-1</v>
      </c>
      <c r="BZ113" s="523">
        <v>1</v>
      </c>
      <c r="CA113" s="515">
        <v>-1</v>
      </c>
      <c r="CB113" s="517" t="s">
        <v>1375</v>
      </c>
      <c r="CC113" s="517" t="s">
        <v>1375</v>
      </c>
      <c r="CD113" s="517" t="s">
        <v>1375</v>
      </c>
      <c r="CE113" s="460">
        <v>-1</v>
      </c>
      <c r="CF113" s="460">
        <v>-1</v>
      </c>
      <c r="CG113" s="460">
        <v>-1</v>
      </c>
    </row>
    <row r="114" spans="1:85" ht="15" customHeight="1" x14ac:dyDescent="0.3">
      <c r="A114" s="460">
        <v>184</v>
      </c>
      <c r="B114" s="460" t="s">
        <v>942</v>
      </c>
      <c r="C114" s="460" t="s">
        <v>901</v>
      </c>
      <c r="D114" s="460" t="s">
        <v>945</v>
      </c>
      <c r="E114" s="460">
        <v>109</v>
      </c>
      <c r="F114" s="462">
        <v>19</v>
      </c>
      <c r="G114" s="460">
        <v>14</v>
      </c>
      <c r="K114" s="458" t="s">
        <v>1364</v>
      </c>
      <c r="L114" s="458" t="s">
        <v>836</v>
      </c>
      <c r="X114" s="483"/>
      <c r="Y114" s="503"/>
    </row>
    <row r="115" spans="1:85" ht="15" customHeight="1" x14ac:dyDescent="0.3">
      <c r="A115" s="460">
        <v>90</v>
      </c>
      <c r="B115" s="460" t="s">
        <v>624</v>
      </c>
      <c r="C115" s="460" t="s">
        <v>784</v>
      </c>
      <c r="D115" s="460" t="s">
        <v>710</v>
      </c>
      <c r="E115" s="460">
        <v>743</v>
      </c>
      <c r="F115" s="462">
        <v>74</v>
      </c>
      <c r="G115" s="460">
        <v>80</v>
      </c>
      <c r="H115" s="460">
        <v>421</v>
      </c>
      <c r="I115" s="460">
        <f>SUM(H115:H117)</f>
        <v>421</v>
      </c>
      <c r="J115" s="460">
        <f>SUM(E115:E117)</f>
        <v>817</v>
      </c>
      <c r="K115" s="458" t="s">
        <v>820</v>
      </c>
      <c r="N115" s="460" t="s">
        <v>1383</v>
      </c>
      <c r="O115" s="460">
        <v>1</v>
      </c>
      <c r="P115" s="460">
        <v>1</v>
      </c>
      <c r="Q115" s="460">
        <v>1</v>
      </c>
      <c r="R115" s="460">
        <v>1</v>
      </c>
      <c r="S115" s="460">
        <v>-1</v>
      </c>
      <c r="T115" s="460">
        <v>1</v>
      </c>
      <c r="U115" s="460">
        <v>1</v>
      </c>
      <c r="V115" s="460">
        <v>-1</v>
      </c>
      <c r="W115" s="460">
        <v>1</v>
      </c>
      <c r="X115" s="483">
        <v>0</v>
      </c>
      <c r="Y115" s="502">
        <v>1</v>
      </c>
      <c r="Z115" s="502" t="s">
        <v>1383</v>
      </c>
      <c r="AA115" s="503" t="s">
        <v>1383</v>
      </c>
      <c r="AB115" s="503">
        <v>1</v>
      </c>
      <c r="AC115" s="503">
        <v>1</v>
      </c>
      <c r="AD115" s="514" t="s">
        <v>1375</v>
      </c>
      <c r="AE115" s="513" t="s">
        <v>1375</v>
      </c>
      <c r="AF115" s="460">
        <v>1</v>
      </c>
      <c r="AG115" s="460">
        <v>1</v>
      </c>
      <c r="AH115" s="460">
        <v>-1</v>
      </c>
      <c r="AI115" s="460">
        <v>1</v>
      </c>
      <c r="AJ115" s="460">
        <v>-1</v>
      </c>
      <c r="AK115" s="460">
        <v>1</v>
      </c>
      <c r="AL115" s="460">
        <v>1</v>
      </c>
      <c r="AM115" s="460">
        <v>1</v>
      </c>
      <c r="AT115" s="460">
        <v>1</v>
      </c>
      <c r="AU115" s="460">
        <v>1</v>
      </c>
      <c r="AV115" s="460">
        <v>1</v>
      </c>
      <c r="BC115" s="460">
        <v>-1</v>
      </c>
      <c r="BD115" s="460">
        <v>-1</v>
      </c>
      <c r="BE115" s="460">
        <v>-1</v>
      </c>
      <c r="BF115" s="460">
        <v>1</v>
      </c>
      <c r="BG115" s="460">
        <v>1</v>
      </c>
      <c r="BH115" s="460">
        <v>-1</v>
      </c>
      <c r="BI115" s="460">
        <v>-1</v>
      </c>
      <c r="BJ115" s="460">
        <v>-1</v>
      </c>
      <c r="BK115" s="460">
        <v>-1</v>
      </c>
      <c r="BL115" s="460">
        <v>-1</v>
      </c>
      <c r="BM115" s="517" t="s">
        <v>1375</v>
      </c>
      <c r="BN115" s="460">
        <v>1</v>
      </c>
      <c r="BO115" s="460">
        <v>1</v>
      </c>
      <c r="BP115" s="460">
        <v>1</v>
      </c>
      <c r="BQ115" s="460">
        <v>1</v>
      </c>
      <c r="BR115" s="460">
        <v>1</v>
      </c>
      <c r="BS115" s="460">
        <v>1</v>
      </c>
      <c r="BT115" s="460">
        <v>-1</v>
      </c>
      <c r="BU115" s="460">
        <v>-1</v>
      </c>
      <c r="BV115" s="460">
        <v>-1</v>
      </c>
      <c r="BW115" s="460">
        <v>-1</v>
      </c>
      <c r="BX115" s="460">
        <v>-1</v>
      </c>
      <c r="BY115" s="460">
        <v>-1</v>
      </c>
      <c r="BZ115" s="460">
        <v>-1</v>
      </c>
      <c r="CA115" s="460">
        <v>1</v>
      </c>
      <c r="CB115" s="460">
        <v>1</v>
      </c>
      <c r="CC115" s="460">
        <v>1</v>
      </c>
      <c r="CD115" s="460">
        <v>1</v>
      </c>
      <c r="CE115" s="523">
        <v>1</v>
      </c>
      <c r="CF115" s="523">
        <v>1</v>
      </c>
      <c r="CG115" s="523">
        <v>1</v>
      </c>
    </row>
    <row r="116" spans="1:85" ht="15" customHeight="1" x14ac:dyDescent="0.3">
      <c r="A116" s="460">
        <v>272</v>
      </c>
      <c r="B116" s="460" t="s">
        <v>977</v>
      </c>
      <c r="C116" s="460" t="s">
        <v>978</v>
      </c>
      <c r="D116" s="460" t="s">
        <v>1071</v>
      </c>
      <c r="E116" s="460">
        <v>10</v>
      </c>
      <c r="F116" s="461"/>
      <c r="K116" s="458" t="s">
        <v>820</v>
      </c>
      <c r="X116" s="483"/>
    </row>
    <row r="117" spans="1:85" ht="15" customHeight="1" x14ac:dyDescent="0.3">
      <c r="A117" s="460">
        <v>461</v>
      </c>
      <c r="B117" s="460" t="s">
        <v>1129</v>
      </c>
      <c r="C117" s="460" t="s">
        <v>1130</v>
      </c>
      <c r="D117" s="460" t="s">
        <v>1292</v>
      </c>
      <c r="E117" s="460">
        <v>64</v>
      </c>
      <c r="F117" s="461"/>
      <c r="K117" s="458" t="s">
        <v>820</v>
      </c>
      <c r="X117" s="483"/>
      <c r="Y117" s="503"/>
    </row>
    <row r="118" spans="1:85" ht="15" customHeight="1" x14ac:dyDescent="0.3">
      <c r="A118" s="460">
        <v>72</v>
      </c>
      <c r="B118" s="460" t="s">
        <v>624</v>
      </c>
      <c r="C118" s="460" t="s">
        <v>784</v>
      </c>
      <c r="D118" s="460" t="s">
        <v>650</v>
      </c>
      <c r="E118" s="460">
        <v>407</v>
      </c>
      <c r="F118" s="462">
        <v>40</v>
      </c>
      <c r="G118" s="460">
        <v>43</v>
      </c>
      <c r="H118" s="460">
        <v>144</v>
      </c>
      <c r="I118" s="460">
        <f>SUM(H118:H120)</f>
        <v>144</v>
      </c>
      <c r="J118" s="460">
        <f>SUM(E118:E120)</f>
        <v>481</v>
      </c>
      <c r="K118" s="499" t="s">
        <v>795</v>
      </c>
      <c r="L118" s="497" t="s">
        <v>796</v>
      </c>
      <c r="M118" s="498">
        <v>1</v>
      </c>
      <c r="O118" s="496"/>
      <c r="P118" s="496"/>
      <c r="Q118" s="496"/>
      <c r="R118" s="496"/>
      <c r="S118" s="496"/>
      <c r="T118" s="496">
        <v>1</v>
      </c>
      <c r="U118" s="496">
        <v>-1</v>
      </c>
      <c r="V118" s="496">
        <v>1</v>
      </c>
      <c r="W118" s="496"/>
      <c r="X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c r="BA118" s="496"/>
      <c r="BB118" s="496"/>
      <c r="BC118" s="496"/>
      <c r="BD118" s="496"/>
      <c r="BE118" s="496"/>
      <c r="BF118" s="496"/>
      <c r="BG118" s="496"/>
      <c r="BH118" s="496"/>
      <c r="BI118" s="496"/>
      <c r="BJ118" s="496"/>
      <c r="BK118" s="496"/>
      <c r="BL118" s="496"/>
      <c r="BM118" s="496"/>
      <c r="BN118" s="496"/>
      <c r="BO118" s="496"/>
      <c r="BP118" s="496"/>
      <c r="BQ118" s="496"/>
      <c r="BR118" s="496"/>
      <c r="BS118" s="496"/>
      <c r="BT118" s="496"/>
      <c r="BU118" s="496"/>
      <c r="BV118" s="496"/>
      <c r="BW118" s="496"/>
      <c r="BX118" s="496"/>
      <c r="BY118" s="496"/>
      <c r="BZ118" s="496"/>
      <c r="CA118" s="496"/>
      <c r="CB118" s="496"/>
      <c r="CC118" s="496"/>
      <c r="CD118" s="496"/>
      <c r="CE118" s="496"/>
      <c r="CF118" s="496"/>
      <c r="CG118" s="496"/>
    </row>
    <row r="119" spans="1:85" ht="15" customHeight="1" x14ac:dyDescent="0.3">
      <c r="A119" s="460">
        <v>288</v>
      </c>
      <c r="B119" s="460" t="s">
        <v>977</v>
      </c>
      <c r="C119" s="460" t="s">
        <v>978</v>
      </c>
      <c r="D119" s="460" t="s">
        <v>1087</v>
      </c>
      <c r="E119" s="460">
        <v>10</v>
      </c>
      <c r="F119" s="461"/>
      <c r="K119" s="458" t="s">
        <v>795</v>
      </c>
      <c r="L119" s="458" t="s">
        <v>796</v>
      </c>
      <c r="X119" s="483"/>
    </row>
    <row r="120" spans="1:85" ht="15" customHeight="1" x14ac:dyDescent="0.3">
      <c r="A120" s="460">
        <v>442</v>
      </c>
      <c r="B120" s="460" t="s">
        <v>1129</v>
      </c>
      <c r="C120" s="460" t="s">
        <v>1130</v>
      </c>
      <c r="D120" s="460" t="s">
        <v>1272</v>
      </c>
      <c r="E120" s="460">
        <v>64</v>
      </c>
      <c r="F120" s="461"/>
      <c r="K120" s="458" t="s">
        <v>795</v>
      </c>
      <c r="L120" s="458" t="s">
        <v>796</v>
      </c>
      <c r="X120" s="483"/>
    </row>
    <row r="121" spans="1:85" ht="15" customHeight="1" x14ac:dyDescent="0.3">
      <c r="A121" s="460">
        <v>104</v>
      </c>
      <c r="B121" s="460" t="s">
        <v>624</v>
      </c>
      <c r="C121" s="460" t="s">
        <v>784</v>
      </c>
      <c r="D121" s="460" t="s">
        <v>842</v>
      </c>
      <c r="E121" s="460">
        <v>404</v>
      </c>
      <c r="F121" s="462">
        <v>54</v>
      </c>
      <c r="G121" s="460">
        <v>43</v>
      </c>
      <c r="H121" s="460">
        <v>267</v>
      </c>
      <c r="I121" s="460">
        <f>SUM(H121:H123)</f>
        <v>267</v>
      </c>
      <c r="J121" s="460">
        <f>SUM(E121:E123)</f>
        <v>478</v>
      </c>
      <c r="K121" s="499" t="s">
        <v>843</v>
      </c>
      <c r="L121" s="497" t="s">
        <v>844</v>
      </c>
      <c r="M121" s="498">
        <v>1</v>
      </c>
      <c r="O121" s="496"/>
      <c r="P121" s="496"/>
      <c r="Q121" s="496"/>
      <c r="R121" s="496"/>
      <c r="S121" s="496"/>
      <c r="T121" s="535" t="s">
        <v>1383</v>
      </c>
      <c r="U121" s="496"/>
      <c r="V121" s="496"/>
      <c r="W121" s="496"/>
      <c r="X121" s="496"/>
      <c r="Y121" s="503"/>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6"/>
      <c r="BH121" s="496"/>
      <c r="BI121" s="496"/>
      <c r="BJ121" s="496"/>
      <c r="BK121" s="496"/>
      <c r="BL121" s="496"/>
      <c r="BM121" s="496"/>
      <c r="BN121" s="496"/>
      <c r="BO121" s="496"/>
      <c r="BP121" s="496"/>
      <c r="BQ121" s="496"/>
      <c r="BR121" s="496"/>
      <c r="BS121" s="496"/>
      <c r="BT121" s="496"/>
      <c r="BU121" s="496"/>
      <c r="BV121" s="496"/>
      <c r="BW121" s="496"/>
      <c r="BX121" s="496"/>
      <c r="BY121" s="496"/>
      <c r="BZ121" s="496"/>
      <c r="CA121" s="496"/>
      <c r="CB121" s="496"/>
      <c r="CC121" s="496"/>
      <c r="CD121" s="496"/>
      <c r="CE121" s="496"/>
      <c r="CF121" s="496"/>
      <c r="CG121" s="496"/>
    </row>
    <row r="122" spans="1:85" ht="15" customHeight="1" x14ac:dyDescent="0.3">
      <c r="A122" s="460">
        <v>263</v>
      </c>
      <c r="B122" s="460" t="s">
        <v>977</v>
      </c>
      <c r="C122" s="460" t="s">
        <v>978</v>
      </c>
      <c r="D122" s="460" t="s">
        <v>1062</v>
      </c>
      <c r="E122" s="460">
        <v>10</v>
      </c>
      <c r="F122" s="461"/>
      <c r="K122" s="458" t="s">
        <v>843</v>
      </c>
      <c r="L122" s="458" t="s">
        <v>844</v>
      </c>
      <c r="X122" s="483"/>
    </row>
    <row r="123" spans="1:85" ht="15" customHeight="1" x14ac:dyDescent="0.3">
      <c r="A123" s="460">
        <v>415</v>
      </c>
      <c r="B123" s="460" t="s">
        <v>1129</v>
      </c>
      <c r="C123" s="460" t="s">
        <v>1130</v>
      </c>
      <c r="D123" s="460" t="s">
        <v>1237</v>
      </c>
      <c r="E123" s="460">
        <v>64</v>
      </c>
      <c r="F123" s="461"/>
      <c r="K123" s="458" t="s">
        <v>843</v>
      </c>
      <c r="L123" s="458" t="s">
        <v>844</v>
      </c>
      <c r="X123" s="483"/>
    </row>
    <row r="124" spans="1:85" ht="15" customHeight="1" x14ac:dyDescent="0.3">
      <c r="A124" s="460">
        <v>76</v>
      </c>
      <c r="B124" s="460" t="s">
        <v>624</v>
      </c>
      <c r="C124" s="460" t="s">
        <v>784</v>
      </c>
      <c r="D124" s="460" t="s">
        <v>664</v>
      </c>
      <c r="E124" s="460">
        <v>261</v>
      </c>
      <c r="F124" s="462">
        <v>25</v>
      </c>
      <c r="G124" s="460">
        <v>28</v>
      </c>
      <c r="H124" s="460">
        <v>106</v>
      </c>
      <c r="I124" s="460">
        <f>SUM(H124:H127)</f>
        <v>270</v>
      </c>
      <c r="J124" s="460">
        <f>SUM(E124:E127)</f>
        <v>666</v>
      </c>
      <c r="K124" s="499" t="s">
        <v>803</v>
      </c>
      <c r="L124" s="497" t="s">
        <v>741</v>
      </c>
      <c r="M124" s="498">
        <v>1</v>
      </c>
      <c r="O124" s="496"/>
      <c r="P124" s="496"/>
      <c r="Q124" s="496"/>
      <c r="R124" s="496"/>
      <c r="S124" s="496"/>
      <c r="T124" s="535" t="s">
        <v>1383</v>
      </c>
      <c r="U124" s="496"/>
      <c r="V124" s="496"/>
      <c r="W124" s="496"/>
      <c r="X124" s="496"/>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c r="AT124" s="496"/>
      <c r="AU124" s="496"/>
      <c r="AV124" s="496"/>
      <c r="AW124" s="496"/>
      <c r="AX124" s="496"/>
      <c r="AY124" s="496"/>
      <c r="AZ124" s="496"/>
      <c r="BA124" s="496"/>
      <c r="BB124" s="496"/>
      <c r="BC124" s="496"/>
      <c r="BD124" s="496"/>
      <c r="BE124" s="496"/>
      <c r="BF124" s="496"/>
      <c r="BG124" s="496"/>
      <c r="BH124" s="496"/>
      <c r="BI124" s="496"/>
      <c r="BJ124" s="496"/>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row>
    <row r="125" spans="1:85" ht="15" customHeight="1" x14ac:dyDescent="0.3">
      <c r="A125" s="460">
        <v>79</v>
      </c>
      <c r="B125" s="460" t="s">
        <v>624</v>
      </c>
      <c r="C125" s="460" t="s">
        <v>784</v>
      </c>
      <c r="D125" s="460" t="s">
        <v>673</v>
      </c>
      <c r="E125" s="460">
        <v>385</v>
      </c>
      <c r="F125" s="462">
        <v>41</v>
      </c>
      <c r="G125" s="460">
        <v>43</v>
      </c>
      <c r="H125" s="460">
        <v>164</v>
      </c>
      <c r="K125" s="458" t="s">
        <v>803</v>
      </c>
      <c r="L125" s="458" t="s">
        <v>741</v>
      </c>
      <c r="X125" s="483"/>
    </row>
    <row r="126" spans="1:85" ht="15" customHeight="1" x14ac:dyDescent="0.3">
      <c r="A126" s="460">
        <v>251</v>
      </c>
      <c r="B126" s="460" t="s">
        <v>977</v>
      </c>
      <c r="C126" s="460" t="s">
        <v>978</v>
      </c>
      <c r="D126" s="460" t="s">
        <v>1049</v>
      </c>
      <c r="E126" s="460">
        <v>10</v>
      </c>
      <c r="F126" s="461"/>
      <c r="K126" s="458" t="s">
        <v>803</v>
      </c>
      <c r="L126" s="458" t="s">
        <v>741</v>
      </c>
      <c r="X126" s="483"/>
    </row>
    <row r="127" spans="1:85" ht="15" customHeight="1" x14ac:dyDescent="0.3">
      <c r="A127" s="460">
        <v>287</v>
      </c>
      <c r="B127" s="460" t="s">
        <v>977</v>
      </c>
      <c r="C127" s="460" t="s">
        <v>978</v>
      </c>
      <c r="D127" s="460" t="s">
        <v>1086</v>
      </c>
      <c r="E127" s="460">
        <v>10</v>
      </c>
      <c r="F127" s="461"/>
      <c r="K127" s="458" t="s">
        <v>803</v>
      </c>
      <c r="L127" s="458" t="s">
        <v>741</v>
      </c>
      <c r="X127" s="483"/>
    </row>
    <row r="128" spans="1:85" ht="15" customHeight="1" x14ac:dyDescent="0.3">
      <c r="A128" s="460">
        <v>409</v>
      </c>
      <c r="B128" s="460" t="s">
        <v>1129</v>
      </c>
      <c r="C128" s="460" t="s">
        <v>1130</v>
      </c>
      <c r="D128" s="460" t="s">
        <v>1230</v>
      </c>
      <c r="E128" s="460">
        <v>64</v>
      </c>
      <c r="F128" s="461"/>
      <c r="I128" s="460">
        <f>SUM(H128)</f>
        <v>0</v>
      </c>
      <c r="J128" s="460">
        <f>SUM(E128)</f>
        <v>64</v>
      </c>
      <c r="K128" s="499" t="s">
        <v>1231</v>
      </c>
      <c r="L128" s="497" t="s">
        <v>706</v>
      </c>
      <c r="M128" s="498">
        <v>1</v>
      </c>
      <c r="O128" s="496"/>
      <c r="P128" s="496"/>
      <c r="Q128" s="496"/>
      <c r="R128" s="496"/>
      <c r="S128" s="496"/>
      <c r="T128" s="535" t="s">
        <v>1383</v>
      </c>
      <c r="U128" s="496"/>
      <c r="V128" s="496"/>
      <c r="W128" s="496"/>
      <c r="X128" s="496"/>
      <c r="Y128" s="467"/>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c r="BA128" s="496"/>
      <c r="BB128" s="496"/>
      <c r="BC128" s="496"/>
      <c r="BD128" s="496"/>
      <c r="BE128" s="496"/>
      <c r="BF128" s="496"/>
      <c r="BG128" s="496"/>
      <c r="BH128" s="496"/>
      <c r="BI128" s="496"/>
      <c r="BJ128" s="496"/>
      <c r="BK128" s="496"/>
      <c r="BL128" s="496"/>
      <c r="BM128" s="496"/>
      <c r="BN128" s="496"/>
      <c r="BO128" s="496"/>
      <c r="BP128" s="496"/>
      <c r="BQ128" s="496"/>
      <c r="BR128" s="496"/>
      <c r="BS128" s="496"/>
      <c r="BT128" s="496"/>
      <c r="BU128" s="496"/>
      <c r="BV128" s="496"/>
      <c r="BW128" s="496"/>
      <c r="BX128" s="496"/>
      <c r="BY128" s="496"/>
      <c r="BZ128" s="496"/>
      <c r="CA128" s="496"/>
      <c r="CB128" s="496"/>
      <c r="CC128" s="496"/>
      <c r="CD128" s="496"/>
      <c r="CE128" s="496"/>
      <c r="CF128" s="496"/>
      <c r="CG128" s="496"/>
    </row>
    <row r="129" spans="1:85" ht="15" customHeight="1" x14ac:dyDescent="0.3">
      <c r="A129" s="460">
        <v>158</v>
      </c>
      <c r="B129" s="460" t="s">
        <v>906</v>
      </c>
      <c r="C129" s="460" t="s">
        <v>907</v>
      </c>
      <c r="D129" s="460" t="s">
        <v>935</v>
      </c>
      <c r="E129" s="460">
        <v>143</v>
      </c>
      <c r="F129" s="462">
        <v>23</v>
      </c>
      <c r="G129" s="460">
        <v>15</v>
      </c>
      <c r="I129" s="460">
        <f>SUM(H129)</f>
        <v>0</v>
      </c>
      <c r="J129" s="460">
        <f>SUM(E129)</f>
        <v>143</v>
      </c>
      <c r="K129" s="499" t="s">
        <v>936</v>
      </c>
      <c r="L129" s="497" t="s">
        <v>937</v>
      </c>
      <c r="M129" s="498">
        <v>1</v>
      </c>
      <c r="O129" s="496"/>
      <c r="P129" s="496"/>
      <c r="Q129" s="496"/>
      <c r="R129" s="496"/>
      <c r="S129" s="496"/>
      <c r="T129" s="535" t="s">
        <v>1383</v>
      </c>
      <c r="U129" s="496"/>
      <c r="V129" s="496"/>
      <c r="W129" s="496"/>
      <c r="X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c r="BA129" s="496"/>
      <c r="BB129" s="496"/>
      <c r="BC129" s="496"/>
      <c r="BD129" s="496"/>
      <c r="BE129" s="496"/>
      <c r="BF129" s="496"/>
      <c r="BG129" s="496"/>
      <c r="BH129" s="496"/>
      <c r="BI129" s="496"/>
      <c r="BJ129" s="496"/>
      <c r="BK129" s="496"/>
      <c r="BL129" s="496"/>
      <c r="BM129" s="496"/>
      <c r="BN129" s="496"/>
      <c r="BO129" s="496"/>
      <c r="BP129" s="496"/>
      <c r="BQ129" s="496"/>
      <c r="BR129" s="496"/>
      <c r="BS129" s="496"/>
      <c r="BT129" s="496"/>
      <c r="BU129" s="496"/>
      <c r="BV129" s="496"/>
      <c r="BW129" s="496"/>
      <c r="BX129" s="496"/>
      <c r="BY129" s="496"/>
      <c r="BZ129" s="496"/>
      <c r="CA129" s="496"/>
      <c r="CB129" s="496"/>
      <c r="CC129" s="496"/>
      <c r="CD129" s="496"/>
      <c r="CE129" s="496"/>
      <c r="CF129" s="496"/>
      <c r="CG129" s="496"/>
    </row>
    <row r="130" spans="1:85" ht="15" customHeight="1" x14ac:dyDescent="0.3">
      <c r="A130" s="460">
        <v>45</v>
      </c>
      <c r="B130" s="460" t="s">
        <v>624</v>
      </c>
      <c r="C130" s="460" t="s">
        <v>625</v>
      </c>
      <c r="D130" s="460" t="s">
        <v>745</v>
      </c>
      <c r="E130" s="460">
        <v>604</v>
      </c>
      <c r="F130" s="462">
        <v>66</v>
      </c>
      <c r="G130" s="460">
        <v>65</v>
      </c>
      <c r="H130" s="460">
        <v>261</v>
      </c>
      <c r="I130" s="460">
        <f>SUM(H130:H132)</f>
        <v>261</v>
      </c>
      <c r="J130" s="460">
        <f>SUM(E130:E132)</f>
        <v>678</v>
      </c>
      <c r="K130" s="458" t="s">
        <v>1352</v>
      </c>
      <c r="L130" s="458" t="s">
        <v>1353</v>
      </c>
      <c r="N130" s="460">
        <v>1</v>
      </c>
      <c r="O130" s="460">
        <v>1</v>
      </c>
      <c r="P130" s="460">
        <v>1</v>
      </c>
      <c r="Q130" s="460">
        <v>1</v>
      </c>
      <c r="R130" s="460">
        <v>1</v>
      </c>
      <c r="S130" s="460">
        <v>-1</v>
      </c>
      <c r="T130" s="460">
        <v>1</v>
      </c>
      <c r="U130" s="460">
        <v>1</v>
      </c>
      <c r="V130" s="460">
        <v>-1</v>
      </c>
      <c r="W130" s="460">
        <v>1</v>
      </c>
      <c r="X130" s="483">
        <v>0</v>
      </c>
      <c r="Y130" s="503">
        <v>1</v>
      </c>
      <c r="Z130" s="502">
        <v>1</v>
      </c>
      <c r="AA130" s="503">
        <v>1</v>
      </c>
      <c r="AB130" s="503">
        <v>1</v>
      </c>
      <c r="AC130" s="503">
        <v>1</v>
      </c>
      <c r="AD130" s="503">
        <v>1</v>
      </c>
      <c r="AE130" s="502">
        <v>-1</v>
      </c>
      <c r="AF130" s="460">
        <v>1</v>
      </c>
      <c r="AG130" s="460">
        <v>1</v>
      </c>
      <c r="AH130" s="460">
        <v>-1</v>
      </c>
      <c r="AI130" s="460">
        <v>1</v>
      </c>
      <c r="AJ130" s="460">
        <v>-1</v>
      </c>
      <c r="AK130" s="460">
        <v>1</v>
      </c>
      <c r="AL130" s="460">
        <v>1</v>
      </c>
      <c r="AM130" s="460">
        <v>1</v>
      </c>
      <c r="AN130" s="460">
        <v>1</v>
      </c>
      <c r="AO130" s="460">
        <v>1</v>
      </c>
      <c r="AP130" s="460">
        <v>1</v>
      </c>
      <c r="BC130" s="460">
        <v>1</v>
      </c>
      <c r="BD130" s="460">
        <v>1</v>
      </c>
      <c r="BE130" s="460">
        <v>1</v>
      </c>
      <c r="BF130" s="460">
        <v>1</v>
      </c>
      <c r="BG130" s="460">
        <v>1</v>
      </c>
      <c r="BH130" s="460">
        <v>1</v>
      </c>
      <c r="BI130" s="460">
        <v>-1</v>
      </c>
      <c r="BJ130" s="460">
        <v>1</v>
      </c>
      <c r="BK130" s="460">
        <v>1</v>
      </c>
      <c r="BL130" s="460">
        <v>1</v>
      </c>
      <c r="BM130" s="460">
        <v>-1</v>
      </c>
      <c r="BN130" s="460">
        <v>-1</v>
      </c>
      <c r="BO130" s="517" t="s">
        <v>1375</v>
      </c>
      <c r="BP130" s="460">
        <v>1</v>
      </c>
      <c r="BQ130" s="460">
        <v>1</v>
      </c>
      <c r="BR130" s="460">
        <v>1</v>
      </c>
      <c r="BS130" s="460">
        <v>1</v>
      </c>
      <c r="BT130" s="460">
        <v>-1</v>
      </c>
      <c r="BU130" s="460">
        <v>-1</v>
      </c>
      <c r="BV130" s="460">
        <v>-1</v>
      </c>
      <c r="BW130" s="460">
        <v>-1</v>
      </c>
      <c r="BX130" s="460">
        <v>-1</v>
      </c>
      <c r="BY130" s="460">
        <v>-1</v>
      </c>
      <c r="BZ130" s="523">
        <v>1</v>
      </c>
      <c r="CA130" s="460">
        <v>1</v>
      </c>
      <c r="CB130" s="460">
        <v>1</v>
      </c>
      <c r="CC130" s="460">
        <v>1</v>
      </c>
      <c r="CD130" s="460">
        <v>1</v>
      </c>
      <c r="CE130" s="523">
        <v>1</v>
      </c>
      <c r="CF130" s="523">
        <v>1</v>
      </c>
      <c r="CG130" s="523">
        <v>1</v>
      </c>
    </row>
    <row r="131" spans="1:85" ht="15" customHeight="1" x14ac:dyDescent="0.3">
      <c r="A131" s="485">
        <v>195</v>
      </c>
      <c r="B131" s="485" t="s">
        <v>977</v>
      </c>
      <c r="C131" s="485" t="s">
        <v>978</v>
      </c>
      <c r="D131" s="485" t="s">
        <v>989</v>
      </c>
      <c r="E131" s="485">
        <v>10</v>
      </c>
      <c r="F131" s="486"/>
      <c r="G131" s="485"/>
      <c r="H131" s="485"/>
      <c r="I131" s="485"/>
      <c r="J131" s="485"/>
      <c r="K131" s="487" t="s">
        <v>1352</v>
      </c>
      <c r="L131" s="487" t="s">
        <v>1353</v>
      </c>
      <c r="X131" s="483"/>
    </row>
    <row r="132" spans="1:85" ht="15" customHeight="1" x14ac:dyDescent="0.3">
      <c r="A132" s="485">
        <v>428</v>
      </c>
      <c r="B132" s="485" t="s">
        <v>1129</v>
      </c>
      <c r="C132" s="485" t="s">
        <v>1130</v>
      </c>
      <c r="D132" s="485" t="s">
        <v>1252</v>
      </c>
      <c r="E132" s="485">
        <v>64</v>
      </c>
      <c r="F132" s="486"/>
      <c r="G132" s="485"/>
      <c r="H132" s="485"/>
      <c r="I132" s="485"/>
      <c r="J132" s="485"/>
      <c r="K132" s="487" t="s">
        <v>1352</v>
      </c>
      <c r="L132" s="487" t="s">
        <v>1353</v>
      </c>
      <c r="X132" s="483"/>
    </row>
    <row r="133" spans="1:85" ht="15" customHeight="1" x14ac:dyDescent="0.3">
      <c r="A133" s="460">
        <v>63</v>
      </c>
      <c r="B133" s="460" t="s">
        <v>624</v>
      </c>
      <c r="C133" s="460" t="s">
        <v>753</v>
      </c>
      <c r="D133" s="460" t="s">
        <v>748</v>
      </c>
      <c r="E133" s="460">
        <v>991</v>
      </c>
      <c r="F133" s="462">
        <v>194</v>
      </c>
      <c r="G133" s="460">
        <v>103</v>
      </c>
      <c r="H133" s="460">
        <v>1160</v>
      </c>
      <c r="I133" s="460">
        <f>SUM(H133:H134)</f>
        <v>1160</v>
      </c>
      <c r="J133" s="460">
        <f>SUM(E133:E134)</f>
        <v>1055</v>
      </c>
      <c r="K133" s="458" t="s">
        <v>782</v>
      </c>
      <c r="L133" s="458" t="s">
        <v>783</v>
      </c>
      <c r="N133" s="460">
        <v>1</v>
      </c>
      <c r="O133" s="460">
        <v>1</v>
      </c>
      <c r="P133" s="460">
        <v>1</v>
      </c>
      <c r="Q133" s="460">
        <v>1</v>
      </c>
      <c r="R133" s="483">
        <v>1</v>
      </c>
      <c r="S133" s="483">
        <v>-1</v>
      </c>
      <c r="T133" s="460" t="s">
        <v>1447</v>
      </c>
      <c r="U133" s="483">
        <v>-1</v>
      </c>
      <c r="V133" s="483">
        <v>1</v>
      </c>
      <c r="W133" s="460">
        <v>1</v>
      </c>
      <c r="X133" s="483">
        <v>0</v>
      </c>
      <c r="Y133" s="502">
        <v>1</v>
      </c>
      <c r="Z133" s="502">
        <v>1</v>
      </c>
      <c r="AA133" s="503">
        <v>1</v>
      </c>
      <c r="AB133" s="503">
        <v>1</v>
      </c>
      <c r="AC133" s="503">
        <v>1</v>
      </c>
      <c r="AD133" s="503">
        <v>1</v>
      </c>
      <c r="AE133" s="502">
        <v>-1</v>
      </c>
      <c r="AF133" s="460">
        <v>1</v>
      </c>
      <c r="AG133" s="460">
        <v>1</v>
      </c>
      <c r="AH133" s="460">
        <v>-1</v>
      </c>
      <c r="AI133" s="460">
        <v>1</v>
      </c>
      <c r="AJ133" s="460">
        <v>-1</v>
      </c>
      <c r="AK133" s="460">
        <v>1</v>
      </c>
      <c r="AL133" s="460">
        <v>1</v>
      </c>
      <c r="AM133" s="460">
        <v>1</v>
      </c>
      <c r="AQ133" s="460">
        <v>1</v>
      </c>
      <c r="AR133" s="460">
        <v>1</v>
      </c>
      <c r="AS133" s="460">
        <v>1</v>
      </c>
      <c r="BC133" s="460">
        <v>1</v>
      </c>
      <c r="BD133" s="460">
        <v>1</v>
      </c>
      <c r="BE133" s="460">
        <v>1</v>
      </c>
      <c r="BF133" s="460">
        <v>1</v>
      </c>
      <c r="BG133" s="460">
        <v>1</v>
      </c>
      <c r="BH133" s="460">
        <v>1</v>
      </c>
      <c r="BI133" s="460">
        <v>1</v>
      </c>
      <c r="BJ133" s="460">
        <v>-1</v>
      </c>
      <c r="BK133" s="460">
        <v>-1</v>
      </c>
      <c r="BL133" s="460">
        <v>-1</v>
      </c>
      <c r="BM133" s="460">
        <v>-1</v>
      </c>
      <c r="BN133" s="460">
        <v>-1</v>
      </c>
      <c r="BO133" s="460">
        <v>1</v>
      </c>
      <c r="BP133" s="460">
        <v>1</v>
      </c>
      <c r="BQ133" s="460">
        <v>1</v>
      </c>
      <c r="BR133" s="460">
        <v>1</v>
      </c>
      <c r="BS133" s="460">
        <v>1</v>
      </c>
      <c r="BT133" s="515">
        <v>1</v>
      </c>
      <c r="BU133" s="460">
        <v>-1</v>
      </c>
      <c r="BV133" s="460">
        <v>-1</v>
      </c>
      <c r="BW133" s="460">
        <v>-1</v>
      </c>
      <c r="BX133" s="460">
        <v>-1</v>
      </c>
      <c r="BY133" s="460">
        <v>-1</v>
      </c>
      <c r="BZ133" s="460">
        <v>-1</v>
      </c>
      <c r="CA133" s="460">
        <v>1</v>
      </c>
      <c r="CB133" s="460">
        <v>1</v>
      </c>
      <c r="CC133" s="460">
        <v>1</v>
      </c>
      <c r="CD133" s="460">
        <v>1</v>
      </c>
      <c r="CE133" s="523">
        <v>1</v>
      </c>
      <c r="CF133" s="523">
        <v>1</v>
      </c>
      <c r="CG133" s="523">
        <v>1</v>
      </c>
    </row>
    <row r="134" spans="1:85" ht="15" customHeight="1" x14ac:dyDescent="0.3">
      <c r="A134" s="460">
        <v>348</v>
      </c>
      <c r="B134" s="460" t="s">
        <v>1129</v>
      </c>
      <c r="C134" s="460" t="s">
        <v>1130</v>
      </c>
      <c r="D134" s="460" t="s">
        <v>1157</v>
      </c>
      <c r="E134" s="460">
        <v>64</v>
      </c>
      <c r="F134" s="461"/>
      <c r="K134" s="458" t="s">
        <v>782</v>
      </c>
      <c r="L134" s="458" t="s">
        <v>783</v>
      </c>
      <c r="X134" s="483"/>
    </row>
    <row r="135" spans="1:85" ht="15" customHeight="1" x14ac:dyDescent="0.3">
      <c r="A135" s="488">
        <v>330</v>
      </c>
      <c r="B135" s="488" t="s">
        <v>1129</v>
      </c>
      <c r="C135" s="488" t="s">
        <v>1130</v>
      </c>
      <c r="D135" s="488" t="s">
        <v>1131</v>
      </c>
      <c r="E135" s="488">
        <v>64</v>
      </c>
      <c r="F135" s="489"/>
      <c r="G135" s="488"/>
      <c r="H135" s="488"/>
      <c r="I135" s="488">
        <f>SUM(H135)</f>
        <v>0</v>
      </c>
      <c r="J135" s="490">
        <f>SUM(E135)</f>
        <v>64</v>
      </c>
      <c r="K135" s="491" t="s">
        <v>1132</v>
      </c>
      <c r="L135" s="491"/>
      <c r="M135" s="488">
        <v>2</v>
      </c>
      <c r="T135" s="460">
        <v>1</v>
      </c>
      <c r="V135" s="460">
        <v>-1</v>
      </c>
      <c r="X135" s="483"/>
    </row>
    <row r="136" spans="1:85" ht="15" customHeight="1" x14ac:dyDescent="0.3">
      <c r="A136" s="460">
        <v>122</v>
      </c>
      <c r="B136" s="460" t="s">
        <v>624</v>
      </c>
      <c r="C136" s="460" t="s">
        <v>845</v>
      </c>
      <c r="D136" s="460" t="s">
        <v>678</v>
      </c>
      <c r="E136" s="460">
        <v>638</v>
      </c>
      <c r="F136" s="462">
        <v>65</v>
      </c>
      <c r="G136" s="460">
        <v>71</v>
      </c>
      <c r="H136" s="460">
        <v>319</v>
      </c>
      <c r="I136" s="460">
        <f>SUM(H136:H138)</f>
        <v>319</v>
      </c>
      <c r="J136" s="460">
        <f>SUM(E136:E138)</f>
        <v>712</v>
      </c>
      <c r="K136" s="458" t="s">
        <v>1344</v>
      </c>
      <c r="L136" s="458" t="s">
        <v>872</v>
      </c>
      <c r="N136" s="512" t="s">
        <v>1375</v>
      </c>
      <c r="O136" s="512" t="s">
        <v>1375</v>
      </c>
      <c r="P136" s="460">
        <v>1</v>
      </c>
      <c r="Q136" s="460">
        <v>1</v>
      </c>
      <c r="R136" s="512" t="s">
        <v>1375</v>
      </c>
      <c r="S136" s="512" t="s">
        <v>1375</v>
      </c>
      <c r="T136" s="512">
        <v>1</v>
      </c>
      <c r="U136" s="512">
        <v>1</v>
      </c>
      <c r="V136" s="512">
        <v>-1</v>
      </c>
      <c r="W136" s="460">
        <v>1</v>
      </c>
      <c r="X136" s="483">
        <v>0</v>
      </c>
      <c r="Y136" s="503">
        <v>1</v>
      </c>
      <c r="Z136" s="502">
        <v>1</v>
      </c>
      <c r="AA136" s="503">
        <v>1</v>
      </c>
      <c r="AB136" s="503">
        <v>1</v>
      </c>
      <c r="AC136" s="503">
        <v>1</v>
      </c>
      <c r="AD136" s="503">
        <v>1</v>
      </c>
      <c r="AE136" s="502">
        <v>1</v>
      </c>
      <c r="AF136" s="460">
        <v>1</v>
      </c>
      <c r="AG136" s="460">
        <v>1</v>
      </c>
      <c r="AH136" s="460">
        <v>-1</v>
      </c>
      <c r="AI136" s="460">
        <v>-1</v>
      </c>
      <c r="AJ136" s="460">
        <v>1</v>
      </c>
      <c r="AK136" s="460">
        <v>1</v>
      </c>
      <c r="AL136" s="460">
        <v>-1</v>
      </c>
      <c r="AM136" s="460">
        <v>1</v>
      </c>
      <c r="AW136" s="460">
        <v>1</v>
      </c>
      <c r="AX136" s="460">
        <v>1</v>
      </c>
      <c r="AY136" s="460">
        <v>1</v>
      </c>
      <c r="BC136" s="460">
        <v>1</v>
      </c>
      <c r="BD136" s="460">
        <v>1</v>
      </c>
      <c r="BE136" s="460">
        <v>1</v>
      </c>
      <c r="BF136" s="460">
        <v>1</v>
      </c>
      <c r="BG136" s="460">
        <v>1</v>
      </c>
      <c r="BH136" s="460">
        <v>1</v>
      </c>
      <c r="BI136" s="460">
        <v>1</v>
      </c>
      <c r="BJ136" s="460">
        <v>1</v>
      </c>
      <c r="BK136" s="460">
        <v>1</v>
      </c>
      <c r="BL136" s="460">
        <v>1</v>
      </c>
      <c r="BM136" s="517" t="s">
        <v>1375</v>
      </c>
      <c r="BN136" s="512" t="s">
        <v>1375</v>
      </c>
      <c r="BO136" s="460">
        <v>1</v>
      </c>
      <c r="BP136" s="512" t="s">
        <v>1375</v>
      </c>
      <c r="BQ136" s="460">
        <v>1</v>
      </c>
      <c r="BR136" s="460">
        <v>1</v>
      </c>
      <c r="BS136" s="460">
        <v>1</v>
      </c>
      <c r="BT136" s="460">
        <v>-1</v>
      </c>
      <c r="BU136" s="523">
        <v>1</v>
      </c>
      <c r="BV136" s="517" t="s">
        <v>1375</v>
      </c>
      <c r="BW136" s="523">
        <v>1</v>
      </c>
      <c r="BX136" s="523">
        <v>1</v>
      </c>
      <c r="BY136" s="517" t="s">
        <v>1375</v>
      </c>
      <c r="BZ136" s="523">
        <v>1</v>
      </c>
      <c r="CA136" s="460">
        <v>1</v>
      </c>
      <c r="CB136" s="460">
        <v>1</v>
      </c>
      <c r="CC136" s="460">
        <v>1</v>
      </c>
      <c r="CD136" s="460">
        <v>1</v>
      </c>
      <c r="CE136" s="523">
        <v>1</v>
      </c>
      <c r="CF136" s="523">
        <v>1</v>
      </c>
      <c r="CG136" s="523">
        <v>1</v>
      </c>
    </row>
    <row r="137" spans="1:85" ht="15" customHeight="1" x14ac:dyDescent="0.3">
      <c r="A137" s="460">
        <v>311</v>
      </c>
      <c r="B137" s="460" t="s">
        <v>977</v>
      </c>
      <c r="C137" s="460" t="s">
        <v>1029</v>
      </c>
      <c r="D137" s="460" t="s">
        <v>1110</v>
      </c>
      <c r="E137" s="460">
        <v>10</v>
      </c>
      <c r="F137" s="467"/>
      <c r="K137" s="530" t="s">
        <v>1344</v>
      </c>
      <c r="L137" s="530" t="s">
        <v>872</v>
      </c>
      <c r="X137" s="483"/>
      <c r="Y137" s="503"/>
    </row>
    <row r="138" spans="1:85" ht="15" customHeight="1" x14ac:dyDescent="0.3">
      <c r="A138" s="460">
        <v>373</v>
      </c>
      <c r="B138" s="460" t="s">
        <v>1129</v>
      </c>
      <c r="C138" s="460" t="s">
        <v>1130</v>
      </c>
      <c r="D138" s="460" t="s">
        <v>1187</v>
      </c>
      <c r="E138" s="460">
        <v>64</v>
      </c>
      <c r="F138" s="461"/>
      <c r="K138" s="458" t="s">
        <v>1344</v>
      </c>
      <c r="L138" s="458" t="s">
        <v>872</v>
      </c>
      <c r="X138" s="483"/>
    </row>
    <row r="139" spans="1:85" ht="15" customHeight="1" x14ac:dyDescent="0.3">
      <c r="A139" s="488">
        <v>441</v>
      </c>
      <c r="B139" s="488" t="s">
        <v>1129</v>
      </c>
      <c r="C139" s="488" t="s">
        <v>1130</v>
      </c>
      <c r="D139" s="488" t="s">
        <v>1269</v>
      </c>
      <c r="E139" s="488">
        <v>64</v>
      </c>
      <c r="F139" s="489"/>
      <c r="G139" s="488"/>
      <c r="H139" s="488"/>
      <c r="I139" s="488">
        <f>SUM(H139)</f>
        <v>0</v>
      </c>
      <c r="J139" s="490">
        <f>SUM(E139)</f>
        <v>64</v>
      </c>
      <c r="K139" s="491" t="s">
        <v>1270</v>
      </c>
      <c r="L139" s="491" t="s">
        <v>1271</v>
      </c>
      <c r="M139" s="488">
        <v>2</v>
      </c>
      <c r="T139" s="460">
        <v>1</v>
      </c>
      <c r="V139" s="460">
        <v>-1</v>
      </c>
      <c r="X139" s="483"/>
    </row>
    <row r="140" spans="1:85" ht="15" customHeight="1" x14ac:dyDescent="0.3">
      <c r="A140" s="460">
        <v>20</v>
      </c>
      <c r="B140" s="460" t="s">
        <v>624</v>
      </c>
      <c r="C140" s="460" t="s">
        <v>625</v>
      </c>
      <c r="D140" s="460" t="s">
        <v>681</v>
      </c>
      <c r="E140" s="460">
        <v>925</v>
      </c>
      <c r="F140" s="462">
        <v>106</v>
      </c>
      <c r="G140" s="460">
        <v>105</v>
      </c>
      <c r="H140" s="460">
        <v>292</v>
      </c>
      <c r="I140" s="460">
        <f>SUM(H140:H142)</f>
        <v>292</v>
      </c>
      <c r="J140" s="460">
        <f>SUM(E140:E142)</f>
        <v>999</v>
      </c>
      <c r="K140" s="458" t="s">
        <v>682</v>
      </c>
      <c r="L140" s="458" t="s">
        <v>683</v>
      </c>
      <c r="N140" s="460">
        <v>1</v>
      </c>
      <c r="O140" s="460">
        <v>1</v>
      </c>
      <c r="P140" s="460">
        <v>1</v>
      </c>
      <c r="Q140" s="460">
        <v>1</v>
      </c>
      <c r="R140" s="483">
        <v>-1</v>
      </c>
      <c r="S140" s="483">
        <v>1</v>
      </c>
      <c r="T140" s="460">
        <v>1</v>
      </c>
      <c r="U140" s="483">
        <v>1</v>
      </c>
      <c r="V140" s="483">
        <v>-1</v>
      </c>
      <c r="W140" s="460">
        <v>1</v>
      </c>
      <c r="X140" s="483">
        <v>0</v>
      </c>
      <c r="Y140" s="503">
        <v>1</v>
      </c>
      <c r="Z140" s="502">
        <v>1</v>
      </c>
      <c r="AA140" s="503">
        <v>1</v>
      </c>
      <c r="AB140" s="503">
        <v>1</v>
      </c>
      <c r="AC140" s="503">
        <v>1</v>
      </c>
      <c r="AD140" s="503">
        <v>1</v>
      </c>
      <c r="AE140" s="502">
        <v>-1</v>
      </c>
      <c r="AF140" s="460">
        <v>1</v>
      </c>
      <c r="AG140" s="460">
        <v>1</v>
      </c>
      <c r="AH140" s="460">
        <v>-1</v>
      </c>
      <c r="AI140" s="460">
        <v>1</v>
      </c>
      <c r="AJ140" s="460">
        <v>-1</v>
      </c>
      <c r="AK140" s="460">
        <v>1</v>
      </c>
      <c r="AL140" s="460">
        <v>1</v>
      </c>
      <c r="AM140" s="460">
        <v>1</v>
      </c>
      <c r="AN140" s="460">
        <v>1</v>
      </c>
      <c r="AO140" s="460">
        <v>1</v>
      </c>
      <c r="AP140" s="460">
        <v>1</v>
      </c>
      <c r="BC140" s="460">
        <v>-1</v>
      </c>
      <c r="BD140" s="460">
        <v>-1</v>
      </c>
      <c r="BE140" s="460">
        <v>-1</v>
      </c>
      <c r="BF140" s="460">
        <v>1</v>
      </c>
      <c r="BG140" s="460">
        <v>1</v>
      </c>
      <c r="BH140" s="460">
        <v>-1</v>
      </c>
      <c r="BI140" s="460">
        <v>-1</v>
      </c>
      <c r="BJ140" s="460">
        <v>-1</v>
      </c>
      <c r="BK140" s="460">
        <v>-1</v>
      </c>
      <c r="BL140" s="460">
        <v>-1</v>
      </c>
      <c r="BM140" s="517" t="s">
        <v>1375</v>
      </c>
      <c r="BN140" s="460">
        <v>-1</v>
      </c>
      <c r="BO140" s="460">
        <v>-1</v>
      </c>
      <c r="BP140" s="517" t="s">
        <v>1375</v>
      </c>
      <c r="BQ140" s="460">
        <v>1</v>
      </c>
      <c r="BR140" s="460">
        <v>1</v>
      </c>
      <c r="BS140" s="460">
        <v>1</v>
      </c>
      <c r="BT140" s="460">
        <v>-1</v>
      </c>
      <c r="BU140" s="460">
        <v>-1</v>
      </c>
      <c r="BV140" s="460">
        <v>-1</v>
      </c>
      <c r="BW140" s="460">
        <v>-1</v>
      </c>
      <c r="BX140" s="460">
        <v>-1</v>
      </c>
      <c r="BY140" s="517" t="s">
        <v>1375</v>
      </c>
      <c r="BZ140" s="523">
        <v>1</v>
      </c>
      <c r="CA140" s="517" t="s">
        <v>1375</v>
      </c>
      <c r="CB140" s="460">
        <v>1</v>
      </c>
      <c r="CC140" s="460">
        <v>1</v>
      </c>
      <c r="CD140" s="460">
        <v>1</v>
      </c>
      <c r="CE140" s="517" t="s">
        <v>1375</v>
      </c>
      <c r="CF140" s="517" t="s">
        <v>1375</v>
      </c>
      <c r="CG140" s="517" t="s">
        <v>1375</v>
      </c>
    </row>
    <row r="141" spans="1:85" ht="15" customHeight="1" x14ac:dyDescent="0.3">
      <c r="A141" s="460">
        <v>201</v>
      </c>
      <c r="B141" s="460" t="s">
        <v>977</v>
      </c>
      <c r="C141" s="460" t="s">
        <v>978</v>
      </c>
      <c r="D141" s="460" t="s">
        <v>995</v>
      </c>
      <c r="E141" s="460">
        <v>10</v>
      </c>
      <c r="F141" s="461"/>
      <c r="K141" s="458" t="s">
        <v>682</v>
      </c>
      <c r="L141" s="458" t="s">
        <v>683</v>
      </c>
      <c r="X141" s="483"/>
    </row>
    <row r="142" spans="1:85" ht="15" customHeight="1" x14ac:dyDescent="0.3">
      <c r="A142" s="460">
        <v>418</v>
      </c>
      <c r="B142" s="460" t="s">
        <v>1129</v>
      </c>
      <c r="C142" s="460" t="s">
        <v>1130</v>
      </c>
      <c r="D142" s="460" t="s">
        <v>1240</v>
      </c>
      <c r="E142" s="460">
        <v>64</v>
      </c>
      <c r="F142" s="461"/>
      <c r="K142" s="458" t="s">
        <v>682</v>
      </c>
      <c r="L142" s="458" t="s">
        <v>683</v>
      </c>
      <c r="X142" s="483"/>
    </row>
    <row r="143" spans="1:85" ht="15" customHeight="1" x14ac:dyDescent="0.3">
      <c r="A143" s="460">
        <v>37</v>
      </c>
      <c r="B143" s="460" t="s">
        <v>624</v>
      </c>
      <c r="C143" s="460" t="s">
        <v>625</v>
      </c>
      <c r="D143" s="460" t="s">
        <v>726</v>
      </c>
      <c r="E143" s="460">
        <v>285</v>
      </c>
      <c r="F143" s="462">
        <v>30</v>
      </c>
      <c r="G143" s="460">
        <v>31</v>
      </c>
      <c r="H143" s="460">
        <v>117</v>
      </c>
      <c r="I143" s="460">
        <f>SUM(H143:H144)</f>
        <v>117</v>
      </c>
      <c r="J143" s="460">
        <f>SUM(E143:E144)</f>
        <v>295</v>
      </c>
      <c r="K143" s="499" t="s">
        <v>727</v>
      </c>
      <c r="L143" s="497" t="s">
        <v>728</v>
      </c>
      <c r="M143" s="498">
        <v>1</v>
      </c>
      <c r="O143" s="496"/>
      <c r="P143" s="496"/>
      <c r="Q143" s="496"/>
      <c r="R143" s="496"/>
      <c r="S143" s="496"/>
      <c r="T143" s="535" t="s">
        <v>1383</v>
      </c>
      <c r="U143" s="496"/>
      <c r="V143" s="496"/>
      <c r="W143" s="496"/>
      <c r="X143" s="496"/>
      <c r="Y143" s="503"/>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c r="AT143" s="496"/>
      <c r="AU143" s="496"/>
      <c r="AV143" s="496"/>
      <c r="AW143" s="496"/>
      <c r="AX143" s="496"/>
      <c r="AY143" s="496"/>
      <c r="AZ143" s="496"/>
      <c r="BA143" s="496"/>
      <c r="BB143" s="496"/>
      <c r="BC143" s="496"/>
      <c r="BD143" s="496"/>
      <c r="BE143" s="496"/>
      <c r="BF143" s="496"/>
      <c r="BG143" s="496"/>
      <c r="BH143" s="496"/>
      <c r="BI143" s="496"/>
      <c r="BJ143" s="496"/>
      <c r="BK143" s="496"/>
      <c r="BL143" s="496"/>
      <c r="BM143" s="496"/>
      <c r="BN143" s="496"/>
      <c r="BO143" s="496"/>
      <c r="BP143" s="496"/>
      <c r="BQ143" s="496"/>
      <c r="BR143" s="496"/>
      <c r="BS143" s="496"/>
      <c r="BT143" s="496"/>
      <c r="BU143" s="496"/>
      <c r="BV143" s="496"/>
      <c r="BW143" s="496"/>
      <c r="BX143" s="496"/>
      <c r="BY143" s="496"/>
      <c r="BZ143" s="496"/>
      <c r="CA143" s="496"/>
      <c r="CB143" s="496"/>
      <c r="CC143" s="496"/>
      <c r="CD143" s="496"/>
      <c r="CE143" s="496"/>
      <c r="CF143" s="496"/>
      <c r="CG143" s="496"/>
    </row>
    <row r="144" spans="1:85" ht="15" customHeight="1" x14ac:dyDescent="0.3">
      <c r="A144" s="460">
        <v>210</v>
      </c>
      <c r="B144" s="460" t="s">
        <v>977</v>
      </c>
      <c r="C144" s="460" t="s">
        <v>978</v>
      </c>
      <c r="D144" s="460" t="s">
        <v>1004</v>
      </c>
      <c r="E144" s="460">
        <v>10</v>
      </c>
      <c r="F144" s="461"/>
      <c r="K144" s="458" t="s">
        <v>727</v>
      </c>
      <c r="L144" s="458" t="s">
        <v>728</v>
      </c>
      <c r="X144" s="483"/>
    </row>
    <row r="145" spans="1:85" ht="15" customHeight="1" x14ac:dyDescent="0.3">
      <c r="A145" s="460">
        <v>50</v>
      </c>
      <c r="B145" s="460" t="s">
        <v>624</v>
      </c>
      <c r="C145" s="460" t="s">
        <v>753</v>
      </c>
      <c r="D145" s="460" t="s">
        <v>647</v>
      </c>
      <c r="E145" s="460">
        <v>608</v>
      </c>
      <c r="F145" s="462">
        <v>92</v>
      </c>
      <c r="G145" s="460">
        <v>68</v>
      </c>
      <c r="H145" s="460">
        <v>387</v>
      </c>
      <c r="I145" s="460">
        <f>SUM(H145:H147)</f>
        <v>387</v>
      </c>
      <c r="J145" s="460">
        <f>SUM(E145:E147)</f>
        <v>682</v>
      </c>
      <c r="K145" s="458" t="s">
        <v>758</v>
      </c>
      <c r="L145" s="458" t="s">
        <v>759</v>
      </c>
      <c r="N145" s="460">
        <v>1</v>
      </c>
      <c r="O145" s="460">
        <v>1</v>
      </c>
      <c r="P145" s="460">
        <v>1</v>
      </c>
      <c r="Q145" s="460" t="s">
        <v>1375</v>
      </c>
      <c r="R145" s="512" t="s">
        <v>1375</v>
      </c>
      <c r="S145" s="512" t="s">
        <v>1375</v>
      </c>
      <c r="T145" s="512">
        <v>1</v>
      </c>
      <c r="U145" s="512">
        <v>1</v>
      </c>
      <c r="V145" s="512">
        <v>-1</v>
      </c>
      <c r="W145" s="512" t="s">
        <v>1375</v>
      </c>
      <c r="X145" s="483">
        <v>0</v>
      </c>
      <c r="Y145" s="513" t="s">
        <v>1375</v>
      </c>
      <c r="Z145" s="513" t="s">
        <v>1375</v>
      </c>
      <c r="AA145" s="514" t="s">
        <v>1375</v>
      </c>
      <c r="AB145" s="503">
        <v>1</v>
      </c>
      <c r="AC145" s="514" t="s">
        <v>1375</v>
      </c>
      <c r="AD145" s="514" t="s">
        <v>1375</v>
      </c>
      <c r="AE145" s="513" t="s">
        <v>1375</v>
      </c>
      <c r="AF145" s="512" t="s">
        <v>1375</v>
      </c>
      <c r="AG145" s="460">
        <v>1</v>
      </c>
      <c r="AH145" s="460">
        <v>1</v>
      </c>
      <c r="AI145" s="460">
        <v>1</v>
      </c>
      <c r="AJ145" s="460">
        <v>1</v>
      </c>
      <c r="AK145" s="512" t="s">
        <v>1375</v>
      </c>
      <c r="AL145" s="512" t="s">
        <v>1375</v>
      </c>
      <c r="AM145" s="460">
        <v>1</v>
      </c>
      <c r="AQ145" s="460">
        <v>-1</v>
      </c>
      <c r="AR145" s="460">
        <v>-1</v>
      </c>
      <c r="AS145" s="460">
        <v>-1</v>
      </c>
      <c r="BC145" s="460">
        <v>-1</v>
      </c>
      <c r="BD145" s="460">
        <v>-1</v>
      </c>
      <c r="BE145" s="460">
        <v>-1</v>
      </c>
      <c r="BF145" s="512" t="s">
        <v>1375</v>
      </c>
      <c r="BG145" s="512" t="s">
        <v>1375</v>
      </c>
      <c r="BH145" s="512" t="s">
        <v>1375</v>
      </c>
      <c r="BI145" s="512" t="s">
        <v>1375</v>
      </c>
      <c r="BJ145" s="460">
        <v>-1</v>
      </c>
      <c r="BK145" s="460">
        <v>-1</v>
      </c>
      <c r="BL145" s="460">
        <v>-1</v>
      </c>
      <c r="BM145" s="515" t="s">
        <v>1383</v>
      </c>
      <c r="BN145" s="460">
        <v>1</v>
      </c>
      <c r="BO145" s="460">
        <v>-1</v>
      </c>
      <c r="BP145" s="460">
        <v>1</v>
      </c>
      <c r="BQ145" s="460">
        <v>1</v>
      </c>
      <c r="BR145" s="460">
        <v>1</v>
      </c>
      <c r="BS145" s="460">
        <v>1</v>
      </c>
      <c r="BT145" s="460">
        <v>-1</v>
      </c>
      <c r="BU145" s="460">
        <v>-1</v>
      </c>
      <c r="BV145" s="460">
        <v>-1</v>
      </c>
      <c r="BW145" s="460">
        <v>-1</v>
      </c>
      <c r="BX145" s="460">
        <v>-1</v>
      </c>
      <c r="BY145" s="460">
        <v>-1</v>
      </c>
      <c r="BZ145" s="517" t="s">
        <v>1375</v>
      </c>
      <c r="CA145" s="517" t="s">
        <v>1375</v>
      </c>
      <c r="CB145" s="460">
        <v>1</v>
      </c>
      <c r="CC145" s="460">
        <v>1</v>
      </c>
      <c r="CD145" s="460">
        <v>1</v>
      </c>
      <c r="CE145" s="460">
        <v>-1</v>
      </c>
      <c r="CF145" s="460">
        <v>-1</v>
      </c>
      <c r="CG145" s="460">
        <v>-1</v>
      </c>
    </row>
    <row r="146" spans="1:85" ht="15" customHeight="1" x14ac:dyDescent="0.3">
      <c r="A146" s="460">
        <v>289</v>
      </c>
      <c r="B146" s="460" t="s">
        <v>977</v>
      </c>
      <c r="C146" s="460" t="s">
        <v>1010</v>
      </c>
      <c r="D146" s="460" t="s">
        <v>1088</v>
      </c>
      <c r="E146" s="460">
        <v>10</v>
      </c>
      <c r="F146" s="461"/>
      <c r="K146" s="458" t="s">
        <v>758</v>
      </c>
      <c r="L146" s="458" t="s">
        <v>759</v>
      </c>
      <c r="X146" s="483"/>
    </row>
    <row r="147" spans="1:85" ht="15" customHeight="1" x14ac:dyDescent="0.3">
      <c r="A147" s="460">
        <v>464</v>
      </c>
      <c r="B147" s="460" t="s">
        <v>1129</v>
      </c>
      <c r="C147" s="460" t="s">
        <v>1130</v>
      </c>
      <c r="D147" s="460" t="s">
        <v>1296</v>
      </c>
      <c r="E147" s="460">
        <v>64</v>
      </c>
      <c r="F147" s="461"/>
      <c r="K147" s="458" t="s">
        <v>758</v>
      </c>
      <c r="L147" s="458" t="s">
        <v>759</v>
      </c>
      <c r="X147" s="483"/>
    </row>
    <row r="148" spans="1:85" ht="15" customHeight="1" x14ac:dyDescent="0.3">
      <c r="A148" s="460">
        <v>85</v>
      </c>
      <c r="B148" s="460" t="s">
        <v>624</v>
      </c>
      <c r="C148" s="460" t="s">
        <v>784</v>
      </c>
      <c r="D148" s="460" t="s">
        <v>696</v>
      </c>
      <c r="E148" s="460">
        <v>736</v>
      </c>
      <c r="F148" s="462">
        <v>74</v>
      </c>
      <c r="G148" s="460">
        <v>80</v>
      </c>
      <c r="H148" s="460">
        <v>383</v>
      </c>
      <c r="I148" s="460">
        <f>SUM(H148:H150)</f>
        <v>383</v>
      </c>
      <c r="J148" s="460">
        <f>SUM(E148:E150)</f>
        <v>810</v>
      </c>
      <c r="K148" s="499" t="s">
        <v>1338</v>
      </c>
      <c r="L148" s="497"/>
      <c r="M148" s="498">
        <v>1</v>
      </c>
      <c r="O148" s="496"/>
      <c r="P148" s="496"/>
      <c r="Q148" s="496"/>
      <c r="R148" s="496"/>
      <c r="S148" s="496"/>
      <c r="T148" s="496">
        <v>1</v>
      </c>
      <c r="U148" s="496">
        <v>1</v>
      </c>
      <c r="V148" s="496">
        <v>1</v>
      </c>
      <c r="W148" s="496"/>
      <c r="X148" s="496"/>
      <c r="Y148" s="503"/>
      <c r="Z148" s="496"/>
      <c r="AA148" s="496"/>
      <c r="AB148" s="496"/>
      <c r="AC148" s="496"/>
      <c r="AD148" s="496"/>
      <c r="AE148" s="496"/>
      <c r="AF148" s="496"/>
      <c r="AG148" s="496"/>
      <c r="AH148" s="496"/>
      <c r="AI148" s="496"/>
      <c r="AJ148" s="496"/>
      <c r="AK148" s="496"/>
      <c r="AL148" s="496"/>
      <c r="AM148" s="496"/>
      <c r="AN148" s="496"/>
      <c r="AO148" s="496"/>
      <c r="AP148" s="496"/>
      <c r="AQ148" s="496"/>
      <c r="AR148" s="496"/>
      <c r="AS148" s="496"/>
      <c r="AT148" s="496"/>
      <c r="AU148" s="496"/>
      <c r="AV148" s="496"/>
      <c r="AW148" s="496"/>
      <c r="AX148" s="496"/>
      <c r="AY148" s="496"/>
      <c r="AZ148" s="496"/>
      <c r="BA148" s="496"/>
      <c r="BB148" s="496"/>
      <c r="BC148" s="496"/>
      <c r="BD148" s="496"/>
      <c r="BE148" s="496"/>
      <c r="BF148" s="496"/>
      <c r="BG148" s="496"/>
      <c r="BH148" s="496"/>
      <c r="BI148" s="496"/>
      <c r="BJ148" s="496"/>
      <c r="BK148" s="496"/>
      <c r="BL148" s="496"/>
      <c r="BM148" s="496"/>
      <c r="BN148" s="496"/>
      <c r="BO148" s="496"/>
      <c r="BP148" s="496"/>
      <c r="BQ148" s="496"/>
      <c r="BR148" s="496"/>
      <c r="BS148" s="496"/>
      <c r="BT148" s="496"/>
      <c r="BU148" s="496"/>
      <c r="BV148" s="496"/>
      <c r="BW148" s="496"/>
      <c r="BX148" s="496"/>
      <c r="BY148" s="496"/>
      <c r="BZ148" s="496"/>
      <c r="CA148" s="496"/>
      <c r="CB148" s="496"/>
      <c r="CC148" s="496"/>
      <c r="CD148" s="496"/>
      <c r="CE148" s="496"/>
      <c r="CF148" s="496"/>
      <c r="CG148" s="496"/>
    </row>
    <row r="149" spans="1:85" ht="15" customHeight="1" x14ac:dyDescent="0.3">
      <c r="A149" s="460">
        <v>282</v>
      </c>
      <c r="B149" s="460" t="s">
        <v>977</v>
      </c>
      <c r="C149" s="460" t="s">
        <v>978</v>
      </c>
      <c r="D149" s="460" t="s">
        <v>1081</v>
      </c>
      <c r="E149" s="460">
        <v>10</v>
      </c>
      <c r="F149" s="461"/>
      <c r="K149" s="458" t="s">
        <v>1338</v>
      </c>
      <c r="X149" s="483"/>
    </row>
    <row r="150" spans="1:85" ht="15" customHeight="1" x14ac:dyDescent="0.3">
      <c r="A150" s="460">
        <v>332</v>
      </c>
      <c r="B150" s="460" t="s">
        <v>1129</v>
      </c>
      <c r="C150" s="460" t="s">
        <v>1130</v>
      </c>
      <c r="D150" s="460" t="s">
        <v>1134</v>
      </c>
      <c r="E150" s="460">
        <v>64</v>
      </c>
      <c r="F150" s="461"/>
      <c r="K150" s="458" t="s">
        <v>1338</v>
      </c>
      <c r="X150" s="483"/>
    </row>
    <row r="151" spans="1:85" ht="15" customHeight="1" x14ac:dyDescent="0.3">
      <c r="A151" s="460">
        <v>148</v>
      </c>
      <c r="B151" s="460" t="s">
        <v>906</v>
      </c>
      <c r="C151" s="460" t="s">
        <v>907</v>
      </c>
      <c r="D151" s="460" t="s">
        <v>911</v>
      </c>
      <c r="E151" s="460">
        <v>129</v>
      </c>
      <c r="F151" s="462">
        <v>12</v>
      </c>
      <c r="G151" s="460">
        <v>12</v>
      </c>
      <c r="I151" s="460">
        <f>SUM(H151)</f>
        <v>0</v>
      </c>
      <c r="J151" s="460">
        <f>SUM(E151)</f>
        <v>129</v>
      </c>
      <c r="K151" s="499" t="s">
        <v>912</v>
      </c>
      <c r="L151" s="497" t="s">
        <v>913</v>
      </c>
      <c r="M151" s="498">
        <v>1</v>
      </c>
      <c r="O151" s="496"/>
      <c r="P151" s="496"/>
      <c r="Q151" s="496"/>
      <c r="R151" s="496"/>
      <c r="S151" s="496"/>
      <c r="T151" s="535" t="s">
        <v>1383</v>
      </c>
      <c r="U151" s="496"/>
      <c r="V151" s="496"/>
      <c r="W151" s="496"/>
      <c r="X151" s="496"/>
      <c r="Z151" s="496"/>
      <c r="AA151" s="496"/>
      <c r="AB151" s="496"/>
      <c r="AC151" s="496"/>
      <c r="AD151" s="496"/>
      <c r="AE151" s="496"/>
      <c r="AF151" s="496"/>
      <c r="AG151" s="496"/>
      <c r="AH151" s="496"/>
      <c r="AI151" s="496"/>
      <c r="AJ151" s="496"/>
      <c r="AK151" s="496"/>
      <c r="AL151" s="496"/>
      <c r="AM151" s="496"/>
      <c r="AN151" s="496"/>
      <c r="AO151" s="496"/>
      <c r="AP151" s="496"/>
      <c r="AQ151" s="496"/>
      <c r="AR151" s="496"/>
      <c r="AS151" s="496"/>
      <c r="AT151" s="496"/>
      <c r="AU151" s="496"/>
      <c r="AV151" s="496"/>
      <c r="AW151" s="496"/>
      <c r="AX151" s="496"/>
      <c r="AY151" s="496"/>
      <c r="AZ151" s="496"/>
      <c r="BA151" s="496"/>
      <c r="BB151" s="496"/>
      <c r="BC151" s="496"/>
      <c r="BD151" s="496"/>
      <c r="BE151" s="496"/>
      <c r="BF151" s="496"/>
      <c r="BG151" s="496"/>
      <c r="BH151" s="496"/>
      <c r="BI151" s="496"/>
      <c r="BJ151" s="496"/>
      <c r="BK151" s="496"/>
      <c r="BL151" s="496"/>
      <c r="BM151" s="496"/>
      <c r="BN151" s="496"/>
      <c r="BO151" s="496"/>
      <c r="BP151" s="496"/>
      <c r="BQ151" s="496"/>
      <c r="BR151" s="496"/>
      <c r="BS151" s="496"/>
      <c r="BT151" s="496"/>
      <c r="BU151" s="496"/>
      <c r="BV151" s="496"/>
      <c r="BW151" s="496"/>
      <c r="BX151" s="496"/>
      <c r="BY151" s="496"/>
      <c r="BZ151" s="496"/>
      <c r="CA151" s="496"/>
      <c r="CB151" s="496"/>
      <c r="CC151" s="496"/>
      <c r="CD151" s="496"/>
      <c r="CE151" s="496"/>
      <c r="CF151" s="496"/>
      <c r="CG151" s="496"/>
    </row>
    <row r="152" spans="1:85" ht="15" customHeight="1" x14ac:dyDescent="0.3">
      <c r="A152" s="460">
        <v>176</v>
      </c>
      <c r="B152" s="460" t="s">
        <v>942</v>
      </c>
      <c r="C152" s="460" t="s">
        <v>784</v>
      </c>
      <c r="D152" s="460" t="s">
        <v>945</v>
      </c>
      <c r="E152" s="460">
        <v>129</v>
      </c>
      <c r="F152" s="462">
        <v>21</v>
      </c>
      <c r="G152" s="460">
        <v>19</v>
      </c>
      <c r="I152" s="460">
        <f>SUM(H152)</f>
        <v>0</v>
      </c>
      <c r="J152" s="460">
        <f>SUM(E152)</f>
        <v>129</v>
      </c>
      <c r="K152" s="499" t="s">
        <v>969</v>
      </c>
      <c r="L152" s="497" t="s">
        <v>970</v>
      </c>
      <c r="M152" s="498">
        <v>1</v>
      </c>
      <c r="O152" s="496"/>
      <c r="P152" s="496"/>
      <c r="Q152" s="496"/>
      <c r="R152" s="496"/>
      <c r="S152" s="496"/>
      <c r="T152" s="535" t="s">
        <v>1383</v>
      </c>
      <c r="U152" s="496"/>
      <c r="V152" s="496"/>
      <c r="W152" s="496"/>
      <c r="X152" s="496"/>
      <c r="Z152" s="496"/>
      <c r="AA152" s="496"/>
      <c r="AB152" s="496"/>
      <c r="AC152" s="496"/>
      <c r="AD152" s="496"/>
      <c r="AE152" s="496"/>
      <c r="AF152" s="496"/>
      <c r="AG152" s="496"/>
      <c r="AH152" s="496"/>
      <c r="AI152" s="496"/>
      <c r="AJ152" s="496"/>
      <c r="AK152" s="496"/>
      <c r="AL152" s="496"/>
      <c r="AM152" s="496"/>
      <c r="AN152" s="496"/>
      <c r="AO152" s="496"/>
      <c r="AP152" s="496"/>
      <c r="AQ152" s="496"/>
      <c r="AR152" s="496"/>
      <c r="AS152" s="496"/>
      <c r="AT152" s="496"/>
      <c r="AU152" s="496"/>
      <c r="AV152" s="496"/>
      <c r="AW152" s="496"/>
      <c r="AX152" s="496"/>
      <c r="AY152" s="496"/>
      <c r="AZ152" s="496"/>
      <c r="BA152" s="496"/>
      <c r="BB152" s="496"/>
      <c r="BC152" s="496"/>
      <c r="BD152" s="496"/>
      <c r="BE152" s="496"/>
      <c r="BF152" s="496"/>
      <c r="BG152" s="496"/>
      <c r="BH152" s="496"/>
      <c r="BI152" s="496"/>
      <c r="BJ152" s="496"/>
      <c r="BK152" s="496"/>
      <c r="BL152" s="496"/>
      <c r="BM152" s="496"/>
      <c r="BN152" s="496"/>
      <c r="BO152" s="496"/>
      <c r="BP152" s="496"/>
      <c r="BQ152" s="496"/>
      <c r="BR152" s="496"/>
      <c r="BS152" s="496"/>
      <c r="BT152" s="496"/>
      <c r="BU152" s="496"/>
      <c r="BV152" s="496"/>
      <c r="BW152" s="496"/>
      <c r="BX152" s="496"/>
      <c r="BY152" s="496"/>
      <c r="BZ152" s="496"/>
      <c r="CA152" s="496"/>
      <c r="CB152" s="496"/>
      <c r="CC152" s="496"/>
      <c r="CD152" s="496"/>
      <c r="CE152" s="496"/>
      <c r="CF152" s="496"/>
      <c r="CG152" s="496"/>
    </row>
    <row r="153" spans="1:85" ht="15" customHeight="1" x14ac:dyDescent="0.3">
      <c r="A153" s="460">
        <v>160</v>
      </c>
      <c r="B153" s="460" t="s">
        <v>906</v>
      </c>
      <c r="C153" s="460" t="s">
        <v>907</v>
      </c>
      <c r="D153" s="460" t="s">
        <v>940</v>
      </c>
      <c r="E153" s="460">
        <v>124</v>
      </c>
      <c r="F153" s="462">
        <v>13</v>
      </c>
      <c r="G153" s="460">
        <v>12</v>
      </c>
      <c r="I153" s="460">
        <f>SUM(H153)</f>
        <v>0</v>
      </c>
      <c r="J153" s="460">
        <f>SUM(E153)</f>
        <v>124</v>
      </c>
      <c r="K153" s="499" t="s">
        <v>1348</v>
      </c>
      <c r="L153" s="497" t="s">
        <v>927</v>
      </c>
      <c r="M153" s="498">
        <v>1</v>
      </c>
      <c r="O153" s="496"/>
      <c r="P153" s="496"/>
      <c r="Q153" s="496"/>
      <c r="R153" s="496"/>
      <c r="S153" s="496"/>
      <c r="T153" s="535" t="s">
        <v>1383</v>
      </c>
      <c r="U153" s="496"/>
      <c r="V153" s="496"/>
      <c r="W153" s="496"/>
      <c r="X153" s="496"/>
      <c r="Y153" s="503"/>
      <c r="Z153" s="496"/>
      <c r="AA153" s="496"/>
      <c r="AB153" s="496"/>
      <c r="AC153" s="496"/>
      <c r="AD153" s="496"/>
      <c r="AE153" s="496"/>
      <c r="AF153" s="496"/>
      <c r="AG153" s="496"/>
      <c r="AH153" s="496"/>
      <c r="AI153" s="496"/>
      <c r="AJ153" s="496"/>
      <c r="AK153" s="496"/>
      <c r="AL153" s="496"/>
      <c r="AM153" s="496"/>
      <c r="AN153" s="496"/>
      <c r="AO153" s="496"/>
      <c r="AP153" s="496"/>
      <c r="AQ153" s="496"/>
      <c r="AR153" s="496"/>
      <c r="AS153" s="496"/>
      <c r="AT153" s="496"/>
      <c r="AU153" s="496"/>
      <c r="AV153" s="496"/>
      <c r="AW153" s="496"/>
      <c r="AX153" s="496"/>
      <c r="AY153" s="496"/>
      <c r="AZ153" s="496"/>
      <c r="BA153" s="496"/>
      <c r="BB153" s="496"/>
      <c r="BC153" s="496"/>
      <c r="BD153" s="496"/>
      <c r="BE153" s="496"/>
      <c r="BF153" s="496"/>
      <c r="BG153" s="496"/>
      <c r="BH153" s="496"/>
      <c r="BI153" s="496"/>
      <c r="BJ153" s="496"/>
      <c r="BK153" s="496"/>
      <c r="BL153" s="496"/>
      <c r="BM153" s="496"/>
      <c r="BN153" s="496"/>
      <c r="BO153" s="496"/>
      <c r="BP153" s="496"/>
      <c r="BQ153" s="496"/>
      <c r="BR153" s="496"/>
      <c r="BS153" s="496"/>
      <c r="BT153" s="496"/>
      <c r="BU153" s="496"/>
      <c r="BV153" s="496"/>
      <c r="BW153" s="496"/>
      <c r="BX153" s="496"/>
      <c r="BY153" s="496"/>
      <c r="BZ153" s="496"/>
      <c r="CA153" s="496"/>
      <c r="CB153" s="496"/>
      <c r="CC153" s="496"/>
      <c r="CD153" s="496"/>
      <c r="CE153" s="496"/>
      <c r="CF153" s="496"/>
      <c r="CG153" s="496"/>
    </row>
    <row r="154" spans="1:85" ht="15" customHeight="1" x14ac:dyDescent="0.3">
      <c r="A154" s="460">
        <v>4</v>
      </c>
      <c r="B154" s="460" t="s">
        <v>624</v>
      </c>
      <c r="C154" s="460" t="s">
        <v>625</v>
      </c>
      <c r="D154" s="460" t="s">
        <v>635</v>
      </c>
      <c r="E154" s="460">
        <v>735</v>
      </c>
      <c r="F154" s="462">
        <v>75</v>
      </c>
      <c r="G154" s="460">
        <v>91</v>
      </c>
      <c r="H154" s="460">
        <v>170</v>
      </c>
      <c r="I154" s="460">
        <f>SUM(H154:H156)</f>
        <v>170</v>
      </c>
      <c r="J154" s="460">
        <f>SUM(E154:E156)</f>
        <v>809</v>
      </c>
      <c r="K154" s="499" t="s">
        <v>636</v>
      </c>
      <c r="L154" s="497" t="s">
        <v>637</v>
      </c>
      <c r="M154" s="498">
        <v>1</v>
      </c>
      <c r="O154" s="496"/>
      <c r="P154" s="496"/>
      <c r="Q154" s="496"/>
      <c r="R154" s="496"/>
      <c r="S154" s="496"/>
      <c r="T154" s="535" t="s">
        <v>1383</v>
      </c>
      <c r="U154" s="496"/>
      <c r="V154" s="496"/>
      <c r="W154" s="496"/>
      <c r="X154" s="496"/>
      <c r="Z154" s="496"/>
      <c r="AA154" s="496"/>
      <c r="AB154" s="496"/>
      <c r="AC154" s="496"/>
      <c r="AD154" s="496"/>
      <c r="AE154" s="496"/>
      <c r="AF154" s="496"/>
      <c r="AG154" s="496"/>
      <c r="AH154" s="496"/>
      <c r="AI154" s="496"/>
      <c r="AJ154" s="496"/>
      <c r="AK154" s="496"/>
      <c r="AL154" s="496"/>
      <c r="AM154" s="496"/>
      <c r="AN154" s="496"/>
      <c r="AO154" s="496"/>
      <c r="AP154" s="496"/>
      <c r="AQ154" s="496"/>
      <c r="AR154" s="496"/>
      <c r="AS154" s="496"/>
      <c r="AT154" s="496"/>
      <c r="AU154" s="496"/>
      <c r="AV154" s="496"/>
      <c r="AW154" s="496"/>
      <c r="AX154" s="496"/>
      <c r="AY154" s="496"/>
      <c r="AZ154" s="496"/>
      <c r="BA154" s="496"/>
      <c r="BB154" s="496"/>
      <c r="BC154" s="496"/>
      <c r="BD154" s="496"/>
      <c r="BE154" s="496"/>
      <c r="BF154" s="496"/>
      <c r="BG154" s="496"/>
      <c r="BH154" s="496"/>
      <c r="BI154" s="496"/>
      <c r="BJ154" s="496"/>
      <c r="BK154" s="496"/>
      <c r="BL154" s="496"/>
      <c r="BM154" s="496"/>
      <c r="BN154" s="496"/>
      <c r="BO154" s="496"/>
      <c r="BP154" s="496"/>
      <c r="BQ154" s="496"/>
      <c r="BR154" s="496"/>
      <c r="BS154" s="496"/>
      <c r="BT154" s="496"/>
      <c r="BU154" s="496"/>
      <c r="BV154" s="496"/>
      <c r="BW154" s="496"/>
      <c r="BX154" s="496"/>
      <c r="BY154" s="496"/>
      <c r="BZ154" s="496"/>
      <c r="CA154" s="496"/>
      <c r="CB154" s="496"/>
      <c r="CC154" s="496"/>
      <c r="CD154" s="496"/>
      <c r="CE154" s="496"/>
      <c r="CF154" s="496"/>
      <c r="CG154" s="496"/>
    </row>
    <row r="155" spans="1:85" ht="15" customHeight="1" x14ac:dyDescent="0.3">
      <c r="A155" s="460">
        <v>187</v>
      </c>
      <c r="B155" s="460" t="s">
        <v>977</v>
      </c>
      <c r="C155" s="460" t="s">
        <v>978</v>
      </c>
      <c r="D155" s="460" t="s">
        <v>981</v>
      </c>
      <c r="E155" s="460">
        <v>10</v>
      </c>
      <c r="F155" s="461"/>
      <c r="K155" s="458" t="s">
        <v>636</v>
      </c>
      <c r="L155" s="458" t="s">
        <v>637</v>
      </c>
      <c r="X155" s="483"/>
    </row>
    <row r="156" spans="1:85" ht="15" customHeight="1" x14ac:dyDescent="0.3">
      <c r="A156" s="460">
        <v>425</v>
      </c>
      <c r="B156" s="460" t="s">
        <v>1129</v>
      </c>
      <c r="C156" s="460" t="s">
        <v>1130</v>
      </c>
      <c r="D156" s="460" t="s">
        <v>1249</v>
      </c>
      <c r="E156" s="460">
        <v>64</v>
      </c>
      <c r="F156" s="461"/>
      <c r="K156" s="458" t="s">
        <v>636</v>
      </c>
      <c r="L156" s="458" t="s">
        <v>637</v>
      </c>
      <c r="X156" s="483"/>
    </row>
    <row r="157" spans="1:85" ht="15" customHeight="1" x14ac:dyDescent="0.3">
      <c r="A157" s="460">
        <v>59</v>
      </c>
      <c r="B157" s="460" t="s">
        <v>624</v>
      </c>
      <c r="C157" s="460" t="s">
        <v>753</v>
      </c>
      <c r="D157" s="460" t="s">
        <v>726</v>
      </c>
      <c r="E157" s="460">
        <v>634</v>
      </c>
      <c r="F157" s="461">
        <v>68</v>
      </c>
      <c r="G157" s="460">
        <v>68</v>
      </c>
      <c r="H157" s="460">
        <v>663</v>
      </c>
      <c r="I157" s="460">
        <f>SUM(H157:H159)</f>
        <v>663</v>
      </c>
      <c r="J157" s="460">
        <f>SUM(E157:E159)</f>
        <v>708</v>
      </c>
      <c r="K157" s="458" t="s">
        <v>776</v>
      </c>
      <c r="L157" s="458" t="s">
        <v>628</v>
      </c>
      <c r="N157" s="512" t="s">
        <v>1375</v>
      </c>
      <c r="O157" s="512" t="s">
        <v>1375</v>
      </c>
      <c r="P157" s="460">
        <v>1</v>
      </c>
      <c r="Q157" s="460">
        <v>1</v>
      </c>
      <c r="R157" s="460">
        <v>-1</v>
      </c>
      <c r="S157" s="460">
        <v>1</v>
      </c>
      <c r="T157" s="460">
        <v>1</v>
      </c>
      <c r="U157" s="460">
        <v>-1</v>
      </c>
      <c r="V157" s="460">
        <v>1</v>
      </c>
      <c r="W157" s="460">
        <v>1</v>
      </c>
      <c r="X157" s="483">
        <v>0</v>
      </c>
      <c r="Y157" s="502">
        <v>1</v>
      </c>
      <c r="Z157" s="513" t="s">
        <v>1375</v>
      </c>
      <c r="AA157" s="514" t="s">
        <v>1375</v>
      </c>
      <c r="AB157" s="514" t="s">
        <v>1375</v>
      </c>
      <c r="AC157" s="514" t="s">
        <v>1375</v>
      </c>
      <c r="AD157" s="514" t="s">
        <v>1375</v>
      </c>
      <c r="AE157" s="502">
        <v>1</v>
      </c>
      <c r="AF157" s="460">
        <v>1</v>
      </c>
      <c r="AG157" s="460">
        <v>1</v>
      </c>
      <c r="AH157" s="512" t="s">
        <v>1375</v>
      </c>
      <c r="AI157" s="512" t="s">
        <v>1375</v>
      </c>
      <c r="AJ157" s="512" t="s">
        <v>1375</v>
      </c>
      <c r="AK157" s="460">
        <v>1</v>
      </c>
      <c r="AL157" s="512" t="s">
        <v>1375</v>
      </c>
      <c r="AM157" s="460">
        <v>1</v>
      </c>
      <c r="AQ157" s="460">
        <v>1</v>
      </c>
      <c r="AR157" s="460">
        <v>1</v>
      </c>
      <c r="AS157" s="460">
        <v>1</v>
      </c>
      <c r="BC157" s="460">
        <v>-1</v>
      </c>
      <c r="BD157" s="460">
        <v>-1</v>
      </c>
      <c r="BE157" s="460">
        <v>-1</v>
      </c>
      <c r="BF157" s="512" t="s">
        <v>1375</v>
      </c>
      <c r="BG157" s="512" t="s">
        <v>1375</v>
      </c>
      <c r="BH157" s="512" t="s">
        <v>1375</v>
      </c>
      <c r="BI157" s="460">
        <v>1</v>
      </c>
      <c r="BJ157" s="460">
        <v>1</v>
      </c>
      <c r="BK157" s="460">
        <v>1</v>
      </c>
      <c r="BL157" s="460">
        <v>1</v>
      </c>
      <c r="BM157" s="460">
        <v>1</v>
      </c>
      <c r="BN157" s="512" t="s">
        <v>1375</v>
      </c>
      <c r="BO157" s="460">
        <v>-1</v>
      </c>
      <c r="BP157" s="515">
        <v>-1</v>
      </c>
      <c r="BQ157" s="460">
        <v>1</v>
      </c>
      <c r="BR157" s="460">
        <v>1</v>
      </c>
      <c r="BS157" s="460">
        <v>1</v>
      </c>
      <c r="BT157" s="515">
        <v>1</v>
      </c>
      <c r="BU157" s="517" t="s">
        <v>1375</v>
      </c>
      <c r="BV157" s="523">
        <v>1</v>
      </c>
      <c r="BW157" s="517" t="s">
        <v>1375</v>
      </c>
      <c r="BX157" s="523">
        <v>1</v>
      </c>
      <c r="BY157" s="523">
        <v>1</v>
      </c>
      <c r="BZ157" s="523">
        <v>1</v>
      </c>
      <c r="CA157" s="460">
        <v>1</v>
      </c>
      <c r="CB157" s="517" t="s">
        <v>1375</v>
      </c>
      <c r="CC157" s="517" t="s">
        <v>1375</v>
      </c>
      <c r="CD157" s="517" t="s">
        <v>1375</v>
      </c>
      <c r="CE157" s="517" t="s">
        <v>1375</v>
      </c>
      <c r="CF157" s="517" t="s">
        <v>1375</v>
      </c>
      <c r="CG157" s="517" t="s">
        <v>1375</v>
      </c>
    </row>
    <row r="158" spans="1:85" ht="15" customHeight="1" x14ac:dyDescent="0.3">
      <c r="A158" s="460">
        <v>298</v>
      </c>
      <c r="B158" s="460" t="s">
        <v>977</v>
      </c>
      <c r="C158" s="460" t="s">
        <v>1010</v>
      </c>
      <c r="D158" s="460" t="s">
        <v>1097</v>
      </c>
      <c r="E158" s="460">
        <v>10</v>
      </c>
      <c r="F158" s="461"/>
      <c r="K158" s="458" t="s">
        <v>776</v>
      </c>
      <c r="L158" s="458" t="s">
        <v>628</v>
      </c>
      <c r="X158" s="483"/>
    </row>
    <row r="159" spans="1:85" ht="15" customHeight="1" x14ac:dyDescent="0.3">
      <c r="A159" s="460">
        <v>451</v>
      </c>
      <c r="B159" s="460" t="s">
        <v>1129</v>
      </c>
      <c r="C159" s="460" t="s">
        <v>1130</v>
      </c>
      <c r="D159" s="460" t="s">
        <v>1282</v>
      </c>
      <c r="E159" s="460">
        <v>64</v>
      </c>
      <c r="F159" s="461"/>
      <c r="K159" s="458" t="s">
        <v>776</v>
      </c>
      <c r="L159" s="458" t="s">
        <v>628</v>
      </c>
      <c r="X159" s="483"/>
    </row>
    <row r="160" spans="1:85" ht="15" customHeight="1" x14ac:dyDescent="0.3">
      <c r="A160" s="460">
        <v>52</v>
      </c>
      <c r="B160" s="460" t="s">
        <v>624</v>
      </c>
      <c r="C160" s="460" t="s">
        <v>753</v>
      </c>
      <c r="D160" s="460" t="s">
        <v>664</v>
      </c>
      <c r="E160" s="460">
        <v>615</v>
      </c>
      <c r="F160" s="462">
        <v>64</v>
      </c>
      <c r="G160" s="460">
        <v>68</v>
      </c>
      <c r="H160" s="460">
        <v>442</v>
      </c>
      <c r="I160" s="460">
        <f>SUM(H160:H161)</f>
        <v>442</v>
      </c>
      <c r="J160" s="460">
        <f>SUM(E160:E161)</f>
        <v>625</v>
      </c>
      <c r="K160" s="458" t="s">
        <v>762</v>
      </c>
      <c r="L160" s="458" t="s">
        <v>763</v>
      </c>
      <c r="N160" s="512" t="s">
        <v>1375</v>
      </c>
      <c r="O160" s="460">
        <v>1</v>
      </c>
      <c r="P160" s="460">
        <v>1</v>
      </c>
      <c r="Q160" s="515" t="s">
        <v>1383</v>
      </c>
      <c r="R160" s="460">
        <v>1</v>
      </c>
      <c r="S160" s="460">
        <v>-1</v>
      </c>
      <c r="T160" s="460">
        <v>1</v>
      </c>
      <c r="U160" s="460">
        <v>1</v>
      </c>
      <c r="V160" s="460">
        <v>-1</v>
      </c>
      <c r="W160" s="460">
        <v>1</v>
      </c>
      <c r="X160" s="483">
        <v>0</v>
      </c>
      <c r="Y160" s="502">
        <v>1</v>
      </c>
      <c r="Z160" s="513" t="s">
        <v>1375</v>
      </c>
      <c r="AA160" s="514" t="s">
        <v>1375</v>
      </c>
      <c r="AB160" s="503">
        <v>1</v>
      </c>
      <c r="AC160" s="514" t="s">
        <v>1375</v>
      </c>
      <c r="AD160" s="514" t="s">
        <v>1375</v>
      </c>
      <c r="AE160" s="513" t="s">
        <v>1375</v>
      </c>
      <c r="AF160" s="460">
        <v>1</v>
      </c>
      <c r="AG160" s="460">
        <v>1</v>
      </c>
      <c r="AH160" s="460">
        <v>-1</v>
      </c>
      <c r="AI160" s="460">
        <v>1</v>
      </c>
      <c r="AJ160" s="460">
        <v>-1</v>
      </c>
      <c r="AK160" s="460">
        <v>1</v>
      </c>
      <c r="AL160" s="460">
        <v>1</v>
      </c>
      <c r="AM160" s="460">
        <v>1</v>
      </c>
      <c r="AQ160" s="460">
        <v>-1</v>
      </c>
      <c r="AR160" s="460">
        <v>-1</v>
      </c>
      <c r="AS160" s="460">
        <v>-1</v>
      </c>
      <c r="BC160" s="460">
        <v>-1</v>
      </c>
      <c r="BD160" s="460">
        <v>-1</v>
      </c>
      <c r="BE160" s="460">
        <v>-1</v>
      </c>
      <c r="BF160" s="460">
        <v>1</v>
      </c>
      <c r="BG160" s="460">
        <v>1</v>
      </c>
      <c r="BH160" s="460">
        <v>-1</v>
      </c>
      <c r="BI160" s="460">
        <v>-1</v>
      </c>
      <c r="BJ160" s="460">
        <v>-1</v>
      </c>
      <c r="BK160" s="460">
        <v>-1</v>
      </c>
      <c r="BL160" s="460">
        <v>-1</v>
      </c>
      <c r="BM160" s="517" t="s">
        <v>1375</v>
      </c>
      <c r="BN160" s="460">
        <v>1</v>
      </c>
      <c r="BO160" s="460">
        <v>-1</v>
      </c>
      <c r="BP160" s="460">
        <v>1</v>
      </c>
      <c r="BQ160" s="460">
        <v>1</v>
      </c>
      <c r="BR160" s="460">
        <v>1</v>
      </c>
      <c r="BS160" s="460">
        <v>1</v>
      </c>
      <c r="BT160" s="460">
        <v>-1</v>
      </c>
      <c r="BU160" s="460">
        <v>-1</v>
      </c>
      <c r="BV160" s="460">
        <v>-1</v>
      </c>
      <c r="BW160" s="460">
        <v>-1</v>
      </c>
      <c r="BX160" s="460">
        <v>-1</v>
      </c>
      <c r="BY160" s="460">
        <v>-1</v>
      </c>
      <c r="BZ160" s="460">
        <v>-1</v>
      </c>
      <c r="CA160" s="460">
        <v>1</v>
      </c>
      <c r="CB160" s="460">
        <v>1</v>
      </c>
      <c r="CC160" s="460">
        <v>1</v>
      </c>
      <c r="CD160" s="460">
        <v>1</v>
      </c>
      <c r="CE160" s="460">
        <v>-1</v>
      </c>
      <c r="CF160" s="460">
        <v>-1</v>
      </c>
      <c r="CG160" s="460">
        <v>-1</v>
      </c>
    </row>
    <row r="161" spans="1:85" ht="15" customHeight="1" x14ac:dyDescent="0.3">
      <c r="A161" s="460">
        <v>303</v>
      </c>
      <c r="B161" s="460" t="s">
        <v>977</v>
      </c>
      <c r="C161" s="460" t="s">
        <v>1010</v>
      </c>
      <c r="D161" s="460" t="s">
        <v>1102</v>
      </c>
      <c r="E161" s="460">
        <v>10</v>
      </c>
      <c r="F161" s="461"/>
      <c r="K161" s="458" t="s">
        <v>762</v>
      </c>
      <c r="L161" s="458" t="s">
        <v>763</v>
      </c>
      <c r="X161" s="483"/>
      <c r="Y161" s="503"/>
    </row>
    <row r="162" spans="1:85" ht="15" customHeight="1" x14ac:dyDescent="0.3">
      <c r="A162" s="460">
        <v>156</v>
      </c>
      <c r="B162" s="460" t="s">
        <v>906</v>
      </c>
      <c r="C162" s="460" t="s">
        <v>907</v>
      </c>
      <c r="D162" s="460" t="s">
        <v>932</v>
      </c>
      <c r="E162" s="460">
        <v>134</v>
      </c>
      <c r="F162" s="462">
        <v>15</v>
      </c>
      <c r="G162" s="460">
        <v>12</v>
      </c>
      <c r="I162" s="460">
        <f>SUM(H162:H163)</f>
        <v>0</v>
      </c>
      <c r="J162" s="460">
        <f>SUM(E162:E163)</f>
        <v>268</v>
      </c>
      <c r="K162" s="499" t="s">
        <v>933</v>
      </c>
      <c r="L162" s="497"/>
      <c r="M162" s="498">
        <v>1</v>
      </c>
      <c r="O162" s="496"/>
      <c r="P162" s="496"/>
      <c r="Q162" s="496"/>
      <c r="R162" s="496"/>
      <c r="S162" s="496"/>
      <c r="T162" s="535" t="s">
        <v>1383</v>
      </c>
      <c r="U162" s="496"/>
      <c r="V162" s="496"/>
      <c r="W162" s="496"/>
      <c r="X162" s="496"/>
      <c r="Z162" s="496"/>
      <c r="AA162" s="496"/>
      <c r="AB162" s="496"/>
      <c r="AC162" s="496"/>
      <c r="AD162" s="496"/>
      <c r="AE162" s="496"/>
      <c r="AF162" s="496"/>
      <c r="AG162" s="496"/>
      <c r="AH162" s="496"/>
      <c r="AI162" s="496"/>
      <c r="AJ162" s="496"/>
      <c r="AK162" s="496"/>
      <c r="AL162" s="496"/>
      <c r="AM162" s="496"/>
      <c r="AN162" s="496"/>
      <c r="AO162" s="496"/>
      <c r="AP162" s="496"/>
      <c r="AQ162" s="496"/>
      <c r="AR162" s="496"/>
      <c r="AS162" s="496"/>
      <c r="AT162" s="496"/>
      <c r="AU162" s="496"/>
      <c r="AV162" s="496"/>
      <c r="AW162" s="496"/>
      <c r="AX162" s="496"/>
      <c r="AY162" s="496"/>
      <c r="AZ162" s="496"/>
      <c r="BA162" s="496"/>
      <c r="BB162" s="496"/>
      <c r="BC162" s="496"/>
      <c r="BD162" s="496"/>
      <c r="BE162" s="496"/>
      <c r="BF162" s="496"/>
      <c r="BG162" s="496"/>
      <c r="BH162" s="496"/>
      <c r="BI162" s="496"/>
      <c r="BJ162" s="496"/>
      <c r="BK162" s="496"/>
      <c r="BL162" s="496"/>
      <c r="BM162" s="496"/>
      <c r="BN162" s="496"/>
      <c r="BO162" s="496"/>
      <c r="BP162" s="496"/>
      <c r="BQ162" s="496"/>
      <c r="BR162" s="496"/>
      <c r="BS162" s="496"/>
      <c r="BT162" s="496"/>
      <c r="BU162" s="496"/>
      <c r="BV162" s="496"/>
      <c r="BW162" s="496"/>
      <c r="BX162" s="496"/>
      <c r="BY162" s="496"/>
      <c r="BZ162" s="496"/>
      <c r="CA162" s="496"/>
      <c r="CB162" s="496"/>
      <c r="CC162" s="496"/>
      <c r="CD162" s="496"/>
      <c r="CE162" s="496"/>
      <c r="CF162" s="496"/>
      <c r="CG162" s="496"/>
    </row>
    <row r="163" spans="1:85" ht="15" customHeight="1" x14ac:dyDescent="0.3">
      <c r="A163" s="460">
        <v>157</v>
      </c>
      <c r="B163" s="460" t="s">
        <v>906</v>
      </c>
      <c r="C163" s="460" t="s">
        <v>907</v>
      </c>
      <c r="D163" s="460" t="s">
        <v>934</v>
      </c>
      <c r="E163" s="460">
        <v>134</v>
      </c>
      <c r="F163" s="462">
        <v>15</v>
      </c>
      <c r="G163" s="460">
        <v>12</v>
      </c>
      <c r="K163" s="458" t="s">
        <v>933</v>
      </c>
      <c r="X163" s="483"/>
      <c r="Y163" s="503"/>
    </row>
    <row r="164" spans="1:85" ht="15" customHeight="1" x14ac:dyDescent="0.3">
      <c r="A164" s="460">
        <v>151</v>
      </c>
      <c r="B164" s="460" t="s">
        <v>906</v>
      </c>
      <c r="C164" s="460" t="s">
        <v>907</v>
      </c>
      <c r="D164" s="460" t="s">
        <v>920</v>
      </c>
      <c r="E164" s="460">
        <v>139</v>
      </c>
      <c r="F164" s="462">
        <v>19</v>
      </c>
      <c r="G164" s="460">
        <v>13</v>
      </c>
      <c r="I164" s="460">
        <f>SUM(H164)</f>
        <v>0</v>
      </c>
      <c r="J164" s="460">
        <f>SUM(E164)</f>
        <v>139</v>
      </c>
      <c r="K164" s="499" t="s">
        <v>921</v>
      </c>
      <c r="L164" s="497"/>
      <c r="M164" s="498">
        <v>1</v>
      </c>
      <c r="O164" s="496"/>
      <c r="P164" s="496"/>
      <c r="Q164" s="496"/>
      <c r="R164" s="496"/>
      <c r="S164" s="496"/>
      <c r="T164" s="535" t="s">
        <v>1383</v>
      </c>
      <c r="U164" s="496"/>
      <c r="V164" s="496"/>
      <c r="W164" s="496"/>
      <c r="X164" s="496"/>
      <c r="Z164" s="496"/>
      <c r="AA164" s="496"/>
      <c r="AB164" s="496"/>
      <c r="AC164" s="496"/>
      <c r="AD164" s="496"/>
      <c r="AE164" s="496"/>
      <c r="AF164" s="496"/>
      <c r="AG164" s="496"/>
      <c r="AH164" s="496"/>
      <c r="AI164" s="496"/>
      <c r="AJ164" s="496"/>
      <c r="AK164" s="496"/>
      <c r="AL164" s="496"/>
      <c r="AM164" s="496"/>
      <c r="AN164" s="496"/>
      <c r="AO164" s="496"/>
      <c r="AP164" s="496"/>
      <c r="AQ164" s="496"/>
      <c r="AR164" s="496"/>
      <c r="AS164" s="496"/>
      <c r="AT164" s="496"/>
      <c r="AU164" s="496"/>
      <c r="AV164" s="496"/>
      <c r="AW164" s="496"/>
      <c r="AX164" s="496"/>
      <c r="AY164" s="496"/>
      <c r="AZ164" s="496"/>
      <c r="BA164" s="496"/>
      <c r="BB164" s="496"/>
      <c r="BC164" s="496"/>
      <c r="BD164" s="496"/>
      <c r="BE164" s="496"/>
      <c r="BF164" s="496"/>
      <c r="BG164" s="496"/>
      <c r="BH164" s="496"/>
      <c r="BI164" s="496"/>
      <c r="BJ164" s="496"/>
      <c r="BK164" s="496"/>
      <c r="BL164" s="496"/>
      <c r="BM164" s="496"/>
      <c r="BN164" s="496"/>
      <c r="BO164" s="496"/>
      <c r="BP164" s="496"/>
      <c r="BQ164" s="496"/>
      <c r="BR164" s="496"/>
      <c r="BS164" s="496"/>
      <c r="BT164" s="496"/>
      <c r="BU164" s="496"/>
      <c r="BV164" s="496"/>
      <c r="BW164" s="496"/>
      <c r="BX164" s="496"/>
      <c r="BY164" s="496"/>
      <c r="BZ164" s="496"/>
      <c r="CA164" s="496"/>
      <c r="CB164" s="496"/>
      <c r="CC164" s="496"/>
      <c r="CD164" s="496"/>
      <c r="CE164" s="496"/>
      <c r="CF164" s="496"/>
      <c r="CG164" s="496"/>
    </row>
    <row r="165" spans="1:85" ht="15" customHeight="1" x14ac:dyDescent="0.3">
      <c r="A165" s="460">
        <v>3</v>
      </c>
      <c r="B165" s="460" t="s">
        <v>624</v>
      </c>
      <c r="C165" s="460" t="s">
        <v>625</v>
      </c>
      <c r="D165" s="460" t="s">
        <v>632</v>
      </c>
      <c r="E165" s="460">
        <v>407</v>
      </c>
      <c r="F165" s="462">
        <v>44</v>
      </c>
      <c r="G165" s="460">
        <v>48</v>
      </c>
      <c r="H165" s="460">
        <v>89</v>
      </c>
      <c r="I165" s="460">
        <f>SUM(H165:H166)</f>
        <v>89</v>
      </c>
      <c r="J165" s="460">
        <f>SUM(E165:E166)</f>
        <v>417</v>
      </c>
      <c r="K165" s="499" t="s">
        <v>633</v>
      </c>
      <c r="L165" s="497" t="s">
        <v>634</v>
      </c>
      <c r="M165" s="498">
        <v>1</v>
      </c>
      <c r="O165" s="496"/>
      <c r="P165" s="496"/>
      <c r="Q165" s="496"/>
      <c r="R165" s="496"/>
      <c r="S165" s="496"/>
      <c r="T165" s="535" t="s">
        <v>1383</v>
      </c>
      <c r="U165" s="496"/>
      <c r="V165" s="496"/>
      <c r="W165" s="496"/>
      <c r="X165" s="496"/>
      <c r="Z165" s="496"/>
      <c r="AA165" s="496"/>
      <c r="AB165" s="496"/>
      <c r="AC165" s="496"/>
      <c r="AD165" s="496"/>
      <c r="AE165" s="496"/>
      <c r="AF165" s="496"/>
      <c r="AG165" s="496"/>
      <c r="AH165" s="496"/>
      <c r="AI165" s="496"/>
      <c r="AJ165" s="496"/>
      <c r="AK165" s="496"/>
      <c r="AL165" s="496"/>
      <c r="AM165" s="496"/>
      <c r="AN165" s="496"/>
      <c r="AO165" s="496"/>
      <c r="AP165" s="496"/>
      <c r="AQ165" s="496"/>
      <c r="AR165" s="496"/>
      <c r="AS165" s="496"/>
      <c r="AT165" s="496"/>
      <c r="AU165" s="496"/>
      <c r="AV165" s="496"/>
      <c r="AW165" s="496"/>
      <c r="AX165" s="496"/>
      <c r="AY165" s="496"/>
      <c r="AZ165" s="496"/>
      <c r="BA165" s="496"/>
      <c r="BB165" s="496"/>
      <c r="BC165" s="496"/>
      <c r="BD165" s="496"/>
      <c r="BE165" s="496"/>
      <c r="BF165" s="496"/>
      <c r="BG165" s="496"/>
      <c r="BH165" s="496"/>
      <c r="BI165" s="496"/>
      <c r="BJ165" s="496"/>
      <c r="BK165" s="496"/>
      <c r="BL165" s="496"/>
      <c r="BM165" s="496"/>
      <c r="BN165" s="496"/>
      <c r="BO165" s="496"/>
      <c r="BP165" s="496"/>
      <c r="BQ165" s="496"/>
      <c r="BR165" s="496"/>
      <c r="BS165" s="496"/>
      <c r="BT165" s="496"/>
      <c r="BU165" s="496"/>
      <c r="BV165" s="496"/>
      <c r="BW165" s="496"/>
      <c r="BX165" s="496"/>
      <c r="BY165" s="496"/>
      <c r="BZ165" s="496"/>
      <c r="CA165" s="496"/>
      <c r="CB165" s="496"/>
      <c r="CC165" s="496"/>
      <c r="CD165" s="496"/>
      <c r="CE165" s="496"/>
      <c r="CF165" s="496"/>
      <c r="CG165" s="496"/>
    </row>
    <row r="166" spans="1:85" ht="15" customHeight="1" x14ac:dyDescent="0.3">
      <c r="A166" s="460">
        <v>217</v>
      </c>
      <c r="B166" s="460" t="s">
        <v>977</v>
      </c>
      <c r="C166" s="460" t="s">
        <v>1010</v>
      </c>
      <c r="D166" s="460" t="s">
        <v>1012</v>
      </c>
      <c r="E166" s="460">
        <v>10</v>
      </c>
      <c r="F166" s="462"/>
      <c r="K166" s="458" t="s">
        <v>633</v>
      </c>
      <c r="L166" s="458" t="s">
        <v>634</v>
      </c>
      <c r="X166" s="483"/>
      <c r="Y166" s="503"/>
    </row>
    <row r="167" spans="1:85" ht="15" customHeight="1" x14ac:dyDescent="0.3">
      <c r="A167" s="460">
        <v>120</v>
      </c>
      <c r="B167" s="460" t="s">
        <v>624</v>
      </c>
      <c r="C167" s="460" t="s">
        <v>845</v>
      </c>
      <c r="D167" s="460" t="s">
        <v>670</v>
      </c>
      <c r="E167" s="460">
        <v>577</v>
      </c>
      <c r="F167" s="462">
        <v>59</v>
      </c>
      <c r="G167" s="460">
        <v>66</v>
      </c>
      <c r="H167" s="460">
        <v>261</v>
      </c>
      <c r="I167" s="460">
        <f>SUM(H167:H169)</f>
        <v>261</v>
      </c>
      <c r="J167" s="460">
        <f>SUM(E167:E169)</f>
        <v>651</v>
      </c>
      <c r="K167" s="506" t="s">
        <v>869</v>
      </c>
      <c r="L167" s="497" t="s">
        <v>870</v>
      </c>
      <c r="M167" s="498">
        <v>1</v>
      </c>
      <c r="O167" s="496"/>
      <c r="P167" s="496"/>
      <c r="Q167" s="496"/>
      <c r="R167" s="496"/>
      <c r="S167" s="496"/>
      <c r="T167" s="535" t="s">
        <v>1383</v>
      </c>
      <c r="U167" s="496"/>
      <c r="V167" s="496"/>
      <c r="W167" s="496"/>
      <c r="X167" s="496"/>
      <c r="Z167" s="496"/>
      <c r="AA167" s="496"/>
      <c r="AB167" s="496"/>
      <c r="AC167" s="496"/>
      <c r="AD167" s="496"/>
      <c r="AE167" s="496"/>
      <c r="AF167" s="496"/>
      <c r="AG167" s="496"/>
      <c r="AH167" s="496"/>
      <c r="AI167" s="496"/>
      <c r="AJ167" s="496"/>
      <c r="AK167" s="496"/>
      <c r="AL167" s="496"/>
      <c r="AM167" s="496"/>
      <c r="AN167" s="496"/>
      <c r="AO167" s="496"/>
      <c r="AP167" s="496"/>
      <c r="AQ167" s="496"/>
      <c r="AR167" s="496"/>
      <c r="AS167" s="496"/>
      <c r="AT167" s="496"/>
      <c r="AU167" s="496"/>
      <c r="AV167" s="496"/>
      <c r="AW167" s="496"/>
      <c r="AX167" s="496"/>
      <c r="AY167" s="496"/>
      <c r="AZ167" s="496"/>
      <c r="BA167" s="496"/>
      <c r="BB167" s="496"/>
      <c r="BC167" s="496"/>
      <c r="BD167" s="496"/>
      <c r="BE167" s="496"/>
      <c r="BF167" s="496"/>
      <c r="BG167" s="496"/>
      <c r="BH167" s="496"/>
      <c r="BI167" s="496"/>
      <c r="BJ167" s="496"/>
      <c r="BK167" s="496"/>
      <c r="BL167" s="496"/>
      <c r="BM167" s="496"/>
      <c r="BN167" s="496"/>
      <c r="BO167" s="496"/>
      <c r="BP167" s="496"/>
      <c r="BQ167" s="496"/>
      <c r="BR167" s="496"/>
      <c r="BS167" s="496"/>
      <c r="BT167" s="496"/>
      <c r="BU167" s="496"/>
      <c r="BV167" s="496"/>
      <c r="BW167" s="496"/>
      <c r="BX167" s="496"/>
      <c r="BY167" s="496"/>
      <c r="BZ167" s="496"/>
      <c r="CA167" s="496"/>
      <c r="CB167" s="496"/>
      <c r="CC167" s="496"/>
      <c r="CD167" s="496"/>
      <c r="CE167" s="496"/>
      <c r="CF167" s="496"/>
      <c r="CG167" s="496"/>
    </row>
    <row r="168" spans="1:85" ht="15" customHeight="1" x14ac:dyDescent="0.3">
      <c r="A168" s="460">
        <v>328</v>
      </c>
      <c r="B168" s="460" t="s">
        <v>977</v>
      </c>
      <c r="C168" s="460" t="s">
        <v>1032</v>
      </c>
      <c r="D168" s="460" t="s">
        <v>1127</v>
      </c>
      <c r="E168" s="460">
        <v>10</v>
      </c>
      <c r="F168" s="461"/>
      <c r="K168" s="458" t="s">
        <v>869</v>
      </c>
      <c r="L168" s="458" t="s">
        <v>870</v>
      </c>
      <c r="X168" s="483"/>
    </row>
    <row r="169" spans="1:85" ht="15" customHeight="1" x14ac:dyDescent="0.3">
      <c r="A169" s="460">
        <v>398</v>
      </c>
      <c r="B169" s="460" t="s">
        <v>1129</v>
      </c>
      <c r="C169" s="460" t="s">
        <v>1130</v>
      </c>
      <c r="D169" s="460" t="s">
        <v>1215</v>
      </c>
      <c r="E169" s="460">
        <v>64</v>
      </c>
      <c r="F169" s="461"/>
      <c r="K169" s="458" t="s">
        <v>869</v>
      </c>
      <c r="L169" s="458" t="s">
        <v>870</v>
      </c>
      <c r="X169" s="483"/>
      <c r="Y169" s="503"/>
    </row>
    <row r="170" spans="1:85" ht="15" customHeight="1" x14ac:dyDescent="0.3">
      <c r="A170" s="460">
        <v>40</v>
      </c>
      <c r="B170" s="460" t="s">
        <v>624</v>
      </c>
      <c r="C170" s="460" t="s">
        <v>625</v>
      </c>
      <c r="D170" s="460" t="s">
        <v>733</v>
      </c>
      <c r="E170" s="460">
        <v>809</v>
      </c>
      <c r="F170" s="462">
        <v>89</v>
      </c>
      <c r="G170" s="460">
        <v>91</v>
      </c>
      <c r="H170" s="460">
        <v>341</v>
      </c>
      <c r="I170" s="460">
        <f>SUM(H170:H172)</f>
        <v>341</v>
      </c>
      <c r="J170" s="460">
        <f>SUM(E170:E172)</f>
        <v>883</v>
      </c>
      <c r="K170" s="458" t="s">
        <v>734</v>
      </c>
      <c r="L170" s="458" t="s">
        <v>735</v>
      </c>
      <c r="N170" s="460" t="s">
        <v>1383</v>
      </c>
      <c r="O170" s="460">
        <v>1</v>
      </c>
      <c r="P170" s="460">
        <v>1</v>
      </c>
      <c r="Q170" s="460">
        <v>1</v>
      </c>
      <c r="R170" s="460">
        <v>1</v>
      </c>
      <c r="S170" s="460">
        <v>-1</v>
      </c>
      <c r="W170" s="460">
        <v>1</v>
      </c>
      <c r="X170" s="483">
        <v>0</v>
      </c>
      <c r="Y170" s="502">
        <v>1</v>
      </c>
      <c r="Z170" s="502">
        <v>1</v>
      </c>
      <c r="AA170" s="514" t="s">
        <v>1375</v>
      </c>
      <c r="AB170" s="503">
        <v>1</v>
      </c>
      <c r="AC170" s="503">
        <v>1</v>
      </c>
      <c r="AD170" s="514" t="s">
        <v>1375</v>
      </c>
      <c r="AE170" s="513" t="s">
        <v>1375</v>
      </c>
      <c r="AF170" s="460">
        <v>1</v>
      </c>
      <c r="AG170" s="460">
        <v>1</v>
      </c>
      <c r="AH170" s="460">
        <v>-1</v>
      </c>
      <c r="AI170" s="460">
        <v>1</v>
      </c>
      <c r="AJ170" s="460">
        <v>-1</v>
      </c>
      <c r="AK170" s="460">
        <v>1</v>
      </c>
      <c r="AL170" s="460">
        <v>1</v>
      </c>
      <c r="AM170" s="460">
        <v>1</v>
      </c>
      <c r="AN170" s="460">
        <v>-1</v>
      </c>
      <c r="AO170" s="460">
        <v>-1</v>
      </c>
      <c r="AP170" s="460">
        <v>-1</v>
      </c>
      <c r="BC170" s="460">
        <v>-1</v>
      </c>
      <c r="BD170" s="460">
        <v>-1</v>
      </c>
      <c r="BE170" s="460">
        <v>-1</v>
      </c>
      <c r="BF170" s="460">
        <v>1</v>
      </c>
      <c r="BG170" s="460">
        <v>1</v>
      </c>
      <c r="BH170" s="460">
        <v>-1</v>
      </c>
      <c r="BI170" s="460">
        <v>-1</v>
      </c>
      <c r="BJ170" s="460">
        <v>-1</v>
      </c>
      <c r="BK170" s="460">
        <v>-1</v>
      </c>
      <c r="BL170" s="460">
        <v>-1</v>
      </c>
      <c r="BM170" s="517" t="s">
        <v>1375</v>
      </c>
      <c r="BN170" s="460">
        <v>1</v>
      </c>
      <c r="BO170" s="460">
        <v>-1</v>
      </c>
      <c r="BP170" s="460">
        <v>1</v>
      </c>
      <c r="BQ170" s="460">
        <v>1</v>
      </c>
      <c r="BR170" s="460">
        <v>1</v>
      </c>
      <c r="BS170" s="460">
        <v>1</v>
      </c>
      <c r="BT170" s="460">
        <v>-1</v>
      </c>
      <c r="BU170" s="460">
        <v>-1</v>
      </c>
      <c r="BV170" s="460">
        <v>-1</v>
      </c>
      <c r="BW170" s="460">
        <v>-1</v>
      </c>
      <c r="BX170" s="460">
        <v>-1</v>
      </c>
      <c r="BY170" s="460">
        <v>-1</v>
      </c>
      <c r="BZ170" s="460">
        <v>-1</v>
      </c>
      <c r="CA170" s="460">
        <v>1</v>
      </c>
      <c r="CB170" s="460">
        <v>1</v>
      </c>
      <c r="CC170" s="515">
        <v>-1</v>
      </c>
      <c r="CD170" s="460">
        <v>1</v>
      </c>
      <c r="CE170" s="460">
        <v>-1</v>
      </c>
      <c r="CF170" s="460">
        <v>-1</v>
      </c>
      <c r="CG170" s="460">
        <v>-1</v>
      </c>
    </row>
    <row r="171" spans="1:85" ht="15" customHeight="1" x14ac:dyDescent="0.3">
      <c r="A171" s="460">
        <v>192</v>
      </c>
      <c r="B171" s="460" t="s">
        <v>977</v>
      </c>
      <c r="C171" s="460" t="s">
        <v>978</v>
      </c>
      <c r="D171" s="460" t="s">
        <v>986</v>
      </c>
      <c r="E171" s="460">
        <v>10</v>
      </c>
      <c r="F171" s="461"/>
      <c r="K171" s="458" t="s">
        <v>734</v>
      </c>
      <c r="L171" s="458" t="s">
        <v>735</v>
      </c>
      <c r="X171" s="483"/>
    </row>
    <row r="172" spans="1:85" ht="15" customHeight="1" x14ac:dyDescent="0.3">
      <c r="A172" s="460">
        <v>432</v>
      </c>
      <c r="B172" s="460" t="s">
        <v>1129</v>
      </c>
      <c r="C172" s="460" t="s">
        <v>1130</v>
      </c>
      <c r="D172" s="460" t="s">
        <v>1256</v>
      </c>
      <c r="E172" s="460">
        <v>64</v>
      </c>
      <c r="F172" s="461"/>
      <c r="K172" s="458" t="s">
        <v>734</v>
      </c>
      <c r="L172" s="458" t="s">
        <v>735</v>
      </c>
      <c r="X172" s="483"/>
    </row>
    <row r="173" spans="1:85" ht="15" customHeight="1" x14ac:dyDescent="0.3">
      <c r="A173" s="460">
        <v>385</v>
      </c>
      <c r="B173" s="460" t="s">
        <v>1129</v>
      </c>
      <c r="C173" s="460" t="s">
        <v>1130</v>
      </c>
      <c r="D173" s="460" t="s">
        <v>1201</v>
      </c>
      <c r="E173" s="460">
        <v>64</v>
      </c>
      <c r="F173" s="461"/>
      <c r="I173" s="460">
        <f>SUM(H173)</f>
        <v>0</v>
      </c>
      <c r="J173" s="460">
        <f>SUM(E173)</f>
        <v>64</v>
      </c>
      <c r="K173" s="499" t="s">
        <v>1202</v>
      </c>
      <c r="L173" s="497" t="s">
        <v>654</v>
      </c>
      <c r="M173" s="498">
        <v>1</v>
      </c>
      <c r="O173" s="496"/>
      <c r="P173" s="496"/>
      <c r="Q173" s="496"/>
      <c r="R173" s="496"/>
      <c r="S173" s="496"/>
      <c r="T173" s="535" t="s">
        <v>1383</v>
      </c>
      <c r="U173" s="496"/>
      <c r="V173" s="496"/>
      <c r="W173" s="496"/>
      <c r="X173" s="496"/>
      <c r="Z173" s="496"/>
      <c r="AA173" s="496"/>
      <c r="AB173" s="496"/>
      <c r="AC173" s="496"/>
      <c r="AD173" s="496"/>
      <c r="AE173" s="496"/>
      <c r="AF173" s="496"/>
      <c r="AG173" s="496"/>
      <c r="AH173" s="496"/>
      <c r="AI173" s="496"/>
      <c r="AJ173" s="496"/>
      <c r="AK173" s="496"/>
      <c r="AL173" s="496"/>
      <c r="AM173" s="496"/>
      <c r="AN173" s="496"/>
      <c r="AO173" s="496"/>
      <c r="AP173" s="496"/>
      <c r="AQ173" s="496"/>
      <c r="AR173" s="496"/>
      <c r="AS173" s="496"/>
      <c r="AT173" s="496"/>
      <c r="AU173" s="496"/>
      <c r="AV173" s="496"/>
      <c r="AW173" s="496"/>
      <c r="AX173" s="496"/>
      <c r="AY173" s="496"/>
      <c r="AZ173" s="496"/>
      <c r="BA173" s="496"/>
      <c r="BB173" s="496"/>
      <c r="BC173" s="496"/>
      <c r="BD173" s="496"/>
      <c r="BE173" s="496"/>
      <c r="BF173" s="496"/>
      <c r="BG173" s="496"/>
      <c r="BH173" s="496"/>
      <c r="BI173" s="496"/>
      <c r="BJ173" s="496"/>
      <c r="BK173" s="496"/>
      <c r="BL173" s="496"/>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row>
    <row r="174" spans="1:85" ht="15" customHeight="1" x14ac:dyDescent="0.3">
      <c r="A174" s="460">
        <v>75</v>
      </c>
      <c r="B174" s="460" t="s">
        <v>624</v>
      </c>
      <c r="C174" s="460" t="s">
        <v>784</v>
      </c>
      <c r="D174" s="460" t="s">
        <v>661</v>
      </c>
      <c r="E174" s="460">
        <v>722</v>
      </c>
      <c r="F174" s="462">
        <v>74</v>
      </c>
      <c r="G174" s="460">
        <v>80</v>
      </c>
      <c r="H174" s="460">
        <v>307</v>
      </c>
      <c r="I174" s="460">
        <f>SUM(H174:H176)</f>
        <v>307</v>
      </c>
      <c r="J174" s="460">
        <f>SUM(E174:E176)</f>
        <v>796</v>
      </c>
      <c r="K174" s="458" t="s">
        <v>801</v>
      </c>
      <c r="L174" s="458" t="s">
        <v>802</v>
      </c>
      <c r="N174" s="512" t="s">
        <v>1375</v>
      </c>
      <c r="O174" s="512" t="s">
        <v>1375</v>
      </c>
      <c r="P174" s="515" t="s">
        <v>1383</v>
      </c>
      <c r="Q174" s="515" t="s">
        <v>1383</v>
      </c>
      <c r="R174" s="483">
        <v>-1</v>
      </c>
      <c r="S174" s="483">
        <v>1</v>
      </c>
      <c r="T174" s="460">
        <v>1</v>
      </c>
      <c r="U174" s="483">
        <v>1</v>
      </c>
      <c r="V174" s="483">
        <v>1</v>
      </c>
      <c r="W174" s="460" t="s">
        <v>1383</v>
      </c>
      <c r="X174" s="483">
        <v>0</v>
      </c>
      <c r="Y174" s="502">
        <v>-1</v>
      </c>
      <c r="Z174" s="502">
        <v>1</v>
      </c>
      <c r="AA174" s="503">
        <v>1</v>
      </c>
      <c r="AB174" s="503">
        <v>1</v>
      </c>
      <c r="AC174" s="503">
        <v>1</v>
      </c>
      <c r="AD174" s="514" t="s">
        <v>1375</v>
      </c>
      <c r="AE174" s="502">
        <v>1</v>
      </c>
      <c r="AF174" s="512" t="s">
        <v>1375</v>
      </c>
      <c r="AG174" s="460">
        <v>-1</v>
      </c>
      <c r="AH174" s="460">
        <v>1</v>
      </c>
      <c r="AI174" s="460">
        <v>-1</v>
      </c>
      <c r="AJ174" s="460">
        <v>1</v>
      </c>
      <c r="AK174" s="460">
        <v>1</v>
      </c>
      <c r="AL174" s="460">
        <v>1</v>
      </c>
      <c r="AM174" s="460">
        <v>1</v>
      </c>
      <c r="AT174" s="460">
        <v>-1</v>
      </c>
      <c r="AU174" s="460">
        <v>-1</v>
      </c>
      <c r="AV174" s="460">
        <v>-1</v>
      </c>
      <c r="BC174" s="460">
        <v>1</v>
      </c>
      <c r="BD174" s="460">
        <v>1</v>
      </c>
      <c r="BE174" s="460">
        <v>-1</v>
      </c>
      <c r="BF174" s="460">
        <v>-1</v>
      </c>
      <c r="BG174" s="460">
        <v>-1</v>
      </c>
      <c r="BH174" s="460">
        <v>1</v>
      </c>
      <c r="BI174" s="512" t="s">
        <v>1375</v>
      </c>
      <c r="BJ174" s="460">
        <v>-1</v>
      </c>
      <c r="BK174" s="460">
        <v>-1</v>
      </c>
      <c r="BL174" s="460">
        <v>-1</v>
      </c>
      <c r="BM174" s="460">
        <v>1</v>
      </c>
      <c r="BN174" s="512" t="s">
        <v>1375</v>
      </c>
      <c r="BO174" s="460">
        <v>-1</v>
      </c>
      <c r="BP174" s="460">
        <v>1</v>
      </c>
      <c r="BQ174" s="517" t="s">
        <v>1375</v>
      </c>
      <c r="BR174" s="517" t="s">
        <v>1375</v>
      </c>
      <c r="BS174" s="517" t="s">
        <v>1375</v>
      </c>
      <c r="BT174" s="515">
        <v>1</v>
      </c>
      <c r="BU174" s="523">
        <v>1</v>
      </c>
      <c r="BV174" s="523">
        <v>1</v>
      </c>
      <c r="BW174" s="460">
        <v>-1</v>
      </c>
      <c r="BX174" s="460">
        <v>-1</v>
      </c>
      <c r="BY174" s="460">
        <v>-1</v>
      </c>
      <c r="BZ174" s="460">
        <v>-1</v>
      </c>
      <c r="CA174" s="460">
        <v>1</v>
      </c>
      <c r="CB174" s="460">
        <v>1</v>
      </c>
      <c r="CC174" s="460">
        <v>1</v>
      </c>
      <c r="CD174" s="460">
        <v>1</v>
      </c>
      <c r="CE174" s="523">
        <v>1</v>
      </c>
      <c r="CF174" s="523">
        <v>1</v>
      </c>
      <c r="CG174" s="523">
        <v>1</v>
      </c>
    </row>
    <row r="175" spans="1:85" ht="15" customHeight="1" x14ac:dyDescent="0.3">
      <c r="A175" s="460">
        <v>277</v>
      </c>
      <c r="B175" s="460" t="s">
        <v>977</v>
      </c>
      <c r="C175" s="460" t="s">
        <v>978</v>
      </c>
      <c r="D175" s="460" t="s">
        <v>1076</v>
      </c>
      <c r="E175" s="460">
        <v>10</v>
      </c>
      <c r="F175" s="461"/>
      <c r="K175" s="458" t="s">
        <v>801</v>
      </c>
      <c r="L175" s="458" t="s">
        <v>802</v>
      </c>
      <c r="X175" s="483"/>
    </row>
    <row r="176" spans="1:85" ht="15" customHeight="1" x14ac:dyDescent="0.3">
      <c r="A176" s="460">
        <v>344</v>
      </c>
      <c r="B176" s="460" t="s">
        <v>1129</v>
      </c>
      <c r="C176" s="460" t="s">
        <v>1130</v>
      </c>
      <c r="D176" s="460" t="s">
        <v>1153</v>
      </c>
      <c r="E176" s="460">
        <v>64</v>
      </c>
      <c r="F176" s="461"/>
      <c r="K176" s="458" t="s">
        <v>801</v>
      </c>
      <c r="L176" s="458" t="s">
        <v>802</v>
      </c>
      <c r="X176" s="483"/>
    </row>
    <row r="177" spans="1:85" ht="15" customHeight="1" x14ac:dyDescent="0.3">
      <c r="A177" s="460">
        <v>67</v>
      </c>
      <c r="B177" s="460" t="s">
        <v>624</v>
      </c>
      <c r="C177" s="460" t="s">
        <v>784</v>
      </c>
      <c r="D177" s="460" t="s">
        <v>632</v>
      </c>
      <c r="E177" s="460">
        <v>403</v>
      </c>
      <c r="F177" s="462">
        <v>40</v>
      </c>
      <c r="G177" s="460">
        <v>43</v>
      </c>
      <c r="H177" s="460">
        <v>122</v>
      </c>
      <c r="I177" s="460">
        <f>SUM(H177:H179)</f>
        <v>122</v>
      </c>
      <c r="J177" s="460">
        <f>SUM(E177:E179)</f>
        <v>477</v>
      </c>
      <c r="K177" s="458" t="s">
        <v>787</v>
      </c>
      <c r="L177" s="458" t="s">
        <v>788</v>
      </c>
      <c r="N177" s="460">
        <v>1</v>
      </c>
      <c r="O177" s="460">
        <v>1</v>
      </c>
      <c r="P177" s="512" t="s">
        <v>1375</v>
      </c>
      <c r="Q177" s="460" t="s">
        <v>1375</v>
      </c>
      <c r="R177" s="512" t="s">
        <v>1375</v>
      </c>
      <c r="S177" s="512" t="s">
        <v>1375</v>
      </c>
      <c r="T177" s="512">
        <v>1</v>
      </c>
      <c r="U177" s="512">
        <v>1</v>
      </c>
      <c r="V177" s="512">
        <v>0</v>
      </c>
      <c r="W177" s="512" t="s">
        <v>1375</v>
      </c>
      <c r="X177" s="483">
        <v>0</v>
      </c>
      <c r="Y177" s="502">
        <v>1</v>
      </c>
      <c r="Z177" s="502">
        <v>1</v>
      </c>
      <c r="AA177" s="503">
        <v>1</v>
      </c>
      <c r="AB177" s="503">
        <v>1</v>
      </c>
      <c r="AC177" s="503">
        <v>1</v>
      </c>
      <c r="AD177" s="503">
        <v>1</v>
      </c>
      <c r="AE177" s="502">
        <v>1</v>
      </c>
      <c r="AF177" s="512" t="s">
        <v>1375</v>
      </c>
      <c r="AG177" s="512" t="s">
        <v>1375</v>
      </c>
      <c r="AH177" s="512" t="s">
        <v>1375</v>
      </c>
      <c r="AI177" s="512" t="s">
        <v>1375</v>
      </c>
      <c r="AJ177" s="460">
        <v>1</v>
      </c>
      <c r="AK177" s="512" t="s">
        <v>1375</v>
      </c>
      <c r="AL177" s="512" t="s">
        <v>1375</v>
      </c>
      <c r="AM177" s="460">
        <v>1</v>
      </c>
      <c r="AT177" s="460">
        <v>-1</v>
      </c>
      <c r="AU177" s="460">
        <v>-1</v>
      </c>
      <c r="AV177" s="460">
        <v>-1</v>
      </c>
      <c r="BC177" s="460">
        <v>-1</v>
      </c>
      <c r="BD177" s="460">
        <v>-1</v>
      </c>
      <c r="BE177" s="460">
        <v>-1</v>
      </c>
      <c r="BF177" s="512" t="s">
        <v>1375</v>
      </c>
      <c r="BG177" s="512" t="s">
        <v>1375</v>
      </c>
      <c r="BH177" s="512" t="s">
        <v>1375</v>
      </c>
      <c r="BI177" s="460">
        <v>1</v>
      </c>
      <c r="BJ177" s="460">
        <v>-1</v>
      </c>
      <c r="BK177" s="460">
        <v>-1</v>
      </c>
      <c r="BL177" s="460">
        <v>-1</v>
      </c>
      <c r="BM177" s="460">
        <v>1</v>
      </c>
      <c r="BN177" s="460">
        <v>1</v>
      </c>
      <c r="BO177" s="460">
        <v>-1</v>
      </c>
      <c r="BP177" s="515">
        <v>-1</v>
      </c>
      <c r="BQ177" s="515">
        <v>-1</v>
      </c>
      <c r="BR177" s="515">
        <v>-1</v>
      </c>
      <c r="BS177" s="515">
        <v>-1</v>
      </c>
      <c r="BT177" s="515">
        <v>1</v>
      </c>
      <c r="BU177" s="523">
        <v>1</v>
      </c>
      <c r="BV177" s="460">
        <v>-1</v>
      </c>
      <c r="BW177" s="460">
        <v>-1</v>
      </c>
      <c r="BX177" s="460">
        <v>-1</v>
      </c>
      <c r="BY177" s="517" t="s">
        <v>1375</v>
      </c>
      <c r="BZ177" s="517" t="s">
        <v>1375</v>
      </c>
      <c r="CA177" s="460">
        <v>1</v>
      </c>
      <c r="CB177" s="460">
        <v>1</v>
      </c>
      <c r="CC177" s="460">
        <v>1</v>
      </c>
      <c r="CD177" s="517" t="s">
        <v>1375</v>
      </c>
      <c r="CE177" s="517" t="s">
        <v>1375</v>
      </c>
      <c r="CF177" s="517" t="s">
        <v>1375</v>
      </c>
      <c r="CG177" s="517" t="s">
        <v>1375</v>
      </c>
    </row>
    <row r="178" spans="1:85" ht="15" customHeight="1" x14ac:dyDescent="0.3">
      <c r="A178" s="467">
        <v>258</v>
      </c>
      <c r="B178" s="467" t="s">
        <v>977</v>
      </c>
      <c r="C178" s="467" t="s">
        <v>978</v>
      </c>
      <c r="D178" s="467" t="s">
        <v>1056</v>
      </c>
      <c r="E178" s="467">
        <v>10</v>
      </c>
      <c r="F178" s="461"/>
      <c r="G178" s="467"/>
      <c r="J178" s="467"/>
      <c r="K178" s="468" t="s">
        <v>787</v>
      </c>
      <c r="L178" s="458" t="s">
        <v>788</v>
      </c>
      <c r="X178" s="483"/>
      <c r="Y178" s="503"/>
    </row>
    <row r="179" spans="1:85" ht="15" customHeight="1" x14ac:dyDescent="0.3">
      <c r="A179" s="460">
        <v>475</v>
      </c>
      <c r="B179" s="460" t="s">
        <v>1129</v>
      </c>
      <c r="C179" s="460" t="s">
        <v>1130</v>
      </c>
      <c r="D179" s="460" t="s">
        <v>1307</v>
      </c>
      <c r="E179" s="460">
        <v>64</v>
      </c>
      <c r="F179" s="461"/>
      <c r="K179" s="458" t="s">
        <v>787</v>
      </c>
      <c r="L179" s="458" t="s">
        <v>788</v>
      </c>
      <c r="X179" s="483"/>
    </row>
    <row r="180" spans="1:85" ht="15" customHeight="1" x14ac:dyDescent="0.3">
      <c r="A180" s="460">
        <v>102</v>
      </c>
      <c r="B180" s="460" t="s">
        <v>624</v>
      </c>
      <c r="C180" s="460" t="s">
        <v>784</v>
      </c>
      <c r="D180" s="460" t="s">
        <v>745</v>
      </c>
      <c r="E180" s="460">
        <v>430</v>
      </c>
      <c r="F180" s="462">
        <v>53</v>
      </c>
      <c r="G180" s="460">
        <v>43</v>
      </c>
      <c r="H180" s="460">
        <v>266</v>
      </c>
      <c r="I180" s="460">
        <f>SUM(H180:H182)</f>
        <v>266</v>
      </c>
      <c r="J180" s="460">
        <f>SUM(E180:E182)</f>
        <v>504</v>
      </c>
      <c r="K180" s="499" t="s">
        <v>837</v>
      </c>
      <c r="L180" s="497" t="s">
        <v>838</v>
      </c>
      <c r="M180" s="498">
        <v>1</v>
      </c>
      <c r="O180" s="496"/>
      <c r="P180" s="496"/>
      <c r="Q180" s="496"/>
      <c r="R180" s="496"/>
      <c r="S180" s="496"/>
      <c r="T180" s="535" t="s">
        <v>1383</v>
      </c>
      <c r="U180" s="496"/>
      <c r="V180" s="496"/>
      <c r="W180" s="496"/>
      <c r="X180" s="496"/>
      <c r="Z180" s="496"/>
      <c r="AA180" s="496"/>
      <c r="AB180" s="496"/>
      <c r="AC180" s="496"/>
      <c r="AD180" s="496"/>
      <c r="AE180" s="496"/>
      <c r="AF180" s="496"/>
      <c r="AG180" s="496"/>
      <c r="AH180" s="496"/>
      <c r="AI180" s="496"/>
      <c r="AJ180" s="496"/>
      <c r="AK180" s="496"/>
      <c r="AL180" s="496"/>
      <c r="AM180" s="496"/>
      <c r="AN180" s="496"/>
      <c r="AO180" s="496"/>
      <c r="AP180" s="496"/>
      <c r="AQ180" s="496"/>
      <c r="AR180" s="496"/>
      <c r="AS180" s="496"/>
      <c r="AT180" s="496"/>
      <c r="AU180" s="496"/>
      <c r="AV180" s="496"/>
      <c r="AW180" s="496"/>
      <c r="AX180" s="496"/>
      <c r="AY180" s="496"/>
      <c r="AZ180" s="496"/>
      <c r="BA180" s="496"/>
      <c r="BB180" s="496"/>
      <c r="BC180" s="496"/>
      <c r="BD180" s="496"/>
      <c r="BE180" s="496"/>
      <c r="BF180" s="496"/>
      <c r="BG180" s="496"/>
      <c r="BH180" s="496"/>
      <c r="BI180" s="496"/>
      <c r="BJ180" s="496"/>
      <c r="BK180" s="496"/>
      <c r="BL180" s="496"/>
      <c r="BM180" s="496"/>
      <c r="BN180" s="496"/>
      <c r="BO180" s="496"/>
      <c r="BP180" s="496"/>
      <c r="BQ180" s="496"/>
      <c r="BR180" s="496"/>
      <c r="BS180" s="496"/>
      <c r="BT180" s="496"/>
      <c r="BU180" s="496"/>
      <c r="BV180" s="496"/>
      <c r="BW180" s="496"/>
      <c r="BX180" s="496"/>
      <c r="BY180" s="496"/>
      <c r="BZ180" s="496"/>
      <c r="CA180" s="496"/>
      <c r="CB180" s="496"/>
      <c r="CC180" s="496"/>
      <c r="CD180" s="496"/>
      <c r="CE180" s="496"/>
      <c r="CF180" s="496"/>
      <c r="CG180" s="496"/>
    </row>
    <row r="181" spans="1:85" ht="15" customHeight="1" x14ac:dyDescent="0.3">
      <c r="A181" s="460">
        <v>266</v>
      </c>
      <c r="B181" s="460" t="s">
        <v>977</v>
      </c>
      <c r="C181" s="460" t="s">
        <v>978</v>
      </c>
      <c r="D181" s="460" t="s">
        <v>1065</v>
      </c>
      <c r="E181" s="460">
        <v>10</v>
      </c>
      <c r="F181" s="467"/>
      <c r="K181" s="458" t="s">
        <v>837</v>
      </c>
      <c r="L181" s="458" t="s">
        <v>838</v>
      </c>
      <c r="X181" s="483"/>
      <c r="Y181" s="503"/>
    </row>
    <row r="182" spans="1:85" ht="15" customHeight="1" x14ac:dyDescent="0.3">
      <c r="A182" s="460">
        <v>434</v>
      </c>
      <c r="B182" s="460" t="s">
        <v>1129</v>
      </c>
      <c r="C182" s="460" t="s">
        <v>1130</v>
      </c>
      <c r="D182" s="460" t="s">
        <v>1259</v>
      </c>
      <c r="E182" s="460">
        <v>64</v>
      </c>
      <c r="K182" s="458" t="s">
        <v>837</v>
      </c>
      <c r="L182" s="458" t="s">
        <v>838</v>
      </c>
      <c r="X182" s="483"/>
    </row>
    <row r="183" spans="1:85" ht="15" customHeight="1" x14ac:dyDescent="0.3">
      <c r="A183" s="460">
        <v>43</v>
      </c>
      <c r="B183" s="460" t="s">
        <v>624</v>
      </c>
      <c r="C183" s="460" t="s">
        <v>625</v>
      </c>
      <c r="D183" s="460" t="s">
        <v>739</v>
      </c>
      <c r="E183" s="460">
        <v>1169</v>
      </c>
      <c r="F183" s="465">
        <v>131</v>
      </c>
      <c r="G183" s="460">
        <v>128</v>
      </c>
      <c r="H183" s="460">
        <v>519</v>
      </c>
      <c r="I183" s="460">
        <f>SUM(H183:H184)</f>
        <v>519</v>
      </c>
      <c r="J183" s="460">
        <f>SUM(E183:E184)</f>
        <v>1179</v>
      </c>
      <c r="K183" s="458" t="s">
        <v>740</v>
      </c>
      <c r="L183" s="458" t="s">
        <v>741</v>
      </c>
      <c r="N183" s="512" t="s">
        <v>1375</v>
      </c>
      <c r="O183" s="512" t="s">
        <v>1375</v>
      </c>
      <c r="P183" s="460">
        <v>1</v>
      </c>
      <c r="Q183" s="460">
        <v>1</v>
      </c>
      <c r="R183" s="460">
        <v>-1</v>
      </c>
      <c r="S183" s="460">
        <v>1</v>
      </c>
      <c r="T183" s="460" t="s">
        <v>1447</v>
      </c>
      <c r="U183" s="460">
        <v>-1</v>
      </c>
      <c r="V183" s="460">
        <v>1</v>
      </c>
      <c r="W183" s="512" t="s">
        <v>1375</v>
      </c>
      <c r="X183" s="483">
        <v>0</v>
      </c>
      <c r="Y183" s="502">
        <v>1</v>
      </c>
      <c r="Z183" s="502">
        <v>1</v>
      </c>
      <c r="AA183" s="503">
        <v>1</v>
      </c>
      <c r="AB183" s="514" t="s">
        <v>1375</v>
      </c>
      <c r="AC183" s="503">
        <v>1</v>
      </c>
      <c r="AD183" s="514" t="s">
        <v>1375</v>
      </c>
      <c r="AE183" s="502">
        <v>1</v>
      </c>
      <c r="AF183" s="460" t="s">
        <v>1383</v>
      </c>
      <c r="AG183" s="460" t="s">
        <v>1383</v>
      </c>
      <c r="AH183" s="460">
        <v>-1</v>
      </c>
      <c r="AI183" s="460">
        <v>-1</v>
      </c>
      <c r="AJ183" s="460">
        <v>1</v>
      </c>
      <c r="AK183" s="460">
        <v>1</v>
      </c>
      <c r="AL183" s="460">
        <v>-1</v>
      </c>
      <c r="AM183" s="460">
        <v>1</v>
      </c>
      <c r="AN183" s="460">
        <v>1</v>
      </c>
      <c r="AO183" s="460">
        <v>1</v>
      </c>
      <c r="AP183" s="460" t="s">
        <v>1383</v>
      </c>
      <c r="BC183" s="460">
        <v>-1</v>
      </c>
      <c r="BD183" s="460">
        <v>-1</v>
      </c>
      <c r="BE183" s="460" t="s">
        <v>1383</v>
      </c>
      <c r="BF183" s="512" t="s">
        <v>1375</v>
      </c>
      <c r="BG183" s="512" t="s">
        <v>1375</v>
      </c>
      <c r="BH183" s="512" t="s">
        <v>1375</v>
      </c>
      <c r="BI183" s="512" t="s">
        <v>1375</v>
      </c>
      <c r="BJ183" s="460">
        <v>-1</v>
      </c>
      <c r="BK183" s="460">
        <v>-1</v>
      </c>
      <c r="BL183" s="460">
        <v>-1</v>
      </c>
      <c r="BM183" s="460">
        <v>-1</v>
      </c>
      <c r="BN183" s="460">
        <v>-1</v>
      </c>
      <c r="BO183" s="460">
        <v>-1</v>
      </c>
      <c r="BP183" s="460">
        <v>1</v>
      </c>
      <c r="BQ183" s="460">
        <v>1</v>
      </c>
      <c r="BR183" s="460">
        <v>1</v>
      </c>
      <c r="BS183" s="515">
        <v>-1</v>
      </c>
      <c r="BT183" s="460">
        <v>-1</v>
      </c>
      <c r="BU183" s="523">
        <v>1</v>
      </c>
      <c r="BV183" s="523">
        <v>1</v>
      </c>
      <c r="BW183" s="523">
        <v>1</v>
      </c>
      <c r="BX183" s="523">
        <v>1</v>
      </c>
      <c r="BY183" s="460">
        <v>-1</v>
      </c>
      <c r="BZ183" s="460">
        <v>-1</v>
      </c>
      <c r="CA183" s="460">
        <v>1</v>
      </c>
      <c r="CB183" s="460">
        <v>1</v>
      </c>
      <c r="CC183" s="460">
        <v>1</v>
      </c>
      <c r="CD183" s="515">
        <v>-1</v>
      </c>
      <c r="CE183" s="460">
        <v>-1</v>
      </c>
      <c r="CF183" s="460">
        <v>-1</v>
      </c>
      <c r="CG183" s="515" t="s">
        <v>1383</v>
      </c>
    </row>
    <row r="184" spans="1:85" ht="15" customHeight="1" x14ac:dyDescent="0.3">
      <c r="A184" s="460">
        <v>190</v>
      </c>
      <c r="B184" s="460" t="s">
        <v>977</v>
      </c>
      <c r="C184" s="460" t="s">
        <v>978</v>
      </c>
      <c r="D184" s="460" t="s">
        <v>984</v>
      </c>
      <c r="E184" s="460">
        <v>10</v>
      </c>
      <c r="F184" s="467"/>
      <c r="K184" s="458" t="s">
        <v>740</v>
      </c>
      <c r="L184" s="458" t="s">
        <v>741</v>
      </c>
      <c r="X184" s="483"/>
    </row>
    <row r="185" spans="1:85" ht="15" customHeight="1" x14ac:dyDescent="0.3">
      <c r="A185" s="460">
        <v>107</v>
      </c>
      <c r="B185" s="460" t="s">
        <v>624</v>
      </c>
      <c r="C185" s="460" t="s">
        <v>845</v>
      </c>
      <c r="D185" s="460" t="s">
        <v>626</v>
      </c>
      <c r="E185" s="460">
        <v>580</v>
      </c>
      <c r="F185" s="465">
        <v>65</v>
      </c>
      <c r="G185" s="460">
        <v>71</v>
      </c>
      <c r="H185" s="460">
        <v>212</v>
      </c>
      <c r="I185" s="460">
        <f>SUM(H185:H187)</f>
        <v>212</v>
      </c>
      <c r="J185" s="460">
        <f>SUM(E185:E187)</f>
        <v>654</v>
      </c>
      <c r="K185" s="458" t="s">
        <v>852</v>
      </c>
      <c r="L185" s="458" t="s">
        <v>853</v>
      </c>
      <c r="N185" s="460">
        <v>1</v>
      </c>
      <c r="O185" s="460">
        <v>1</v>
      </c>
      <c r="P185" s="460">
        <v>1</v>
      </c>
      <c r="Q185" s="460">
        <v>1</v>
      </c>
      <c r="R185" s="460">
        <v>-1</v>
      </c>
      <c r="S185" s="460">
        <v>1</v>
      </c>
      <c r="T185" s="460">
        <v>1</v>
      </c>
      <c r="U185" s="460">
        <v>-1</v>
      </c>
      <c r="V185" s="460">
        <v>1</v>
      </c>
      <c r="W185" s="460">
        <v>1</v>
      </c>
      <c r="X185" s="483">
        <v>0</v>
      </c>
      <c r="Y185" s="502">
        <v>-1</v>
      </c>
      <c r="Z185" s="502">
        <v>1</v>
      </c>
      <c r="AA185" s="503">
        <v>1</v>
      </c>
      <c r="AB185" s="503">
        <v>1</v>
      </c>
      <c r="AC185" s="503">
        <v>1</v>
      </c>
      <c r="AD185" s="503">
        <v>1</v>
      </c>
      <c r="AE185" s="502">
        <v>1</v>
      </c>
      <c r="AF185" s="460">
        <v>1</v>
      </c>
      <c r="AG185" s="460">
        <v>-1</v>
      </c>
      <c r="AH185" s="460">
        <v>1</v>
      </c>
      <c r="AI185" s="460">
        <v>-1</v>
      </c>
      <c r="AJ185" s="460">
        <v>1</v>
      </c>
      <c r="AK185" s="460">
        <v>1</v>
      </c>
      <c r="AL185" s="460">
        <v>1</v>
      </c>
      <c r="AM185" s="460">
        <v>1</v>
      </c>
      <c r="AW185" s="460">
        <v>-1</v>
      </c>
      <c r="AX185" s="460">
        <v>-1</v>
      </c>
      <c r="AY185" s="460">
        <v>-1</v>
      </c>
      <c r="BC185" s="460">
        <v>-1</v>
      </c>
      <c r="BD185" s="460">
        <v>-1</v>
      </c>
      <c r="BE185" s="460">
        <v>-1</v>
      </c>
      <c r="BF185" s="460">
        <v>-1</v>
      </c>
      <c r="BG185" s="460">
        <v>-1</v>
      </c>
      <c r="BH185" s="460">
        <v>1</v>
      </c>
      <c r="BI185" s="460">
        <v>1</v>
      </c>
      <c r="BJ185" s="460">
        <v>-1</v>
      </c>
      <c r="BK185" s="460">
        <v>-1</v>
      </c>
      <c r="BL185" s="460">
        <v>-1</v>
      </c>
      <c r="BM185" s="460">
        <v>1</v>
      </c>
      <c r="BN185" s="460">
        <v>1</v>
      </c>
      <c r="BO185" s="460">
        <v>-1</v>
      </c>
      <c r="BP185" s="460">
        <v>1</v>
      </c>
      <c r="BQ185" s="460">
        <v>1</v>
      </c>
      <c r="BR185" s="460">
        <v>1</v>
      </c>
      <c r="BS185" s="460">
        <v>1</v>
      </c>
      <c r="BT185" s="515">
        <v>1</v>
      </c>
      <c r="BU185" s="523">
        <v>1</v>
      </c>
      <c r="BV185" s="523">
        <v>1</v>
      </c>
      <c r="BW185" s="523">
        <v>1</v>
      </c>
      <c r="BX185" s="523">
        <v>1</v>
      </c>
      <c r="BY185" s="523">
        <v>1</v>
      </c>
      <c r="BZ185" s="460">
        <v>-1</v>
      </c>
      <c r="CA185" s="460">
        <v>1</v>
      </c>
      <c r="CB185" s="515">
        <v>-1</v>
      </c>
      <c r="CC185" s="515">
        <v>-1</v>
      </c>
      <c r="CD185" s="515">
        <v>-1</v>
      </c>
      <c r="CE185" s="460">
        <v>-1</v>
      </c>
      <c r="CF185" s="460">
        <v>-1</v>
      </c>
      <c r="CG185" s="460">
        <v>-1</v>
      </c>
    </row>
    <row r="186" spans="1:85" ht="15" customHeight="1" x14ac:dyDescent="0.3">
      <c r="A186" s="460">
        <v>241</v>
      </c>
      <c r="B186" s="460" t="s">
        <v>977</v>
      </c>
      <c r="C186" s="460" t="s">
        <v>1032</v>
      </c>
      <c r="D186" s="460" t="s">
        <v>1039</v>
      </c>
      <c r="E186" s="460">
        <v>10</v>
      </c>
      <c r="F186" s="467"/>
      <c r="K186" s="458" t="s">
        <v>852</v>
      </c>
      <c r="L186" s="458" t="s">
        <v>853</v>
      </c>
      <c r="X186" s="483"/>
      <c r="Y186" s="503"/>
    </row>
    <row r="187" spans="1:85" ht="15" customHeight="1" x14ac:dyDescent="0.3">
      <c r="A187" s="460">
        <v>370</v>
      </c>
      <c r="B187" s="460" t="s">
        <v>1129</v>
      </c>
      <c r="C187" s="460" t="s">
        <v>1130</v>
      </c>
      <c r="D187" s="460" t="s">
        <v>1183</v>
      </c>
      <c r="E187" s="460">
        <v>64</v>
      </c>
      <c r="K187" s="458" t="s">
        <v>852</v>
      </c>
      <c r="L187" s="458" t="s">
        <v>853</v>
      </c>
      <c r="X187" s="483"/>
    </row>
    <row r="188" spans="1:85" ht="15" customHeight="1" x14ac:dyDescent="0.3">
      <c r="A188" s="460">
        <v>38</v>
      </c>
      <c r="B188" s="460" t="s">
        <v>624</v>
      </c>
      <c r="C188" s="460" t="s">
        <v>625</v>
      </c>
      <c r="D188" s="460" t="s">
        <v>729</v>
      </c>
      <c r="E188" s="460">
        <v>953</v>
      </c>
      <c r="F188" s="465">
        <v>112</v>
      </c>
      <c r="G188" s="460">
        <v>105</v>
      </c>
      <c r="H188" s="460">
        <v>390</v>
      </c>
      <c r="I188" s="460">
        <f>SUM(H188:H190)</f>
        <v>390</v>
      </c>
      <c r="J188" s="460">
        <f>SUM(E188:E190)</f>
        <v>1027</v>
      </c>
      <c r="K188" s="458" t="s">
        <v>730</v>
      </c>
      <c r="L188" s="458" t="s">
        <v>731</v>
      </c>
      <c r="N188" s="460">
        <v>1</v>
      </c>
      <c r="O188" s="460">
        <v>1</v>
      </c>
      <c r="P188" s="460">
        <v>1</v>
      </c>
      <c r="Q188" s="460" t="s">
        <v>1375</v>
      </c>
      <c r="R188" s="483">
        <v>-1</v>
      </c>
      <c r="S188" s="537" t="s">
        <v>1375</v>
      </c>
      <c r="T188" s="512">
        <v>1</v>
      </c>
      <c r="U188" s="537">
        <v>1</v>
      </c>
      <c r="V188" s="537">
        <v>1</v>
      </c>
      <c r="W188" s="512" t="s">
        <v>1375</v>
      </c>
      <c r="X188" s="483">
        <v>0</v>
      </c>
      <c r="Y188" s="513" t="s">
        <v>1375</v>
      </c>
      <c r="Z188" s="513" t="s">
        <v>1375</v>
      </c>
      <c r="AA188" s="514" t="s">
        <v>1375</v>
      </c>
      <c r="AB188" s="514" t="s">
        <v>1375</v>
      </c>
      <c r="AC188" s="514" t="s">
        <v>1375</v>
      </c>
      <c r="AD188" s="514" t="s">
        <v>1375</v>
      </c>
      <c r="AE188" s="513" t="s">
        <v>1375</v>
      </c>
      <c r="AF188" s="460">
        <v>1</v>
      </c>
      <c r="AG188" s="460">
        <v>1</v>
      </c>
      <c r="AH188" s="512" t="s">
        <v>1375</v>
      </c>
      <c r="AI188" s="460">
        <v>1</v>
      </c>
      <c r="AJ188" s="460">
        <v>1</v>
      </c>
      <c r="AK188" s="460">
        <v>1</v>
      </c>
      <c r="AL188" s="460">
        <v>-1</v>
      </c>
      <c r="AM188" s="460">
        <v>1</v>
      </c>
      <c r="AN188" s="460">
        <v>1</v>
      </c>
      <c r="AO188" s="460">
        <v>1</v>
      </c>
      <c r="AP188" s="460">
        <v>-1</v>
      </c>
      <c r="BC188" s="460">
        <v>-1</v>
      </c>
      <c r="BD188" s="460">
        <v>-1</v>
      </c>
      <c r="BE188" s="460">
        <v>-1</v>
      </c>
      <c r="BF188" s="460">
        <v>1</v>
      </c>
      <c r="BG188" s="460">
        <v>1</v>
      </c>
      <c r="BH188" s="460">
        <v>-1</v>
      </c>
      <c r="BI188" s="460">
        <v>-1</v>
      </c>
      <c r="BJ188" s="460">
        <v>1</v>
      </c>
      <c r="BK188" s="460">
        <v>1</v>
      </c>
      <c r="BL188" s="460">
        <v>1</v>
      </c>
      <c r="BM188" s="460">
        <v>-1</v>
      </c>
      <c r="BN188" s="460">
        <v>-1</v>
      </c>
      <c r="BO188" s="460">
        <v>1</v>
      </c>
      <c r="BP188" s="460">
        <v>1</v>
      </c>
      <c r="BQ188" s="517" t="s">
        <v>1375</v>
      </c>
      <c r="BR188" s="517" t="s">
        <v>1375</v>
      </c>
      <c r="BS188" s="515">
        <v>-1</v>
      </c>
      <c r="BT188" s="460">
        <v>-1</v>
      </c>
      <c r="BU188" s="460">
        <v>-1</v>
      </c>
      <c r="BV188" s="460">
        <v>-1</v>
      </c>
      <c r="BW188" s="460">
        <v>-1</v>
      </c>
      <c r="BX188" s="460">
        <v>-1</v>
      </c>
      <c r="BY188" s="517" t="s">
        <v>1375</v>
      </c>
      <c r="BZ188" s="517" t="s">
        <v>1375</v>
      </c>
      <c r="CA188" s="517" t="s">
        <v>1375</v>
      </c>
      <c r="CB188" s="515">
        <v>-1</v>
      </c>
      <c r="CC188" s="515">
        <v>-1</v>
      </c>
      <c r="CD188" s="515">
        <v>-1</v>
      </c>
      <c r="CE188" s="460">
        <v>-1</v>
      </c>
      <c r="CF188" s="460">
        <v>-1</v>
      </c>
      <c r="CG188" s="460">
        <v>-1</v>
      </c>
    </row>
    <row r="189" spans="1:85" ht="15" customHeight="1" x14ac:dyDescent="0.3">
      <c r="A189" s="460">
        <v>197</v>
      </c>
      <c r="B189" s="460" t="s">
        <v>977</v>
      </c>
      <c r="C189" s="460" t="s">
        <v>978</v>
      </c>
      <c r="D189" s="460" t="s">
        <v>991</v>
      </c>
      <c r="E189" s="460">
        <v>10</v>
      </c>
      <c r="F189" s="467"/>
      <c r="K189" s="458" t="s">
        <v>730</v>
      </c>
      <c r="L189" s="458" t="s">
        <v>731</v>
      </c>
      <c r="X189" s="483"/>
    </row>
    <row r="190" spans="1:85" ht="15" customHeight="1" x14ac:dyDescent="0.3">
      <c r="A190" s="460">
        <v>445</v>
      </c>
      <c r="B190" s="460" t="s">
        <v>1129</v>
      </c>
      <c r="C190" s="460" t="s">
        <v>1130</v>
      </c>
      <c r="D190" s="460" t="s">
        <v>1276</v>
      </c>
      <c r="E190" s="460">
        <v>64</v>
      </c>
      <c r="K190" s="458" t="s">
        <v>730</v>
      </c>
      <c r="L190" s="458" t="s">
        <v>731</v>
      </c>
      <c r="X190" s="483"/>
    </row>
    <row r="191" spans="1:85" ht="15" customHeight="1" x14ac:dyDescent="0.3">
      <c r="A191" s="460">
        <v>11</v>
      </c>
      <c r="B191" s="460" t="s">
        <v>624</v>
      </c>
      <c r="C191" s="460" t="s">
        <v>625</v>
      </c>
      <c r="D191" s="460" t="s">
        <v>655</v>
      </c>
      <c r="E191" s="460">
        <v>554</v>
      </c>
      <c r="F191" s="465">
        <v>62</v>
      </c>
      <c r="G191" s="460">
        <v>68</v>
      </c>
      <c r="H191" s="460">
        <v>149</v>
      </c>
      <c r="I191" s="460">
        <f>SUM(H191:H193)</f>
        <v>149</v>
      </c>
      <c r="J191" s="460">
        <f>SUM(E191:E193)</f>
        <v>628</v>
      </c>
      <c r="K191" s="499" t="s">
        <v>656</v>
      </c>
      <c r="L191" s="497" t="s">
        <v>657</v>
      </c>
      <c r="M191" s="498">
        <v>1</v>
      </c>
      <c r="O191" s="496"/>
      <c r="P191" s="496"/>
      <c r="Q191" s="496"/>
      <c r="R191" s="496"/>
      <c r="S191" s="496"/>
      <c r="T191" s="535" t="s">
        <v>1383</v>
      </c>
      <c r="U191" s="496"/>
      <c r="V191" s="496"/>
      <c r="W191" s="496"/>
      <c r="X191" s="496"/>
      <c r="Y191" s="503"/>
      <c r="Z191" s="496"/>
      <c r="AA191" s="496"/>
      <c r="AB191" s="496"/>
      <c r="AC191" s="496"/>
      <c r="AD191" s="496"/>
      <c r="AE191" s="496"/>
      <c r="AF191" s="496"/>
      <c r="AG191" s="496"/>
      <c r="AH191" s="496"/>
      <c r="AI191" s="496"/>
      <c r="AJ191" s="496"/>
      <c r="AK191" s="496"/>
      <c r="AL191" s="496"/>
      <c r="AM191" s="496"/>
      <c r="AN191" s="496"/>
      <c r="AO191" s="496"/>
      <c r="AP191" s="496"/>
      <c r="AQ191" s="496"/>
      <c r="AR191" s="496"/>
      <c r="AS191" s="496"/>
      <c r="AT191" s="496"/>
      <c r="AU191" s="496"/>
      <c r="AV191" s="496"/>
      <c r="AW191" s="496"/>
      <c r="AX191" s="496"/>
      <c r="AY191" s="496"/>
      <c r="AZ191" s="496"/>
      <c r="BA191" s="496"/>
      <c r="BB191" s="496"/>
      <c r="BC191" s="496"/>
      <c r="BD191" s="496"/>
      <c r="BE191" s="496"/>
      <c r="BF191" s="496"/>
      <c r="BG191" s="496"/>
      <c r="BH191" s="496"/>
      <c r="BI191" s="496"/>
      <c r="BJ191" s="496"/>
      <c r="BK191" s="496"/>
      <c r="BL191" s="496"/>
      <c r="BM191" s="496"/>
      <c r="BN191" s="496"/>
      <c r="BO191" s="496"/>
      <c r="BP191" s="496"/>
      <c r="BQ191" s="496"/>
      <c r="BR191" s="496"/>
      <c r="BS191" s="496"/>
      <c r="BT191" s="496"/>
      <c r="BU191" s="496"/>
      <c r="BV191" s="496"/>
      <c r="BW191" s="496"/>
      <c r="BX191" s="496"/>
      <c r="BY191" s="496"/>
      <c r="BZ191" s="496"/>
      <c r="CA191" s="496"/>
      <c r="CB191" s="496"/>
      <c r="CC191" s="496"/>
      <c r="CD191" s="496"/>
      <c r="CE191" s="496"/>
      <c r="CF191" s="496"/>
      <c r="CG191" s="496"/>
    </row>
    <row r="192" spans="1:85" ht="15" customHeight="1" x14ac:dyDescent="0.3">
      <c r="A192" s="460">
        <v>199</v>
      </c>
      <c r="B192" s="460" t="s">
        <v>977</v>
      </c>
      <c r="C192" s="460" t="s">
        <v>978</v>
      </c>
      <c r="D192" s="460" t="s">
        <v>993</v>
      </c>
      <c r="E192" s="460">
        <v>10</v>
      </c>
      <c r="F192" s="467"/>
      <c r="K192" s="458" t="s">
        <v>656</v>
      </c>
      <c r="L192" s="458" t="s">
        <v>657</v>
      </c>
      <c r="X192" s="483"/>
    </row>
    <row r="193" spans="1:85" ht="15" customHeight="1" x14ac:dyDescent="0.3">
      <c r="A193" s="460">
        <v>435</v>
      </c>
      <c r="B193" s="460" t="s">
        <v>1129</v>
      </c>
      <c r="C193" s="460" t="s">
        <v>1130</v>
      </c>
      <c r="D193" s="460" t="s">
        <v>1260</v>
      </c>
      <c r="E193" s="460">
        <v>64</v>
      </c>
      <c r="K193" s="458" t="s">
        <v>656</v>
      </c>
      <c r="L193" s="458" t="s">
        <v>657</v>
      </c>
      <c r="X193" s="483"/>
    </row>
    <row r="194" spans="1:85" ht="15" customHeight="1" x14ac:dyDescent="0.3">
      <c r="A194" s="460">
        <v>18</v>
      </c>
      <c r="B194" s="460" t="s">
        <v>624</v>
      </c>
      <c r="C194" s="460" t="s">
        <v>625</v>
      </c>
      <c r="D194" s="460" t="s">
        <v>675</v>
      </c>
      <c r="E194" s="460">
        <v>576</v>
      </c>
      <c r="F194" s="465">
        <v>57</v>
      </c>
      <c r="G194" s="460">
        <v>65</v>
      </c>
      <c r="H194" s="460">
        <v>161</v>
      </c>
      <c r="I194" s="460">
        <f>SUM(H194:H196)</f>
        <v>161</v>
      </c>
      <c r="J194" s="460">
        <f>SUM(E194:E196)</f>
        <v>650</v>
      </c>
      <c r="K194" s="499" t="s">
        <v>676</v>
      </c>
      <c r="L194" s="497" t="s">
        <v>677</v>
      </c>
      <c r="M194" s="498">
        <v>1</v>
      </c>
      <c r="O194" s="496"/>
      <c r="P194" s="496"/>
      <c r="Q194" s="496"/>
      <c r="R194" s="496"/>
      <c r="S194" s="496"/>
      <c r="T194" s="535" t="s">
        <v>1383</v>
      </c>
      <c r="U194" s="496"/>
      <c r="V194" s="496"/>
      <c r="W194" s="496"/>
      <c r="X194" s="496"/>
      <c r="Y194" s="503"/>
      <c r="Z194" s="496"/>
      <c r="AA194" s="496"/>
      <c r="AB194" s="496"/>
      <c r="AC194" s="496"/>
      <c r="AD194" s="496"/>
      <c r="AE194" s="496"/>
      <c r="AF194" s="496"/>
      <c r="AG194" s="496"/>
      <c r="AH194" s="496"/>
      <c r="AI194" s="496"/>
      <c r="AJ194" s="496"/>
      <c r="AK194" s="496"/>
      <c r="AL194" s="496"/>
      <c r="AM194" s="496"/>
      <c r="AN194" s="496"/>
      <c r="AO194" s="496"/>
      <c r="AP194" s="496"/>
      <c r="AQ194" s="496"/>
      <c r="AR194" s="496"/>
      <c r="AS194" s="496"/>
      <c r="AT194" s="496"/>
      <c r="AU194" s="496"/>
      <c r="AV194" s="496"/>
      <c r="AW194" s="496"/>
      <c r="AX194" s="496"/>
      <c r="AY194" s="496"/>
      <c r="AZ194" s="496"/>
      <c r="BA194" s="496"/>
      <c r="BB194" s="496"/>
      <c r="BC194" s="496"/>
      <c r="BD194" s="496"/>
      <c r="BE194" s="496"/>
      <c r="BF194" s="496"/>
      <c r="BG194" s="496"/>
      <c r="BH194" s="496"/>
      <c r="BI194" s="496"/>
      <c r="BJ194" s="496"/>
      <c r="BK194" s="496"/>
      <c r="BL194" s="496"/>
      <c r="BM194" s="496"/>
      <c r="BN194" s="496"/>
      <c r="BO194" s="496"/>
      <c r="BP194" s="496"/>
      <c r="BQ194" s="496"/>
      <c r="BR194" s="496"/>
      <c r="BS194" s="496"/>
      <c r="BT194" s="496"/>
      <c r="BU194" s="496"/>
      <c r="BV194" s="496"/>
      <c r="BW194" s="496"/>
      <c r="BX194" s="496"/>
      <c r="BY194" s="496"/>
      <c r="BZ194" s="496"/>
      <c r="CA194" s="496"/>
      <c r="CB194" s="496"/>
      <c r="CC194" s="496"/>
      <c r="CD194" s="496"/>
      <c r="CE194" s="496"/>
      <c r="CF194" s="496"/>
      <c r="CG194" s="496"/>
    </row>
    <row r="195" spans="1:85" ht="15" customHeight="1" x14ac:dyDescent="0.3">
      <c r="A195" s="460">
        <v>225</v>
      </c>
      <c r="B195" s="460" t="s">
        <v>977</v>
      </c>
      <c r="C195" s="460" t="s">
        <v>1010</v>
      </c>
      <c r="D195" s="460" t="s">
        <v>1020</v>
      </c>
      <c r="E195" s="460">
        <v>10</v>
      </c>
      <c r="F195" s="467"/>
      <c r="K195" s="458" t="s">
        <v>676</v>
      </c>
      <c r="L195" s="458" t="s">
        <v>677</v>
      </c>
      <c r="X195" s="483"/>
    </row>
    <row r="196" spans="1:85" ht="15" customHeight="1" x14ac:dyDescent="0.3">
      <c r="A196" s="460">
        <v>458</v>
      </c>
      <c r="B196" s="460" t="s">
        <v>1129</v>
      </c>
      <c r="C196" s="460" t="s">
        <v>1130</v>
      </c>
      <c r="D196" s="460" t="s">
        <v>1289</v>
      </c>
      <c r="E196" s="460">
        <v>64</v>
      </c>
      <c r="K196" s="458" t="s">
        <v>676</v>
      </c>
      <c r="L196" s="458" t="s">
        <v>677</v>
      </c>
      <c r="X196" s="483"/>
    </row>
    <row r="197" spans="1:85" ht="15" customHeight="1" x14ac:dyDescent="0.3">
      <c r="A197" s="460">
        <v>163</v>
      </c>
      <c r="B197" s="460" t="s">
        <v>942</v>
      </c>
      <c r="C197" s="460" t="s">
        <v>625</v>
      </c>
      <c r="D197" s="460" t="s">
        <v>946</v>
      </c>
      <c r="E197" s="460">
        <v>109</v>
      </c>
      <c r="F197" s="465">
        <v>16</v>
      </c>
      <c r="G197" s="460">
        <v>14</v>
      </c>
      <c r="I197" s="460">
        <f>SUM(H197:H198)</f>
        <v>0</v>
      </c>
      <c r="J197" s="460">
        <f>SUM(E197:E198)</f>
        <v>244</v>
      </c>
      <c r="K197" s="499" t="s">
        <v>947</v>
      </c>
      <c r="L197" s="497" t="s">
        <v>948</v>
      </c>
      <c r="M197" s="498">
        <v>1</v>
      </c>
      <c r="O197" s="496"/>
      <c r="P197" s="496"/>
      <c r="Q197" s="496"/>
      <c r="R197" s="496"/>
      <c r="S197" s="496"/>
      <c r="T197" s="535" t="s">
        <v>1383</v>
      </c>
      <c r="U197" s="496"/>
      <c r="V197" s="496"/>
      <c r="W197" s="496"/>
      <c r="X197" s="496"/>
      <c r="Z197" s="496"/>
      <c r="AA197" s="496"/>
      <c r="AB197" s="496"/>
      <c r="AC197" s="496"/>
      <c r="AD197" s="496"/>
      <c r="AE197" s="496"/>
      <c r="AF197" s="496"/>
      <c r="AG197" s="496"/>
      <c r="AH197" s="496"/>
      <c r="AI197" s="496"/>
      <c r="AJ197" s="496"/>
      <c r="AK197" s="496"/>
      <c r="AL197" s="496"/>
      <c r="AM197" s="496"/>
      <c r="AN197" s="496"/>
      <c r="AO197" s="496"/>
      <c r="AP197" s="496"/>
      <c r="AQ197" s="496"/>
      <c r="AR197" s="496"/>
      <c r="AS197" s="496"/>
      <c r="AT197" s="496"/>
      <c r="AU197" s="496"/>
      <c r="AV197" s="496"/>
      <c r="AW197" s="496"/>
      <c r="AX197" s="496"/>
      <c r="AY197" s="496"/>
      <c r="AZ197" s="496"/>
      <c r="BA197" s="496"/>
      <c r="BB197" s="496"/>
      <c r="BC197" s="496"/>
      <c r="BD197" s="496"/>
      <c r="BE197" s="496"/>
      <c r="BF197" s="496"/>
      <c r="BG197" s="496"/>
      <c r="BH197" s="496"/>
      <c r="BI197" s="496"/>
      <c r="BJ197" s="496"/>
      <c r="BK197" s="496"/>
      <c r="BL197" s="496"/>
      <c r="BM197" s="496"/>
      <c r="BN197" s="496"/>
      <c r="BO197" s="496"/>
      <c r="BP197" s="496"/>
      <c r="BQ197" s="496"/>
      <c r="BR197" s="496"/>
      <c r="BS197" s="496"/>
      <c r="BT197" s="496"/>
      <c r="BU197" s="496"/>
      <c r="BV197" s="496"/>
      <c r="BW197" s="496"/>
      <c r="BX197" s="496"/>
      <c r="BY197" s="496"/>
      <c r="BZ197" s="496"/>
      <c r="CA197" s="496"/>
      <c r="CB197" s="496"/>
      <c r="CC197" s="496"/>
      <c r="CD197" s="496"/>
      <c r="CE197" s="496"/>
      <c r="CF197" s="496"/>
      <c r="CG197" s="496"/>
    </row>
    <row r="198" spans="1:85" ht="15" customHeight="1" x14ac:dyDescent="0.3">
      <c r="A198" s="460">
        <v>487</v>
      </c>
      <c r="B198" s="460" t="s">
        <v>942</v>
      </c>
      <c r="C198" s="460" t="s">
        <v>625</v>
      </c>
      <c r="D198" s="460" t="s">
        <v>1320</v>
      </c>
      <c r="E198" s="460">
        <v>135</v>
      </c>
      <c r="F198" s="467">
        <v>25</v>
      </c>
      <c r="G198" s="460">
        <v>21</v>
      </c>
      <c r="K198" s="458" t="s">
        <v>947</v>
      </c>
      <c r="L198" s="458" t="s">
        <v>948</v>
      </c>
      <c r="X198" s="483"/>
    </row>
    <row r="199" spans="1:85" ht="15" customHeight="1" x14ac:dyDescent="0.3">
      <c r="A199" s="460">
        <v>94</v>
      </c>
      <c r="B199" s="460" t="s">
        <v>624</v>
      </c>
      <c r="C199" s="460" t="s">
        <v>784</v>
      </c>
      <c r="D199" s="460" t="s">
        <v>721</v>
      </c>
      <c r="E199" s="460">
        <v>397</v>
      </c>
      <c r="F199" s="465">
        <v>41</v>
      </c>
      <c r="G199" s="460">
        <v>43</v>
      </c>
      <c r="H199" s="460">
        <v>146</v>
      </c>
      <c r="I199" s="460">
        <f>SUM(H199:H200)</f>
        <v>146</v>
      </c>
      <c r="J199" s="460">
        <f>SUM(E199:E200)</f>
        <v>407</v>
      </c>
      <c r="K199" s="458" t="s">
        <v>825</v>
      </c>
      <c r="L199" s="458" t="s">
        <v>826</v>
      </c>
      <c r="N199" s="512" t="s">
        <v>1375</v>
      </c>
      <c r="O199" s="512" t="s">
        <v>1375</v>
      </c>
      <c r="P199" s="460">
        <v>-1</v>
      </c>
      <c r="Q199" s="515">
        <v>-1</v>
      </c>
      <c r="R199" s="460">
        <v>-1</v>
      </c>
      <c r="S199" s="460">
        <v>1</v>
      </c>
      <c r="T199" s="512" t="s">
        <v>1383</v>
      </c>
      <c r="W199" s="460">
        <v>-1</v>
      </c>
      <c r="X199" s="483">
        <v>0</v>
      </c>
      <c r="Y199" s="503">
        <v>-1</v>
      </c>
      <c r="Z199" s="502">
        <v>1</v>
      </c>
      <c r="AA199" s="503">
        <v>1</v>
      </c>
      <c r="AB199" s="503">
        <v>-1</v>
      </c>
      <c r="AC199" s="503">
        <v>1</v>
      </c>
      <c r="AD199" s="503">
        <v>1</v>
      </c>
      <c r="AE199" s="502">
        <v>1</v>
      </c>
      <c r="AF199" s="460">
        <v>1</v>
      </c>
      <c r="AG199" s="460">
        <v>1</v>
      </c>
      <c r="AH199" s="460">
        <v>1</v>
      </c>
      <c r="AI199" s="460">
        <v>1</v>
      </c>
      <c r="AJ199" s="460">
        <v>1</v>
      </c>
      <c r="AK199" s="460">
        <v>1</v>
      </c>
      <c r="AL199" s="460">
        <v>-1</v>
      </c>
      <c r="AM199" s="460">
        <v>1</v>
      </c>
      <c r="AT199" s="460">
        <v>-1</v>
      </c>
      <c r="AU199" s="460">
        <v>-1</v>
      </c>
      <c r="AV199" s="460">
        <v>-1</v>
      </c>
      <c r="BC199" s="460">
        <v>-1</v>
      </c>
      <c r="BD199" s="460">
        <v>-1</v>
      </c>
      <c r="BE199" s="460">
        <v>-1</v>
      </c>
      <c r="BF199" s="460">
        <v>1</v>
      </c>
      <c r="BG199" s="460">
        <v>1</v>
      </c>
      <c r="BH199" s="460">
        <v>1</v>
      </c>
      <c r="BI199" s="460">
        <v>-1</v>
      </c>
      <c r="BJ199" s="460">
        <v>-1</v>
      </c>
      <c r="BK199" s="460">
        <v>-1</v>
      </c>
      <c r="BL199" s="460">
        <v>-1</v>
      </c>
      <c r="BM199" s="460">
        <v>1</v>
      </c>
      <c r="BN199" s="460">
        <v>1</v>
      </c>
      <c r="BO199" s="460">
        <v>-1</v>
      </c>
      <c r="BP199" s="460">
        <v>1</v>
      </c>
      <c r="BQ199" s="515">
        <v>-1</v>
      </c>
      <c r="BR199" s="515">
        <v>-1</v>
      </c>
      <c r="BS199" s="515">
        <v>-1</v>
      </c>
      <c r="BT199" s="515">
        <v>1</v>
      </c>
      <c r="BU199" s="523">
        <v>1</v>
      </c>
      <c r="BV199" s="523">
        <v>1</v>
      </c>
      <c r="BW199" s="523">
        <v>1</v>
      </c>
      <c r="BX199" s="523">
        <v>1</v>
      </c>
      <c r="BY199" s="523">
        <v>1</v>
      </c>
      <c r="BZ199" s="523">
        <v>1</v>
      </c>
      <c r="CA199" s="515">
        <v>-1</v>
      </c>
      <c r="CB199" s="517" t="s">
        <v>1375</v>
      </c>
      <c r="CC199" s="517" t="s">
        <v>1375</v>
      </c>
      <c r="CD199" s="517" t="s">
        <v>1375</v>
      </c>
      <c r="CE199" s="517" t="s">
        <v>1375</v>
      </c>
      <c r="CF199" s="517" t="s">
        <v>1375</v>
      </c>
      <c r="CG199" s="517" t="s">
        <v>1375</v>
      </c>
    </row>
    <row r="200" spans="1:85" ht="15" customHeight="1" x14ac:dyDescent="0.3">
      <c r="A200" s="460">
        <v>286</v>
      </c>
      <c r="B200" s="460" t="s">
        <v>977</v>
      </c>
      <c r="C200" s="460" t="s">
        <v>978</v>
      </c>
      <c r="D200" s="460" t="s">
        <v>1085</v>
      </c>
      <c r="E200" s="460">
        <v>10</v>
      </c>
      <c r="F200" s="467"/>
      <c r="K200" s="458" t="s">
        <v>825</v>
      </c>
      <c r="L200" s="458" t="s">
        <v>826</v>
      </c>
      <c r="X200" s="483"/>
    </row>
    <row r="201" spans="1:85" ht="15" customHeight="1" x14ac:dyDescent="0.3">
      <c r="A201" s="460">
        <v>128</v>
      </c>
      <c r="B201" s="460" t="s">
        <v>624</v>
      </c>
      <c r="C201" s="460" t="s">
        <v>845</v>
      </c>
      <c r="D201" s="460" t="s">
        <v>697</v>
      </c>
      <c r="E201" s="460">
        <v>299</v>
      </c>
      <c r="F201" s="465">
        <v>30</v>
      </c>
      <c r="G201" s="460">
        <v>31</v>
      </c>
      <c r="H201" s="460">
        <v>155</v>
      </c>
      <c r="I201" s="460">
        <f>SUM(H201:H203)</f>
        <v>155</v>
      </c>
      <c r="J201" s="460">
        <f>SUM(E201:E203)</f>
        <v>373</v>
      </c>
      <c r="K201" s="458" t="s">
        <v>881</v>
      </c>
      <c r="L201" s="458" t="s">
        <v>882</v>
      </c>
      <c r="N201" s="512" t="s">
        <v>1375</v>
      </c>
      <c r="O201" s="512" t="s">
        <v>1375</v>
      </c>
      <c r="P201" s="460">
        <v>1</v>
      </c>
      <c r="Q201" s="460" t="s">
        <v>1375</v>
      </c>
      <c r="R201" s="460">
        <v>1</v>
      </c>
      <c r="S201" s="460">
        <v>-1</v>
      </c>
      <c r="T201" s="460" t="s">
        <v>1447</v>
      </c>
      <c r="U201" s="460">
        <v>1</v>
      </c>
      <c r="V201" s="460">
        <v>-1</v>
      </c>
      <c r="W201" s="460">
        <v>1</v>
      </c>
      <c r="X201" s="483">
        <v>0</v>
      </c>
      <c r="Y201" s="502">
        <v>1</v>
      </c>
      <c r="Z201" s="502">
        <v>1</v>
      </c>
      <c r="AA201" s="503">
        <v>1</v>
      </c>
      <c r="AB201" s="503">
        <v>1</v>
      </c>
      <c r="AC201" s="503">
        <v>1</v>
      </c>
      <c r="AD201" s="503">
        <v>1</v>
      </c>
      <c r="AE201" s="502">
        <v>1</v>
      </c>
      <c r="AF201" s="460">
        <v>1</v>
      </c>
      <c r="AG201" s="460">
        <v>1</v>
      </c>
      <c r="AH201" s="460">
        <v>-1</v>
      </c>
      <c r="AI201" s="460">
        <v>1</v>
      </c>
      <c r="AJ201" s="460">
        <v>-1</v>
      </c>
      <c r="AK201" s="460">
        <v>1</v>
      </c>
      <c r="AL201" s="460">
        <v>-1</v>
      </c>
      <c r="AM201" s="460">
        <v>1</v>
      </c>
      <c r="AW201" s="460">
        <v>1</v>
      </c>
      <c r="AX201" s="460">
        <v>1</v>
      </c>
      <c r="AY201" s="460">
        <v>1</v>
      </c>
      <c r="BC201" s="460">
        <v>1</v>
      </c>
      <c r="BD201" s="460">
        <v>1</v>
      </c>
      <c r="BE201" s="460">
        <v>1</v>
      </c>
      <c r="BF201" s="512" t="s">
        <v>1375</v>
      </c>
      <c r="BG201" s="512" t="s">
        <v>1375</v>
      </c>
      <c r="BH201" s="517" t="s">
        <v>1375</v>
      </c>
      <c r="BI201" s="515" t="s">
        <v>1383</v>
      </c>
      <c r="BJ201" s="515" t="s">
        <v>1383</v>
      </c>
      <c r="BK201" s="515" t="s">
        <v>1383</v>
      </c>
      <c r="BL201" s="515" t="s">
        <v>1383</v>
      </c>
      <c r="BM201" s="515" t="s">
        <v>1383</v>
      </c>
      <c r="BN201" s="515" t="s">
        <v>1383</v>
      </c>
      <c r="BO201" s="515" t="s">
        <v>1383</v>
      </c>
      <c r="BP201" s="515" t="s">
        <v>1383</v>
      </c>
      <c r="BQ201" s="515" t="s">
        <v>1383</v>
      </c>
      <c r="BR201" s="515" t="s">
        <v>1383</v>
      </c>
      <c r="BS201" s="515" t="s">
        <v>1383</v>
      </c>
      <c r="BT201" s="515" t="s">
        <v>1383</v>
      </c>
      <c r="BU201" s="515" t="s">
        <v>1383</v>
      </c>
      <c r="BV201" s="515" t="s">
        <v>1383</v>
      </c>
      <c r="BW201" s="515" t="s">
        <v>1383</v>
      </c>
      <c r="BX201" s="515" t="s">
        <v>1383</v>
      </c>
      <c r="BY201" s="515" t="s">
        <v>1383</v>
      </c>
      <c r="BZ201" s="515" t="s">
        <v>1383</v>
      </c>
      <c r="CA201" s="515" t="s">
        <v>1383</v>
      </c>
      <c r="CB201" s="515" t="s">
        <v>1383</v>
      </c>
      <c r="CC201" s="515" t="s">
        <v>1383</v>
      </c>
      <c r="CD201" s="460">
        <v>1</v>
      </c>
      <c r="CE201" s="523">
        <v>1</v>
      </c>
      <c r="CF201" s="523">
        <v>1</v>
      </c>
      <c r="CG201" s="523">
        <v>1</v>
      </c>
    </row>
    <row r="202" spans="1:85" ht="15" customHeight="1" x14ac:dyDescent="0.3">
      <c r="A202" s="460">
        <v>320</v>
      </c>
      <c r="B202" s="460" t="s">
        <v>977</v>
      </c>
      <c r="C202" s="460" t="s">
        <v>1032</v>
      </c>
      <c r="D202" s="460" t="s">
        <v>1119</v>
      </c>
      <c r="E202" s="460">
        <v>10</v>
      </c>
      <c r="F202" s="467"/>
      <c r="K202" s="458" t="s">
        <v>881</v>
      </c>
      <c r="L202" s="458" t="s">
        <v>882</v>
      </c>
      <c r="X202" s="483"/>
      <c r="Y202" s="503"/>
    </row>
    <row r="203" spans="1:85" ht="15" customHeight="1" x14ac:dyDescent="0.3">
      <c r="A203" s="460">
        <v>406</v>
      </c>
      <c r="B203" s="460" t="s">
        <v>1129</v>
      </c>
      <c r="C203" s="460" t="s">
        <v>1130</v>
      </c>
      <c r="D203" s="460" t="s">
        <v>1227</v>
      </c>
      <c r="E203" s="460">
        <v>64</v>
      </c>
      <c r="K203" s="458" t="s">
        <v>881</v>
      </c>
      <c r="L203" s="458" t="s">
        <v>882</v>
      </c>
      <c r="X203" s="483"/>
    </row>
    <row r="204" spans="1:85" ht="15" customHeight="1" x14ac:dyDescent="0.3">
      <c r="A204" s="460">
        <v>110</v>
      </c>
      <c r="B204" s="460" t="s">
        <v>624</v>
      </c>
      <c r="C204" s="460" t="s">
        <v>845</v>
      </c>
      <c r="D204" s="460" t="s">
        <v>635</v>
      </c>
      <c r="E204" s="460">
        <v>565</v>
      </c>
      <c r="F204" s="465">
        <v>55</v>
      </c>
      <c r="G204" s="460">
        <v>66</v>
      </c>
      <c r="H204" s="460">
        <v>195</v>
      </c>
      <c r="I204" s="460">
        <f>SUM(H204:H206)</f>
        <v>195</v>
      </c>
      <c r="J204" s="460">
        <f>SUM(E204:E206)</f>
        <v>639</v>
      </c>
      <c r="K204" s="458" t="s">
        <v>856</v>
      </c>
      <c r="L204" s="458" t="s">
        <v>857</v>
      </c>
      <c r="N204" s="460" t="s">
        <v>1383</v>
      </c>
      <c r="O204" s="460" t="s">
        <v>1383</v>
      </c>
      <c r="P204" s="460">
        <v>1</v>
      </c>
      <c r="Q204" s="460">
        <v>1</v>
      </c>
      <c r="R204" s="460">
        <v>1</v>
      </c>
      <c r="S204" s="460">
        <v>-1</v>
      </c>
      <c r="T204" s="460">
        <v>1</v>
      </c>
      <c r="U204" s="460">
        <v>1</v>
      </c>
      <c r="V204" s="460">
        <v>-1</v>
      </c>
      <c r="W204" s="460">
        <v>1</v>
      </c>
      <c r="X204" s="483">
        <v>0</v>
      </c>
      <c r="Y204" s="502">
        <v>1</v>
      </c>
      <c r="Z204" s="513" t="s">
        <v>1375</v>
      </c>
      <c r="AA204" s="514" t="s">
        <v>1375</v>
      </c>
      <c r="AB204" s="514" t="s">
        <v>1375</v>
      </c>
      <c r="AC204" s="514" t="s">
        <v>1375</v>
      </c>
      <c r="AD204" s="514" t="s">
        <v>1375</v>
      </c>
      <c r="AE204" s="502">
        <v>-1</v>
      </c>
      <c r="AF204" s="460">
        <v>1</v>
      </c>
      <c r="AG204" s="460">
        <v>1</v>
      </c>
      <c r="AH204" s="460">
        <v>-1</v>
      </c>
      <c r="AI204" s="460">
        <v>1</v>
      </c>
      <c r="AJ204" s="460">
        <v>-1</v>
      </c>
      <c r="AK204" s="460">
        <v>1</v>
      </c>
      <c r="AL204" s="460">
        <v>1</v>
      </c>
      <c r="AM204" s="460">
        <v>1</v>
      </c>
      <c r="AW204" s="460">
        <v>1</v>
      </c>
      <c r="AX204" s="460">
        <v>1</v>
      </c>
      <c r="AY204" s="460">
        <v>1</v>
      </c>
      <c r="BC204" s="460">
        <v>1</v>
      </c>
      <c r="BD204" s="460">
        <v>1</v>
      </c>
      <c r="BE204" s="460">
        <v>1</v>
      </c>
      <c r="BF204" s="460">
        <v>-1</v>
      </c>
      <c r="BG204" s="460">
        <v>-1</v>
      </c>
      <c r="BH204" s="460">
        <v>-1</v>
      </c>
      <c r="BI204" s="460">
        <v>-1</v>
      </c>
      <c r="BJ204" s="512" t="s">
        <v>1375</v>
      </c>
      <c r="BK204" s="512" t="s">
        <v>1375</v>
      </c>
      <c r="BL204" s="517" t="s">
        <v>1375</v>
      </c>
      <c r="BM204" s="460">
        <v>-1</v>
      </c>
      <c r="BN204" s="460">
        <v>-1</v>
      </c>
      <c r="BO204" s="460">
        <v>1</v>
      </c>
      <c r="BP204" s="460">
        <v>1</v>
      </c>
      <c r="BQ204" s="460">
        <v>1</v>
      </c>
      <c r="BR204" s="460">
        <v>1</v>
      </c>
      <c r="BS204" s="460">
        <v>1</v>
      </c>
      <c r="BT204" s="460">
        <v>-1</v>
      </c>
      <c r="BU204" s="460">
        <v>-1</v>
      </c>
      <c r="BV204" s="460">
        <v>-1</v>
      </c>
      <c r="BW204" s="460">
        <v>-1</v>
      </c>
      <c r="BX204" s="460">
        <v>-1</v>
      </c>
      <c r="BY204" s="460">
        <v>-1</v>
      </c>
      <c r="BZ204" s="523">
        <v>1</v>
      </c>
      <c r="CA204" s="515">
        <v>-1</v>
      </c>
      <c r="CB204" s="460">
        <v>1</v>
      </c>
      <c r="CC204" s="460">
        <v>1</v>
      </c>
      <c r="CD204" s="460">
        <v>1</v>
      </c>
      <c r="CE204" s="517" t="s">
        <v>1375</v>
      </c>
      <c r="CF204" s="517" t="s">
        <v>1375</v>
      </c>
      <c r="CG204" s="517" t="s">
        <v>1375</v>
      </c>
    </row>
    <row r="205" spans="1:85" ht="15" customHeight="1" x14ac:dyDescent="0.3">
      <c r="A205" s="460">
        <v>236</v>
      </c>
      <c r="B205" s="460" t="s">
        <v>977</v>
      </c>
      <c r="C205" s="460" t="s">
        <v>1032</v>
      </c>
      <c r="D205" s="460" t="s">
        <v>1034</v>
      </c>
      <c r="E205" s="460">
        <v>10</v>
      </c>
      <c r="F205" s="467"/>
      <c r="K205" s="458" t="s">
        <v>856</v>
      </c>
      <c r="L205" s="458" t="s">
        <v>857</v>
      </c>
      <c r="X205" s="483"/>
      <c r="Y205" s="503"/>
    </row>
    <row r="206" spans="1:85" ht="15" customHeight="1" x14ac:dyDescent="0.3">
      <c r="A206" s="460">
        <v>408</v>
      </c>
      <c r="B206" s="460" t="s">
        <v>1129</v>
      </c>
      <c r="C206" s="460" t="s">
        <v>1130</v>
      </c>
      <c r="D206" s="460" t="s">
        <v>1229</v>
      </c>
      <c r="E206" s="460">
        <v>64</v>
      </c>
      <c r="K206" s="458" t="s">
        <v>856</v>
      </c>
      <c r="L206" s="458" t="s">
        <v>857</v>
      </c>
      <c r="X206" s="483"/>
    </row>
    <row r="207" spans="1:85" ht="15" customHeight="1" x14ac:dyDescent="0.3">
      <c r="A207" s="460">
        <v>95</v>
      </c>
      <c r="B207" s="460" t="s">
        <v>624</v>
      </c>
      <c r="C207" s="460" t="s">
        <v>784</v>
      </c>
      <c r="D207" s="460" t="s">
        <v>726</v>
      </c>
      <c r="E207" s="460">
        <v>750</v>
      </c>
      <c r="F207" s="465">
        <v>74</v>
      </c>
      <c r="G207" s="460">
        <v>80</v>
      </c>
      <c r="H207" s="460">
        <v>460</v>
      </c>
      <c r="I207" s="460">
        <f>SUM(H207:H211)</f>
        <v>619</v>
      </c>
      <c r="J207" s="460">
        <f>SUM(E207:E211)</f>
        <v>1105</v>
      </c>
      <c r="K207" s="458" t="s">
        <v>827</v>
      </c>
      <c r="N207" s="460">
        <v>1</v>
      </c>
      <c r="O207" s="460">
        <v>1</v>
      </c>
      <c r="P207" s="460">
        <v>1</v>
      </c>
      <c r="Q207" s="460">
        <v>1</v>
      </c>
      <c r="R207" s="460">
        <v>1</v>
      </c>
      <c r="S207" s="483">
        <v>-1</v>
      </c>
      <c r="T207" s="460">
        <v>1</v>
      </c>
      <c r="U207" s="460">
        <v>1</v>
      </c>
      <c r="V207" s="483">
        <v>1</v>
      </c>
      <c r="W207" s="460">
        <v>1</v>
      </c>
      <c r="X207" s="483">
        <v>0</v>
      </c>
      <c r="Y207" s="502">
        <v>1</v>
      </c>
      <c r="Z207" s="502" t="s">
        <v>1383</v>
      </c>
      <c r="AA207" s="514" t="s">
        <v>1375</v>
      </c>
      <c r="AB207" s="503">
        <v>1</v>
      </c>
      <c r="AC207" s="503">
        <v>1</v>
      </c>
      <c r="AD207" s="514" t="s">
        <v>1375</v>
      </c>
      <c r="AE207" s="502">
        <v>-1</v>
      </c>
      <c r="AF207" s="460">
        <v>1</v>
      </c>
      <c r="AG207" s="460">
        <v>1</v>
      </c>
      <c r="AH207" s="512" t="s">
        <v>1375</v>
      </c>
      <c r="AI207" s="460">
        <v>1</v>
      </c>
      <c r="AJ207" s="512" t="s">
        <v>1375</v>
      </c>
      <c r="AK207" s="460">
        <v>1</v>
      </c>
      <c r="AL207" s="460">
        <v>1</v>
      </c>
      <c r="AM207" s="460">
        <v>1</v>
      </c>
      <c r="AT207" s="460">
        <v>1</v>
      </c>
      <c r="AU207" s="460">
        <v>1</v>
      </c>
      <c r="AV207" s="460">
        <v>1</v>
      </c>
      <c r="BC207" s="460">
        <v>1</v>
      </c>
      <c r="BD207" s="460">
        <v>1</v>
      </c>
      <c r="BE207" s="460">
        <v>1</v>
      </c>
      <c r="BF207" s="460">
        <v>1</v>
      </c>
      <c r="BG207" s="460">
        <v>1</v>
      </c>
      <c r="BH207" s="460">
        <v>-1</v>
      </c>
      <c r="BI207" s="460">
        <v>-1</v>
      </c>
      <c r="BJ207" s="460">
        <v>1</v>
      </c>
      <c r="BK207" s="460">
        <v>1</v>
      </c>
      <c r="BL207" s="460">
        <v>1</v>
      </c>
      <c r="BM207" s="517" t="s">
        <v>1375</v>
      </c>
      <c r="BN207" s="515" t="s">
        <v>1383</v>
      </c>
      <c r="BO207" s="460">
        <v>-1</v>
      </c>
      <c r="BP207" s="460">
        <v>1</v>
      </c>
      <c r="BQ207" s="460">
        <v>1</v>
      </c>
      <c r="BR207" s="460">
        <v>1</v>
      </c>
      <c r="BS207" s="460">
        <v>1</v>
      </c>
      <c r="BT207" s="460">
        <v>-1</v>
      </c>
      <c r="BU207" s="460">
        <v>-1</v>
      </c>
      <c r="BV207" s="460">
        <v>-1</v>
      </c>
      <c r="BW207" s="460">
        <v>-1</v>
      </c>
      <c r="BX207" s="460">
        <v>-1</v>
      </c>
      <c r="BY207" s="460">
        <v>-1</v>
      </c>
      <c r="BZ207" s="460">
        <v>-1</v>
      </c>
      <c r="CA207" s="460">
        <v>1</v>
      </c>
      <c r="CB207" s="460">
        <v>1</v>
      </c>
      <c r="CC207" s="460">
        <v>1</v>
      </c>
      <c r="CD207" s="460">
        <v>1</v>
      </c>
      <c r="CE207" s="460">
        <v>-1</v>
      </c>
      <c r="CF207" s="460">
        <v>-1</v>
      </c>
      <c r="CG207" s="460">
        <v>-1</v>
      </c>
    </row>
    <row r="208" spans="1:85" ht="15" customHeight="1" x14ac:dyDescent="0.3">
      <c r="A208" s="460">
        <v>96</v>
      </c>
      <c r="B208" s="460" t="s">
        <v>624</v>
      </c>
      <c r="C208" s="460" t="s">
        <v>784</v>
      </c>
      <c r="D208" s="460" t="s">
        <v>729</v>
      </c>
      <c r="E208" s="460">
        <v>271</v>
      </c>
      <c r="F208" s="465">
        <v>25</v>
      </c>
      <c r="G208" s="460">
        <v>28</v>
      </c>
      <c r="H208" s="460">
        <v>159</v>
      </c>
      <c r="K208" s="458" t="s">
        <v>827</v>
      </c>
      <c r="X208" s="483"/>
    </row>
    <row r="209" spans="1:85" ht="15" customHeight="1" x14ac:dyDescent="0.3">
      <c r="A209" s="467">
        <v>257</v>
      </c>
      <c r="B209" s="467" t="s">
        <v>977</v>
      </c>
      <c r="C209" s="467" t="s">
        <v>978</v>
      </c>
      <c r="D209" s="467" t="s">
        <v>1055</v>
      </c>
      <c r="E209" s="467">
        <v>10</v>
      </c>
      <c r="F209" s="467"/>
      <c r="G209" s="467"/>
      <c r="J209" s="467"/>
      <c r="K209" s="468" t="s">
        <v>827</v>
      </c>
      <c r="X209" s="483"/>
    </row>
    <row r="210" spans="1:85" ht="15" customHeight="1" x14ac:dyDescent="0.3">
      <c r="A210" s="460">
        <v>264</v>
      </c>
      <c r="B210" s="460" t="s">
        <v>977</v>
      </c>
      <c r="C210" s="460" t="s">
        <v>978</v>
      </c>
      <c r="D210" s="460" t="s">
        <v>1063</v>
      </c>
      <c r="E210" s="460">
        <v>10</v>
      </c>
      <c r="F210" s="467"/>
      <c r="K210" s="458" t="s">
        <v>827</v>
      </c>
      <c r="X210" s="483"/>
      <c r="Y210" s="503"/>
    </row>
    <row r="211" spans="1:85" ht="15" customHeight="1" x14ac:dyDescent="0.3">
      <c r="A211" s="460">
        <v>423</v>
      </c>
      <c r="B211" s="460" t="s">
        <v>1129</v>
      </c>
      <c r="C211" s="460" t="s">
        <v>1130</v>
      </c>
      <c r="D211" s="460" t="s">
        <v>1245</v>
      </c>
      <c r="E211" s="460">
        <v>64</v>
      </c>
      <c r="K211" s="458" t="s">
        <v>827</v>
      </c>
      <c r="X211" s="483"/>
    </row>
    <row r="212" spans="1:85" ht="15" customHeight="1" x14ac:dyDescent="0.3">
      <c r="A212" s="460">
        <v>105</v>
      </c>
      <c r="B212" s="460" t="s">
        <v>624</v>
      </c>
      <c r="C212" s="460" t="s">
        <v>845</v>
      </c>
      <c r="D212" s="460" t="s">
        <v>846</v>
      </c>
      <c r="E212" s="460">
        <v>419</v>
      </c>
      <c r="F212" s="465">
        <v>50</v>
      </c>
      <c r="G212" s="460">
        <v>47</v>
      </c>
      <c r="H212" s="460">
        <v>115</v>
      </c>
      <c r="I212" s="460">
        <f>SUM(H212:H214)</f>
        <v>115</v>
      </c>
      <c r="J212" s="460">
        <f>SUM(E212:E214)</f>
        <v>493</v>
      </c>
      <c r="K212" s="506" t="s">
        <v>847</v>
      </c>
      <c r="L212" s="497" t="s">
        <v>848</v>
      </c>
      <c r="M212" s="498">
        <v>1</v>
      </c>
      <c r="O212" s="496"/>
      <c r="P212" s="496"/>
      <c r="Q212" s="496"/>
      <c r="R212" s="496"/>
      <c r="S212" s="496"/>
      <c r="T212" s="535" t="s">
        <v>1383</v>
      </c>
      <c r="U212" s="496"/>
      <c r="V212" s="496"/>
      <c r="W212" s="496"/>
      <c r="X212" s="496"/>
      <c r="Z212" s="496"/>
      <c r="AA212" s="496"/>
      <c r="AB212" s="496"/>
      <c r="AC212" s="496"/>
      <c r="AD212" s="496"/>
      <c r="AE212" s="496"/>
      <c r="AF212" s="496"/>
      <c r="AG212" s="496"/>
      <c r="AH212" s="496"/>
      <c r="AI212" s="496"/>
      <c r="AJ212" s="496"/>
      <c r="AK212" s="496"/>
      <c r="AL212" s="496"/>
      <c r="AM212" s="496"/>
      <c r="AN212" s="496"/>
      <c r="AO212" s="496"/>
      <c r="AP212" s="496"/>
      <c r="AQ212" s="496"/>
      <c r="AR212" s="496"/>
      <c r="AS212" s="496"/>
      <c r="AT212" s="496"/>
      <c r="AU212" s="496"/>
      <c r="AV212" s="496"/>
      <c r="AW212" s="496"/>
      <c r="AX212" s="496"/>
      <c r="AY212" s="496"/>
      <c r="AZ212" s="496"/>
      <c r="BA212" s="496"/>
      <c r="BB212" s="496"/>
      <c r="BC212" s="496"/>
      <c r="BD212" s="496"/>
      <c r="BE212" s="496"/>
      <c r="BF212" s="496"/>
      <c r="BG212" s="496"/>
      <c r="BH212" s="496"/>
      <c r="BI212" s="496"/>
      <c r="BJ212" s="496"/>
      <c r="BK212" s="496"/>
      <c r="BL212" s="496"/>
      <c r="BM212" s="496"/>
      <c r="BN212" s="496"/>
      <c r="BO212" s="496"/>
      <c r="BP212" s="496"/>
      <c r="BQ212" s="496"/>
      <c r="BR212" s="496"/>
      <c r="BS212" s="496"/>
      <c r="BT212" s="496"/>
      <c r="BU212" s="496"/>
      <c r="BV212" s="496"/>
      <c r="BW212" s="496"/>
      <c r="BX212" s="496"/>
      <c r="BY212" s="496"/>
      <c r="BZ212" s="496"/>
      <c r="CA212" s="496"/>
      <c r="CB212" s="496"/>
      <c r="CC212" s="496"/>
      <c r="CD212" s="496"/>
      <c r="CE212" s="496"/>
      <c r="CF212" s="496"/>
      <c r="CG212" s="496"/>
    </row>
    <row r="213" spans="1:85" ht="15" customHeight="1" x14ac:dyDescent="0.3">
      <c r="A213" s="460">
        <v>308</v>
      </c>
      <c r="B213" s="460" t="s">
        <v>977</v>
      </c>
      <c r="C213" s="460" t="s">
        <v>1029</v>
      </c>
      <c r="D213" s="460" t="s">
        <v>1107</v>
      </c>
      <c r="E213" s="460">
        <v>10</v>
      </c>
      <c r="F213" s="467"/>
      <c r="K213" s="458" t="s">
        <v>847</v>
      </c>
      <c r="L213" s="458" t="s">
        <v>848</v>
      </c>
      <c r="X213" s="483"/>
      <c r="Y213" s="503"/>
    </row>
    <row r="214" spans="1:85" ht="15" customHeight="1" x14ac:dyDescent="0.3">
      <c r="A214" s="460">
        <v>410</v>
      </c>
      <c r="B214" s="460" t="s">
        <v>1129</v>
      </c>
      <c r="C214" s="460" t="s">
        <v>1130</v>
      </c>
      <c r="D214" s="460" t="s">
        <v>1232</v>
      </c>
      <c r="E214" s="460">
        <v>64</v>
      </c>
      <c r="K214" s="458" t="s">
        <v>847</v>
      </c>
      <c r="L214" s="458" t="s">
        <v>848</v>
      </c>
      <c r="X214" s="483"/>
      <c r="Y214" s="467"/>
    </row>
    <row r="215" spans="1:85" ht="15" customHeight="1" x14ac:dyDescent="0.3">
      <c r="A215" s="460">
        <v>74</v>
      </c>
      <c r="B215" s="460" t="s">
        <v>624</v>
      </c>
      <c r="C215" s="460" t="s">
        <v>784</v>
      </c>
      <c r="D215" s="460" t="s">
        <v>655</v>
      </c>
      <c r="E215" s="460">
        <v>381</v>
      </c>
      <c r="F215" s="465">
        <v>41</v>
      </c>
      <c r="G215" s="460">
        <v>43</v>
      </c>
      <c r="H215" s="460">
        <v>144</v>
      </c>
      <c r="I215" s="460">
        <f>SUM(H215:H217)</f>
        <v>144</v>
      </c>
      <c r="J215" s="460">
        <f>SUM(E215:E217)</f>
        <v>455</v>
      </c>
      <c r="K215" s="499" t="s">
        <v>799</v>
      </c>
      <c r="L215" s="497" t="s">
        <v>800</v>
      </c>
      <c r="M215" s="498">
        <v>1</v>
      </c>
      <c r="O215" s="496"/>
      <c r="P215" s="496"/>
      <c r="Q215" s="496"/>
      <c r="R215" s="496"/>
      <c r="S215" s="496"/>
      <c r="T215" s="535" t="s">
        <v>1383</v>
      </c>
      <c r="U215" s="496"/>
      <c r="V215" s="496"/>
      <c r="W215" s="496"/>
      <c r="X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row>
    <row r="216" spans="1:85" ht="15" customHeight="1" x14ac:dyDescent="0.3">
      <c r="A216" s="460">
        <v>249</v>
      </c>
      <c r="B216" s="460" t="s">
        <v>977</v>
      </c>
      <c r="C216" s="460" t="s">
        <v>978</v>
      </c>
      <c r="D216" s="460" t="s">
        <v>1047</v>
      </c>
      <c r="E216" s="460">
        <v>10</v>
      </c>
      <c r="F216" s="467"/>
      <c r="K216" s="458" t="s">
        <v>799</v>
      </c>
      <c r="L216" s="458" t="s">
        <v>800</v>
      </c>
      <c r="X216" s="483"/>
    </row>
    <row r="217" spans="1:85" ht="15" customHeight="1" x14ac:dyDescent="0.3">
      <c r="A217" s="460">
        <v>340</v>
      </c>
      <c r="B217" s="460" t="s">
        <v>1129</v>
      </c>
      <c r="C217" s="460" t="s">
        <v>1130</v>
      </c>
      <c r="D217" s="460" t="s">
        <v>1146</v>
      </c>
      <c r="E217" s="460">
        <v>64</v>
      </c>
      <c r="K217" s="458" t="s">
        <v>799</v>
      </c>
      <c r="L217" s="458" t="s">
        <v>800</v>
      </c>
      <c r="X217" s="483"/>
    </row>
    <row r="218" spans="1:85" ht="15" customHeight="1" x14ac:dyDescent="0.3">
      <c r="A218" s="460">
        <v>44</v>
      </c>
      <c r="B218" s="460" t="s">
        <v>624</v>
      </c>
      <c r="C218" s="460" t="s">
        <v>625</v>
      </c>
      <c r="D218" s="460" t="s">
        <v>742</v>
      </c>
      <c r="E218" s="460">
        <v>585</v>
      </c>
      <c r="F218" s="465">
        <v>70</v>
      </c>
      <c r="G218" s="460">
        <v>68</v>
      </c>
      <c r="H218" s="460">
        <v>277</v>
      </c>
      <c r="I218" s="460">
        <f>SUM(H218:H220)</f>
        <v>277</v>
      </c>
      <c r="J218" s="460">
        <f>SUM(E218:E220)</f>
        <v>659</v>
      </c>
      <c r="K218" s="458" t="s">
        <v>743</v>
      </c>
      <c r="L218" s="458" t="s">
        <v>744</v>
      </c>
      <c r="N218" s="460">
        <v>1</v>
      </c>
      <c r="O218" s="460">
        <v>1</v>
      </c>
      <c r="P218" s="460">
        <v>-1</v>
      </c>
      <c r="Q218" s="515">
        <v>-1</v>
      </c>
      <c r="R218" s="483">
        <v>-1</v>
      </c>
      <c r="S218" s="483">
        <v>1</v>
      </c>
      <c r="T218" s="460">
        <v>1</v>
      </c>
      <c r="U218" s="483">
        <v>1</v>
      </c>
      <c r="V218" s="483">
        <v>-1</v>
      </c>
      <c r="W218" s="460">
        <v>-1</v>
      </c>
      <c r="X218" s="483">
        <v>0</v>
      </c>
      <c r="Y218" s="502">
        <v>1</v>
      </c>
      <c r="Z218" s="502">
        <v>1</v>
      </c>
      <c r="AA218" s="503">
        <v>1</v>
      </c>
      <c r="AB218" s="503">
        <v>1</v>
      </c>
      <c r="AC218" s="503">
        <v>1</v>
      </c>
      <c r="AD218" s="503">
        <v>1</v>
      </c>
      <c r="AE218" s="502">
        <v>1</v>
      </c>
      <c r="AF218" s="460">
        <v>1</v>
      </c>
      <c r="AG218" s="460">
        <v>1</v>
      </c>
      <c r="AH218" s="460">
        <v>1</v>
      </c>
      <c r="AI218" s="460">
        <v>1</v>
      </c>
      <c r="AJ218" s="460">
        <v>1</v>
      </c>
      <c r="AK218" s="460">
        <v>1</v>
      </c>
      <c r="AL218" s="460">
        <v>1</v>
      </c>
      <c r="AM218" s="460">
        <v>1</v>
      </c>
      <c r="AN218" s="460">
        <v>1</v>
      </c>
      <c r="AO218" s="460">
        <v>1</v>
      </c>
      <c r="AP218" s="460">
        <v>1</v>
      </c>
      <c r="BC218" s="460">
        <v>-1</v>
      </c>
      <c r="BD218" s="460">
        <v>-1</v>
      </c>
      <c r="BE218" s="460">
        <v>-1</v>
      </c>
      <c r="BF218" s="460">
        <v>-1</v>
      </c>
      <c r="BG218" s="460">
        <v>-1</v>
      </c>
      <c r="BH218" s="460">
        <v>1</v>
      </c>
      <c r="BI218" s="460">
        <v>1</v>
      </c>
      <c r="BJ218" s="460">
        <v>-1</v>
      </c>
      <c r="BK218" s="460">
        <v>-1</v>
      </c>
      <c r="BL218" s="460">
        <v>-1</v>
      </c>
      <c r="BM218" s="460">
        <v>1</v>
      </c>
      <c r="BN218" s="460">
        <v>-1</v>
      </c>
      <c r="BO218" s="460">
        <v>-1</v>
      </c>
      <c r="BP218" s="460">
        <v>1</v>
      </c>
      <c r="BQ218" s="460">
        <v>1</v>
      </c>
      <c r="BR218" s="460">
        <v>1</v>
      </c>
      <c r="BS218" s="460">
        <v>1</v>
      </c>
      <c r="BT218" s="515">
        <v>1</v>
      </c>
      <c r="BU218" s="460">
        <v>-1</v>
      </c>
      <c r="BV218" s="523">
        <v>1</v>
      </c>
      <c r="BW218" s="460">
        <v>-1</v>
      </c>
      <c r="BX218" s="523">
        <v>1</v>
      </c>
      <c r="BY218" s="523">
        <v>1</v>
      </c>
      <c r="BZ218" s="460">
        <v>-1</v>
      </c>
      <c r="CA218" s="460">
        <v>1</v>
      </c>
      <c r="CB218" s="515">
        <v>-1</v>
      </c>
      <c r="CC218" s="515">
        <v>-1</v>
      </c>
      <c r="CD218" s="515">
        <v>-1</v>
      </c>
      <c r="CE218" s="460">
        <v>-1</v>
      </c>
      <c r="CF218" s="460">
        <v>-1</v>
      </c>
      <c r="CG218" s="460">
        <v>-1</v>
      </c>
    </row>
    <row r="219" spans="1:85" ht="15" customHeight="1" x14ac:dyDescent="0.3">
      <c r="A219" s="460">
        <v>196</v>
      </c>
      <c r="B219" s="460" t="s">
        <v>977</v>
      </c>
      <c r="C219" s="460" t="s">
        <v>978</v>
      </c>
      <c r="D219" s="460" t="s">
        <v>990</v>
      </c>
      <c r="E219" s="460">
        <v>10</v>
      </c>
      <c r="F219" s="467"/>
      <c r="K219" s="458" t="s">
        <v>743</v>
      </c>
      <c r="L219" s="458" t="s">
        <v>744</v>
      </c>
      <c r="X219" s="483"/>
      <c r="Y219" s="503"/>
    </row>
    <row r="220" spans="1:85" ht="15" customHeight="1" x14ac:dyDescent="0.3">
      <c r="A220" s="460">
        <v>454</v>
      </c>
      <c r="B220" s="460" t="s">
        <v>1129</v>
      </c>
      <c r="C220" s="460" t="s">
        <v>1130</v>
      </c>
      <c r="D220" s="460" t="s">
        <v>1285</v>
      </c>
      <c r="E220" s="460">
        <v>64</v>
      </c>
      <c r="K220" s="458" t="s">
        <v>743</v>
      </c>
      <c r="L220" s="458" t="s">
        <v>744</v>
      </c>
      <c r="X220" s="483"/>
    </row>
    <row r="221" spans="1:85" ht="15" customHeight="1" x14ac:dyDescent="0.3">
      <c r="A221" s="460">
        <v>489</v>
      </c>
      <c r="B221" s="460" t="s">
        <v>942</v>
      </c>
      <c r="C221" s="460" t="s">
        <v>845</v>
      </c>
      <c r="D221" s="460" t="s">
        <v>945</v>
      </c>
      <c r="E221" s="460">
        <v>711</v>
      </c>
      <c r="F221" s="467"/>
      <c r="G221" s="460">
        <v>80</v>
      </c>
      <c r="I221" s="460">
        <f>SUM(H221)</f>
        <v>0</v>
      </c>
      <c r="J221" s="460">
        <f>SUM(E221)</f>
        <v>711</v>
      </c>
      <c r="K221" s="506" t="s">
        <v>1322</v>
      </c>
      <c r="L221" s="497"/>
      <c r="M221" s="498">
        <v>1</v>
      </c>
      <c r="O221" s="496"/>
      <c r="P221" s="496"/>
      <c r="Q221" s="496"/>
      <c r="R221" s="496"/>
      <c r="S221" s="496"/>
      <c r="T221" s="496">
        <v>1</v>
      </c>
      <c r="U221" s="496">
        <v>1</v>
      </c>
      <c r="V221" s="496">
        <v>-1</v>
      </c>
      <c r="W221" s="496"/>
      <c r="X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row>
    <row r="222" spans="1:85" ht="15" customHeight="1" x14ac:dyDescent="0.3">
      <c r="A222" s="460">
        <v>342</v>
      </c>
      <c r="B222" s="460" t="s">
        <v>1129</v>
      </c>
      <c r="C222" s="460" t="s">
        <v>1130</v>
      </c>
      <c r="D222" s="460" t="s">
        <v>1149</v>
      </c>
      <c r="E222" s="460">
        <v>64</v>
      </c>
      <c r="F222" s="467"/>
      <c r="I222" s="460">
        <f>SUM(H222:H226)</f>
        <v>0</v>
      </c>
      <c r="J222" s="460">
        <f>SUM(E222:E226)</f>
        <v>320</v>
      </c>
      <c r="K222" s="458" t="s">
        <v>1150</v>
      </c>
      <c r="L222" s="458" t="s">
        <v>1151</v>
      </c>
      <c r="N222" s="460" t="s">
        <v>1383</v>
      </c>
      <c r="O222" s="460" t="s">
        <v>1383</v>
      </c>
      <c r="P222" s="460">
        <v>1</v>
      </c>
      <c r="Q222" s="460">
        <v>1</v>
      </c>
      <c r="R222" s="460">
        <v>1</v>
      </c>
      <c r="S222" s="460">
        <v>-1</v>
      </c>
      <c r="T222" s="460">
        <v>1</v>
      </c>
      <c r="U222" s="460">
        <v>1</v>
      </c>
      <c r="V222" s="460">
        <v>-1</v>
      </c>
      <c r="W222" s="460">
        <v>1</v>
      </c>
      <c r="X222" s="483">
        <v>0</v>
      </c>
      <c r="Y222" s="502">
        <v>1</v>
      </c>
      <c r="Z222" s="502" t="s">
        <v>1383</v>
      </c>
      <c r="AA222" s="503" t="s">
        <v>1383</v>
      </c>
      <c r="AB222" s="503" t="s">
        <v>1383</v>
      </c>
      <c r="AC222" s="503" t="s">
        <v>1383</v>
      </c>
      <c r="AD222" s="503" t="s">
        <v>1383</v>
      </c>
      <c r="AE222" s="502">
        <v>1</v>
      </c>
      <c r="AF222" s="460">
        <v>1</v>
      </c>
      <c r="AG222" s="460">
        <v>-1</v>
      </c>
      <c r="AH222" s="460">
        <v>1</v>
      </c>
      <c r="AI222" s="460">
        <v>-1</v>
      </c>
      <c r="AJ222" s="460">
        <v>1</v>
      </c>
      <c r="AK222" s="460">
        <v>1</v>
      </c>
      <c r="AL222" s="460">
        <v>1</v>
      </c>
      <c r="AM222" s="460">
        <v>1</v>
      </c>
      <c r="BC222" s="460">
        <v>-1</v>
      </c>
      <c r="BD222" s="460">
        <v>-1</v>
      </c>
      <c r="BE222" s="460">
        <v>-1</v>
      </c>
      <c r="BF222" s="512" t="s">
        <v>1375</v>
      </c>
      <c r="BG222" s="512" t="s">
        <v>1375</v>
      </c>
      <c r="BH222" s="460">
        <v>1</v>
      </c>
      <c r="BI222" s="512" t="s">
        <v>1375</v>
      </c>
      <c r="BJ222" s="517" t="s">
        <v>1375</v>
      </c>
      <c r="BK222" s="512" t="s">
        <v>1375</v>
      </c>
      <c r="BL222" s="512" t="s">
        <v>1375</v>
      </c>
      <c r="BM222" s="517" t="s">
        <v>1375</v>
      </c>
      <c r="BN222" s="460">
        <v>1</v>
      </c>
      <c r="BO222" s="460">
        <v>-1</v>
      </c>
      <c r="BP222" s="515">
        <v>-1</v>
      </c>
      <c r="BQ222" s="460">
        <v>1</v>
      </c>
      <c r="BR222" s="460">
        <v>1</v>
      </c>
      <c r="BS222" s="460">
        <v>1</v>
      </c>
      <c r="BT222" s="515">
        <v>1</v>
      </c>
      <c r="BU222" s="523">
        <v>1</v>
      </c>
      <c r="BV222" s="523">
        <v>1</v>
      </c>
      <c r="BW222" s="523">
        <v>1</v>
      </c>
      <c r="BX222" s="523">
        <v>1</v>
      </c>
      <c r="BY222" s="523">
        <v>1</v>
      </c>
      <c r="BZ222" s="523">
        <v>1</v>
      </c>
      <c r="CA222" s="515">
        <v>-1</v>
      </c>
      <c r="CB222" s="460">
        <v>1</v>
      </c>
      <c r="CC222" s="460">
        <v>1</v>
      </c>
      <c r="CD222" s="460">
        <v>1</v>
      </c>
      <c r="CE222" s="460">
        <v>-1</v>
      </c>
      <c r="CF222" s="460">
        <v>-1</v>
      </c>
      <c r="CG222" s="460">
        <v>-1</v>
      </c>
    </row>
    <row r="223" spans="1:85" ht="15" customHeight="1" x14ac:dyDescent="0.3">
      <c r="A223" s="460">
        <v>345</v>
      </c>
      <c r="B223" s="460" t="s">
        <v>1129</v>
      </c>
      <c r="C223" s="460" t="s">
        <v>1130</v>
      </c>
      <c r="D223" s="460" t="s">
        <v>1154</v>
      </c>
      <c r="E223" s="460">
        <v>64</v>
      </c>
      <c r="K223" s="458" t="s">
        <v>1150</v>
      </c>
      <c r="L223" s="458" t="s">
        <v>1151</v>
      </c>
      <c r="X223" s="483"/>
    </row>
    <row r="224" spans="1:85" ht="15" customHeight="1" x14ac:dyDescent="0.3">
      <c r="A224" s="460">
        <v>346</v>
      </c>
      <c r="B224" s="460" t="s">
        <v>1129</v>
      </c>
      <c r="C224" s="460" t="s">
        <v>1130</v>
      </c>
      <c r="D224" s="460" t="s">
        <v>1155</v>
      </c>
      <c r="E224" s="460">
        <v>64</v>
      </c>
      <c r="K224" s="458" t="s">
        <v>1150</v>
      </c>
      <c r="L224" s="458" t="s">
        <v>1151</v>
      </c>
      <c r="X224" s="483"/>
      <c r="Y224" s="503"/>
    </row>
    <row r="225" spans="1:85" ht="15" customHeight="1" x14ac:dyDescent="0.3">
      <c r="A225" s="460">
        <v>379</v>
      </c>
      <c r="B225" s="460" t="s">
        <v>1129</v>
      </c>
      <c r="C225" s="460" t="s">
        <v>1130</v>
      </c>
      <c r="D225" s="460" t="s">
        <v>1195</v>
      </c>
      <c r="E225" s="460">
        <v>64</v>
      </c>
      <c r="K225" s="458" t="s">
        <v>1150</v>
      </c>
      <c r="L225" s="458" t="s">
        <v>1151</v>
      </c>
      <c r="X225" s="483"/>
    </row>
    <row r="226" spans="1:85" ht="15" customHeight="1" x14ac:dyDescent="0.3">
      <c r="A226" s="460">
        <v>380</v>
      </c>
      <c r="B226" s="460" t="s">
        <v>1129</v>
      </c>
      <c r="C226" s="460" t="s">
        <v>1130</v>
      </c>
      <c r="D226" s="460" t="s">
        <v>1196</v>
      </c>
      <c r="E226" s="460">
        <v>64</v>
      </c>
      <c r="K226" s="458" t="s">
        <v>1150</v>
      </c>
      <c r="L226" s="458" t="s">
        <v>1151</v>
      </c>
      <c r="X226" s="483"/>
    </row>
    <row r="227" spans="1:85" ht="15" customHeight="1" x14ac:dyDescent="0.3">
      <c r="A227" s="460">
        <v>62</v>
      </c>
      <c r="B227" s="460" t="s">
        <v>624</v>
      </c>
      <c r="C227" s="460" t="s">
        <v>753</v>
      </c>
      <c r="D227" s="460" t="s">
        <v>742</v>
      </c>
      <c r="E227" s="460">
        <v>486</v>
      </c>
      <c r="F227" s="465">
        <v>53</v>
      </c>
      <c r="G227" s="460">
        <v>50</v>
      </c>
      <c r="H227" s="460">
        <v>528</v>
      </c>
      <c r="I227" s="460">
        <f>SUM(H227:H231)</f>
        <v>1096</v>
      </c>
      <c r="J227" s="460">
        <f>SUM(E227:E231)</f>
        <v>1051</v>
      </c>
      <c r="K227" s="458" t="s">
        <v>781</v>
      </c>
      <c r="L227" s="458" t="s">
        <v>744</v>
      </c>
      <c r="N227" s="460" t="s">
        <v>1383</v>
      </c>
      <c r="O227" s="460" t="s">
        <v>1383</v>
      </c>
      <c r="P227" s="460">
        <v>1</v>
      </c>
      <c r="Q227" s="460">
        <v>1</v>
      </c>
      <c r="R227" s="460">
        <v>1</v>
      </c>
      <c r="S227" s="460">
        <v>-1</v>
      </c>
      <c r="T227" s="512" t="s">
        <v>1447</v>
      </c>
      <c r="U227" s="460">
        <v>1</v>
      </c>
      <c r="V227" s="460">
        <v>-1</v>
      </c>
      <c r="W227" s="460">
        <v>1</v>
      </c>
      <c r="X227" s="483">
        <v>0</v>
      </c>
      <c r="Y227" s="502">
        <v>1</v>
      </c>
      <c r="Z227" s="502">
        <v>1</v>
      </c>
      <c r="AA227" s="503">
        <v>1</v>
      </c>
      <c r="AB227" s="514" t="s">
        <v>1375</v>
      </c>
      <c r="AC227" s="503">
        <v>1</v>
      </c>
      <c r="AD227" s="514" t="s">
        <v>1375</v>
      </c>
      <c r="AE227" s="513" t="s">
        <v>1375</v>
      </c>
      <c r="AF227" s="460">
        <v>1</v>
      </c>
      <c r="AG227" s="460">
        <v>1</v>
      </c>
      <c r="AH227" s="460">
        <v>-1</v>
      </c>
      <c r="AI227" s="460">
        <v>1</v>
      </c>
      <c r="AJ227" s="460">
        <v>-1</v>
      </c>
      <c r="AK227" s="460">
        <v>1</v>
      </c>
      <c r="AL227" s="460">
        <v>1</v>
      </c>
      <c r="AM227" s="460">
        <v>1</v>
      </c>
      <c r="AQ227" s="460">
        <v>1</v>
      </c>
      <c r="AR227" s="460">
        <v>1</v>
      </c>
      <c r="AS227" s="460">
        <v>1</v>
      </c>
      <c r="BC227" s="460">
        <v>-1</v>
      </c>
      <c r="BD227" s="460">
        <v>-1</v>
      </c>
      <c r="BE227" s="460">
        <v>-1</v>
      </c>
      <c r="BF227" s="460">
        <v>1</v>
      </c>
      <c r="BG227" s="460">
        <v>1</v>
      </c>
      <c r="BH227" s="460">
        <v>1</v>
      </c>
      <c r="BI227" s="460">
        <v>1</v>
      </c>
      <c r="BJ227" s="517" t="s">
        <v>1375</v>
      </c>
      <c r="BK227" s="460">
        <v>1</v>
      </c>
      <c r="BL227" s="460">
        <v>1</v>
      </c>
      <c r="BM227" s="460">
        <v>-1</v>
      </c>
      <c r="BN227" s="460">
        <v>1</v>
      </c>
      <c r="BO227" s="460">
        <v>-1</v>
      </c>
      <c r="BP227" s="460">
        <v>1</v>
      </c>
      <c r="BQ227" s="460">
        <v>1</v>
      </c>
      <c r="BR227" s="460">
        <v>1</v>
      </c>
      <c r="BS227" s="460">
        <v>1</v>
      </c>
      <c r="BT227" s="460">
        <v>-1</v>
      </c>
      <c r="BU227" s="460">
        <v>-1</v>
      </c>
      <c r="BV227" s="460">
        <v>-1</v>
      </c>
      <c r="BW227" s="460">
        <v>-1</v>
      </c>
      <c r="BX227" s="460">
        <v>-1</v>
      </c>
      <c r="BY227" s="460">
        <v>-1</v>
      </c>
      <c r="BZ227" s="517" t="s">
        <v>1375</v>
      </c>
      <c r="CA227" s="517" t="s">
        <v>1375</v>
      </c>
      <c r="CB227" s="460">
        <v>1</v>
      </c>
      <c r="CC227" s="460">
        <v>1</v>
      </c>
      <c r="CD227" s="460">
        <v>1</v>
      </c>
      <c r="CE227" s="523">
        <v>1</v>
      </c>
      <c r="CF227" s="523">
        <v>1</v>
      </c>
      <c r="CG227" s="523">
        <v>1</v>
      </c>
    </row>
    <row r="228" spans="1:85" ht="15" customHeight="1" x14ac:dyDescent="0.3">
      <c r="A228" s="460">
        <v>64</v>
      </c>
      <c r="B228" s="460" t="s">
        <v>624</v>
      </c>
      <c r="C228" s="460" t="s">
        <v>753</v>
      </c>
      <c r="D228" s="460" t="s">
        <v>750</v>
      </c>
      <c r="E228" s="460">
        <v>481</v>
      </c>
      <c r="F228" s="465">
        <v>68</v>
      </c>
      <c r="G228" s="460">
        <v>50</v>
      </c>
      <c r="H228" s="460">
        <v>568</v>
      </c>
      <c r="K228" s="458" t="s">
        <v>781</v>
      </c>
      <c r="L228" s="458" t="s">
        <v>744</v>
      </c>
      <c r="X228" s="483"/>
    </row>
    <row r="229" spans="1:85" ht="15" customHeight="1" x14ac:dyDescent="0.3">
      <c r="A229" s="460">
        <v>293</v>
      </c>
      <c r="B229" s="460" t="s">
        <v>977</v>
      </c>
      <c r="C229" s="460" t="s">
        <v>1010</v>
      </c>
      <c r="D229" s="460" t="s">
        <v>1092</v>
      </c>
      <c r="E229" s="460">
        <v>10</v>
      </c>
      <c r="F229" s="467"/>
      <c r="K229" s="458" t="s">
        <v>781</v>
      </c>
      <c r="L229" s="458" t="s">
        <v>744</v>
      </c>
      <c r="X229" s="483"/>
    </row>
    <row r="230" spans="1:85" ht="15" customHeight="1" x14ac:dyDescent="0.3">
      <c r="A230" s="460">
        <v>294</v>
      </c>
      <c r="B230" s="460" t="s">
        <v>977</v>
      </c>
      <c r="C230" s="460" t="s">
        <v>1010</v>
      </c>
      <c r="D230" s="460" t="s">
        <v>1093</v>
      </c>
      <c r="E230" s="460">
        <v>10</v>
      </c>
      <c r="F230" s="467"/>
      <c r="K230" s="458" t="s">
        <v>781</v>
      </c>
      <c r="L230" s="458" t="s">
        <v>744</v>
      </c>
      <c r="X230" s="483"/>
    </row>
    <row r="231" spans="1:85" ht="15" customHeight="1" x14ac:dyDescent="0.3">
      <c r="A231" s="460">
        <v>411</v>
      </c>
      <c r="B231" s="460" t="s">
        <v>1129</v>
      </c>
      <c r="C231" s="460" t="s">
        <v>1130</v>
      </c>
      <c r="D231" s="460" t="s">
        <v>1233</v>
      </c>
      <c r="E231" s="460">
        <v>64</v>
      </c>
      <c r="K231" s="458" t="s">
        <v>781</v>
      </c>
      <c r="L231" s="458" t="s">
        <v>744</v>
      </c>
      <c r="X231" s="483"/>
      <c r="Y231" s="467"/>
    </row>
    <row r="232" spans="1:85" ht="15" customHeight="1" x14ac:dyDescent="0.3">
      <c r="A232" s="460">
        <v>47</v>
      </c>
      <c r="B232" s="460" t="s">
        <v>624</v>
      </c>
      <c r="C232" s="460" t="s">
        <v>625</v>
      </c>
      <c r="D232" s="460" t="s">
        <v>750</v>
      </c>
      <c r="E232" s="460">
        <v>833</v>
      </c>
      <c r="F232" s="465">
        <v>122</v>
      </c>
      <c r="G232" s="460">
        <v>91</v>
      </c>
      <c r="H232" s="460">
        <v>397</v>
      </c>
      <c r="I232" s="460">
        <f>SUM(H232:H234)</f>
        <v>397</v>
      </c>
      <c r="J232" s="460">
        <f>SUM(E232:E234)</f>
        <v>907</v>
      </c>
      <c r="K232" s="458" t="s">
        <v>751</v>
      </c>
      <c r="L232" s="458" t="s">
        <v>752</v>
      </c>
      <c r="N232" s="460">
        <v>1</v>
      </c>
      <c r="O232" s="460">
        <v>1</v>
      </c>
      <c r="P232" s="460">
        <v>1</v>
      </c>
      <c r="Q232" s="460">
        <v>1</v>
      </c>
      <c r="R232" s="460">
        <v>1</v>
      </c>
      <c r="S232" s="460">
        <v>-1</v>
      </c>
      <c r="T232" s="460">
        <v>1</v>
      </c>
      <c r="U232" s="460">
        <v>1</v>
      </c>
      <c r="V232" s="460">
        <v>-1</v>
      </c>
      <c r="W232" s="460">
        <v>1</v>
      </c>
      <c r="X232" s="483">
        <v>0</v>
      </c>
      <c r="Y232" s="502">
        <v>1</v>
      </c>
      <c r="Z232" s="502">
        <v>1</v>
      </c>
      <c r="AA232" s="503">
        <v>1</v>
      </c>
      <c r="AB232" s="503">
        <v>1</v>
      </c>
      <c r="AC232" s="503">
        <v>1</v>
      </c>
      <c r="AD232" s="503">
        <v>1</v>
      </c>
      <c r="AE232" s="502">
        <v>1</v>
      </c>
      <c r="AF232" s="460">
        <v>1</v>
      </c>
      <c r="AG232" s="460">
        <v>1</v>
      </c>
      <c r="AH232" s="460">
        <v>-1</v>
      </c>
      <c r="AI232" s="460">
        <v>1</v>
      </c>
      <c r="AJ232" s="460">
        <v>-1</v>
      </c>
      <c r="AK232" s="460">
        <v>1</v>
      </c>
      <c r="AL232" s="460">
        <v>-1</v>
      </c>
      <c r="AM232" s="460">
        <v>1</v>
      </c>
      <c r="AN232" s="460">
        <v>1</v>
      </c>
      <c r="AO232" s="460">
        <v>1</v>
      </c>
      <c r="AP232" s="460">
        <v>1</v>
      </c>
      <c r="BC232" s="460">
        <v>1</v>
      </c>
      <c r="BD232" s="460">
        <v>1</v>
      </c>
      <c r="BE232" s="460">
        <v>1</v>
      </c>
      <c r="BF232" s="460">
        <v>-1</v>
      </c>
      <c r="BG232" s="460">
        <v>-1</v>
      </c>
      <c r="BH232" s="460">
        <v>1</v>
      </c>
      <c r="BI232" s="512" t="s">
        <v>1375</v>
      </c>
      <c r="BJ232" s="460">
        <v>1</v>
      </c>
      <c r="BK232" s="460">
        <v>1</v>
      </c>
      <c r="BL232" s="460">
        <v>1</v>
      </c>
      <c r="BM232" s="460">
        <v>-1</v>
      </c>
      <c r="BN232" s="460">
        <v>1</v>
      </c>
      <c r="BO232" s="517" t="s">
        <v>1375</v>
      </c>
      <c r="BP232" s="460">
        <v>1</v>
      </c>
      <c r="BQ232" s="460">
        <v>1</v>
      </c>
      <c r="BR232" s="460">
        <v>1</v>
      </c>
      <c r="BS232" s="460">
        <v>1</v>
      </c>
      <c r="BT232" s="515">
        <v>1</v>
      </c>
      <c r="BU232" s="517" t="s">
        <v>1375</v>
      </c>
      <c r="BV232" s="460">
        <v>-1</v>
      </c>
      <c r="BW232" s="460">
        <v>-1</v>
      </c>
      <c r="BX232" s="460">
        <v>-1</v>
      </c>
      <c r="BY232" s="460">
        <v>-1</v>
      </c>
      <c r="BZ232" s="517" t="s">
        <v>1375</v>
      </c>
      <c r="CA232" s="517" t="s">
        <v>1375</v>
      </c>
      <c r="CB232" s="460">
        <v>1</v>
      </c>
      <c r="CC232" s="460">
        <v>1</v>
      </c>
      <c r="CD232" s="460">
        <v>1</v>
      </c>
      <c r="CE232" s="460">
        <v>-1</v>
      </c>
      <c r="CF232" s="460">
        <v>-1</v>
      </c>
      <c r="CG232" s="460">
        <v>-1</v>
      </c>
    </row>
    <row r="233" spans="1:85" ht="15" customHeight="1" x14ac:dyDescent="0.3">
      <c r="A233" s="460">
        <v>208</v>
      </c>
      <c r="B233" s="460" t="s">
        <v>977</v>
      </c>
      <c r="C233" s="460" t="s">
        <v>978</v>
      </c>
      <c r="D233" s="460" t="s">
        <v>1002</v>
      </c>
      <c r="E233" s="460">
        <v>10</v>
      </c>
      <c r="F233" s="467"/>
      <c r="K233" s="458" t="s">
        <v>751</v>
      </c>
      <c r="L233" s="458" t="s">
        <v>752</v>
      </c>
      <c r="X233" s="483"/>
    </row>
    <row r="234" spans="1:85" ht="15" customHeight="1" x14ac:dyDescent="0.3">
      <c r="A234" s="460">
        <v>382</v>
      </c>
      <c r="B234" s="460" t="s">
        <v>1129</v>
      </c>
      <c r="C234" s="460" t="s">
        <v>1130</v>
      </c>
      <c r="D234" s="460" t="s">
        <v>1198</v>
      </c>
      <c r="E234" s="460">
        <v>64</v>
      </c>
      <c r="K234" s="458" t="s">
        <v>751</v>
      </c>
      <c r="L234" s="458" t="s">
        <v>752</v>
      </c>
      <c r="X234" s="483"/>
    </row>
    <row r="235" spans="1:85" ht="15" customHeight="1" x14ac:dyDescent="0.3">
      <c r="A235" s="460">
        <v>175</v>
      </c>
      <c r="B235" s="460" t="s">
        <v>942</v>
      </c>
      <c r="C235" s="460" t="s">
        <v>784</v>
      </c>
      <c r="D235" s="460" t="s">
        <v>964</v>
      </c>
      <c r="E235" s="460">
        <v>149</v>
      </c>
      <c r="F235" s="465">
        <v>26</v>
      </c>
      <c r="G235" s="460">
        <v>23</v>
      </c>
      <c r="I235" s="460">
        <f>SUM(H235)</f>
        <v>0</v>
      </c>
      <c r="J235" s="460">
        <f>SUM(E235)</f>
        <v>149</v>
      </c>
      <c r="K235" s="458" t="s">
        <v>1354</v>
      </c>
      <c r="L235" s="458" t="s">
        <v>968</v>
      </c>
      <c r="N235" s="460">
        <v>1</v>
      </c>
      <c r="O235" s="460">
        <v>1</v>
      </c>
      <c r="P235" s="460">
        <v>1</v>
      </c>
      <c r="Q235" s="460">
        <v>1</v>
      </c>
      <c r="R235" s="512" t="s">
        <v>1375</v>
      </c>
      <c r="S235" s="512" t="s">
        <v>1375</v>
      </c>
      <c r="T235" s="512" t="s">
        <v>1383</v>
      </c>
      <c r="U235" s="512"/>
      <c r="V235" s="512"/>
      <c r="W235" s="460">
        <v>1</v>
      </c>
      <c r="X235" s="483">
        <v>0</v>
      </c>
      <c r="Y235" s="503">
        <v>1</v>
      </c>
      <c r="Z235" s="502">
        <v>1</v>
      </c>
      <c r="AA235" s="503">
        <v>1</v>
      </c>
      <c r="AB235" s="503">
        <v>1</v>
      </c>
      <c r="AC235" s="503">
        <v>1</v>
      </c>
      <c r="AD235" s="503">
        <v>1</v>
      </c>
      <c r="AE235" s="502">
        <v>1</v>
      </c>
      <c r="AF235" s="460">
        <v>1</v>
      </c>
      <c r="AG235" s="512" t="s">
        <v>1375</v>
      </c>
      <c r="AH235" s="460">
        <v>1</v>
      </c>
      <c r="AI235" s="512" t="s">
        <v>1375</v>
      </c>
      <c r="AJ235" s="460">
        <v>1</v>
      </c>
      <c r="AK235" s="460">
        <v>1</v>
      </c>
      <c r="AL235" s="460">
        <v>1</v>
      </c>
      <c r="AM235" s="460">
        <v>1</v>
      </c>
      <c r="AT235" s="460">
        <v>-1</v>
      </c>
      <c r="AU235" s="460">
        <v>-1</v>
      </c>
      <c r="AV235" s="460">
        <v>-1</v>
      </c>
      <c r="BC235" s="460">
        <v>1</v>
      </c>
      <c r="BD235" s="460">
        <v>1</v>
      </c>
      <c r="BE235" s="460">
        <v>1</v>
      </c>
      <c r="BF235" s="460">
        <v>1</v>
      </c>
      <c r="BG235" s="460">
        <v>1</v>
      </c>
      <c r="BH235" s="460">
        <v>1</v>
      </c>
      <c r="BI235" s="460">
        <v>1</v>
      </c>
      <c r="BJ235" s="460">
        <v>1</v>
      </c>
      <c r="BK235" s="460">
        <v>1</v>
      </c>
      <c r="BL235" s="460">
        <v>1</v>
      </c>
      <c r="BM235" s="460">
        <v>1</v>
      </c>
      <c r="BN235" s="460">
        <v>1</v>
      </c>
      <c r="BO235" s="460">
        <v>1</v>
      </c>
      <c r="BP235" s="460">
        <v>1</v>
      </c>
      <c r="BQ235" s="460">
        <v>1</v>
      </c>
      <c r="BR235" s="460">
        <v>1</v>
      </c>
      <c r="BS235" s="460">
        <v>1</v>
      </c>
      <c r="BT235" s="517" t="s">
        <v>1375</v>
      </c>
      <c r="BU235" s="517" t="s">
        <v>1375</v>
      </c>
      <c r="BV235" s="523">
        <v>1</v>
      </c>
      <c r="BW235" s="517" t="s">
        <v>1375</v>
      </c>
      <c r="BX235" s="460">
        <v>-1</v>
      </c>
      <c r="BY235" s="523">
        <v>1</v>
      </c>
      <c r="BZ235" s="523">
        <v>1</v>
      </c>
      <c r="CA235" s="517" t="s">
        <v>1375</v>
      </c>
      <c r="CB235" s="460">
        <v>1</v>
      </c>
      <c r="CC235" s="460">
        <v>1</v>
      </c>
      <c r="CD235" s="460">
        <v>1</v>
      </c>
      <c r="CE235" s="523">
        <v>1</v>
      </c>
      <c r="CF235" s="523">
        <v>1</v>
      </c>
      <c r="CG235" s="523">
        <v>1</v>
      </c>
    </row>
    <row r="236" spans="1:85" ht="15" customHeight="1" x14ac:dyDescent="0.3">
      <c r="A236" s="460">
        <v>92</v>
      </c>
      <c r="B236" s="460" t="s">
        <v>624</v>
      </c>
      <c r="C236" s="460" t="s">
        <v>784</v>
      </c>
      <c r="D236" s="460" t="s">
        <v>715</v>
      </c>
      <c r="E236" s="460">
        <v>422</v>
      </c>
      <c r="F236" s="467">
        <v>40</v>
      </c>
      <c r="G236" s="460">
        <v>43</v>
      </c>
      <c r="H236" s="460">
        <v>226</v>
      </c>
      <c r="I236" s="460">
        <f>SUM(H236:H237)</f>
        <v>226</v>
      </c>
      <c r="J236" s="460">
        <f>SUM(E236:E237)</f>
        <v>432</v>
      </c>
      <c r="K236" s="499" t="s">
        <v>1339</v>
      </c>
      <c r="L236" s="497" t="s">
        <v>744</v>
      </c>
      <c r="M236" s="498">
        <v>1</v>
      </c>
      <c r="O236" s="496"/>
      <c r="P236" s="496"/>
      <c r="Q236" s="496"/>
      <c r="R236" s="496"/>
      <c r="S236" s="496"/>
      <c r="T236" s="535" t="s">
        <v>1383</v>
      </c>
      <c r="U236" s="496"/>
      <c r="V236" s="496"/>
      <c r="W236" s="496"/>
      <c r="X236" s="496"/>
      <c r="Z236" s="496"/>
      <c r="AA236" s="496"/>
      <c r="AB236" s="496"/>
      <c r="AC236" s="496"/>
      <c r="AD236" s="496"/>
      <c r="AE236" s="496"/>
      <c r="AF236" s="496"/>
      <c r="AG236" s="496"/>
      <c r="AH236" s="496"/>
      <c r="AI236" s="496"/>
      <c r="AJ236" s="496"/>
      <c r="AK236" s="496"/>
      <c r="AL236" s="496"/>
      <c r="AM236" s="496"/>
      <c r="AN236" s="496"/>
      <c r="AO236" s="496"/>
      <c r="AP236" s="496"/>
      <c r="AQ236" s="496"/>
      <c r="AR236" s="496"/>
      <c r="AS236" s="496"/>
      <c r="AT236" s="496"/>
      <c r="AU236" s="496"/>
      <c r="AV236" s="496"/>
      <c r="AW236" s="496"/>
      <c r="AX236" s="496"/>
      <c r="AY236" s="496"/>
      <c r="AZ236" s="496"/>
      <c r="BA236" s="496"/>
      <c r="BB236" s="496"/>
      <c r="BC236" s="496"/>
      <c r="BD236" s="496"/>
      <c r="BE236" s="496"/>
      <c r="BF236" s="496"/>
      <c r="BG236" s="496"/>
      <c r="BH236" s="496"/>
      <c r="BI236" s="496"/>
      <c r="BJ236" s="496"/>
      <c r="BK236" s="496"/>
      <c r="BL236" s="496"/>
      <c r="BM236" s="496"/>
      <c r="BN236" s="496"/>
      <c r="BO236" s="496"/>
      <c r="BP236" s="496"/>
      <c r="BQ236" s="496"/>
      <c r="BR236" s="496"/>
      <c r="BS236" s="496"/>
      <c r="BT236" s="496"/>
      <c r="BU236" s="496"/>
      <c r="BV236" s="496"/>
      <c r="BW236" s="496"/>
      <c r="BX236" s="496"/>
      <c r="BY236" s="496"/>
      <c r="BZ236" s="496"/>
      <c r="CA236" s="496"/>
      <c r="CB236" s="496"/>
      <c r="CC236" s="496"/>
      <c r="CD236" s="496"/>
      <c r="CE236" s="496"/>
      <c r="CF236" s="496"/>
      <c r="CG236" s="496"/>
    </row>
    <row r="237" spans="1:85" ht="15" customHeight="1" x14ac:dyDescent="0.3">
      <c r="A237" s="460">
        <v>276</v>
      </c>
      <c r="B237" s="460" t="s">
        <v>977</v>
      </c>
      <c r="C237" s="460" t="s">
        <v>978</v>
      </c>
      <c r="D237" s="460" t="s">
        <v>1075</v>
      </c>
      <c r="E237" s="460">
        <v>10</v>
      </c>
      <c r="F237" s="467"/>
      <c r="K237" s="458" t="s">
        <v>1339</v>
      </c>
      <c r="L237" s="458" t="s">
        <v>744</v>
      </c>
      <c r="X237" s="483"/>
    </row>
    <row r="238" spans="1:85" ht="15" customHeight="1" x14ac:dyDescent="0.3">
      <c r="A238" s="460">
        <v>365</v>
      </c>
      <c r="B238" s="460" t="s">
        <v>1129</v>
      </c>
      <c r="C238" s="460" t="s">
        <v>1130</v>
      </c>
      <c r="D238" s="460" t="s">
        <v>1176</v>
      </c>
      <c r="E238" s="460">
        <v>64</v>
      </c>
      <c r="F238" s="461"/>
      <c r="I238" s="460">
        <f>SUM(H238)</f>
        <v>0</v>
      </c>
      <c r="J238" s="460">
        <f>SUM(E238)</f>
        <v>64</v>
      </c>
      <c r="K238" s="499" t="s">
        <v>1177</v>
      </c>
      <c r="L238" s="497" t="s">
        <v>1178</v>
      </c>
      <c r="M238" s="498">
        <v>1</v>
      </c>
      <c r="O238" s="496"/>
      <c r="P238" s="496"/>
      <c r="Q238" s="496"/>
      <c r="R238" s="496"/>
      <c r="S238" s="496"/>
      <c r="T238" s="535" t="s">
        <v>1383</v>
      </c>
      <c r="U238" s="496"/>
      <c r="V238" s="496"/>
      <c r="W238" s="496"/>
      <c r="X238" s="496"/>
      <c r="Z238" s="496"/>
      <c r="AA238" s="496"/>
      <c r="AB238" s="496"/>
      <c r="AC238" s="496"/>
      <c r="AD238" s="496"/>
      <c r="AE238" s="496"/>
      <c r="AF238" s="496"/>
      <c r="AG238" s="496"/>
      <c r="AH238" s="496"/>
      <c r="AI238" s="496"/>
      <c r="AJ238" s="496"/>
      <c r="AK238" s="496"/>
      <c r="AL238" s="496"/>
      <c r="AM238" s="496"/>
      <c r="AN238" s="496"/>
      <c r="AO238" s="496"/>
      <c r="AP238" s="496"/>
      <c r="AQ238" s="496"/>
      <c r="AR238" s="496"/>
      <c r="AS238" s="496"/>
      <c r="AT238" s="496"/>
      <c r="AU238" s="496"/>
      <c r="AV238" s="496"/>
      <c r="AW238" s="496"/>
      <c r="AX238" s="496"/>
      <c r="AY238" s="496"/>
      <c r="AZ238" s="496"/>
      <c r="BA238" s="496"/>
      <c r="BB238" s="496"/>
      <c r="BC238" s="496"/>
      <c r="BD238" s="496"/>
      <c r="BE238" s="496"/>
      <c r="BF238" s="496"/>
      <c r="BG238" s="496"/>
      <c r="BH238" s="496"/>
      <c r="BI238" s="496"/>
      <c r="BJ238" s="496"/>
      <c r="BK238" s="496"/>
      <c r="BL238" s="496"/>
      <c r="BM238" s="496"/>
      <c r="BN238" s="496"/>
      <c r="BO238" s="496"/>
      <c r="BP238" s="496"/>
      <c r="BQ238" s="496"/>
      <c r="BR238" s="496"/>
      <c r="BS238" s="496"/>
      <c r="BT238" s="496"/>
      <c r="BU238" s="496"/>
      <c r="BV238" s="496"/>
      <c r="BW238" s="496"/>
      <c r="BX238" s="496"/>
      <c r="BY238" s="496"/>
      <c r="BZ238" s="496"/>
      <c r="CA238" s="496"/>
      <c r="CB238" s="496"/>
      <c r="CC238" s="496"/>
      <c r="CD238" s="496"/>
      <c r="CE238" s="496"/>
      <c r="CF238" s="496"/>
      <c r="CG238" s="496"/>
    </row>
    <row r="239" spans="1:85" ht="15" customHeight="1" x14ac:dyDescent="0.3">
      <c r="A239" s="460">
        <v>60</v>
      </c>
      <c r="B239" s="460" t="s">
        <v>624</v>
      </c>
      <c r="C239" s="460" t="s">
        <v>753</v>
      </c>
      <c r="D239" s="460" t="s">
        <v>729</v>
      </c>
      <c r="E239" s="460">
        <v>639</v>
      </c>
      <c r="F239" s="465">
        <v>76</v>
      </c>
      <c r="G239" s="460">
        <v>68</v>
      </c>
      <c r="H239" s="460">
        <v>663</v>
      </c>
      <c r="I239" s="460">
        <f>SUM(H239:H241)</f>
        <v>663</v>
      </c>
      <c r="J239" s="460">
        <f>SUM(E239:E241)</f>
        <v>713</v>
      </c>
      <c r="K239" s="499" t="s">
        <v>777</v>
      </c>
      <c r="L239" s="497" t="s">
        <v>778</v>
      </c>
      <c r="M239" s="498">
        <v>1</v>
      </c>
      <c r="O239" s="496"/>
      <c r="P239" s="496"/>
      <c r="Q239" s="496"/>
      <c r="R239" s="496"/>
      <c r="S239" s="496"/>
      <c r="T239" s="535" t="s">
        <v>1383</v>
      </c>
      <c r="U239" s="496"/>
      <c r="V239" s="496"/>
      <c r="W239" s="496"/>
      <c r="X239" s="496"/>
      <c r="Z239" s="496"/>
      <c r="AA239" s="496"/>
      <c r="AB239" s="496"/>
      <c r="AC239" s="496"/>
      <c r="AD239" s="496"/>
      <c r="AE239" s="496"/>
      <c r="AF239" s="496"/>
      <c r="AG239" s="496"/>
      <c r="AH239" s="496"/>
      <c r="AI239" s="496"/>
      <c r="AJ239" s="496"/>
      <c r="AK239" s="496"/>
      <c r="AL239" s="496"/>
      <c r="AM239" s="496"/>
      <c r="AN239" s="496"/>
      <c r="AO239" s="496"/>
      <c r="AP239" s="496"/>
      <c r="AQ239" s="496"/>
      <c r="AR239" s="496"/>
      <c r="AS239" s="496"/>
      <c r="AT239" s="496"/>
      <c r="AU239" s="496"/>
      <c r="AV239" s="496"/>
      <c r="AW239" s="496"/>
      <c r="AX239" s="496"/>
      <c r="AY239" s="496"/>
      <c r="AZ239" s="496"/>
      <c r="BA239" s="496"/>
      <c r="BB239" s="496"/>
      <c r="BC239" s="496"/>
      <c r="BD239" s="496"/>
      <c r="BE239" s="496"/>
      <c r="BF239" s="496"/>
      <c r="BG239" s="496"/>
      <c r="BH239" s="496"/>
      <c r="BI239" s="496"/>
      <c r="BJ239" s="496"/>
      <c r="BK239" s="496"/>
      <c r="BL239" s="496"/>
      <c r="BM239" s="496"/>
      <c r="BN239" s="496"/>
      <c r="BO239" s="496"/>
      <c r="BP239" s="496"/>
      <c r="BQ239" s="496"/>
      <c r="BR239" s="496"/>
      <c r="BS239" s="496"/>
      <c r="BT239" s="496"/>
      <c r="BU239" s="496"/>
      <c r="BV239" s="496"/>
      <c r="BW239" s="496"/>
      <c r="BX239" s="496"/>
      <c r="BY239" s="496"/>
      <c r="BZ239" s="496"/>
      <c r="CA239" s="496"/>
      <c r="CB239" s="496"/>
      <c r="CC239" s="496"/>
      <c r="CD239" s="496"/>
      <c r="CE239" s="496"/>
      <c r="CF239" s="496"/>
      <c r="CG239" s="496"/>
    </row>
    <row r="240" spans="1:85" ht="15" customHeight="1" x14ac:dyDescent="0.3">
      <c r="A240" s="460">
        <v>290</v>
      </c>
      <c r="B240" s="460" t="s">
        <v>977</v>
      </c>
      <c r="C240" s="460" t="s">
        <v>1010</v>
      </c>
      <c r="D240" s="460" t="s">
        <v>1089</v>
      </c>
      <c r="E240" s="460">
        <v>10</v>
      </c>
      <c r="F240" s="467"/>
      <c r="K240" s="458" t="s">
        <v>777</v>
      </c>
      <c r="L240" s="458" t="s">
        <v>778</v>
      </c>
      <c r="X240" s="483"/>
      <c r="Y240" s="503"/>
    </row>
    <row r="241" spans="1:88" ht="15" customHeight="1" x14ac:dyDescent="0.3">
      <c r="A241" s="460">
        <v>375</v>
      </c>
      <c r="B241" s="460" t="s">
        <v>1129</v>
      </c>
      <c r="C241" s="460" t="s">
        <v>1130</v>
      </c>
      <c r="D241" s="460" t="s">
        <v>1189</v>
      </c>
      <c r="E241" s="460">
        <v>64</v>
      </c>
      <c r="K241" s="458" t="s">
        <v>777</v>
      </c>
      <c r="L241" s="458" t="s">
        <v>778</v>
      </c>
      <c r="X241" s="483"/>
    </row>
    <row r="242" spans="1:88" ht="15" customHeight="1" x14ac:dyDescent="0.3">
      <c r="A242" s="460">
        <v>463</v>
      </c>
      <c r="B242" s="460" t="s">
        <v>1129</v>
      </c>
      <c r="C242" s="460" t="s">
        <v>1130</v>
      </c>
      <c r="D242" s="460" t="s">
        <v>1294</v>
      </c>
      <c r="E242" s="460">
        <v>64</v>
      </c>
      <c r="I242" s="460">
        <f>SUM(H242)</f>
        <v>0</v>
      </c>
      <c r="J242" s="460">
        <f>SUM(E242)</f>
        <v>64</v>
      </c>
      <c r="K242" s="499" t="s">
        <v>1295</v>
      </c>
      <c r="L242" s="497"/>
      <c r="M242" s="498">
        <v>1</v>
      </c>
      <c r="O242" s="496"/>
      <c r="P242" s="496"/>
      <c r="Q242" s="496"/>
      <c r="R242" s="496"/>
      <c r="S242" s="496"/>
      <c r="T242" s="496">
        <v>1</v>
      </c>
      <c r="U242" s="496">
        <v>0</v>
      </c>
      <c r="V242" s="496">
        <v>0</v>
      </c>
      <c r="W242" s="496"/>
      <c r="X242" s="496"/>
      <c r="Y242" s="503"/>
      <c r="Z242" s="496"/>
      <c r="AA242" s="496"/>
      <c r="AB242" s="496"/>
      <c r="AC242" s="496"/>
      <c r="AD242" s="496"/>
      <c r="AE242" s="496"/>
      <c r="AF242" s="496"/>
      <c r="AG242" s="496"/>
      <c r="AH242" s="496"/>
      <c r="AI242" s="496"/>
      <c r="AJ242" s="496"/>
      <c r="AK242" s="496"/>
      <c r="AL242" s="496"/>
      <c r="AM242" s="496"/>
      <c r="AN242" s="496"/>
      <c r="AO242" s="496"/>
      <c r="AP242" s="496"/>
      <c r="AQ242" s="496"/>
      <c r="AR242" s="496"/>
      <c r="AS242" s="496"/>
      <c r="AT242" s="496"/>
      <c r="AU242" s="496"/>
      <c r="AV242" s="496"/>
      <c r="AW242" s="496"/>
      <c r="AX242" s="496"/>
      <c r="AY242" s="496"/>
      <c r="AZ242" s="496"/>
      <c r="BA242" s="496"/>
      <c r="BB242" s="496"/>
      <c r="BC242" s="496"/>
      <c r="BD242" s="496"/>
      <c r="BE242" s="496"/>
      <c r="BF242" s="496"/>
      <c r="BG242" s="496"/>
      <c r="BH242" s="496"/>
      <c r="BI242" s="496"/>
      <c r="BJ242" s="496"/>
      <c r="BK242" s="496"/>
      <c r="BL242" s="496"/>
      <c r="BM242" s="496"/>
      <c r="BN242" s="496"/>
      <c r="BO242" s="496"/>
      <c r="BP242" s="496"/>
      <c r="BQ242" s="496"/>
      <c r="BR242" s="496"/>
      <c r="BS242" s="496"/>
      <c r="BT242" s="496"/>
      <c r="BU242" s="496"/>
      <c r="BV242" s="496"/>
      <c r="BW242" s="496"/>
      <c r="BX242" s="496"/>
      <c r="BY242" s="496"/>
      <c r="BZ242" s="496"/>
      <c r="CA242" s="496"/>
      <c r="CB242" s="496"/>
      <c r="CC242" s="496"/>
      <c r="CD242" s="496"/>
      <c r="CE242" s="496"/>
      <c r="CF242" s="496"/>
      <c r="CG242" s="496"/>
    </row>
    <row r="243" spans="1:88" ht="15" customHeight="1" x14ac:dyDescent="0.3">
      <c r="A243" s="460">
        <v>82</v>
      </c>
      <c r="B243" s="460" t="s">
        <v>624</v>
      </c>
      <c r="C243" s="460" t="s">
        <v>784</v>
      </c>
      <c r="D243" s="460" t="s">
        <v>684</v>
      </c>
      <c r="E243" s="460">
        <v>415</v>
      </c>
      <c r="F243" s="465">
        <v>40</v>
      </c>
      <c r="G243" s="460">
        <v>43</v>
      </c>
      <c r="H243" s="460">
        <v>184</v>
      </c>
      <c r="I243" s="460">
        <f>SUM(H243:H245)</f>
        <v>184</v>
      </c>
      <c r="J243" s="460">
        <f>SUM(E243:E245)</f>
        <v>489</v>
      </c>
      <c r="K243" s="499" t="s">
        <v>809</v>
      </c>
      <c r="L243" s="497" t="s">
        <v>810</v>
      </c>
      <c r="M243" s="498">
        <v>1</v>
      </c>
      <c r="O243" s="496"/>
      <c r="P243" s="496"/>
      <c r="Q243" s="496"/>
      <c r="R243" s="496"/>
      <c r="S243" s="496"/>
      <c r="T243" s="496">
        <v>1</v>
      </c>
      <c r="U243" s="496">
        <v>1</v>
      </c>
      <c r="V243" s="496">
        <v>-1</v>
      </c>
      <c r="W243" s="496"/>
      <c r="X243" s="496"/>
      <c r="Z243" s="496"/>
      <c r="AA243" s="496"/>
      <c r="AB243" s="496"/>
      <c r="AC243" s="496"/>
      <c r="AD243" s="496"/>
      <c r="AE243" s="496"/>
      <c r="AF243" s="496"/>
      <c r="AG243" s="496"/>
      <c r="AH243" s="496"/>
      <c r="AI243" s="496"/>
      <c r="AJ243" s="496"/>
      <c r="AK243" s="496"/>
      <c r="AL243" s="496"/>
      <c r="AM243" s="496"/>
      <c r="AN243" s="496"/>
      <c r="AO243" s="496"/>
      <c r="AP243" s="496"/>
      <c r="AQ243" s="496"/>
      <c r="AR243" s="496"/>
      <c r="AS243" s="496"/>
      <c r="AT243" s="496"/>
      <c r="AU243" s="496"/>
      <c r="AV243" s="496"/>
      <c r="AW243" s="496"/>
      <c r="AX243" s="496"/>
      <c r="AY243" s="496"/>
      <c r="AZ243" s="496"/>
      <c r="BA243" s="496"/>
      <c r="BB243" s="496"/>
      <c r="BC243" s="496"/>
      <c r="BD243" s="496"/>
      <c r="BE243" s="496"/>
      <c r="BF243" s="496"/>
      <c r="BG243" s="496"/>
      <c r="BH243" s="496"/>
      <c r="BI243" s="496"/>
      <c r="BJ243" s="496"/>
      <c r="BK243" s="496"/>
      <c r="BL243" s="496"/>
      <c r="BM243" s="496"/>
      <c r="BN243" s="496"/>
      <c r="BO243" s="496"/>
      <c r="BP243" s="496"/>
      <c r="BQ243" s="496"/>
      <c r="BR243" s="496"/>
      <c r="BS243" s="496"/>
      <c r="BT243" s="496"/>
      <c r="BU243" s="496"/>
      <c r="BV243" s="496"/>
      <c r="BW243" s="496"/>
      <c r="BX243" s="496"/>
      <c r="BY243" s="496"/>
      <c r="BZ243" s="496"/>
      <c r="CA243" s="496"/>
      <c r="CB243" s="496"/>
      <c r="CC243" s="496"/>
      <c r="CD243" s="496"/>
      <c r="CE243" s="496"/>
      <c r="CF243" s="496"/>
      <c r="CG243" s="496"/>
    </row>
    <row r="244" spans="1:88" ht="15" customHeight="1" x14ac:dyDescent="0.3">
      <c r="A244" s="460">
        <v>304</v>
      </c>
      <c r="B244" s="460" t="s">
        <v>977</v>
      </c>
      <c r="C244" s="460" t="s">
        <v>1029</v>
      </c>
      <c r="D244" s="460" t="s">
        <v>1103</v>
      </c>
      <c r="E244" s="460">
        <v>10</v>
      </c>
      <c r="F244" s="467"/>
      <c r="K244" s="458" t="s">
        <v>809</v>
      </c>
      <c r="L244" s="458" t="s">
        <v>810</v>
      </c>
      <c r="X244" s="483"/>
      <c r="Y244" s="503"/>
    </row>
    <row r="245" spans="1:88" ht="15" customHeight="1" x14ac:dyDescent="0.3">
      <c r="A245" s="460">
        <v>381</v>
      </c>
      <c r="B245" s="460" t="s">
        <v>1129</v>
      </c>
      <c r="C245" s="460" t="s">
        <v>1130</v>
      </c>
      <c r="D245" s="460" t="s">
        <v>1197</v>
      </c>
      <c r="E245" s="460">
        <v>64</v>
      </c>
      <c r="K245" s="458" t="s">
        <v>809</v>
      </c>
      <c r="L245" s="458" t="s">
        <v>810</v>
      </c>
      <c r="X245" s="483"/>
    </row>
    <row r="246" spans="1:88" ht="15" customHeight="1" x14ac:dyDescent="0.3">
      <c r="A246" s="460">
        <v>80</v>
      </c>
      <c r="B246" s="460" t="s">
        <v>624</v>
      </c>
      <c r="C246" s="460" t="s">
        <v>784</v>
      </c>
      <c r="D246" s="460" t="s">
        <v>678</v>
      </c>
      <c r="E246" s="460">
        <v>729</v>
      </c>
      <c r="F246" s="465">
        <v>74</v>
      </c>
      <c r="G246" s="460">
        <v>80</v>
      </c>
      <c r="H246" s="460">
        <v>345</v>
      </c>
      <c r="I246" s="460">
        <f>SUM(H246:H248)</f>
        <v>345</v>
      </c>
      <c r="J246" s="460">
        <f>SUM(E246:E248)</f>
        <v>803</v>
      </c>
      <c r="K246" s="458" t="s">
        <v>807</v>
      </c>
      <c r="L246" s="458" t="s">
        <v>808</v>
      </c>
      <c r="N246" s="460">
        <v>1</v>
      </c>
      <c r="O246" s="460">
        <v>1</v>
      </c>
      <c r="P246" s="512" t="s">
        <v>1375</v>
      </c>
      <c r="Q246" s="515">
        <v>-1</v>
      </c>
      <c r="R246" s="460">
        <v>-1</v>
      </c>
      <c r="S246" s="460">
        <v>1</v>
      </c>
      <c r="T246" s="460" t="s">
        <v>1447</v>
      </c>
      <c r="U246" s="460">
        <v>-1</v>
      </c>
      <c r="V246" s="460">
        <v>1</v>
      </c>
      <c r="W246" s="512" t="s">
        <v>1375</v>
      </c>
      <c r="X246" s="483">
        <v>0</v>
      </c>
      <c r="Y246" s="502">
        <v>-1</v>
      </c>
      <c r="Z246" s="513" t="s">
        <v>1375</v>
      </c>
      <c r="AA246" s="514" t="s">
        <v>1375</v>
      </c>
      <c r="AB246" s="514" t="s">
        <v>1375</v>
      </c>
      <c r="AC246" s="514" t="s">
        <v>1375</v>
      </c>
      <c r="AD246" s="514" t="s">
        <v>1375</v>
      </c>
      <c r="AE246" s="502">
        <v>1</v>
      </c>
      <c r="AF246" s="460">
        <v>1</v>
      </c>
      <c r="AG246" s="460">
        <v>-1</v>
      </c>
      <c r="AH246" s="460">
        <v>1</v>
      </c>
      <c r="AI246" s="460">
        <v>-1</v>
      </c>
      <c r="AJ246" s="460">
        <v>1</v>
      </c>
      <c r="AK246" s="460">
        <v>1</v>
      </c>
      <c r="AL246" s="460">
        <v>1</v>
      </c>
      <c r="AM246" s="460">
        <v>1</v>
      </c>
      <c r="AT246" s="460">
        <v>-1</v>
      </c>
      <c r="AU246" s="460">
        <v>-1</v>
      </c>
      <c r="AV246" s="460">
        <v>-1</v>
      </c>
      <c r="BC246" s="460">
        <v>1</v>
      </c>
      <c r="BD246" s="460">
        <v>1</v>
      </c>
      <c r="BE246" s="460">
        <v>1</v>
      </c>
      <c r="BF246" s="460">
        <v>1</v>
      </c>
      <c r="BG246" s="460">
        <v>1</v>
      </c>
      <c r="BH246" s="460">
        <v>1</v>
      </c>
      <c r="BI246" s="460">
        <v>1</v>
      </c>
      <c r="BJ246" s="460">
        <v>-1</v>
      </c>
      <c r="BK246" s="460">
        <v>-1</v>
      </c>
      <c r="BL246" s="460">
        <v>-1</v>
      </c>
      <c r="BM246" s="460">
        <v>1</v>
      </c>
      <c r="BN246" s="512" t="s">
        <v>1375</v>
      </c>
      <c r="BO246" s="460">
        <v>-1</v>
      </c>
      <c r="BP246" s="460">
        <v>1</v>
      </c>
      <c r="BQ246" s="460">
        <v>1</v>
      </c>
      <c r="BR246" s="460">
        <v>1</v>
      </c>
      <c r="BS246" s="460">
        <v>1</v>
      </c>
      <c r="BT246" s="515">
        <v>1</v>
      </c>
      <c r="BU246" s="523">
        <v>1</v>
      </c>
      <c r="BV246" s="523">
        <v>1</v>
      </c>
      <c r="BW246" s="523">
        <v>1</v>
      </c>
      <c r="BX246" s="460">
        <v>-1</v>
      </c>
      <c r="BY246" s="460">
        <v>-1</v>
      </c>
      <c r="BZ246" s="460">
        <v>-1</v>
      </c>
      <c r="CA246" s="460">
        <v>1</v>
      </c>
      <c r="CB246" s="460">
        <v>1</v>
      </c>
      <c r="CC246" s="460">
        <v>1</v>
      </c>
      <c r="CD246" s="460">
        <v>1</v>
      </c>
      <c r="CE246" s="523">
        <v>1</v>
      </c>
      <c r="CF246" s="523">
        <v>1</v>
      </c>
      <c r="CG246" s="523">
        <v>1</v>
      </c>
    </row>
    <row r="247" spans="1:88" ht="15" customHeight="1" x14ac:dyDescent="0.3">
      <c r="A247" s="460">
        <v>279</v>
      </c>
      <c r="B247" s="460" t="s">
        <v>977</v>
      </c>
      <c r="C247" s="460" t="s">
        <v>978</v>
      </c>
      <c r="D247" s="460" t="s">
        <v>1078</v>
      </c>
      <c r="E247" s="460">
        <v>10</v>
      </c>
      <c r="F247" s="467"/>
      <c r="K247" s="458" t="s">
        <v>807</v>
      </c>
      <c r="L247" s="458" t="s">
        <v>808</v>
      </c>
      <c r="X247" s="483"/>
      <c r="Y247" s="503"/>
    </row>
    <row r="248" spans="1:88" ht="15" customHeight="1" x14ac:dyDescent="0.3">
      <c r="A248" s="460">
        <v>357</v>
      </c>
      <c r="B248" s="460" t="s">
        <v>1129</v>
      </c>
      <c r="C248" s="460" t="s">
        <v>1130</v>
      </c>
      <c r="D248" s="460" t="s">
        <v>1166</v>
      </c>
      <c r="E248" s="460">
        <v>64</v>
      </c>
      <c r="K248" s="458" t="s">
        <v>807</v>
      </c>
      <c r="L248" s="458" t="s">
        <v>808</v>
      </c>
      <c r="X248" s="483"/>
    </row>
    <row r="249" spans="1:88" ht="15" customHeight="1" x14ac:dyDescent="0.3">
      <c r="A249" s="460">
        <v>55</v>
      </c>
      <c r="B249" s="460" t="s">
        <v>624</v>
      </c>
      <c r="C249" s="460" t="s">
        <v>753</v>
      </c>
      <c r="D249" s="460" t="s">
        <v>696</v>
      </c>
      <c r="E249" s="460">
        <v>621</v>
      </c>
      <c r="F249" s="465">
        <v>63</v>
      </c>
      <c r="G249" s="460">
        <v>68</v>
      </c>
      <c r="H249" s="460">
        <v>552</v>
      </c>
      <c r="I249" s="460">
        <f>SUM(H249:H250)</f>
        <v>552</v>
      </c>
      <c r="J249" s="460">
        <f>SUM(E249:E250)</f>
        <v>631</v>
      </c>
      <c r="K249" s="458" t="s">
        <v>1345</v>
      </c>
      <c r="N249" s="512" t="s">
        <v>1375</v>
      </c>
      <c r="O249" s="512" t="s">
        <v>1375</v>
      </c>
      <c r="P249" s="512" t="s">
        <v>1375</v>
      </c>
      <c r="Q249" s="460" t="s">
        <v>1375</v>
      </c>
      <c r="R249" s="460">
        <v>1</v>
      </c>
      <c r="S249" s="460">
        <v>-1</v>
      </c>
      <c r="T249" s="460">
        <v>1</v>
      </c>
      <c r="U249" s="460">
        <v>1</v>
      </c>
      <c r="V249" s="460">
        <v>-1</v>
      </c>
      <c r="W249" s="512" t="s">
        <v>1375</v>
      </c>
      <c r="X249" s="483">
        <v>0</v>
      </c>
      <c r="Y249" s="513" t="s">
        <v>1375</v>
      </c>
      <c r="Z249" s="513" t="s">
        <v>1375</v>
      </c>
      <c r="AA249" s="514" t="s">
        <v>1375</v>
      </c>
      <c r="AB249" s="514" t="s">
        <v>1375</v>
      </c>
      <c r="AC249" s="514" t="s">
        <v>1375</v>
      </c>
      <c r="AD249" s="514" t="s">
        <v>1375</v>
      </c>
      <c r="AE249" s="502">
        <v>-1</v>
      </c>
      <c r="AF249" s="512" t="s">
        <v>1375</v>
      </c>
      <c r="AG249" s="460">
        <v>1</v>
      </c>
      <c r="AH249" s="460">
        <v>-1</v>
      </c>
      <c r="AI249" s="512" t="s">
        <v>1375</v>
      </c>
      <c r="AJ249" s="460">
        <v>-1</v>
      </c>
      <c r="AK249" s="460">
        <v>1</v>
      </c>
      <c r="AL249" s="460">
        <v>-1</v>
      </c>
      <c r="AM249" s="460">
        <v>-1</v>
      </c>
      <c r="BC249" s="460">
        <v>-1</v>
      </c>
      <c r="BD249" s="460">
        <v>-1</v>
      </c>
      <c r="BE249" s="460">
        <v>-1</v>
      </c>
      <c r="BF249" s="460">
        <v>-1</v>
      </c>
      <c r="BG249" s="460">
        <v>-1</v>
      </c>
      <c r="BH249" s="460">
        <v>-1</v>
      </c>
      <c r="BI249" s="460">
        <v>-1</v>
      </c>
      <c r="BJ249" s="460">
        <v>1</v>
      </c>
      <c r="BK249" s="460">
        <v>1</v>
      </c>
      <c r="BL249" s="460">
        <v>1</v>
      </c>
      <c r="BM249" s="460">
        <v>-1</v>
      </c>
      <c r="BN249" s="460">
        <v>-1</v>
      </c>
      <c r="BO249" s="460">
        <v>-1</v>
      </c>
      <c r="BP249" s="515">
        <v>-1</v>
      </c>
      <c r="BQ249" s="460">
        <v>1</v>
      </c>
      <c r="BR249" s="460">
        <v>1</v>
      </c>
      <c r="BS249" s="460">
        <v>1</v>
      </c>
      <c r="BT249" s="515">
        <v>1</v>
      </c>
      <c r="BU249" s="460">
        <v>-1</v>
      </c>
      <c r="BV249" s="460">
        <v>-1</v>
      </c>
      <c r="BW249" s="460">
        <v>-1</v>
      </c>
      <c r="BX249" s="460">
        <v>-1</v>
      </c>
      <c r="BY249" s="460">
        <v>-1</v>
      </c>
      <c r="BZ249" s="523">
        <v>1</v>
      </c>
      <c r="CA249" s="515">
        <v>-1</v>
      </c>
      <c r="CB249" s="517" t="s">
        <v>1375</v>
      </c>
      <c r="CC249" s="517" t="s">
        <v>1375</v>
      </c>
      <c r="CD249" s="517" t="s">
        <v>1375</v>
      </c>
      <c r="CE249" s="517" t="s">
        <v>1375</v>
      </c>
      <c r="CF249" s="517" t="s">
        <v>1375</v>
      </c>
      <c r="CG249" s="517" t="s">
        <v>1375</v>
      </c>
    </row>
    <row r="250" spans="1:88" ht="15" customHeight="1" x14ac:dyDescent="0.3">
      <c r="A250" s="460">
        <v>295</v>
      </c>
      <c r="B250" s="460" t="s">
        <v>977</v>
      </c>
      <c r="C250" s="460" t="s">
        <v>1010</v>
      </c>
      <c r="D250" s="460" t="s">
        <v>1094</v>
      </c>
      <c r="E250" s="460">
        <v>10</v>
      </c>
      <c r="F250" s="467"/>
      <c r="K250" s="458" t="s">
        <v>1345</v>
      </c>
      <c r="N250" s="512"/>
      <c r="O250" s="512"/>
      <c r="P250" s="512"/>
      <c r="W250" s="512"/>
      <c r="X250" s="483"/>
      <c r="Y250" s="513"/>
      <c r="Z250" s="513"/>
      <c r="AA250" s="514"/>
      <c r="AB250" s="514"/>
      <c r="AC250" s="514"/>
      <c r="AD250" s="514"/>
      <c r="AE250" s="502"/>
      <c r="AF250" s="512"/>
      <c r="AI250" s="512"/>
      <c r="BP250" s="515"/>
      <c r="BT250" s="515"/>
      <c r="BZ250" s="523"/>
      <c r="CA250" s="515"/>
      <c r="CB250" s="517"/>
      <c r="CC250" s="517"/>
      <c r="CD250" s="517"/>
      <c r="CE250" s="517"/>
      <c r="CF250" s="517"/>
      <c r="CG250" s="517"/>
    </row>
    <row r="251" spans="1:88" ht="15" customHeight="1" x14ac:dyDescent="0.3">
      <c r="A251" s="467">
        <v>1</v>
      </c>
      <c r="B251" s="467" t="s">
        <v>624</v>
      </c>
      <c r="C251" s="467" t="s">
        <v>625</v>
      </c>
      <c r="D251" s="467" t="s">
        <v>626</v>
      </c>
      <c r="E251" s="467">
        <v>268</v>
      </c>
      <c r="F251" s="465">
        <v>30</v>
      </c>
      <c r="G251" s="467">
        <v>31</v>
      </c>
      <c r="H251" s="467">
        <v>58</v>
      </c>
      <c r="I251" s="467">
        <f>SUM(H251:H252)</f>
        <v>58</v>
      </c>
      <c r="J251" s="467">
        <f>SUM(E251:E252)</f>
        <v>278</v>
      </c>
      <c r="K251" s="526" t="s">
        <v>627</v>
      </c>
      <c r="L251" s="527" t="s">
        <v>628</v>
      </c>
      <c r="M251" s="528">
        <v>1</v>
      </c>
      <c r="N251" s="529"/>
      <c r="O251" s="529"/>
      <c r="P251" s="529"/>
      <c r="Q251" s="529"/>
      <c r="R251" s="529"/>
      <c r="S251" s="529"/>
      <c r="T251" s="529">
        <v>1</v>
      </c>
      <c r="U251" s="529">
        <v>0</v>
      </c>
      <c r="V251" s="529">
        <v>0</v>
      </c>
      <c r="W251" s="529"/>
      <c r="X251" s="529"/>
      <c r="Y251" s="467"/>
      <c r="Z251" s="529"/>
      <c r="AA251" s="529"/>
      <c r="AB251" s="529"/>
      <c r="AC251" s="529"/>
      <c r="AD251" s="529"/>
      <c r="AE251" s="529"/>
      <c r="AF251" s="529"/>
      <c r="AG251" s="529"/>
      <c r="AH251" s="529"/>
      <c r="AI251" s="529"/>
      <c r="AJ251" s="529"/>
      <c r="AK251" s="529"/>
      <c r="AL251" s="529"/>
      <c r="AM251" s="529"/>
      <c r="AN251" s="529"/>
      <c r="AO251" s="529"/>
      <c r="AP251" s="529"/>
      <c r="AQ251" s="529"/>
      <c r="AR251" s="529"/>
      <c r="AS251" s="529"/>
      <c r="AT251" s="529"/>
      <c r="AU251" s="529"/>
      <c r="AV251" s="529"/>
      <c r="AW251" s="529"/>
      <c r="AX251" s="529"/>
      <c r="AY251" s="529"/>
      <c r="AZ251" s="529"/>
      <c r="BA251" s="529"/>
      <c r="BB251" s="529"/>
      <c r="BC251" s="529"/>
      <c r="BD251" s="529"/>
      <c r="BE251" s="529"/>
      <c r="BF251" s="529"/>
      <c r="BG251" s="529"/>
      <c r="BH251" s="529"/>
      <c r="BI251" s="529"/>
      <c r="BJ251" s="529"/>
      <c r="BK251" s="529"/>
      <c r="BL251" s="529"/>
      <c r="BM251" s="529"/>
      <c r="BN251" s="529"/>
      <c r="BO251" s="529"/>
      <c r="BP251" s="529"/>
      <c r="BQ251" s="529"/>
      <c r="BR251" s="529"/>
      <c r="BS251" s="529"/>
      <c r="BT251" s="529"/>
      <c r="BU251" s="529"/>
      <c r="BV251" s="529"/>
      <c r="BW251" s="529"/>
      <c r="BX251" s="529"/>
      <c r="BY251" s="529"/>
      <c r="BZ251" s="529"/>
      <c r="CA251" s="529"/>
      <c r="CB251" s="529"/>
      <c r="CC251" s="529"/>
      <c r="CD251" s="529"/>
      <c r="CE251" s="529"/>
      <c r="CF251" s="529"/>
      <c r="CG251" s="529"/>
      <c r="CH251" s="468"/>
      <c r="CI251" s="468"/>
      <c r="CJ251" s="468"/>
    </row>
    <row r="252" spans="1:88" ht="15" customHeight="1" x14ac:dyDescent="0.3">
      <c r="A252" s="460">
        <v>185</v>
      </c>
      <c r="B252" s="460" t="s">
        <v>977</v>
      </c>
      <c r="C252" s="460" t="s">
        <v>978</v>
      </c>
      <c r="D252" s="460" t="s">
        <v>979</v>
      </c>
      <c r="E252" s="460">
        <v>10</v>
      </c>
      <c r="F252" s="467"/>
      <c r="K252" s="458" t="s">
        <v>627</v>
      </c>
      <c r="L252" s="458" t="s">
        <v>628</v>
      </c>
      <c r="X252" s="483"/>
    </row>
    <row r="253" spans="1:88" ht="15" customHeight="1" x14ac:dyDescent="0.3">
      <c r="A253" s="460">
        <v>405</v>
      </c>
      <c r="B253" s="460" t="s">
        <v>1129</v>
      </c>
      <c r="C253" s="460" t="s">
        <v>1130</v>
      </c>
      <c r="D253" s="460" t="s">
        <v>1225</v>
      </c>
      <c r="E253" s="460">
        <v>64</v>
      </c>
      <c r="F253" s="467"/>
      <c r="I253" s="460">
        <f>SUM(H253)</f>
        <v>0</v>
      </c>
      <c r="J253" s="460">
        <f>SUM(E253)</f>
        <v>64</v>
      </c>
      <c r="K253" s="499" t="s">
        <v>1226</v>
      </c>
      <c r="L253" s="497"/>
      <c r="M253" s="498">
        <v>1</v>
      </c>
      <c r="O253" s="496"/>
      <c r="P253" s="496"/>
      <c r="Q253" s="496"/>
      <c r="R253" s="496"/>
      <c r="S253" s="496"/>
      <c r="T253" s="535" t="s">
        <v>1383</v>
      </c>
      <c r="U253" s="496"/>
      <c r="V253" s="496"/>
      <c r="W253" s="496"/>
      <c r="X253" s="496"/>
      <c r="Z253" s="496"/>
      <c r="AA253" s="496"/>
      <c r="AB253" s="496"/>
      <c r="AC253" s="496"/>
      <c r="AD253" s="496"/>
      <c r="AE253" s="496"/>
      <c r="AF253" s="496"/>
      <c r="AG253" s="496"/>
      <c r="AH253" s="496"/>
      <c r="AI253" s="496"/>
      <c r="AJ253" s="496"/>
      <c r="AK253" s="496"/>
      <c r="AL253" s="496"/>
      <c r="AM253" s="496"/>
      <c r="AN253" s="496"/>
      <c r="AO253" s="496"/>
      <c r="AP253" s="496"/>
      <c r="AQ253" s="496"/>
      <c r="AR253" s="496"/>
      <c r="AS253" s="496"/>
      <c r="AT253" s="496"/>
      <c r="AU253" s="496"/>
      <c r="AV253" s="496"/>
      <c r="AW253" s="496"/>
      <c r="AX253" s="496"/>
      <c r="AY253" s="496"/>
      <c r="AZ253" s="496"/>
      <c r="BA253" s="496"/>
      <c r="BB253" s="496"/>
      <c r="BC253" s="496"/>
      <c r="BD253" s="496"/>
      <c r="BE253" s="496"/>
      <c r="BF253" s="496"/>
      <c r="BG253" s="496"/>
      <c r="BH253" s="496"/>
      <c r="BI253" s="496"/>
      <c r="BJ253" s="496"/>
      <c r="BK253" s="496"/>
      <c r="BL253" s="496"/>
      <c r="BM253" s="496"/>
      <c r="BN253" s="496"/>
      <c r="BO253" s="496"/>
      <c r="BP253" s="496"/>
      <c r="BQ253" s="496"/>
      <c r="BR253" s="496"/>
      <c r="BS253" s="496"/>
      <c r="BT253" s="496"/>
      <c r="BU253" s="496"/>
      <c r="BV253" s="496"/>
      <c r="BW253" s="496"/>
      <c r="BX253" s="496"/>
      <c r="BY253" s="496"/>
      <c r="BZ253" s="496"/>
      <c r="CA253" s="496"/>
      <c r="CB253" s="496"/>
      <c r="CC253" s="496"/>
      <c r="CD253" s="496"/>
      <c r="CE253" s="496"/>
      <c r="CF253" s="496"/>
      <c r="CG253" s="496"/>
    </row>
    <row r="254" spans="1:88" ht="15" customHeight="1" x14ac:dyDescent="0.3">
      <c r="A254" s="460">
        <v>181</v>
      </c>
      <c r="B254" s="460" t="s">
        <v>942</v>
      </c>
      <c r="C254" s="460" t="s">
        <v>784</v>
      </c>
      <c r="D254" s="460" t="s">
        <v>955</v>
      </c>
      <c r="E254" s="460">
        <v>109</v>
      </c>
      <c r="F254" s="465">
        <v>17</v>
      </c>
      <c r="G254" s="460">
        <v>14</v>
      </c>
      <c r="I254" s="460">
        <f>SUM(H254:H256)</f>
        <v>0</v>
      </c>
      <c r="J254" s="460">
        <f>SUM(E254:E256)</f>
        <v>298</v>
      </c>
      <c r="K254" s="499" t="s">
        <v>974</v>
      </c>
      <c r="L254" s="497" t="s">
        <v>975</v>
      </c>
      <c r="M254" s="498">
        <v>1</v>
      </c>
      <c r="O254" s="496"/>
      <c r="P254" s="496"/>
      <c r="Q254" s="496"/>
      <c r="R254" s="496"/>
      <c r="S254" s="496"/>
      <c r="T254" s="535" t="s">
        <v>1383</v>
      </c>
      <c r="U254" s="496"/>
      <c r="V254" s="496"/>
      <c r="W254" s="496"/>
      <c r="X254" s="496"/>
      <c r="Z254" s="496"/>
      <c r="AA254" s="496"/>
      <c r="AB254" s="496"/>
      <c r="AC254" s="496"/>
      <c r="AD254" s="496"/>
      <c r="AE254" s="496"/>
      <c r="AF254" s="496"/>
      <c r="AG254" s="496"/>
      <c r="AH254" s="496"/>
      <c r="AI254" s="496"/>
      <c r="AJ254" s="496"/>
      <c r="AK254" s="496"/>
      <c r="AL254" s="496"/>
      <c r="AM254" s="496"/>
      <c r="AN254" s="496"/>
      <c r="AO254" s="496"/>
      <c r="AP254" s="496"/>
      <c r="AQ254" s="496"/>
      <c r="AR254" s="496"/>
      <c r="AS254" s="496"/>
      <c r="AT254" s="496"/>
      <c r="AU254" s="496"/>
      <c r="AV254" s="496"/>
      <c r="AW254" s="496"/>
      <c r="AX254" s="496"/>
      <c r="AY254" s="496"/>
      <c r="AZ254" s="496"/>
      <c r="BA254" s="496"/>
      <c r="BB254" s="496"/>
      <c r="BC254" s="496"/>
      <c r="BD254" s="496"/>
      <c r="BE254" s="496"/>
      <c r="BF254" s="496"/>
      <c r="BG254" s="496"/>
      <c r="BH254" s="496"/>
      <c r="BI254" s="496"/>
      <c r="BJ254" s="496"/>
      <c r="BK254" s="496"/>
      <c r="BL254" s="496"/>
      <c r="BM254" s="496"/>
      <c r="BN254" s="496"/>
      <c r="BO254" s="496"/>
      <c r="BP254" s="496"/>
      <c r="BQ254" s="496"/>
      <c r="BR254" s="496"/>
      <c r="BS254" s="496"/>
      <c r="BT254" s="496"/>
      <c r="BU254" s="496"/>
      <c r="BV254" s="496"/>
      <c r="BW254" s="496"/>
      <c r="BX254" s="496"/>
      <c r="BY254" s="496"/>
      <c r="BZ254" s="496"/>
      <c r="CA254" s="496"/>
      <c r="CB254" s="496"/>
      <c r="CC254" s="496"/>
      <c r="CD254" s="496"/>
      <c r="CE254" s="496"/>
      <c r="CF254" s="496"/>
      <c r="CG254" s="496"/>
    </row>
    <row r="255" spans="1:88" ht="15" customHeight="1" x14ac:dyDescent="0.3">
      <c r="A255" s="460">
        <v>182</v>
      </c>
      <c r="B255" s="460" t="s">
        <v>942</v>
      </c>
      <c r="C255" s="460" t="s">
        <v>784</v>
      </c>
      <c r="D255" s="460" t="s">
        <v>956</v>
      </c>
      <c r="E255" s="460">
        <v>159</v>
      </c>
      <c r="F255" s="462">
        <v>27</v>
      </c>
      <c r="G255" s="460">
        <v>25</v>
      </c>
      <c r="K255" s="458" t="s">
        <v>974</v>
      </c>
      <c r="L255" s="458" t="s">
        <v>975</v>
      </c>
      <c r="X255" s="483"/>
      <c r="Y255" s="503"/>
    </row>
    <row r="256" spans="1:88" ht="15" customHeight="1" x14ac:dyDescent="0.3">
      <c r="A256" s="460">
        <v>476</v>
      </c>
      <c r="B256" s="460" t="s">
        <v>1129</v>
      </c>
      <c r="C256" s="460" t="s">
        <v>1130</v>
      </c>
      <c r="D256" s="460" t="s">
        <v>1308</v>
      </c>
      <c r="E256" s="460">
        <v>30</v>
      </c>
      <c r="F256" s="461"/>
      <c r="K256" s="458" t="s">
        <v>974</v>
      </c>
      <c r="L256" s="458" t="s">
        <v>975</v>
      </c>
      <c r="X256" s="483"/>
    </row>
    <row r="257" spans="1:1024 1027:4096 4099:7168 7171:10240 10243:13312 13315:16366" ht="15" customHeight="1" x14ac:dyDescent="0.3">
      <c r="A257" s="460">
        <v>132</v>
      </c>
      <c r="B257" s="460" t="s">
        <v>624</v>
      </c>
      <c r="C257" s="460" t="s">
        <v>845</v>
      </c>
      <c r="D257" s="460" t="s">
        <v>710</v>
      </c>
      <c r="E257" s="460">
        <v>532</v>
      </c>
      <c r="F257" s="465">
        <v>80</v>
      </c>
      <c r="G257" s="460">
        <v>54</v>
      </c>
      <c r="H257" s="460">
        <v>297</v>
      </c>
      <c r="I257" s="460">
        <f>SUM(H257:H259)</f>
        <v>297</v>
      </c>
      <c r="J257" s="460">
        <f>SUM(E257:E259)</f>
        <v>606</v>
      </c>
      <c r="K257" s="458" t="s">
        <v>887</v>
      </c>
      <c r="L257" s="458" t="s">
        <v>888</v>
      </c>
      <c r="N257" s="460">
        <v>1</v>
      </c>
      <c r="O257" s="460">
        <v>1</v>
      </c>
      <c r="P257" s="460">
        <v>1</v>
      </c>
      <c r="Q257" s="460">
        <v>1</v>
      </c>
      <c r="R257" s="460">
        <v>1</v>
      </c>
      <c r="S257" s="460">
        <v>1</v>
      </c>
      <c r="T257" s="460">
        <v>1</v>
      </c>
      <c r="U257" s="460">
        <v>1</v>
      </c>
      <c r="V257" s="460">
        <v>-1</v>
      </c>
      <c r="W257" s="460">
        <v>1</v>
      </c>
      <c r="X257" s="483">
        <v>0</v>
      </c>
      <c r="Y257" s="503">
        <v>1</v>
      </c>
      <c r="Z257" s="502">
        <v>1</v>
      </c>
      <c r="AA257" s="503">
        <v>1</v>
      </c>
      <c r="AB257" s="503">
        <v>1</v>
      </c>
      <c r="AC257" s="503">
        <v>1</v>
      </c>
      <c r="AD257" s="503">
        <v>1</v>
      </c>
      <c r="AE257" s="502">
        <v>1</v>
      </c>
      <c r="AF257" s="460">
        <v>1</v>
      </c>
      <c r="AG257" s="460">
        <v>1</v>
      </c>
      <c r="AH257" s="460">
        <v>1</v>
      </c>
      <c r="AI257" s="460">
        <v>1</v>
      </c>
      <c r="AJ257" s="460">
        <v>1</v>
      </c>
      <c r="AK257" s="460">
        <v>1</v>
      </c>
      <c r="AL257" s="460">
        <v>1</v>
      </c>
      <c r="AM257" s="460">
        <v>1</v>
      </c>
      <c r="AW257" s="460">
        <v>1</v>
      </c>
      <c r="AX257" s="460">
        <v>1</v>
      </c>
      <c r="AY257" s="460">
        <v>1</v>
      </c>
      <c r="BC257" s="460">
        <v>1</v>
      </c>
      <c r="BD257" s="460">
        <v>1</v>
      </c>
      <c r="BE257" s="460">
        <v>1</v>
      </c>
      <c r="BF257" s="460">
        <v>1</v>
      </c>
      <c r="BG257" s="460">
        <v>1</v>
      </c>
      <c r="BH257" s="460">
        <v>1</v>
      </c>
      <c r="BI257" s="460">
        <v>1</v>
      </c>
      <c r="BJ257" s="460">
        <v>1</v>
      </c>
      <c r="BK257" s="460">
        <v>1</v>
      </c>
      <c r="BL257" s="460">
        <v>1</v>
      </c>
      <c r="BM257" s="460">
        <v>1</v>
      </c>
      <c r="BN257" s="460">
        <v>1</v>
      </c>
      <c r="BO257" s="460">
        <v>1</v>
      </c>
      <c r="BP257" s="460">
        <v>1</v>
      </c>
      <c r="BQ257" s="460">
        <v>1</v>
      </c>
      <c r="BR257" s="460">
        <v>1</v>
      </c>
      <c r="BS257" s="460">
        <v>1</v>
      </c>
      <c r="BT257" s="515">
        <v>1</v>
      </c>
      <c r="BU257" s="523">
        <v>1</v>
      </c>
      <c r="BV257" s="523">
        <v>1</v>
      </c>
      <c r="BW257" s="523">
        <v>1</v>
      </c>
      <c r="BX257" s="523">
        <v>1</v>
      </c>
      <c r="BY257" s="523">
        <v>1</v>
      </c>
      <c r="BZ257" s="523">
        <v>1</v>
      </c>
      <c r="CA257" s="460">
        <v>1</v>
      </c>
      <c r="CB257" s="460">
        <v>1</v>
      </c>
      <c r="CC257" s="460">
        <v>1</v>
      </c>
      <c r="CD257" s="460">
        <v>1</v>
      </c>
      <c r="CE257" s="523">
        <v>1</v>
      </c>
      <c r="CF257" s="523">
        <v>1</v>
      </c>
      <c r="CG257" s="523">
        <v>1</v>
      </c>
    </row>
    <row r="258" spans="1:1024 1027:4096 4099:7168 7171:10240 10243:13312 13315:16366" ht="15" customHeight="1" x14ac:dyDescent="0.3">
      <c r="A258" s="460">
        <v>233</v>
      </c>
      <c r="B258" s="460" t="s">
        <v>977</v>
      </c>
      <c r="C258" s="460" t="s">
        <v>1029</v>
      </c>
      <c r="D258" s="460" t="s">
        <v>1030</v>
      </c>
      <c r="E258" s="460">
        <v>10</v>
      </c>
      <c r="F258" s="467"/>
      <c r="K258" s="458" t="s">
        <v>887</v>
      </c>
      <c r="L258" s="458" t="s">
        <v>888</v>
      </c>
      <c r="X258" s="483"/>
      <c r="Y258" s="503"/>
    </row>
    <row r="259" spans="1:1024 1027:4096 4099:7168 7171:10240 10243:13312 13315:16366" ht="15" customHeight="1" x14ac:dyDescent="0.3">
      <c r="A259" s="460">
        <v>368</v>
      </c>
      <c r="B259" s="460" t="s">
        <v>1129</v>
      </c>
      <c r="C259" s="460" t="s">
        <v>1130</v>
      </c>
      <c r="D259" s="460" t="s">
        <v>1181</v>
      </c>
      <c r="E259" s="460">
        <v>64</v>
      </c>
      <c r="K259" s="458" t="s">
        <v>887</v>
      </c>
      <c r="L259" s="458" t="s">
        <v>888</v>
      </c>
      <c r="X259" s="483"/>
    </row>
    <row r="260" spans="1:1024 1027:4096 4099:7168 7171:10240 10243:13312 13315:16366" ht="15" customHeight="1" x14ac:dyDescent="0.3">
      <c r="A260" s="460">
        <v>16</v>
      </c>
      <c r="B260" s="460" t="s">
        <v>624</v>
      </c>
      <c r="C260" s="460" t="s">
        <v>625</v>
      </c>
      <c r="D260" s="460" t="s">
        <v>670</v>
      </c>
      <c r="E260" s="460">
        <v>774</v>
      </c>
      <c r="F260" s="465">
        <v>79</v>
      </c>
      <c r="G260" s="460">
        <v>91</v>
      </c>
      <c r="H260" s="460">
        <v>227</v>
      </c>
      <c r="I260" s="460">
        <f>SUM(H260:H262)</f>
        <v>227</v>
      </c>
      <c r="J260" s="460">
        <f>SUM(E260:E262)</f>
        <v>848</v>
      </c>
      <c r="K260" s="458" t="s">
        <v>1350</v>
      </c>
      <c r="L260" s="458" t="s">
        <v>1351</v>
      </c>
      <c r="N260" s="460">
        <v>1</v>
      </c>
      <c r="O260" s="460">
        <v>1</v>
      </c>
      <c r="P260" s="460">
        <v>1</v>
      </c>
      <c r="Q260" s="460">
        <v>1</v>
      </c>
      <c r="R260" s="465" t="s">
        <v>1375</v>
      </c>
      <c r="S260" s="512" t="s">
        <v>1375</v>
      </c>
      <c r="T260" s="512">
        <v>1</v>
      </c>
      <c r="U260" s="512">
        <v>1</v>
      </c>
      <c r="V260" s="512">
        <v>-1</v>
      </c>
      <c r="W260" s="460">
        <v>1</v>
      </c>
      <c r="X260" s="460">
        <v>0</v>
      </c>
      <c r="Y260" s="460">
        <v>1</v>
      </c>
      <c r="Z260" s="460">
        <v>1</v>
      </c>
      <c r="AA260" s="460">
        <v>1</v>
      </c>
      <c r="AB260" s="460">
        <v>1</v>
      </c>
      <c r="AC260" s="460">
        <v>1</v>
      </c>
      <c r="AD260" s="460">
        <v>1</v>
      </c>
      <c r="AE260" s="460">
        <v>1</v>
      </c>
      <c r="AF260" s="460">
        <v>1</v>
      </c>
      <c r="AG260" s="465">
        <v>-1</v>
      </c>
      <c r="AH260" s="460">
        <v>1</v>
      </c>
      <c r="AI260" s="460">
        <v>-1</v>
      </c>
      <c r="AJ260" s="460">
        <v>1</v>
      </c>
      <c r="AK260" s="460">
        <v>1</v>
      </c>
      <c r="AL260" s="458">
        <v>1</v>
      </c>
      <c r="AM260" s="458">
        <v>-1</v>
      </c>
      <c r="AN260" s="460">
        <v>1</v>
      </c>
      <c r="AO260" s="460">
        <v>1</v>
      </c>
      <c r="AP260" s="460">
        <v>1</v>
      </c>
      <c r="AS260" s="465"/>
      <c r="AX260" s="458"/>
      <c r="AY260" s="458"/>
      <c r="BC260" s="460">
        <v>1</v>
      </c>
      <c r="BD260" s="460">
        <v>1</v>
      </c>
      <c r="BE260" s="465">
        <v>1</v>
      </c>
      <c r="BF260" s="460">
        <v>1</v>
      </c>
      <c r="BG260" s="460">
        <v>1</v>
      </c>
      <c r="BH260" s="460">
        <v>1</v>
      </c>
      <c r="BI260" s="460">
        <v>1</v>
      </c>
      <c r="BJ260" s="458">
        <v>1</v>
      </c>
      <c r="BK260" s="458">
        <v>1</v>
      </c>
      <c r="BL260" s="460">
        <v>1</v>
      </c>
      <c r="BM260" s="460">
        <v>1</v>
      </c>
      <c r="BN260" s="460">
        <v>1</v>
      </c>
      <c r="BO260" s="460">
        <v>-1</v>
      </c>
      <c r="BP260" s="460">
        <v>-1</v>
      </c>
      <c r="BQ260" s="465">
        <v>-1</v>
      </c>
      <c r="BR260" s="460">
        <v>-1</v>
      </c>
      <c r="BS260" s="460">
        <v>-1</v>
      </c>
      <c r="BT260" s="460">
        <v>1</v>
      </c>
      <c r="BU260" s="460">
        <v>1</v>
      </c>
      <c r="BV260" s="458">
        <v>1</v>
      </c>
      <c r="BW260" s="458">
        <v>1</v>
      </c>
      <c r="BX260" s="460" t="s">
        <v>1375</v>
      </c>
      <c r="BY260" s="460">
        <v>1</v>
      </c>
      <c r="BZ260" s="460">
        <v>1</v>
      </c>
      <c r="CA260" s="460" t="s">
        <v>1375</v>
      </c>
      <c r="CB260" s="460">
        <v>-1</v>
      </c>
      <c r="CC260" s="465">
        <v>-1</v>
      </c>
      <c r="CD260" s="460">
        <v>-1</v>
      </c>
      <c r="CE260" s="460">
        <v>-1</v>
      </c>
      <c r="CF260" s="460">
        <v>-1</v>
      </c>
      <c r="CG260" s="460">
        <v>-1</v>
      </c>
      <c r="CJ260" s="460"/>
    </row>
    <row r="261" spans="1:1024 1027:4096 4099:7168 7171:10240 10243:13312 13315:16366" ht="15" customHeight="1" x14ac:dyDescent="0.3">
      <c r="A261" s="460">
        <v>212</v>
      </c>
      <c r="B261" s="460" t="s">
        <v>977</v>
      </c>
      <c r="C261" s="460" t="s">
        <v>978</v>
      </c>
      <c r="D261" s="460" t="s">
        <v>1006</v>
      </c>
      <c r="E261" s="460">
        <v>10</v>
      </c>
      <c r="F261" s="467"/>
      <c r="K261" s="458" t="s">
        <v>1350</v>
      </c>
      <c r="L261" s="458" t="s">
        <v>1351</v>
      </c>
      <c r="X261" s="483"/>
      <c r="CM261" s="460"/>
      <c r="CN261" s="460"/>
      <c r="CO261" s="460"/>
      <c r="CP261" s="460"/>
      <c r="CQ261" s="460"/>
      <c r="CR261" s="465"/>
      <c r="CS261" s="460"/>
      <c r="CT261" s="460"/>
      <c r="CU261" s="460"/>
      <c r="CV261" s="460"/>
      <c r="CY261" s="460"/>
      <c r="CZ261" s="460"/>
      <c r="DA261" s="460"/>
      <c r="DB261" s="460"/>
      <c r="DC261" s="460"/>
      <c r="DD261" s="465"/>
      <c r="DE261" s="460"/>
      <c r="DF261" s="460"/>
      <c r="DG261" s="460"/>
      <c r="DH261" s="460"/>
      <c r="DK261" s="460"/>
      <c r="DL261" s="460"/>
      <c r="DM261" s="460"/>
      <c r="DN261" s="460"/>
      <c r="DO261" s="460"/>
      <c r="DP261" s="465"/>
      <c r="DQ261" s="460"/>
      <c r="DR261" s="460"/>
      <c r="DS261" s="460"/>
      <c r="DT261" s="460"/>
      <c r="DW261" s="460"/>
      <c r="DX261" s="460"/>
      <c r="DY261" s="460"/>
      <c r="DZ261" s="460"/>
      <c r="EA261" s="460"/>
      <c r="EB261" s="465"/>
      <c r="EC261" s="460"/>
      <c r="ED261" s="460"/>
      <c r="EE261" s="460"/>
      <c r="EF261" s="460"/>
      <c r="EI261" s="460"/>
      <c r="EJ261" s="460"/>
      <c r="EK261" s="460"/>
      <c r="EL261" s="460"/>
      <c r="EM261" s="460"/>
      <c r="EN261" s="465"/>
      <c r="EO261" s="460"/>
      <c r="EP261" s="460"/>
      <c r="EQ261" s="460"/>
      <c r="ER261" s="460"/>
      <c r="EU261" s="460"/>
      <c r="EV261" s="460"/>
      <c r="EW261" s="460"/>
      <c r="EX261" s="460"/>
      <c r="EY261" s="460"/>
      <c r="EZ261" s="465"/>
      <c r="FA261" s="460"/>
      <c r="FB261" s="460"/>
      <c r="FC261" s="460"/>
      <c r="FD261" s="460"/>
      <c r="FG261" s="460"/>
      <c r="FH261" s="460"/>
      <c r="FI261" s="460"/>
      <c r="FJ261" s="460"/>
      <c r="FK261" s="460"/>
      <c r="FL261" s="465"/>
      <c r="FM261" s="460"/>
      <c r="FN261" s="460"/>
      <c r="FO261" s="460"/>
      <c r="FP261" s="460"/>
      <c r="FS261" s="460"/>
      <c r="FT261" s="460"/>
      <c r="FU261" s="460"/>
      <c r="FV261" s="460"/>
      <c r="FW261" s="460"/>
      <c r="FX261" s="465"/>
      <c r="FY261" s="460"/>
      <c r="FZ261" s="460"/>
      <c r="GA261" s="460"/>
      <c r="GB261" s="460"/>
      <c r="GE261" s="460"/>
      <c r="GF261" s="460"/>
      <c r="GG261" s="460"/>
      <c r="GH261" s="460"/>
      <c r="GI261" s="460"/>
      <c r="GJ261" s="465"/>
      <c r="GK261" s="460"/>
      <c r="GL261" s="460"/>
      <c r="GM261" s="460"/>
      <c r="GN261" s="460"/>
      <c r="GQ261" s="460"/>
      <c r="GR261" s="460"/>
      <c r="GS261" s="460"/>
      <c r="GT261" s="460"/>
      <c r="GU261" s="460"/>
      <c r="GV261" s="465"/>
      <c r="GW261" s="460"/>
      <c r="GX261" s="460"/>
      <c r="GY261" s="460"/>
      <c r="GZ261" s="460"/>
      <c r="HC261" s="460"/>
      <c r="HD261" s="460"/>
      <c r="HE261" s="460"/>
      <c r="HF261" s="460"/>
      <c r="HG261" s="460"/>
      <c r="HH261" s="465"/>
      <c r="HI261" s="460"/>
      <c r="HJ261" s="460"/>
      <c r="HK261" s="460"/>
      <c r="HL261" s="460"/>
      <c r="HO261" s="460"/>
      <c r="HP261" s="460"/>
      <c r="HQ261" s="460"/>
      <c r="HR261" s="460"/>
      <c r="HS261" s="460"/>
      <c r="HT261" s="465"/>
      <c r="HU261" s="460"/>
      <c r="HV261" s="460"/>
      <c r="HW261" s="460"/>
      <c r="HX261" s="460"/>
      <c r="IA261" s="460"/>
      <c r="IB261" s="460"/>
      <c r="IC261" s="460"/>
      <c r="ID261" s="460"/>
      <c r="IE261" s="460"/>
      <c r="IF261" s="465"/>
      <c r="IG261" s="460"/>
      <c r="IH261" s="460"/>
      <c r="II261" s="460"/>
      <c r="IJ261" s="460"/>
      <c r="IM261" s="460"/>
      <c r="IN261" s="460"/>
      <c r="IO261" s="460"/>
      <c r="IP261" s="460"/>
      <c r="IQ261" s="460"/>
      <c r="IR261" s="465"/>
      <c r="IS261" s="460"/>
      <c r="IT261" s="460"/>
      <c r="IU261" s="460"/>
      <c r="IV261" s="460"/>
      <c r="IY261" s="460"/>
      <c r="IZ261" s="460"/>
      <c r="JA261" s="460"/>
      <c r="JB261" s="460"/>
      <c r="JC261" s="460"/>
      <c r="JD261" s="465"/>
      <c r="JE261" s="460"/>
      <c r="JF261" s="460"/>
      <c r="JG261" s="460"/>
      <c r="JH261" s="460"/>
      <c r="JK261" s="460"/>
      <c r="JL261" s="460"/>
      <c r="JM261" s="460"/>
      <c r="JN261" s="460"/>
      <c r="JO261" s="460"/>
      <c r="JP261" s="465"/>
      <c r="JQ261" s="460"/>
      <c r="JR261" s="460"/>
      <c r="JS261" s="460"/>
      <c r="JT261" s="460"/>
      <c r="JW261" s="460"/>
      <c r="JX261" s="460"/>
      <c r="JY261" s="460"/>
      <c r="JZ261" s="460"/>
      <c r="KA261" s="460"/>
      <c r="KB261" s="465"/>
      <c r="KC261" s="460"/>
      <c r="KD261" s="460"/>
      <c r="KE261" s="460"/>
      <c r="KF261" s="460"/>
      <c r="KI261" s="460"/>
      <c r="KJ261" s="460"/>
      <c r="KK261" s="460"/>
      <c r="KL261" s="460"/>
      <c r="KM261" s="460"/>
      <c r="KN261" s="465"/>
      <c r="KO261" s="460"/>
      <c r="KP261" s="460"/>
      <c r="KQ261" s="460"/>
      <c r="KR261" s="460"/>
      <c r="KU261" s="460"/>
      <c r="KV261" s="460"/>
      <c r="KW261" s="460"/>
      <c r="KX261" s="460"/>
      <c r="KY261" s="460"/>
      <c r="KZ261" s="465"/>
      <c r="LA261" s="460"/>
      <c r="LB261" s="460"/>
      <c r="LC261" s="460"/>
      <c r="LD261" s="460"/>
      <c r="LG261" s="460"/>
      <c r="LH261" s="460"/>
      <c r="LI261" s="460"/>
      <c r="LJ261" s="460"/>
      <c r="LK261" s="460"/>
      <c r="LL261" s="465"/>
      <c r="LM261" s="460"/>
      <c r="LN261" s="460"/>
      <c r="LO261" s="460"/>
      <c r="LP261" s="460"/>
      <c r="LS261" s="460"/>
      <c r="LT261" s="460"/>
      <c r="LU261" s="460"/>
      <c r="LV261" s="460"/>
      <c r="LW261" s="460"/>
      <c r="LX261" s="465"/>
      <c r="LY261" s="460"/>
      <c r="LZ261" s="460"/>
      <c r="MA261" s="460"/>
      <c r="MB261" s="460"/>
      <c r="ME261" s="460"/>
      <c r="MF261" s="460"/>
      <c r="MG261" s="460"/>
      <c r="MH261" s="460"/>
      <c r="MI261" s="460"/>
      <c r="MJ261" s="465"/>
      <c r="MK261" s="460"/>
      <c r="ML261" s="460"/>
      <c r="MM261" s="460"/>
      <c r="MN261" s="460"/>
      <c r="MQ261" s="460"/>
      <c r="MR261" s="460"/>
      <c r="MS261" s="460"/>
      <c r="MT261" s="460"/>
      <c r="MU261" s="460"/>
      <c r="MV261" s="465"/>
      <c r="MW261" s="460"/>
      <c r="MX261" s="460"/>
      <c r="MY261" s="460"/>
      <c r="MZ261" s="460"/>
      <c r="NC261" s="460"/>
      <c r="ND261" s="460"/>
      <c r="NE261" s="460"/>
      <c r="NF261" s="460"/>
      <c r="NG261" s="460"/>
      <c r="NH261" s="465"/>
      <c r="NI261" s="460"/>
      <c r="NJ261" s="460"/>
      <c r="NK261" s="460"/>
      <c r="NL261" s="460"/>
      <c r="NO261" s="460"/>
      <c r="NP261" s="460"/>
      <c r="NQ261" s="460"/>
      <c r="NR261" s="460"/>
      <c r="NS261" s="460"/>
      <c r="NT261" s="465"/>
      <c r="NU261" s="460"/>
      <c r="NV261" s="460"/>
      <c r="NW261" s="460"/>
      <c r="NX261" s="460"/>
      <c r="OA261" s="460"/>
      <c r="OB261" s="460"/>
      <c r="OC261" s="460"/>
      <c r="OD261" s="460"/>
      <c r="OE261" s="460"/>
      <c r="OF261" s="465"/>
      <c r="OG261" s="460"/>
      <c r="OH261" s="460"/>
      <c r="OI261" s="460"/>
      <c r="OJ261" s="460"/>
      <c r="OM261" s="460"/>
      <c r="ON261" s="460"/>
      <c r="OO261" s="460"/>
      <c r="OP261" s="460"/>
      <c r="OQ261" s="460"/>
      <c r="OR261" s="465"/>
      <c r="OS261" s="460"/>
      <c r="OT261" s="460"/>
      <c r="OU261" s="460"/>
      <c r="OV261" s="460"/>
      <c r="OY261" s="460"/>
      <c r="OZ261" s="460"/>
      <c r="PA261" s="460"/>
      <c r="PB261" s="460"/>
      <c r="PC261" s="460"/>
      <c r="PD261" s="465"/>
      <c r="PE261" s="460"/>
      <c r="PF261" s="460"/>
      <c r="PG261" s="460"/>
      <c r="PH261" s="460"/>
      <c r="PK261" s="460"/>
      <c r="PL261" s="460"/>
      <c r="PM261" s="460"/>
      <c r="PN261" s="460"/>
      <c r="PO261" s="460"/>
      <c r="PP261" s="465"/>
      <c r="PQ261" s="460"/>
      <c r="PR261" s="460"/>
      <c r="PS261" s="460"/>
      <c r="PT261" s="460"/>
      <c r="PW261" s="460"/>
      <c r="PX261" s="460"/>
      <c r="PY261" s="460"/>
      <c r="PZ261" s="460"/>
      <c r="QA261" s="460"/>
      <c r="QB261" s="465"/>
      <c r="QC261" s="460"/>
      <c r="QD261" s="460"/>
      <c r="QE261" s="460"/>
      <c r="QF261" s="460"/>
      <c r="QI261" s="460"/>
      <c r="QJ261" s="460"/>
      <c r="QK261" s="460"/>
      <c r="QL261" s="460"/>
      <c r="QM261" s="460"/>
      <c r="QN261" s="465"/>
      <c r="QO261" s="460"/>
      <c r="QP261" s="460"/>
      <c r="QQ261" s="460"/>
      <c r="QR261" s="460"/>
      <c r="QU261" s="460"/>
      <c r="QV261" s="460"/>
      <c r="QW261" s="460"/>
      <c r="QX261" s="460"/>
      <c r="QY261" s="460"/>
      <c r="QZ261" s="465"/>
      <c r="RA261" s="460"/>
      <c r="RB261" s="460"/>
      <c r="RC261" s="460"/>
      <c r="RD261" s="460"/>
      <c r="RG261" s="460"/>
      <c r="RH261" s="460"/>
      <c r="RI261" s="460"/>
      <c r="RJ261" s="460"/>
      <c r="RK261" s="460"/>
      <c r="RL261" s="465"/>
      <c r="RM261" s="460"/>
      <c r="RN261" s="460"/>
      <c r="RO261" s="460"/>
      <c r="RP261" s="460"/>
      <c r="RS261" s="460"/>
      <c r="RT261" s="460"/>
      <c r="RU261" s="460"/>
      <c r="RV261" s="460"/>
      <c r="RW261" s="460"/>
      <c r="RX261" s="465"/>
      <c r="RY261" s="460"/>
      <c r="RZ261" s="460"/>
      <c r="SA261" s="460"/>
      <c r="SB261" s="460"/>
      <c r="SE261" s="460"/>
      <c r="SF261" s="460"/>
      <c r="SG261" s="460"/>
      <c r="SH261" s="460"/>
      <c r="SI261" s="460"/>
      <c r="SJ261" s="465"/>
      <c r="SK261" s="460"/>
      <c r="SL261" s="460"/>
      <c r="SM261" s="460"/>
      <c r="SN261" s="460"/>
      <c r="SQ261" s="460"/>
      <c r="SR261" s="460"/>
      <c r="SS261" s="460"/>
      <c r="ST261" s="460"/>
      <c r="SU261" s="460"/>
      <c r="SV261" s="465"/>
      <c r="SW261" s="460"/>
      <c r="SX261" s="460"/>
      <c r="SY261" s="460"/>
      <c r="SZ261" s="460"/>
      <c r="TC261" s="460"/>
      <c r="TD261" s="460"/>
      <c r="TE261" s="460"/>
      <c r="TF261" s="460"/>
      <c r="TG261" s="460"/>
      <c r="TH261" s="465"/>
      <c r="TI261" s="460"/>
      <c r="TJ261" s="460"/>
      <c r="TK261" s="460"/>
      <c r="TL261" s="460"/>
      <c r="TO261" s="460"/>
      <c r="TP261" s="460"/>
      <c r="TQ261" s="460"/>
      <c r="TR261" s="460"/>
      <c r="TS261" s="460"/>
      <c r="TT261" s="465"/>
      <c r="TU261" s="460"/>
      <c r="TV261" s="460"/>
      <c r="TW261" s="460"/>
      <c r="TX261" s="460"/>
      <c r="UA261" s="460"/>
      <c r="UB261" s="460"/>
      <c r="UC261" s="460"/>
      <c r="UD261" s="460"/>
      <c r="UE261" s="460"/>
      <c r="UF261" s="465"/>
      <c r="UG261" s="460"/>
      <c r="UH261" s="460"/>
      <c r="UI261" s="460"/>
      <c r="UJ261" s="460"/>
      <c r="UM261" s="460"/>
      <c r="UN261" s="460"/>
      <c r="UO261" s="460"/>
      <c r="UP261" s="460"/>
      <c r="UQ261" s="460"/>
      <c r="UR261" s="465"/>
      <c r="US261" s="460"/>
      <c r="UT261" s="460"/>
      <c r="UU261" s="460"/>
      <c r="UV261" s="460"/>
      <c r="UY261" s="460"/>
      <c r="UZ261" s="460"/>
      <c r="VA261" s="460"/>
      <c r="VB261" s="460"/>
      <c r="VC261" s="460"/>
      <c r="VD261" s="465"/>
      <c r="VE261" s="460"/>
      <c r="VF261" s="460"/>
      <c r="VG261" s="460"/>
      <c r="VH261" s="460"/>
      <c r="VK261" s="460"/>
      <c r="VL261" s="460"/>
      <c r="VM261" s="460"/>
      <c r="VN261" s="460"/>
      <c r="VO261" s="460"/>
      <c r="VP261" s="465"/>
      <c r="VQ261" s="460"/>
      <c r="VR261" s="460"/>
      <c r="VS261" s="460"/>
      <c r="VT261" s="460"/>
      <c r="VW261" s="460"/>
      <c r="VX261" s="460"/>
      <c r="VY261" s="460"/>
      <c r="VZ261" s="460"/>
      <c r="WA261" s="460"/>
      <c r="WB261" s="465"/>
      <c r="WC261" s="460"/>
      <c r="WD261" s="460"/>
      <c r="WE261" s="460"/>
      <c r="WF261" s="460"/>
      <c r="WI261" s="460"/>
      <c r="WJ261" s="460"/>
      <c r="WK261" s="460"/>
      <c r="WL261" s="460"/>
      <c r="WM261" s="460"/>
      <c r="WN261" s="465"/>
      <c r="WO261" s="460"/>
      <c r="WP261" s="460"/>
      <c r="WQ261" s="460"/>
      <c r="WR261" s="460"/>
      <c r="WU261" s="460"/>
      <c r="WV261" s="460"/>
      <c r="WW261" s="460"/>
      <c r="WX261" s="460"/>
      <c r="WY261" s="460"/>
      <c r="WZ261" s="465"/>
      <c r="XA261" s="460"/>
      <c r="XB261" s="460"/>
      <c r="XC261" s="460"/>
      <c r="XD261" s="460"/>
      <c r="XG261" s="460"/>
      <c r="XH261" s="460"/>
      <c r="XI261" s="460"/>
      <c r="XJ261" s="460"/>
      <c r="XK261" s="460"/>
      <c r="XL261" s="465"/>
      <c r="XM261" s="460"/>
      <c r="XN261" s="460"/>
      <c r="XO261" s="460"/>
      <c r="XP261" s="460"/>
      <c r="XS261" s="460"/>
      <c r="XT261" s="460"/>
      <c r="XU261" s="460"/>
      <c r="XV261" s="460"/>
      <c r="XW261" s="460"/>
      <c r="XX261" s="465"/>
      <c r="XY261" s="460"/>
      <c r="XZ261" s="460"/>
      <c r="YA261" s="460"/>
      <c r="YB261" s="460"/>
      <c r="YE261" s="460"/>
      <c r="YF261" s="460"/>
      <c r="YG261" s="460"/>
      <c r="YH261" s="460"/>
      <c r="YI261" s="460"/>
      <c r="YJ261" s="465"/>
      <c r="YK261" s="460"/>
      <c r="YL261" s="460"/>
      <c r="YM261" s="460"/>
      <c r="YN261" s="460"/>
      <c r="YQ261" s="460"/>
      <c r="YR261" s="460"/>
      <c r="YS261" s="460"/>
      <c r="YT261" s="460"/>
      <c r="YU261" s="460"/>
      <c r="YV261" s="465"/>
      <c r="YW261" s="460"/>
      <c r="YX261" s="460"/>
      <c r="YY261" s="460"/>
      <c r="YZ261" s="460"/>
      <c r="ZC261" s="460"/>
      <c r="ZD261" s="460"/>
      <c r="ZE261" s="460"/>
      <c r="ZF261" s="460"/>
      <c r="ZG261" s="460"/>
      <c r="ZH261" s="465"/>
      <c r="ZI261" s="460"/>
      <c r="ZJ261" s="460"/>
      <c r="ZK261" s="460"/>
      <c r="ZL261" s="460"/>
      <c r="ZO261" s="460"/>
      <c r="ZP261" s="460"/>
      <c r="ZQ261" s="460"/>
      <c r="ZR261" s="460"/>
      <c r="ZS261" s="460"/>
      <c r="ZT261" s="465"/>
      <c r="ZU261" s="460"/>
      <c r="ZV261" s="460"/>
      <c r="ZW261" s="460"/>
      <c r="ZX261" s="460"/>
      <c r="AAA261" s="460"/>
      <c r="AAB261" s="460"/>
      <c r="AAC261" s="460"/>
      <c r="AAD261" s="460"/>
      <c r="AAE261" s="460"/>
      <c r="AAF261" s="465"/>
      <c r="AAG261" s="460"/>
      <c r="AAH261" s="460"/>
      <c r="AAI261" s="460"/>
      <c r="AAJ261" s="460"/>
      <c r="AAM261" s="460"/>
      <c r="AAN261" s="460"/>
      <c r="AAO261" s="460"/>
      <c r="AAP261" s="460"/>
      <c r="AAQ261" s="460"/>
      <c r="AAR261" s="465"/>
      <c r="AAS261" s="460"/>
      <c r="AAT261" s="460"/>
      <c r="AAU261" s="460"/>
      <c r="AAV261" s="460"/>
      <c r="AAY261" s="460"/>
      <c r="AAZ261" s="460"/>
      <c r="ABA261" s="460"/>
      <c r="ABB261" s="460"/>
      <c r="ABC261" s="460"/>
      <c r="ABD261" s="465"/>
      <c r="ABE261" s="460"/>
      <c r="ABF261" s="460"/>
      <c r="ABG261" s="460"/>
      <c r="ABH261" s="460"/>
      <c r="ABK261" s="460"/>
      <c r="ABL261" s="460"/>
      <c r="ABM261" s="460"/>
      <c r="ABN261" s="460"/>
      <c r="ABO261" s="460"/>
      <c r="ABP261" s="465"/>
      <c r="ABQ261" s="460"/>
      <c r="ABR261" s="460"/>
      <c r="ABS261" s="460"/>
      <c r="ABT261" s="460"/>
      <c r="ABW261" s="460"/>
      <c r="ABX261" s="460"/>
      <c r="ABY261" s="460"/>
      <c r="ABZ261" s="460"/>
      <c r="ACA261" s="460"/>
      <c r="ACB261" s="465"/>
      <c r="ACC261" s="460"/>
      <c r="ACD261" s="460"/>
      <c r="ACE261" s="460"/>
      <c r="ACF261" s="460"/>
      <c r="ACI261" s="460"/>
      <c r="ACJ261" s="460"/>
      <c r="ACK261" s="460"/>
      <c r="ACL261" s="460"/>
      <c r="ACM261" s="460"/>
      <c r="ACN261" s="465"/>
      <c r="ACO261" s="460"/>
      <c r="ACP261" s="460"/>
      <c r="ACQ261" s="460"/>
      <c r="ACR261" s="460"/>
      <c r="ACU261" s="460"/>
      <c r="ACV261" s="460"/>
      <c r="ACW261" s="460"/>
      <c r="ACX261" s="460"/>
      <c r="ACY261" s="460"/>
      <c r="ACZ261" s="465"/>
      <c r="ADA261" s="460"/>
      <c r="ADB261" s="460"/>
      <c r="ADC261" s="460"/>
      <c r="ADD261" s="460"/>
      <c r="ADG261" s="460"/>
      <c r="ADH261" s="460"/>
      <c r="ADI261" s="460"/>
      <c r="ADJ261" s="460"/>
      <c r="ADK261" s="460"/>
      <c r="ADL261" s="465"/>
      <c r="ADM261" s="460"/>
      <c r="ADN261" s="460"/>
      <c r="ADO261" s="460"/>
      <c r="ADP261" s="460"/>
      <c r="ADS261" s="460"/>
      <c r="ADT261" s="460"/>
      <c r="ADU261" s="460"/>
      <c r="ADV261" s="460"/>
      <c r="ADW261" s="460"/>
      <c r="ADX261" s="465"/>
      <c r="ADY261" s="460"/>
      <c r="ADZ261" s="460"/>
      <c r="AEA261" s="460"/>
      <c r="AEB261" s="460"/>
      <c r="AEE261" s="460"/>
      <c r="AEF261" s="460"/>
      <c r="AEG261" s="460"/>
      <c r="AEH261" s="460"/>
      <c r="AEI261" s="460"/>
      <c r="AEJ261" s="465"/>
      <c r="AEK261" s="460"/>
      <c r="AEL261" s="460"/>
      <c r="AEM261" s="460"/>
      <c r="AEN261" s="460"/>
      <c r="AEQ261" s="460"/>
      <c r="AER261" s="460"/>
      <c r="AES261" s="460"/>
      <c r="AET261" s="460"/>
      <c r="AEU261" s="460"/>
      <c r="AEV261" s="465"/>
      <c r="AEW261" s="460"/>
      <c r="AEX261" s="460"/>
      <c r="AEY261" s="460"/>
      <c r="AEZ261" s="460"/>
      <c r="AFC261" s="460"/>
      <c r="AFD261" s="460"/>
      <c r="AFE261" s="460"/>
      <c r="AFF261" s="460"/>
      <c r="AFG261" s="460"/>
      <c r="AFH261" s="465"/>
      <c r="AFI261" s="460"/>
      <c r="AFJ261" s="460"/>
      <c r="AFK261" s="460"/>
      <c r="AFL261" s="460"/>
      <c r="AFO261" s="460"/>
      <c r="AFP261" s="460"/>
      <c r="AFQ261" s="460"/>
      <c r="AFR261" s="460"/>
      <c r="AFS261" s="460"/>
      <c r="AFT261" s="465"/>
      <c r="AFU261" s="460"/>
      <c r="AFV261" s="460"/>
      <c r="AFW261" s="460"/>
      <c r="AFX261" s="460"/>
      <c r="AGA261" s="460"/>
      <c r="AGB261" s="460"/>
      <c r="AGC261" s="460"/>
      <c r="AGD261" s="460"/>
      <c r="AGE261" s="460"/>
      <c r="AGF261" s="465"/>
      <c r="AGG261" s="460"/>
      <c r="AGH261" s="460"/>
      <c r="AGI261" s="460"/>
      <c r="AGJ261" s="460"/>
      <c r="AGM261" s="460"/>
      <c r="AGN261" s="460"/>
      <c r="AGO261" s="460"/>
      <c r="AGP261" s="460"/>
      <c r="AGQ261" s="460"/>
      <c r="AGR261" s="465"/>
      <c r="AGS261" s="460"/>
      <c r="AGT261" s="460"/>
      <c r="AGU261" s="460"/>
      <c r="AGV261" s="460"/>
      <c r="AGY261" s="460"/>
      <c r="AGZ261" s="460"/>
      <c r="AHA261" s="460"/>
      <c r="AHB261" s="460"/>
      <c r="AHC261" s="460"/>
      <c r="AHD261" s="465"/>
      <c r="AHE261" s="460"/>
      <c r="AHF261" s="460"/>
      <c r="AHG261" s="460"/>
      <c r="AHH261" s="460"/>
      <c r="AHK261" s="460"/>
      <c r="AHL261" s="460"/>
      <c r="AHM261" s="460"/>
      <c r="AHN261" s="460"/>
      <c r="AHO261" s="460"/>
      <c r="AHP261" s="465"/>
      <c r="AHQ261" s="460"/>
      <c r="AHR261" s="460"/>
      <c r="AHS261" s="460"/>
      <c r="AHT261" s="460"/>
      <c r="AHW261" s="460"/>
      <c r="AHX261" s="460"/>
      <c r="AHY261" s="460"/>
      <c r="AHZ261" s="460"/>
      <c r="AIA261" s="460"/>
      <c r="AIB261" s="465"/>
      <c r="AIC261" s="460"/>
      <c r="AID261" s="460"/>
      <c r="AIE261" s="460"/>
      <c r="AIF261" s="460"/>
      <c r="AII261" s="460"/>
      <c r="AIJ261" s="460"/>
      <c r="AIK261" s="460"/>
      <c r="AIL261" s="460"/>
      <c r="AIM261" s="460"/>
      <c r="AIN261" s="465"/>
      <c r="AIO261" s="460"/>
      <c r="AIP261" s="460"/>
      <c r="AIQ261" s="460"/>
      <c r="AIR261" s="460"/>
      <c r="AIU261" s="460"/>
      <c r="AIV261" s="460"/>
      <c r="AIW261" s="460"/>
      <c r="AIX261" s="460"/>
      <c r="AIY261" s="460"/>
      <c r="AIZ261" s="465"/>
      <c r="AJA261" s="460"/>
      <c r="AJB261" s="460"/>
      <c r="AJC261" s="460"/>
      <c r="AJD261" s="460"/>
      <c r="AJG261" s="460"/>
      <c r="AJH261" s="460"/>
      <c r="AJI261" s="460"/>
      <c r="AJJ261" s="460"/>
      <c r="AJK261" s="460"/>
      <c r="AJL261" s="465"/>
      <c r="AJM261" s="460"/>
      <c r="AJN261" s="460"/>
      <c r="AJO261" s="460"/>
      <c r="AJP261" s="460"/>
      <c r="AJS261" s="460"/>
      <c r="AJT261" s="460"/>
      <c r="AJU261" s="460"/>
      <c r="AJV261" s="460"/>
      <c r="AJW261" s="460"/>
      <c r="AJX261" s="465"/>
      <c r="AJY261" s="460"/>
      <c r="AJZ261" s="460"/>
      <c r="AKA261" s="460"/>
      <c r="AKB261" s="460"/>
      <c r="AKE261" s="460"/>
      <c r="AKF261" s="460"/>
      <c r="AKG261" s="460"/>
      <c r="AKH261" s="460"/>
      <c r="AKI261" s="460"/>
      <c r="AKJ261" s="465"/>
      <c r="AKK261" s="460"/>
      <c r="AKL261" s="460"/>
      <c r="AKM261" s="460"/>
      <c r="AKN261" s="460"/>
      <c r="AKQ261" s="460"/>
      <c r="AKR261" s="460"/>
      <c r="AKS261" s="460"/>
      <c r="AKT261" s="460"/>
      <c r="AKU261" s="460"/>
      <c r="AKV261" s="465"/>
      <c r="AKW261" s="460"/>
      <c r="AKX261" s="460"/>
      <c r="AKY261" s="460"/>
      <c r="AKZ261" s="460"/>
      <c r="ALC261" s="460"/>
      <c r="ALD261" s="460"/>
      <c r="ALE261" s="460"/>
      <c r="ALF261" s="460"/>
      <c r="ALG261" s="460"/>
      <c r="ALH261" s="465"/>
      <c r="ALI261" s="460"/>
      <c r="ALJ261" s="460"/>
      <c r="ALK261" s="460"/>
      <c r="ALL261" s="460"/>
      <c r="ALO261" s="460"/>
      <c r="ALP261" s="460"/>
      <c r="ALQ261" s="460"/>
      <c r="ALR261" s="460"/>
      <c r="ALS261" s="460"/>
      <c r="ALT261" s="465"/>
      <c r="ALU261" s="460"/>
      <c r="ALV261" s="460"/>
      <c r="ALW261" s="460"/>
      <c r="ALX261" s="460"/>
      <c r="AMA261" s="460"/>
      <c r="AMB261" s="460"/>
      <c r="AMC261" s="460"/>
      <c r="AMD261" s="460"/>
      <c r="AME261" s="460"/>
      <c r="AMF261" s="465"/>
      <c r="AMG261" s="460"/>
      <c r="AMH261" s="460"/>
      <c r="AMI261" s="460"/>
      <c r="AMJ261" s="460"/>
      <c r="AMM261" s="460"/>
      <c r="AMN261" s="460"/>
      <c r="AMO261" s="460"/>
      <c r="AMP261" s="460"/>
      <c r="AMQ261" s="460"/>
      <c r="AMR261" s="465"/>
      <c r="AMS261" s="460"/>
      <c r="AMT261" s="460"/>
      <c r="AMU261" s="460"/>
      <c r="AMV261" s="460"/>
      <c r="AMY261" s="460"/>
      <c r="AMZ261" s="460"/>
      <c r="ANA261" s="460"/>
      <c r="ANB261" s="460"/>
      <c r="ANC261" s="460"/>
      <c r="AND261" s="465"/>
      <c r="ANE261" s="460"/>
      <c r="ANF261" s="460"/>
      <c r="ANG261" s="460"/>
      <c r="ANH261" s="460"/>
      <c r="ANK261" s="460"/>
      <c r="ANL261" s="460"/>
      <c r="ANM261" s="460"/>
      <c r="ANN261" s="460"/>
      <c r="ANO261" s="460"/>
      <c r="ANP261" s="465"/>
      <c r="ANQ261" s="460"/>
      <c r="ANR261" s="460"/>
      <c r="ANS261" s="460"/>
      <c r="ANT261" s="460"/>
      <c r="ANW261" s="460"/>
      <c r="ANX261" s="460"/>
      <c r="ANY261" s="460"/>
      <c r="ANZ261" s="460"/>
      <c r="AOA261" s="460"/>
      <c r="AOB261" s="465"/>
      <c r="AOC261" s="460"/>
      <c r="AOD261" s="460"/>
      <c r="AOE261" s="460"/>
      <c r="AOF261" s="460"/>
      <c r="AOI261" s="460"/>
      <c r="AOJ261" s="460"/>
      <c r="AOK261" s="460"/>
      <c r="AOL261" s="460"/>
      <c r="AOM261" s="460"/>
      <c r="AON261" s="465"/>
      <c r="AOO261" s="460"/>
      <c r="AOP261" s="460"/>
      <c r="AOQ261" s="460"/>
      <c r="AOR261" s="460"/>
      <c r="AOU261" s="460"/>
      <c r="AOV261" s="460"/>
      <c r="AOW261" s="460"/>
      <c r="AOX261" s="460"/>
      <c r="AOY261" s="460"/>
      <c r="AOZ261" s="465"/>
      <c r="APA261" s="460"/>
      <c r="APB261" s="460"/>
      <c r="APC261" s="460"/>
      <c r="APD261" s="460"/>
      <c r="APG261" s="460"/>
      <c r="APH261" s="460"/>
      <c r="API261" s="460"/>
      <c r="APJ261" s="460"/>
      <c r="APK261" s="460"/>
      <c r="APL261" s="465"/>
      <c r="APM261" s="460"/>
      <c r="APN261" s="460"/>
      <c r="APO261" s="460"/>
      <c r="APP261" s="460"/>
      <c r="APS261" s="460"/>
      <c r="APT261" s="460"/>
      <c r="APU261" s="460"/>
      <c r="APV261" s="460"/>
      <c r="APW261" s="460"/>
      <c r="APX261" s="465"/>
      <c r="APY261" s="460"/>
      <c r="APZ261" s="460"/>
      <c r="AQA261" s="460"/>
      <c r="AQB261" s="460"/>
      <c r="AQE261" s="460"/>
      <c r="AQF261" s="460"/>
      <c r="AQG261" s="460"/>
      <c r="AQH261" s="460"/>
      <c r="AQI261" s="460"/>
      <c r="AQJ261" s="465"/>
      <c r="AQK261" s="460"/>
      <c r="AQL261" s="460"/>
      <c r="AQM261" s="460"/>
      <c r="AQN261" s="460"/>
      <c r="AQQ261" s="460"/>
      <c r="AQR261" s="460"/>
      <c r="AQS261" s="460"/>
      <c r="AQT261" s="460"/>
      <c r="AQU261" s="460"/>
      <c r="AQV261" s="465"/>
      <c r="AQW261" s="460"/>
      <c r="AQX261" s="460"/>
      <c r="AQY261" s="460"/>
      <c r="AQZ261" s="460"/>
      <c r="ARC261" s="460"/>
      <c r="ARD261" s="460"/>
      <c r="ARE261" s="460"/>
      <c r="ARF261" s="460"/>
      <c r="ARG261" s="460"/>
      <c r="ARH261" s="465"/>
      <c r="ARI261" s="460"/>
      <c r="ARJ261" s="460"/>
      <c r="ARK261" s="460"/>
      <c r="ARL261" s="460"/>
      <c r="ARO261" s="460"/>
      <c r="ARP261" s="460"/>
      <c r="ARQ261" s="460"/>
      <c r="ARR261" s="460"/>
      <c r="ARS261" s="460"/>
      <c r="ART261" s="465"/>
      <c r="ARU261" s="460"/>
      <c r="ARV261" s="460"/>
      <c r="ARW261" s="460"/>
      <c r="ARX261" s="460"/>
      <c r="ASA261" s="460"/>
      <c r="ASB261" s="460"/>
      <c r="ASC261" s="460"/>
      <c r="ASD261" s="460"/>
      <c r="ASE261" s="460"/>
      <c r="ASF261" s="465"/>
      <c r="ASG261" s="460"/>
      <c r="ASH261" s="460"/>
      <c r="ASI261" s="460"/>
      <c r="ASJ261" s="460"/>
      <c r="ASM261" s="460"/>
      <c r="ASN261" s="460"/>
      <c r="ASO261" s="460"/>
      <c r="ASP261" s="460"/>
      <c r="ASQ261" s="460"/>
      <c r="ASR261" s="465"/>
      <c r="ASS261" s="460"/>
      <c r="AST261" s="460"/>
      <c r="ASU261" s="460"/>
      <c r="ASV261" s="460"/>
      <c r="ASY261" s="460"/>
      <c r="ASZ261" s="460"/>
      <c r="ATA261" s="460"/>
      <c r="ATB261" s="460"/>
      <c r="ATC261" s="460"/>
      <c r="ATD261" s="465"/>
      <c r="ATE261" s="460"/>
      <c r="ATF261" s="460"/>
      <c r="ATG261" s="460"/>
      <c r="ATH261" s="460"/>
      <c r="ATK261" s="460"/>
      <c r="ATL261" s="460"/>
      <c r="ATM261" s="460"/>
      <c r="ATN261" s="460"/>
      <c r="ATO261" s="460"/>
      <c r="ATP261" s="465"/>
      <c r="ATQ261" s="460"/>
      <c r="ATR261" s="460"/>
      <c r="ATS261" s="460"/>
      <c r="ATT261" s="460"/>
      <c r="ATW261" s="460"/>
      <c r="ATX261" s="460"/>
      <c r="ATY261" s="460"/>
      <c r="ATZ261" s="460"/>
      <c r="AUA261" s="460"/>
      <c r="AUB261" s="465"/>
      <c r="AUC261" s="460"/>
      <c r="AUD261" s="460"/>
      <c r="AUE261" s="460"/>
      <c r="AUF261" s="460"/>
      <c r="AUI261" s="460"/>
      <c r="AUJ261" s="460"/>
      <c r="AUK261" s="460"/>
      <c r="AUL261" s="460"/>
      <c r="AUM261" s="460"/>
      <c r="AUN261" s="465"/>
      <c r="AUO261" s="460"/>
      <c r="AUP261" s="460"/>
      <c r="AUQ261" s="460"/>
      <c r="AUR261" s="460"/>
      <c r="AUU261" s="460"/>
      <c r="AUV261" s="460"/>
      <c r="AUW261" s="460"/>
      <c r="AUX261" s="460"/>
      <c r="AUY261" s="460"/>
      <c r="AUZ261" s="465"/>
      <c r="AVA261" s="460"/>
      <c r="AVB261" s="460"/>
      <c r="AVC261" s="460"/>
      <c r="AVD261" s="460"/>
      <c r="AVG261" s="460"/>
      <c r="AVH261" s="460"/>
      <c r="AVI261" s="460"/>
      <c r="AVJ261" s="460"/>
      <c r="AVK261" s="460"/>
      <c r="AVL261" s="465"/>
      <c r="AVM261" s="460"/>
      <c r="AVN261" s="460"/>
      <c r="AVO261" s="460"/>
      <c r="AVP261" s="460"/>
      <c r="AVS261" s="460"/>
      <c r="AVT261" s="460"/>
      <c r="AVU261" s="460"/>
      <c r="AVV261" s="460"/>
      <c r="AVW261" s="460"/>
      <c r="AVX261" s="465"/>
      <c r="AVY261" s="460"/>
      <c r="AVZ261" s="460"/>
      <c r="AWA261" s="460"/>
      <c r="AWB261" s="460"/>
      <c r="AWE261" s="460"/>
      <c r="AWF261" s="460"/>
      <c r="AWG261" s="460"/>
      <c r="AWH261" s="460"/>
      <c r="AWI261" s="460"/>
      <c r="AWJ261" s="465"/>
      <c r="AWK261" s="460"/>
      <c r="AWL261" s="460"/>
      <c r="AWM261" s="460"/>
      <c r="AWN261" s="460"/>
      <c r="AWQ261" s="460"/>
      <c r="AWR261" s="460"/>
      <c r="AWS261" s="460"/>
      <c r="AWT261" s="460"/>
      <c r="AWU261" s="460"/>
      <c r="AWV261" s="465"/>
      <c r="AWW261" s="460"/>
      <c r="AWX261" s="460"/>
      <c r="AWY261" s="460"/>
      <c r="AWZ261" s="460"/>
      <c r="AXC261" s="460"/>
      <c r="AXD261" s="460"/>
      <c r="AXE261" s="460"/>
      <c r="AXF261" s="460"/>
      <c r="AXG261" s="460"/>
      <c r="AXH261" s="465"/>
      <c r="AXI261" s="460"/>
      <c r="AXJ261" s="460"/>
      <c r="AXK261" s="460"/>
      <c r="AXL261" s="460"/>
      <c r="AXO261" s="460"/>
      <c r="AXP261" s="460"/>
      <c r="AXQ261" s="460"/>
      <c r="AXR261" s="460"/>
      <c r="AXS261" s="460"/>
      <c r="AXT261" s="465"/>
      <c r="AXU261" s="460"/>
      <c r="AXV261" s="460"/>
      <c r="AXW261" s="460"/>
      <c r="AXX261" s="460"/>
      <c r="AYA261" s="460"/>
      <c r="AYB261" s="460"/>
      <c r="AYC261" s="460"/>
      <c r="AYD261" s="460"/>
      <c r="AYE261" s="460"/>
      <c r="AYF261" s="465"/>
      <c r="AYG261" s="460"/>
      <c r="AYH261" s="460"/>
      <c r="AYI261" s="460"/>
      <c r="AYJ261" s="460"/>
      <c r="AYM261" s="460"/>
      <c r="AYN261" s="460"/>
      <c r="AYO261" s="460"/>
      <c r="AYP261" s="460"/>
      <c r="AYQ261" s="460"/>
      <c r="AYR261" s="465"/>
      <c r="AYS261" s="460"/>
      <c r="AYT261" s="460"/>
      <c r="AYU261" s="460"/>
      <c r="AYV261" s="460"/>
      <c r="AYY261" s="460"/>
      <c r="AYZ261" s="460"/>
      <c r="AZA261" s="460"/>
      <c r="AZB261" s="460"/>
      <c r="AZC261" s="460"/>
      <c r="AZD261" s="465"/>
      <c r="AZE261" s="460"/>
      <c r="AZF261" s="460"/>
      <c r="AZG261" s="460"/>
      <c r="AZH261" s="460"/>
      <c r="AZK261" s="460"/>
      <c r="AZL261" s="460"/>
      <c r="AZM261" s="460"/>
      <c r="AZN261" s="460"/>
      <c r="AZO261" s="460"/>
      <c r="AZP261" s="465"/>
      <c r="AZQ261" s="460"/>
      <c r="AZR261" s="460"/>
      <c r="AZS261" s="460"/>
      <c r="AZT261" s="460"/>
      <c r="AZW261" s="460"/>
      <c r="AZX261" s="460"/>
      <c r="AZY261" s="460"/>
      <c r="AZZ261" s="460"/>
      <c r="BAA261" s="460"/>
      <c r="BAB261" s="465"/>
      <c r="BAC261" s="460"/>
      <c r="BAD261" s="460"/>
      <c r="BAE261" s="460"/>
      <c r="BAF261" s="460"/>
      <c r="BAI261" s="460"/>
      <c r="BAJ261" s="460"/>
      <c r="BAK261" s="460"/>
      <c r="BAL261" s="460"/>
      <c r="BAM261" s="460"/>
      <c r="BAN261" s="465"/>
      <c r="BAO261" s="460"/>
      <c r="BAP261" s="460"/>
      <c r="BAQ261" s="460"/>
      <c r="BAR261" s="460"/>
      <c r="BAU261" s="460"/>
      <c r="BAV261" s="460"/>
      <c r="BAW261" s="460"/>
      <c r="BAX261" s="460"/>
      <c r="BAY261" s="460"/>
      <c r="BAZ261" s="465"/>
      <c r="BBA261" s="460"/>
      <c r="BBB261" s="460"/>
      <c r="BBC261" s="460"/>
      <c r="BBD261" s="460"/>
      <c r="BBG261" s="460"/>
      <c r="BBH261" s="460"/>
      <c r="BBI261" s="460"/>
      <c r="BBJ261" s="460"/>
      <c r="BBK261" s="460"/>
      <c r="BBL261" s="465"/>
      <c r="BBM261" s="460"/>
      <c r="BBN261" s="460"/>
      <c r="BBO261" s="460"/>
      <c r="BBP261" s="460"/>
      <c r="BBS261" s="460"/>
      <c r="BBT261" s="460"/>
      <c r="BBU261" s="460"/>
      <c r="BBV261" s="460"/>
      <c r="BBW261" s="460"/>
      <c r="BBX261" s="465"/>
      <c r="BBY261" s="460"/>
      <c r="BBZ261" s="460"/>
      <c r="BCA261" s="460"/>
      <c r="BCB261" s="460"/>
      <c r="BCE261" s="460"/>
      <c r="BCF261" s="460"/>
      <c r="BCG261" s="460"/>
      <c r="BCH261" s="460"/>
      <c r="BCI261" s="460"/>
      <c r="BCJ261" s="465"/>
      <c r="BCK261" s="460"/>
      <c r="BCL261" s="460"/>
      <c r="BCM261" s="460"/>
      <c r="BCN261" s="460"/>
      <c r="BCQ261" s="460"/>
      <c r="BCR261" s="460"/>
      <c r="BCS261" s="460"/>
      <c r="BCT261" s="460"/>
      <c r="BCU261" s="460"/>
      <c r="BCV261" s="465"/>
      <c r="BCW261" s="460"/>
      <c r="BCX261" s="460"/>
      <c r="BCY261" s="460"/>
      <c r="BCZ261" s="460"/>
      <c r="BDC261" s="460"/>
      <c r="BDD261" s="460"/>
      <c r="BDE261" s="460"/>
      <c r="BDF261" s="460"/>
      <c r="BDG261" s="460"/>
      <c r="BDH261" s="465"/>
      <c r="BDI261" s="460"/>
      <c r="BDJ261" s="460"/>
      <c r="BDK261" s="460"/>
      <c r="BDL261" s="460"/>
      <c r="BDO261" s="460"/>
      <c r="BDP261" s="460"/>
      <c r="BDQ261" s="460"/>
      <c r="BDR261" s="460"/>
      <c r="BDS261" s="460"/>
      <c r="BDT261" s="465"/>
      <c r="BDU261" s="460"/>
      <c r="BDV261" s="460"/>
      <c r="BDW261" s="460"/>
      <c r="BDX261" s="460"/>
      <c r="BEA261" s="460"/>
      <c r="BEB261" s="460"/>
      <c r="BEC261" s="460"/>
      <c r="BED261" s="460"/>
      <c r="BEE261" s="460"/>
      <c r="BEF261" s="465"/>
      <c r="BEG261" s="460"/>
      <c r="BEH261" s="460"/>
      <c r="BEI261" s="460"/>
      <c r="BEJ261" s="460"/>
      <c r="BEM261" s="460"/>
      <c r="BEN261" s="460"/>
      <c r="BEO261" s="460"/>
      <c r="BEP261" s="460"/>
      <c r="BEQ261" s="460"/>
      <c r="BER261" s="465"/>
      <c r="BES261" s="460"/>
      <c r="BET261" s="460"/>
      <c r="BEU261" s="460"/>
      <c r="BEV261" s="460"/>
      <c r="BEY261" s="460"/>
      <c r="BEZ261" s="460"/>
      <c r="BFA261" s="460"/>
      <c r="BFB261" s="460"/>
      <c r="BFC261" s="460"/>
      <c r="BFD261" s="465"/>
      <c r="BFE261" s="460"/>
      <c r="BFF261" s="460"/>
      <c r="BFG261" s="460"/>
      <c r="BFH261" s="460"/>
      <c r="BFK261" s="460"/>
      <c r="BFL261" s="460"/>
      <c r="BFM261" s="460"/>
      <c r="BFN261" s="460"/>
      <c r="BFO261" s="460"/>
      <c r="BFP261" s="465"/>
      <c r="BFQ261" s="460"/>
      <c r="BFR261" s="460"/>
      <c r="BFS261" s="460"/>
      <c r="BFT261" s="460"/>
      <c r="BFW261" s="460"/>
      <c r="BFX261" s="460"/>
      <c r="BFY261" s="460"/>
      <c r="BFZ261" s="460"/>
      <c r="BGA261" s="460"/>
      <c r="BGB261" s="465"/>
      <c r="BGC261" s="460"/>
      <c r="BGD261" s="460"/>
      <c r="BGE261" s="460"/>
      <c r="BGF261" s="460"/>
      <c r="BGI261" s="460"/>
      <c r="BGJ261" s="460"/>
      <c r="BGK261" s="460"/>
      <c r="BGL261" s="460"/>
      <c r="BGM261" s="460"/>
      <c r="BGN261" s="465"/>
      <c r="BGO261" s="460"/>
      <c r="BGP261" s="460"/>
      <c r="BGQ261" s="460"/>
      <c r="BGR261" s="460"/>
      <c r="BGU261" s="460"/>
      <c r="BGV261" s="460"/>
      <c r="BGW261" s="460"/>
      <c r="BGX261" s="460"/>
      <c r="BGY261" s="460"/>
      <c r="BGZ261" s="465"/>
      <c r="BHA261" s="460"/>
      <c r="BHB261" s="460"/>
      <c r="BHC261" s="460"/>
      <c r="BHD261" s="460"/>
      <c r="BHG261" s="460"/>
      <c r="BHH261" s="460"/>
      <c r="BHI261" s="460"/>
      <c r="BHJ261" s="460"/>
      <c r="BHK261" s="460"/>
      <c r="BHL261" s="465"/>
      <c r="BHM261" s="460"/>
      <c r="BHN261" s="460"/>
      <c r="BHO261" s="460"/>
      <c r="BHP261" s="460"/>
      <c r="BHS261" s="460"/>
      <c r="BHT261" s="460"/>
      <c r="BHU261" s="460"/>
      <c r="BHV261" s="460"/>
      <c r="BHW261" s="460"/>
      <c r="BHX261" s="465"/>
      <c r="BHY261" s="460"/>
      <c r="BHZ261" s="460"/>
      <c r="BIA261" s="460"/>
      <c r="BIB261" s="460"/>
      <c r="BIE261" s="460"/>
      <c r="BIF261" s="460"/>
      <c r="BIG261" s="460"/>
      <c r="BIH261" s="460"/>
      <c r="BII261" s="460"/>
      <c r="BIJ261" s="465"/>
      <c r="BIK261" s="460"/>
      <c r="BIL261" s="460"/>
      <c r="BIM261" s="460"/>
      <c r="BIN261" s="460"/>
      <c r="BIQ261" s="460"/>
      <c r="BIR261" s="460"/>
      <c r="BIS261" s="460"/>
      <c r="BIT261" s="460"/>
      <c r="BIU261" s="460"/>
      <c r="BIV261" s="465"/>
      <c r="BIW261" s="460"/>
      <c r="BIX261" s="460"/>
      <c r="BIY261" s="460"/>
      <c r="BIZ261" s="460"/>
      <c r="BJC261" s="460"/>
      <c r="BJD261" s="460"/>
      <c r="BJE261" s="460"/>
      <c r="BJF261" s="460"/>
      <c r="BJG261" s="460"/>
      <c r="BJH261" s="465"/>
      <c r="BJI261" s="460"/>
      <c r="BJJ261" s="460"/>
      <c r="BJK261" s="460"/>
      <c r="BJL261" s="460"/>
      <c r="BJO261" s="460"/>
      <c r="BJP261" s="460"/>
      <c r="BJQ261" s="460"/>
      <c r="BJR261" s="460"/>
      <c r="BJS261" s="460"/>
      <c r="BJT261" s="465"/>
      <c r="BJU261" s="460"/>
      <c r="BJV261" s="460"/>
      <c r="BJW261" s="460"/>
      <c r="BJX261" s="460"/>
      <c r="BKA261" s="460"/>
      <c r="BKB261" s="460"/>
      <c r="BKC261" s="460"/>
      <c r="BKD261" s="460"/>
      <c r="BKE261" s="460"/>
      <c r="BKF261" s="465"/>
      <c r="BKG261" s="460"/>
      <c r="BKH261" s="460"/>
      <c r="BKI261" s="460"/>
      <c r="BKJ261" s="460"/>
      <c r="BKM261" s="460"/>
      <c r="BKN261" s="460"/>
      <c r="BKO261" s="460"/>
      <c r="BKP261" s="460"/>
      <c r="BKQ261" s="460"/>
      <c r="BKR261" s="465"/>
      <c r="BKS261" s="460"/>
      <c r="BKT261" s="460"/>
      <c r="BKU261" s="460"/>
      <c r="BKV261" s="460"/>
      <c r="BKY261" s="460"/>
      <c r="BKZ261" s="460"/>
      <c r="BLA261" s="460"/>
      <c r="BLB261" s="460"/>
      <c r="BLC261" s="460"/>
      <c r="BLD261" s="465"/>
      <c r="BLE261" s="460"/>
      <c r="BLF261" s="460"/>
      <c r="BLG261" s="460"/>
      <c r="BLH261" s="460"/>
      <c r="BLK261" s="460"/>
      <c r="BLL261" s="460"/>
      <c r="BLM261" s="460"/>
      <c r="BLN261" s="460"/>
      <c r="BLO261" s="460"/>
      <c r="BLP261" s="465"/>
      <c r="BLQ261" s="460"/>
      <c r="BLR261" s="460"/>
      <c r="BLS261" s="460"/>
      <c r="BLT261" s="460"/>
      <c r="BLW261" s="460"/>
      <c r="BLX261" s="460"/>
      <c r="BLY261" s="460"/>
      <c r="BLZ261" s="460"/>
      <c r="BMA261" s="460"/>
      <c r="BMB261" s="465"/>
      <c r="BMC261" s="460"/>
      <c r="BMD261" s="460"/>
      <c r="BME261" s="460"/>
      <c r="BMF261" s="460"/>
      <c r="BMI261" s="460"/>
      <c r="BMJ261" s="460"/>
      <c r="BMK261" s="460"/>
      <c r="BML261" s="460"/>
      <c r="BMM261" s="460"/>
      <c r="BMN261" s="465"/>
      <c r="BMO261" s="460"/>
      <c r="BMP261" s="460"/>
      <c r="BMQ261" s="460"/>
      <c r="BMR261" s="460"/>
      <c r="BMU261" s="460"/>
      <c r="BMV261" s="460"/>
      <c r="BMW261" s="460"/>
      <c r="BMX261" s="460"/>
      <c r="BMY261" s="460"/>
      <c r="BMZ261" s="465"/>
      <c r="BNA261" s="460"/>
      <c r="BNB261" s="460"/>
      <c r="BNC261" s="460"/>
      <c r="BND261" s="460"/>
      <c r="BNG261" s="460"/>
      <c r="BNH261" s="460"/>
      <c r="BNI261" s="460"/>
      <c r="BNJ261" s="460"/>
      <c r="BNK261" s="460"/>
      <c r="BNL261" s="465"/>
      <c r="BNM261" s="460"/>
      <c r="BNN261" s="460"/>
      <c r="BNO261" s="460"/>
      <c r="BNP261" s="460"/>
      <c r="BNS261" s="460"/>
      <c r="BNT261" s="460"/>
      <c r="BNU261" s="460"/>
      <c r="BNV261" s="460"/>
      <c r="BNW261" s="460"/>
      <c r="BNX261" s="465"/>
      <c r="BNY261" s="460"/>
      <c r="BNZ261" s="460"/>
      <c r="BOA261" s="460"/>
      <c r="BOB261" s="460"/>
      <c r="BOE261" s="460"/>
      <c r="BOF261" s="460"/>
      <c r="BOG261" s="460"/>
      <c r="BOH261" s="460"/>
      <c r="BOI261" s="460"/>
      <c r="BOJ261" s="465"/>
      <c r="BOK261" s="460"/>
      <c r="BOL261" s="460"/>
      <c r="BOM261" s="460"/>
      <c r="BON261" s="460"/>
      <c r="BOQ261" s="460"/>
      <c r="BOR261" s="460"/>
      <c r="BOS261" s="460"/>
      <c r="BOT261" s="460"/>
      <c r="BOU261" s="460"/>
      <c r="BOV261" s="465"/>
      <c r="BOW261" s="460"/>
      <c r="BOX261" s="460"/>
      <c r="BOY261" s="460"/>
      <c r="BOZ261" s="460"/>
      <c r="BPC261" s="460"/>
      <c r="BPD261" s="460"/>
      <c r="BPE261" s="460"/>
      <c r="BPF261" s="460"/>
      <c r="BPG261" s="460"/>
      <c r="BPH261" s="465"/>
      <c r="BPI261" s="460"/>
      <c r="BPJ261" s="460"/>
      <c r="BPK261" s="460"/>
      <c r="BPL261" s="460"/>
      <c r="BPO261" s="460"/>
      <c r="BPP261" s="460"/>
      <c r="BPQ261" s="460"/>
      <c r="BPR261" s="460"/>
      <c r="BPS261" s="460"/>
      <c r="BPT261" s="465"/>
      <c r="BPU261" s="460"/>
      <c r="BPV261" s="460"/>
      <c r="BPW261" s="460"/>
      <c r="BPX261" s="460"/>
      <c r="BQA261" s="460"/>
      <c r="BQB261" s="460"/>
      <c r="BQC261" s="460"/>
      <c r="BQD261" s="460"/>
      <c r="BQE261" s="460"/>
      <c r="BQF261" s="465"/>
      <c r="BQG261" s="460"/>
      <c r="BQH261" s="460"/>
      <c r="BQI261" s="460"/>
      <c r="BQJ261" s="460"/>
      <c r="BQM261" s="460"/>
      <c r="BQN261" s="460"/>
      <c r="BQO261" s="460"/>
      <c r="BQP261" s="460"/>
      <c r="BQQ261" s="460"/>
      <c r="BQR261" s="465"/>
      <c r="BQS261" s="460"/>
      <c r="BQT261" s="460"/>
      <c r="BQU261" s="460"/>
      <c r="BQV261" s="460"/>
      <c r="BQY261" s="460"/>
      <c r="BQZ261" s="460"/>
      <c r="BRA261" s="460"/>
      <c r="BRB261" s="460"/>
      <c r="BRC261" s="460"/>
      <c r="BRD261" s="465"/>
      <c r="BRE261" s="460"/>
      <c r="BRF261" s="460"/>
      <c r="BRG261" s="460"/>
      <c r="BRH261" s="460"/>
      <c r="BRK261" s="460"/>
      <c r="BRL261" s="460"/>
      <c r="BRM261" s="460"/>
      <c r="BRN261" s="460"/>
      <c r="BRO261" s="460"/>
      <c r="BRP261" s="465"/>
      <c r="BRQ261" s="460"/>
      <c r="BRR261" s="460"/>
      <c r="BRS261" s="460"/>
      <c r="BRT261" s="460"/>
      <c r="BRW261" s="460"/>
      <c r="BRX261" s="460"/>
      <c r="BRY261" s="460"/>
      <c r="BRZ261" s="460"/>
      <c r="BSA261" s="460"/>
      <c r="BSB261" s="465"/>
      <c r="BSC261" s="460"/>
      <c r="BSD261" s="460"/>
      <c r="BSE261" s="460"/>
      <c r="BSF261" s="460"/>
      <c r="BSI261" s="460"/>
      <c r="BSJ261" s="460"/>
      <c r="BSK261" s="460"/>
      <c r="BSL261" s="460"/>
      <c r="BSM261" s="460"/>
      <c r="BSN261" s="465"/>
      <c r="BSO261" s="460"/>
      <c r="BSP261" s="460"/>
      <c r="BSQ261" s="460"/>
      <c r="BSR261" s="460"/>
      <c r="BSU261" s="460"/>
      <c r="BSV261" s="460"/>
      <c r="BSW261" s="460"/>
      <c r="BSX261" s="460"/>
      <c r="BSY261" s="460"/>
      <c r="BSZ261" s="465"/>
      <c r="BTA261" s="460"/>
      <c r="BTB261" s="460"/>
      <c r="BTC261" s="460"/>
      <c r="BTD261" s="460"/>
      <c r="BTG261" s="460"/>
      <c r="BTH261" s="460"/>
      <c r="BTI261" s="460"/>
      <c r="BTJ261" s="460"/>
      <c r="BTK261" s="460"/>
      <c r="BTL261" s="465"/>
      <c r="BTM261" s="460"/>
      <c r="BTN261" s="460"/>
      <c r="BTO261" s="460"/>
      <c r="BTP261" s="460"/>
      <c r="BTS261" s="460"/>
      <c r="BTT261" s="460"/>
      <c r="BTU261" s="460"/>
      <c r="BTV261" s="460"/>
      <c r="BTW261" s="460"/>
      <c r="BTX261" s="465"/>
      <c r="BTY261" s="460"/>
      <c r="BTZ261" s="460"/>
      <c r="BUA261" s="460"/>
      <c r="BUB261" s="460"/>
      <c r="BUE261" s="460"/>
      <c r="BUF261" s="460"/>
      <c r="BUG261" s="460"/>
      <c r="BUH261" s="460"/>
      <c r="BUI261" s="460"/>
      <c r="BUJ261" s="465"/>
      <c r="BUK261" s="460"/>
      <c r="BUL261" s="460"/>
      <c r="BUM261" s="460"/>
      <c r="BUN261" s="460"/>
      <c r="BUQ261" s="460"/>
      <c r="BUR261" s="460"/>
      <c r="BUS261" s="460"/>
      <c r="BUT261" s="460"/>
      <c r="BUU261" s="460"/>
      <c r="BUV261" s="465"/>
      <c r="BUW261" s="460"/>
      <c r="BUX261" s="460"/>
      <c r="BUY261" s="460"/>
      <c r="BUZ261" s="460"/>
      <c r="BVC261" s="460"/>
      <c r="BVD261" s="460"/>
      <c r="BVE261" s="460"/>
      <c r="BVF261" s="460"/>
      <c r="BVG261" s="460"/>
      <c r="BVH261" s="465"/>
      <c r="BVI261" s="460"/>
      <c r="BVJ261" s="460"/>
      <c r="BVK261" s="460"/>
      <c r="BVL261" s="460"/>
      <c r="BVO261" s="460"/>
      <c r="BVP261" s="460"/>
      <c r="BVQ261" s="460"/>
      <c r="BVR261" s="460"/>
      <c r="BVS261" s="460"/>
      <c r="BVT261" s="465"/>
      <c r="BVU261" s="460"/>
      <c r="BVV261" s="460"/>
      <c r="BVW261" s="460"/>
      <c r="BVX261" s="460"/>
      <c r="BWA261" s="460"/>
      <c r="BWB261" s="460"/>
      <c r="BWC261" s="460"/>
      <c r="BWD261" s="460"/>
      <c r="BWE261" s="460"/>
      <c r="BWF261" s="465"/>
      <c r="BWG261" s="460"/>
      <c r="BWH261" s="460"/>
      <c r="BWI261" s="460"/>
      <c r="BWJ261" s="460"/>
      <c r="BWM261" s="460"/>
      <c r="BWN261" s="460"/>
      <c r="BWO261" s="460"/>
      <c r="BWP261" s="460"/>
      <c r="BWQ261" s="460"/>
      <c r="BWR261" s="465"/>
      <c r="BWS261" s="460"/>
      <c r="BWT261" s="460"/>
      <c r="BWU261" s="460"/>
      <c r="BWV261" s="460"/>
      <c r="BWY261" s="460"/>
      <c r="BWZ261" s="460"/>
      <c r="BXA261" s="460"/>
      <c r="BXB261" s="460"/>
      <c r="BXC261" s="460"/>
      <c r="BXD261" s="465"/>
      <c r="BXE261" s="460"/>
      <c r="BXF261" s="460"/>
      <c r="BXG261" s="460"/>
      <c r="BXH261" s="460"/>
      <c r="BXK261" s="460"/>
      <c r="BXL261" s="460"/>
      <c r="BXM261" s="460"/>
      <c r="BXN261" s="460"/>
      <c r="BXO261" s="460"/>
      <c r="BXP261" s="465"/>
      <c r="BXQ261" s="460"/>
      <c r="BXR261" s="460"/>
      <c r="BXS261" s="460"/>
      <c r="BXT261" s="460"/>
      <c r="BXW261" s="460"/>
      <c r="BXX261" s="460"/>
      <c r="BXY261" s="460"/>
      <c r="BXZ261" s="460"/>
      <c r="BYA261" s="460"/>
      <c r="BYB261" s="465"/>
      <c r="BYC261" s="460"/>
      <c r="BYD261" s="460"/>
      <c r="BYE261" s="460"/>
      <c r="BYF261" s="460"/>
      <c r="BYI261" s="460"/>
      <c r="BYJ261" s="460"/>
      <c r="BYK261" s="460"/>
      <c r="BYL261" s="460"/>
      <c r="BYM261" s="460"/>
      <c r="BYN261" s="465"/>
      <c r="BYO261" s="460"/>
      <c r="BYP261" s="460"/>
      <c r="BYQ261" s="460"/>
      <c r="BYR261" s="460"/>
      <c r="BYU261" s="460"/>
      <c r="BYV261" s="460"/>
      <c r="BYW261" s="460"/>
      <c r="BYX261" s="460"/>
      <c r="BYY261" s="460"/>
      <c r="BYZ261" s="465"/>
      <c r="BZA261" s="460"/>
      <c r="BZB261" s="460"/>
      <c r="BZC261" s="460"/>
      <c r="BZD261" s="460"/>
      <c r="BZG261" s="460"/>
      <c r="BZH261" s="460"/>
      <c r="BZI261" s="460"/>
      <c r="BZJ261" s="460"/>
      <c r="BZK261" s="460"/>
      <c r="BZL261" s="465"/>
      <c r="BZM261" s="460"/>
      <c r="BZN261" s="460"/>
      <c r="BZO261" s="460"/>
      <c r="BZP261" s="460"/>
      <c r="BZS261" s="460"/>
      <c r="BZT261" s="460"/>
      <c r="BZU261" s="460"/>
      <c r="BZV261" s="460"/>
      <c r="BZW261" s="460"/>
      <c r="BZX261" s="465"/>
      <c r="BZY261" s="460"/>
      <c r="BZZ261" s="460"/>
      <c r="CAA261" s="460"/>
      <c r="CAB261" s="460"/>
      <c r="CAE261" s="460"/>
      <c r="CAF261" s="460"/>
      <c r="CAG261" s="460"/>
      <c r="CAH261" s="460"/>
      <c r="CAI261" s="460"/>
      <c r="CAJ261" s="465"/>
      <c r="CAK261" s="460"/>
      <c r="CAL261" s="460"/>
      <c r="CAM261" s="460"/>
      <c r="CAN261" s="460"/>
      <c r="CAQ261" s="460"/>
      <c r="CAR261" s="460"/>
      <c r="CAS261" s="460"/>
      <c r="CAT261" s="460"/>
      <c r="CAU261" s="460"/>
      <c r="CAV261" s="465"/>
      <c r="CAW261" s="460"/>
      <c r="CAX261" s="460"/>
      <c r="CAY261" s="460"/>
      <c r="CAZ261" s="460"/>
      <c r="CBC261" s="460"/>
      <c r="CBD261" s="460"/>
      <c r="CBE261" s="460"/>
      <c r="CBF261" s="460"/>
      <c r="CBG261" s="460"/>
      <c r="CBH261" s="465"/>
      <c r="CBI261" s="460"/>
      <c r="CBJ261" s="460"/>
      <c r="CBK261" s="460"/>
      <c r="CBL261" s="460"/>
      <c r="CBO261" s="460"/>
      <c r="CBP261" s="460"/>
      <c r="CBQ261" s="460"/>
      <c r="CBR261" s="460"/>
      <c r="CBS261" s="460"/>
      <c r="CBT261" s="465"/>
      <c r="CBU261" s="460"/>
      <c r="CBV261" s="460"/>
      <c r="CBW261" s="460"/>
      <c r="CBX261" s="460"/>
      <c r="CCA261" s="460"/>
      <c r="CCB261" s="460"/>
      <c r="CCC261" s="460"/>
      <c r="CCD261" s="460"/>
      <c r="CCE261" s="460"/>
      <c r="CCF261" s="465"/>
      <c r="CCG261" s="460"/>
      <c r="CCH261" s="460"/>
      <c r="CCI261" s="460"/>
      <c r="CCJ261" s="460"/>
      <c r="CCM261" s="460"/>
      <c r="CCN261" s="460"/>
      <c r="CCO261" s="460"/>
      <c r="CCP261" s="460"/>
      <c r="CCQ261" s="460"/>
      <c r="CCR261" s="465"/>
      <c r="CCS261" s="460"/>
      <c r="CCT261" s="460"/>
      <c r="CCU261" s="460"/>
      <c r="CCV261" s="460"/>
      <c r="CCY261" s="460"/>
      <c r="CCZ261" s="460"/>
      <c r="CDA261" s="460"/>
      <c r="CDB261" s="460"/>
      <c r="CDC261" s="460"/>
      <c r="CDD261" s="465"/>
      <c r="CDE261" s="460"/>
      <c r="CDF261" s="460"/>
      <c r="CDG261" s="460"/>
      <c r="CDH261" s="460"/>
      <c r="CDK261" s="460"/>
      <c r="CDL261" s="460"/>
      <c r="CDM261" s="460"/>
      <c r="CDN261" s="460"/>
      <c r="CDO261" s="460"/>
      <c r="CDP261" s="465"/>
      <c r="CDQ261" s="460"/>
      <c r="CDR261" s="460"/>
      <c r="CDS261" s="460"/>
      <c r="CDT261" s="460"/>
      <c r="CDW261" s="460"/>
      <c r="CDX261" s="460"/>
      <c r="CDY261" s="460"/>
      <c r="CDZ261" s="460"/>
      <c r="CEA261" s="460"/>
      <c r="CEB261" s="465"/>
      <c r="CEC261" s="460"/>
      <c r="CED261" s="460"/>
      <c r="CEE261" s="460"/>
      <c r="CEF261" s="460"/>
      <c r="CEI261" s="460"/>
      <c r="CEJ261" s="460"/>
      <c r="CEK261" s="460"/>
      <c r="CEL261" s="460"/>
      <c r="CEM261" s="460"/>
      <c r="CEN261" s="465"/>
      <c r="CEO261" s="460"/>
      <c r="CEP261" s="460"/>
      <c r="CEQ261" s="460"/>
      <c r="CER261" s="460"/>
      <c r="CEU261" s="460"/>
      <c r="CEV261" s="460"/>
      <c r="CEW261" s="460"/>
      <c r="CEX261" s="460"/>
      <c r="CEY261" s="460"/>
      <c r="CEZ261" s="465"/>
      <c r="CFA261" s="460"/>
      <c r="CFB261" s="460"/>
      <c r="CFC261" s="460"/>
      <c r="CFD261" s="460"/>
      <c r="CFG261" s="460"/>
      <c r="CFH261" s="460"/>
      <c r="CFI261" s="460"/>
      <c r="CFJ261" s="460"/>
      <c r="CFK261" s="460"/>
      <c r="CFL261" s="465"/>
      <c r="CFM261" s="460"/>
      <c r="CFN261" s="460"/>
      <c r="CFO261" s="460"/>
      <c r="CFP261" s="460"/>
      <c r="CFS261" s="460"/>
      <c r="CFT261" s="460"/>
      <c r="CFU261" s="460"/>
      <c r="CFV261" s="460"/>
      <c r="CFW261" s="460"/>
      <c r="CFX261" s="465"/>
      <c r="CFY261" s="460"/>
      <c r="CFZ261" s="460"/>
      <c r="CGA261" s="460"/>
      <c r="CGB261" s="460"/>
      <c r="CGE261" s="460"/>
      <c r="CGF261" s="460"/>
      <c r="CGG261" s="460"/>
      <c r="CGH261" s="460"/>
      <c r="CGI261" s="460"/>
      <c r="CGJ261" s="465"/>
      <c r="CGK261" s="460"/>
      <c r="CGL261" s="460"/>
      <c r="CGM261" s="460"/>
      <c r="CGN261" s="460"/>
      <c r="CGQ261" s="460"/>
      <c r="CGR261" s="460"/>
      <c r="CGS261" s="460"/>
      <c r="CGT261" s="460"/>
      <c r="CGU261" s="460"/>
      <c r="CGV261" s="465"/>
      <c r="CGW261" s="460"/>
      <c r="CGX261" s="460"/>
      <c r="CGY261" s="460"/>
      <c r="CGZ261" s="460"/>
      <c r="CHC261" s="460"/>
      <c r="CHD261" s="460"/>
      <c r="CHE261" s="460"/>
      <c r="CHF261" s="460"/>
      <c r="CHG261" s="460"/>
      <c r="CHH261" s="465"/>
      <c r="CHI261" s="460"/>
      <c r="CHJ261" s="460"/>
      <c r="CHK261" s="460"/>
      <c r="CHL261" s="460"/>
      <c r="CHO261" s="460"/>
      <c r="CHP261" s="460"/>
      <c r="CHQ261" s="460"/>
      <c r="CHR261" s="460"/>
      <c r="CHS261" s="460"/>
      <c r="CHT261" s="465"/>
      <c r="CHU261" s="460"/>
      <c r="CHV261" s="460"/>
      <c r="CHW261" s="460"/>
      <c r="CHX261" s="460"/>
      <c r="CIA261" s="460"/>
      <c r="CIB261" s="460"/>
      <c r="CIC261" s="460"/>
      <c r="CID261" s="460"/>
      <c r="CIE261" s="460"/>
      <c r="CIF261" s="465"/>
      <c r="CIG261" s="460"/>
      <c r="CIH261" s="460"/>
      <c r="CII261" s="460"/>
      <c r="CIJ261" s="460"/>
      <c r="CIM261" s="460"/>
      <c r="CIN261" s="460"/>
      <c r="CIO261" s="460"/>
      <c r="CIP261" s="460"/>
      <c r="CIQ261" s="460"/>
      <c r="CIR261" s="465"/>
      <c r="CIS261" s="460"/>
      <c r="CIT261" s="460"/>
      <c r="CIU261" s="460"/>
      <c r="CIV261" s="460"/>
      <c r="CIY261" s="460"/>
      <c r="CIZ261" s="460"/>
      <c r="CJA261" s="460"/>
      <c r="CJB261" s="460"/>
      <c r="CJC261" s="460"/>
      <c r="CJD261" s="465"/>
      <c r="CJE261" s="460"/>
      <c r="CJF261" s="460"/>
      <c r="CJG261" s="460"/>
      <c r="CJH261" s="460"/>
      <c r="CJK261" s="460"/>
      <c r="CJL261" s="460"/>
      <c r="CJM261" s="460"/>
      <c r="CJN261" s="460"/>
      <c r="CJO261" s="460"/>
      <c r="CJP261" s="465"/>
      <c r="CJQ261" s="460"/>
      <c r="CJR261" s="460"/>
      <c r="CJS261" s="460"/>
      <c r="CJT261" s="460"/>
      <c r="CJW261" s="460"/>
      <c r="CJX261" s="460"/>
      <c r="CJY261" s="460"/>
      <c r="CJZ261" s="460"/>
      <c r="CKA261" s="460"/>
      <c r="CKB261" s="465"/>
      <c r="CKC261" s="460"/>
      <c r="CKD261" s="460"/>
      <c r="CKE261" s="460"/>
      <c r="CKF261" s="460"/>
      <c r="CKI261" s="460"/>
      <c r="CKJ261" s="460"/>
      <c r="CKK261" s="460"/>
      <c r="CKL261" s="460"/>
      <c r="CKM261" s="460"/>
      <c r="CKN261" s="465"/>
      <c r="CKO261" s="460"/>
      <c r="CKP261" s="460"/>
      <c r="CKQ261" s="460"/>
      <c r="CKR261" s="460"/>
      <c r="CKU261" s="460"/>
      <c r="CKV261" s="460"/>
      <c r="CKW261" s="460"/>
      <c r="CKX261" s="460"/>
      <c r="CKY261" s="460"/>
      <c r="CKZ261" s="465"/>
      <c r="CLA261" s="460"/>
      <c r="CLB261" s="460"/>
      <c r="CLC261" s="460"/>
      <c r="CLD261" s="460"/>
      <c r="CLG261" s="460"/>
      <c r="CLH261" s="460"/>
      <c r="CLI261" s="460"/>
      <c r="CLJ261" s="460"/>
      <c r="CLK261" s="460"/>
      <c r="CLL261" s="465"/>
      <c r="CLM261" s="460"/>
      <c r="CLN261" s="460"/>
      <c r="CLO261" s="460"/>
      <c r="CLP261" s="460"/>
      <c r="CLS261" s="460"/>
      <c r="CLT261" s="460"/>
      <c r="CLU261" s="460"/>
      <c r="CLV261" s="460"/>
      <c r="CLW261" s="460"/>
      <c r="CLX261" s="465"/>
      <c r="CLY261" s="460"/>
      <c r="CLZ261" s="460"/>
      <c r="CMA261" s="460"/>
      <c r="CMB261" s="460"/>
      <c r="CME261" s="460"/>
      <c r="CMF261" s="460"/>
      <c r="CMG261" s="460"/>
      <c r="CMH261" s="460"/>
      <c r="CMI261" s="460"/>
      <c r="CMJ261" s="465"/>
      <c r="CMK261" s="460"/>
      <c r="CML261" s="460"/>
      <c r="CMM261" s="460"/>
      <c r="CMN261" s="460"/>
      <c r="CMQ261" s="460"/>
      <c r="CMR261" s="460"/>
      <c r="CMS261" s="460"/>
      <c r="CMT261" s="460"/>
      <c r="CMU261" s="460"/>
      <c r="CMV261" s="465"/>
      <c r="CMW261" s="460"/>
      <c r="CMX261" s="460"/>
      <c r="CMY261" s="460"/>
      <c r="CMZ261" s="460"/>
      <c r="CNC261" s="460"/>
      <c r="CND261" s="460"/>
      <c r="CNE261" s="460"/>
      <c r="CNF261" s="460"/>
      <c r="CNG261" s="460"/>
      <c r="CNH261" s="465"/>
      <c r="CNI261" s="460"/>
      <c r="CNJ261" s="460"/>
      <c r="CNK261" s="460"/>
      <c r="CNL261" s="460"/>
      <c r="CNO261" s="460"/>
      <c r="CNP261" s="460"/>
      <c r="CNQ261" s="460"/>
      <c r="CNR261" s="460"/>
      <c r="CNS261" s="460"/>
      <c r="CNT261" s="465"/>
      <c r="CNU261" s="460"/>
      <c r="CNV261" s="460"/>
      <c r="CNW261" s="460"/>
      <c r="CNX261" s="460"/>
      <c r="COA261" s="460"/>
      <c r="COB261" s="460"/>
      <c r="COC261" s="460"/>
      <c r="COD261" s="460"/>
      <c r="COE261" s="460"/>
      <c r="COF261" s="465"/>
      <c r="COG261" s="460"/>
      <c r="COH261" s="460"/>
      <c r="COI261" s="460"/>
      <c r="COJ261" s="460"/>
      <c r="COM261" s="460"/>
      <c r="CON261" s="460"/>
      <c r="COO261" s="460"/>
      <c r="COP261" s="460"/>
      <c r="COQ261" s="460"/>
      <c r="COR261" s="465"/>
      <c r="COS261" s="460"/>
      <c r="COT261" s="460"/>
      <c r="COU261" s="460"/>
      <c r="COV261" s="460"/>
      <c r="COY261" s="460"/>
      <c r="COZ261" s="460"/>
      <c r="CPA261" s="460"/>
      <c r="CPB261" s="460"/>
      <c r="CPC261" s="460"/>
      <c r="CPD261" s="465"/>
      <c r="CPE261" s="460"/>
      <c r="CPF261" s="460"/>
      <c r="CPG261" s="460"/>
      <c r="CPH261" s="460"/>
      <c r="CPK261" s="460"/>
      <c r="CPL261" s="460"/>
      <c r="CPM261" s="460"/>
      <c r="CPN261" s="460"/>
      <c r="CPO261" s="460"/>
      <c r="CPP261" s="465"/>
      <c r="CPQ261" s="460"/>
      <c r="CPR261" s="460"/>
      <c r="CPS261" s="460"/>
      <c r="CPT261" s="460"/>
      <c r="CPW261" s="460"/>
      <c r="CPX261" s="460"/>
      <c r="CPY261" s="460"/>
      <c r="CPZ261" s="460"/>
      <c r="CQA261" s="460"/>
      <c r="CQB261" s="465"/>
      <c r="CQC261" s="460"/>
      <c r="CQD261" s="460"/>
      <c r="CQE261" s="460"/>
      <c r="CQF261" s="460"/>
      <c r="CQI261" s="460"/>
      <c r="CQJ261" s="460"/>
      <c r="CQK261" s="460"/>
      <c r="CQL261" s="460"/>
      <c r="CQM261" s="460"/>
      <c r="CQN261" s="465"/>
      <c r="CQO261" s="460"/>
      <c r="CQP261" s="460"/>
      <c r="CQQ261" s="460"/>
      <c r="CQR261" s="460"/>
      <c r="CQU261" s="460"/>
      <c r="CQV261" s="460"/>
      <c r="CQW261" s="460"/>
      <c r="CQX261" s="460"/>
      <c r="CQY261" s="460"/>
      <c r="CQZ261" s="465"/>
      <c r="CRA261" s="460"/>
      <c r="CRB261" s="460"/>
      <c r="CRC261" s="460"/>
      <c r="CRD261" s="460"/>
      <c r="CRG261" s="460"/>
      <c r="CRH261" s="460"/>
      <c r="CRI261" s="460"/>
      <c r="CRJ261" s="460"/>
      <c r="CRK261" s="460"/>
      <c r="CRL261" s="465"/>
      <c r="CRM261" s="460"/>
      <c r="CRN261" s="460"/>
      <c r="CRO261" s="460"/>
      <c r="CRP261" s="460"/>
      <c r="CRS261" s="460"/>
      <c r="CRT261" s="460"/>
      <c r="CRU261" s="460"/>
      <c r="CRV261" s="460"/>
      <c r="CRW261" s="460"/>
      <c r="CRX261" s="465"/>
      <c r="CRY261" s="460"/>
      <c r="CRZ261" s="460"/>
      <c r="CSA261" s="460"/>
      <c r="CSB261" s="460"/>
      <c r="CSE261" s="460"/>
      <c r="CSF261" s="460"/>
      <c r="CSG261" s="460"/>
      <c r="CSH261" s="460"/>
      <c r="CSI261" s="460"/>
      <c r="CSJ261" s="465"/>
      <c r="CSK261" s="460"/>
      <c r="CSL261" s="460"/>
      <c r="CSM261" s="460"/>
      <c r="CSN261" s="460"/>
      <c r="CSQ261" s="460"/>
      <c r="CSR261" s="460"/>
      <c r="CSS261" s="460"/>
      <c r="CST261" s="460"/>
      <c r="CSU261" s="460"/>
      <c r="CSV261" s="465"/>
      <c r="CSW261" s="460"/>
      <c r="CSX261" s="460"/>
      <c r="CSY261" s="460"/>
      <c r="CSZ261" s="460"/>
      <c r="CTC261" s="460"/>
      <c r="CTD261" s="460"/>
      <c r="CTE261" s="460"/>
      <c r="CTF261" s="460"/>
      <c r="CTG261" s="460"/>
      <c r="CTH261" s="465"/>
      <c r="CTI261" s="460"/>
      <c r="CTJ261" s="460"/>
      <c r="CTK261" s="460"/>
      <c r="CTL261" s="460"/>
      <c r="CTO261" s="460"/>
      <c r="CTP261" s="460"/>
      <c r="CTQ261" s="460"/>
      <c r="CTR261" s="460"/>
      <c r="CTS261" s="460"/>
      <c r="CTT261" s="465"/>
      <c r="CTU261" s="460"/>
      <c r="CTV261" s="460"/>
      <c r="CTW261" s="460"/>
      <c r="CTX261" s="460"/>
      <c r="CUA261" s="460"/>
      <c r="CUB261" s="460"/>
      <c r="CUC261" s="460"/>
      <c r="CUD261" s="460"/>
      <c r="CUE261" s="460"/>
      <c r="CUF261" s="465"/>
      <c r="CUG261" s="460"/>
      <c r="CUH261" s="460"/>
      <c r="CUI261" s="460"/>
      <c r="CUJ261" s="460"/>
      <c r="CUM261" s="460"/>
      <c r="CUN261" s="460"/>
      <c r="CUO261" s="460"/>
      <c r="CUP261" s="460"/>
      <c r="CUQ261" s="460"/>
      <c r="CUR261" s="465"/>
      <c r="CUS261" s="460"/>
      <c r="CUT261" s="460"/>
      <c r="CUU261" s="460"/>
      <c r="CUV261" s="460"/>
      <c r="CUY261" s="460"/>
      <c r="CUZ261" s="460"/>
      <c r="CVA261" s="460"/>
      <c r="CVB261" s="460"/>
      <c r="CVC261" s="460"/>
      <c r="CVD261" s="465"/>
      <c r="CVE261" s="460"/>
      <c r="CVF261" s="460"/>
      <c r="CVG261" s="460"/>
      <c r="CVH261" s="460"/>
      <c r="CVK261" s="460"/>
      <c r="CVL261" s="460"/>
      <c r="CVM261" s="460"/>
      <c r="CVN261" s="460"/>
      <c r="CVO261" s="460"/>
      <c r="CVP261" s="465"/>
      <c r="CVQ261" s="460"/>
      <c r="CVR261" s="460"/>
      <c r="CVS261" s="460"/>
      <c r="CVT261" s="460"/>
      <c r="CVW261" s="460"/>
      <c r="CVX261" s="460"/>
      <c r="CVY261" s="460"/>
      <c r="CVZ261" s="460"/>
      <c r="CWA261" s="460"/>
      <c r="CWB261" s="465"/>
      <c r="CWC261" s="460"/>
      <c r="CWD261" s="460"/>
      <c r="CWE261" s="460"/>
      <c r="CWF261" s="460"/>
      <c r="CWI261" s="460"/>
      <c r="CWJ261" s="460"/>
      <c r="CWK261" s="460"/>
      <c r="CWL261" s="460"/>
      <c r="CWM261" s="460"/>
      <c r="CWN261" s="465"/>
      <c r="CWO261" s="460"/>
      <c r="CWP261" s="460"/>
      <c r="CWQ261" s="460"/>
      <c r="CWR261" s="460"/>
      <c r="CWU261" s="460"/>
      <c r="CWV261" s="460"/>
      <c r="CWW261" s="460"/>
      <c r="CWX261" s="460"/>
      <c r="CWY261" s="460"/>
      <c r="CWZ261" s="465"/>
      <c r="CXA261" s="460"/>
      <c r="CXB261" s="460"/>
      <c r="CXC261" s="460"/>
      <c r="CXD261" s="460"/>
      <c r="CXG261" s="460"/>
      <c r="CXH261" s="460"/>
      <c r="CXI261" s="460"/>
      <c r="CXJ261" s="460"/>
      <c r="CXK261" s="460"/>
      <c r="CXL261" s="465"/>
      <c r="CXM261" s="460"/>
      <c r="CXN261" s="460"/>
      <c r="CXO261" s="460"/>
      <c r="CXP261" s="460"/>
      <c r="CXS261" s="460"/>
      <c r="CXT261" s="460"/>
      <c r="CXU261" s="460"/>
      <c r="CXV261" s="460"/>
      <c r="CXW261" s="460"/>
      <c r="CXX261" s="465"/>
      <c r="CXY261" s="460"/>
      <c r="CXZ261" s="460"/>
      <c r="CYA261" s="460"/>
      <c r="CYB261" s="460"/>
      <c r="CYE261" s="460"/>
      <c r="CYF261" s="460"/>
      <c r="CYG261" s="460"/>
      <c r="CYH261" s="460"/>
      <c r="CYI261" s="460"/>
      <c r="CYJ261" s="465"/>
      <c r="CYK261" s="460"/>
      <c r="CYL261" s="460"/>
      <c r="CYM261" s="460"/>
      <c r="CYN261" s="460"/>
      <c r="CYQ261" s="460"/>
      <c r="CYR261" s="460"/>
      <c r="CYS261" s="460"/>
      <c r="CYT261" s="460"/>
      <c r="CYU261" s="460"/>
      <c r="CYV261" s="465"/>
      <c r="CYW261" s="460"/>
      <c r="CYX261" s="460"/>
      <c r="CYY261" s="460"/>
      <c r="CYZ261" s="460"/>
      <c r="CZC261" s="460"/>
      <c r="CZD261" s="460"/>
      <c r="CZE261" s="460"/>
      <c r="CZF261" s="460"/>
      <c r="CZG261" s="460"/>
      <c r="CZH261" s="465"/>
      <c r="CZI261" s="460"/>
      <c r="CZJ261" s="460"/>
      <c r="CZK261" s="460"/>
      <c r="CZL261" s="460"/>
      <c r="CZO261" s="460"/>
      <c r="CZP261" s="460"/>
      <c r="CZQ261" s="460"/>
      <c r="CZR261" s="460"/>
      <c r="CZS261" s="460"/>
      <c r="CZT261" s="465"/>
      <c r="CZU261" s="460"/>
      <c r="CZV261" s="460"/>
      <c r="CZW261" s="460"/>
      <c r="CZX261" s="460"/>
      <c r="DAA261" s="460"/>
      <c r="DAB261" s="460"/>
      <c r="DAC261" s="460"/>
      <c r="DAD261" s="460"/>
      <c r="DAE261" s="460"/>
      <c r="DAF261" s="465"/>
      <c r="DAG261" s="460"/>
      <c r="DAH261" s="460"/>
      <c r="DAI261" s="460"/>
      <c r="DAJ261" s="460"/>
      <c r="DAM261" s="460"/>
      <c r="DAN261" s="460"/>
      <c r="DAO261" s="460"/>
      <c r="DAP261" s="460"/>
      <c r="DAQ261" s="460"/>
      <c r="DAR261" s="465"/>
      <c r="DAS261" s="460"/>
      <c r="DAT261" s="460"/>
      <c r="DAU261" s="460"/>
      <c r="DAV261" s="460"/>
      <c r="DAY261" s="460"/>
      <c r="DAZ261" s="460"/>
      <c r="DBA261" s="460"/>
      <c r="DBB261" s="460"/>
      <c r="DBC261" s="460"/>
      <c r="DBD261" s="465"/>
      <c r="DBE261" s="460"/>
      <c r="DBF261" s="460"/>
      <c r="DBG261" s="460"/>
      <c r="DBH261" s="460"/>
      <c r="DBK261" s="460"/>
      <c r="DBL261" s="460"/>
      <c r="DBM261" s="460"/>
      <c r="DBN261" s="460"/>
      <c r="DBO261" s="460"/>
      <c r="DBP261" s="465"/>
      <c r="DBQ261" s="460"/>
      <c r="DBR261" s="460"/>
      <c r="DBS261" s="460"/>
      <c r="DBT261" s="460"/>
      <c r="DBW261" s="460"/>
      <c r="DBX261" s="460"/>
      <c r="DBY261" s="460"/>
      <c r="DBZ261" s="460"/>
      <c r="DCA261" s="460"/>
      <c r="DCB261" s="465"/>
      <c r="DCC261" s="460"/>
      <c r="DCD261" s="460"/>
      <c r="DCE261" s="460"/>
      <c r="DCF261" s="460"/>
      <c r="DCI261" s="460"/>
      <c r="DCJ261" s="460"/>
      <c r="DCK261" s="460"/>
      <c r="DCL261" s="460"/>
      <c r="DCM261" s="460"/>
      <c r="DCN261" s="465"/>
      <c r="DCO261" s="460"/>
      <c r="DCP261" s="460"/>
      <c r="DCQ261" s="460"/>
      <c r="DCR261" s="460"/>
      <c r="DCU261" s="460"/>
      <c r="DCV261" s="460"/>
      <c r="DCW261" s="460"/>
      <c r="DCX261" s="460"/>
      <c r="DCY261" s="460"/>
      <c r="DCZ261" s="465"/>
      <c r="DDA261" s="460"/>
      <c r="DDB261" s="460"/>
      <c r="DDC261" s="460"/>
      <c r="DDD261" s="460"/>
      <c r="DDG261" s="460"/>
      <c r="DDH261" s="460"/>
      <c r="DDI261" s="460"/>
      <c r="DDJ261" s="460"/>
      <c r="DDK261" s="460"/>
      <c r="DDL261" s="465"/>
      <c r="DDM261" s="460"/>
      <c r="DDN261" s="460"/>
      <c r="DDO261" s="460"/>
      <c r="DDP261" s="460"/>
      <c r="DDS261" s="460"/>
      <c r="DDT261" s="460"/>
      <c r="DDU261" s="460"/>
      <c r="DDV261" s="460"/>
      <c r="DDW261" s="460"/>
      <c r="DDX261" s="465"/>
      <c r="DDY261" s="460"/>
      <c r="DDZ261" s="460"/>
      <c r="DEA261" s="460"/>
      <c r="DEB261" s="460"/>
      <c r="DEE261" s="460"/>
      <c r="DEF261" s="460"/>
      <c r="DEG261" s="460"/>
      <c r="DEH261" s="460"/>
      <c r="DEI261" s="460"/>
      <c r="DEJ261" s="465"/>
      <c r="DEK261" s="460"/>
      <c r="DEL261" s="460"/>
      <c r="DEM261" s="460"/>
      <c r="DEN261" s="460"/>
      <c r="DEQ261" s="460"/>
      <c r="DER261" s="460"/>
      <c r="DES261" s="460"/>
      <c r="DET261" s="460"/>
      <c r="DEU261" s="460"/>
      <c r="DEV261" s="465"/>
      <c r="DEW261" s="460"/>
      <c r="DEX261" s="460"/>
      <c r="DEY261" s="460"/>
      <c r="DEZ261" s="460"/>
      <c r="DFC261" s="460"/>
      <c r="DFD261" s="460"/>
      <c r="DFE261" s="460"/>
      <c r="DFF261" s="460"/>
      <c r="DFG261" s="460"/>
      <c r="DFH261" s="465"/>
      <c r="DFI261" s="460"/>
      <c r="DFJ261" s="460"/>
      <c r="DFK261" s="460"/>
      <c r="DFL261" s="460"/>
      <c r="DFO261" s="460"/>
      <c r="DFP261" s="460"/>
      <c r="DFQ261" s="460"/>
      <c r="DFR261" s="460"/>
      <c r="DFS261" s="460"/>
      <c r="DFT261" s="465"/>
      <c r="DFU261" s="460"/>
      <c r="DFV261" s="460"/>
      <c r="DFW261" s="460"/>
      <c r="DFX261" s="460"/>
      <c r="DGA261" s="460"/>
      <c r="DGB261" s="460"/>
      <c r="DGC261" s="460"/>
      <c r="DGD261" s="460"/>
      <c r="DGE261" s="460"/>
      <c r="DGF261" s="465"/>
      <c r="DGG261" s="460"/>
      <c r="DGH261" s="460"/>
      <c r="DGI261" s="460"/>
      <c r="DGJ261" s="460"/>
      <c r="DGM261" s="460"/>
      <c r="DGN261" s="460"/>
      <c r="DGO261" s="460"/>
      <c r="DGP261" s="460"/>
      <c r="DGQ261" s="460"/>
      <c r="DGR261" s="465"/>
      <c r="DGS261" s="460"/>
      <c r="DGT261" s="460"/>
      <c r="DGU261" s="460"/>
      <c r="DGV261" s="460"/>
      <c r="DGY261" s="460"/>
      <c r="DGZ261" s="460"/>
      <c r="DHA261" s="460"/>
      <c r="DHB261" s="460"/>
      <c r="DHC261" s="460"/>
      <c r="DHD261" s="465"/>
      <c r="DHE261" s="460"/>
      <c r="DHF261" s="460"/>
      <c r="DHG261" s="460"/>
      <c r="DHH261" s="460"/>
      <c r="DHK261" s="460"/>
      <c r="DHL261" s="460"/>
      <c r="DHM261" s="460"/>
      <c r="DHN261" s="460"/>
      <c r="DHO261" s="460"/>
      <c r="DHP261" s="465"/>
      <c r="DHQ261" s="460"/>
      <c r="DHR261" s="460"/>
      <c r="DHS261" s="460"/>
      <c r="DHT261" s="460"/>
      <c r="DHW261" s="460"/>
      <c r="DHX261" s="460"/>
      <c r="DHY261" s="460"/>
      <c r="DHZ261" s="460"/>
      <c r="DIA261" s="460"/>
      <c r="DIB261" s="465"/>
      <c r="DIC261" s="460"/>
      <c r="DID261" s="460"/>
      <c r="DIE261" s="460"/>
      <c r="DIF261" s="460"/>
      <c r="DII261" s="460"/>
      <c r="DIJ261" s="460"/>
      <c r="DIK261" s="460"/>
      <c r="DIL261" s="460"/>
      <c r="DIM261" s="460"/>
      <c r="DIN261" s="465"/>
      <c r="DIO261" s="460"/>
      <c r="DIP261" s="460"/>
      <c r="DIQ261" s="460"/>
      <c r="DIR261" s="460"/>
      <c r="DIU261" s="460"/>
      <c r="DIV261" s="460"/>
      <c r="DIW261" s="460"/>
      <c r="DIX261" s="460"/>
      <c r="DIY261" s="460"/>
      <c r="DIZ261" s="465"/>
      <c r="DJA261" s="460"/>
      <c r="DJB261" s="460"/>
      <c r="DJC261" s="460"/>
      <c r="DJD261" s="460"/>
      <c r="DJG261" s="460"/>
      <c r="DJH261" s="460"/>
      <c r="DJI261" s="460"/>
      <c r="DJJ261" s="460"/>
      <c r="DJK261" s="460"/>
      <c r="DJL261" s="465"/>
      <c r="DJM261" s="460"/>
      <c r="DJN261" s="460"/>
      <c r="DJO261" s="460"/>
      <c r="DJP261" s="460"/>
      <c r="DJS261" s="460"/>
      <c r="DJT261" s="460"/>
      <c r="DJU261" s="460"/>
      <c r="DJV261" s="460"/>
      <c r="DJW261" s="460"/>
      <c r="DJX261" s="465"/>
      <c r="DJY261" s="460"/>
      <c r="DJZ261" s="460"/>
      <c r="DKA261" s="460"/>
      <c r="DKB261" s="460"/>
      <c r="DKE261" s="460"/>
      <c r="DKF261" s="460"/>
      <c r="DKG261" s="460"/>
      <c r="DKH261" s="460"/>
      <c r="DKI261" s="460"/>
      <c r="DKJ261" s="465"/>
      <c r="DKK261" s="460"/>
      <c r="DKL261" s="460"/>
      <c r="DKM261" s="460"/>
      <c r="DKN261" s="460"/>
      <c r="DKQ261" s="460"/>
      <c r="DKR261" s="460"/>
      <c r="DKS261" s="460"/>
      <c r="DKT261" s="460"/>
      <c r="DKU261" s="460"/>
      <c r="DKV261" s="465"/>
      <c r="DKW261" s="460"/>
      <c r="DKX261" s="460"/>
      <c r="DKY261" s="460"/>
      <c r="DKZ261" s="460"/>
      <c r="DLC261" s="460"/>
      <c r="DLD261" s="460"/>
      <c r="DLE261" s="460"/>
      <c r="DLF261" s="460"/>
      <c r="DLG261" s="460"/>
      <c r="DLH261" s="465"/>
      <c r="DLI261" s="460"/>
      <c r="DLJ261" s="460"/>
      <c r="DLK261" s="460"/>
      <c r="DLL261" s="460"/>
      <c r="DLO261" s="460"/>
      <c r="DLP261" s="460"/>
      <c r="DLQ261" s="460"/>
      <c r="DLR261" s="460"/>
      <c r="DLS261" s="460"/>
      <c r="DLT261" s="465"/>
      <c r="DLU261" s="460"/>
      <c r="DLV261" s="460"/>
      <c r="DLW261" s="460"/>
      <c r="DLX261" s="460"/>
      <c r="DMA261" s="460"/>
      <c r="DMB261" s="460"/>
      <c r="DMC261" s="460"/>
      <c r="DMD261" s="460"/>
      <c r="DME261" s="460"/>
      <c r="DMF261" s="465"/>
      <c r="DMG261" s="460"/>
      <c r="DMH261" s="460"/>
      <c r="DMI261" s="460"/>
      <c r="DMJ261" s="460"/>
      <c r="DMM261" s="460"/>
      <c r="DMN261" s="460"/>
      <c r="DMO261" s="460"/>
      <c r="DMP261" s="460"/>
      <c r="DMQ261" s="460"/>
      <c r="DMR261" s="465"/>
      <c r="DMS261" s="460"/>
      <c r="DMT261" s="460"/>
      <c r="DMU261" s="460"/>
      <c r="DMV261" s="460"/>
      <c r="DMY261" s="460"/>
      <c r="DMZ261" s="460"/>
      <c r="DNA261" s="460"/>
      <c r="DNB261" s="460"/>
      <c r="DNC261" s="460"/>
      <c r="DND261" s="465"/>
      <c r="DNE261" s="460"/>
      <c r="DNF261" s="460"/>
      <c r="DNG261" s="460"/>
      <c r="DNH261" s="460"/>
      <c r="DNK261" s="460"/>
      <c r="DNL261" s="460"/>
      <c r="DNM261" s="460"/>
      <c r="DNN261" s="460"/>
      <c r="DNO261" s="460"/>
      <c r="DNP261" s="465"/>
      <c r="DNQ261" s="460"/>
      <c r="DNR261" s="460"/>
      <c r="DNS261" s="460"/>
      <c r="DNT261" s="460"/>
      <c r="DNW261" s="460"/>
      <c r="DNX261" s="460"/>
      <c r="DNY261" s="460"/>
      <c r="DNZ261" s="460"/>
      <c r="DOA261" s="460"/>
      <c r="DOB261" s="465"/>
      <c r="DOC261" s="460"/>
      <c r="DOD261" s="460"/>
      <c r="DOE261" s="460"/>
      <c r="DOF261" s="460"/>
      <c r="DOI261" s="460"/>
      <c r="DOJ261" s="460"/>
      <c r="DOK261" s="460"/>
      <c r="DOL261" s="460"/>
      <c r="DOM261" s="460"/>
      <c r="DON261" s="465"/>
      <c r="DOO261" s="460"/>
      <c r="DOP261" s="460"/>
      <c r="DOQ261" s="460"/>
      <c r="DOR261" s="460"/>
      <c r="DOU261" s="460"/>
      <c r="DOV261" s="460"/>
      <c r="DOW261" s="460"/>
      <c r="DOX261" s="460"/>
      <c r="DOY261" s="460"/>
      <c r="DOZ261" s="465"/>
      <c r="DPA261" s="460"/>
      <c r="DPB261" s="460"/>
      <c r="DPC261" s="460"/>
      <c r="DPD261" s="460"/>
      <c r="DPG261" s="460"/>
      <c r="DPH261" s="460"/>
      <c r="DPI261" s="460"/>
      <c r="DPJ261" s="460"/>
      <c r="DPK261" s="460"/>
      <c r="DPL261" s="465"/>
      <c r="DPM261" s="460"/>
      <c r="DPN261" s="460"/>
      <c r="DPO261" s="460"/>
      <c r="DPP261" s="460"/>
      <c r="DPS261" s="460"/>
      <c r="DPT261" s="460"/>
      <c r="DPU261" s="460"/>
      <c r="DPV261" s="460"/>
      <c r="DPW261" s="460"/>
      <c r="DPX261" s="465"/>
      <c r="DPY261" s="460"/>
      <c r="DPZ261" s="460"/>
      <c r="DQA261" s="460"/>
      <c r="DQB261" s="460"/>
      <c r="DQE261" s="460"/>
      <c r="DQF261" s="460"/>
      <c r="DQG261" s="460"/>
      <c r="DQH261" s="460"/>
      <c r="DQI261" s="460"/>
      <c r="DQJ261" s="465"/>
      <c r="DQK261" s="460"/>
      <c r="DQL261" s="460"/>
      <c r="DQM261" s="460"/>
      <c r="DQN261" s="460"/>
      <c r="DQQ261" s="460"/>
      <c r="DQR261" s="460"/>
      <c r="DQS261" s="460"/>
      <c r="DQT261" s="460"/>
      <c r="DQU261" s="460"/>
      <c r="DQV261" s="465"/>
      <c r="DQW261" s="460"/>
      <c r="DQX261" s="460"/>
      <c r="DQY261" s="460"/>
      <c r="DQZ261" s="460"/>
      <c r="DRC261" s="460"/>
      <c r="DRD261" s="460"/>
      <c r="DRE261" s="460"/>
      <c r="DRF261" s="460"/>
      <c r="DRG261" s="460"/>
      <c r="DRH261" s="465"/>
      <c r="DRI261" s="460"/>
      <c r="DRJ261" s="460"/>
      <c r="DRK261" s="460"/>
      <c r="DRL261" s="460"/>
      <c r="DRO261" s="460"/>
      <c r="DRP261" s="460"/>
      <c r="DRQ261" s="460"/>
      <c r="DRR261" s="460"/>
      <c r="DRS261" s="460"/>
      <c r="DRT261" s="465"/>
      <c r="DRU261" s="460"/>
      <c r="DRV261" s="460"/>
      <c r="DRW261" s="460"/>
      <c r="DRX261" s="460"/>
      <c r="DSA261" s="460"/>
      <c r="DSB261" s="460"/>
      <c r="DSC261" s="460"/>
      <c r="DSD261" s="460"/>
      <c r="DSE261" s="460"/>
      <c r="DSF261" s="465"/>
      <c r="DSG261" s="460"/>
      <c r="DSH261" s="460"/>
      <c r="DSI261" s="460"/>
      <c r="DSJ261" s="460"/>
      <c r="DSM261" s="460"/>
      <c r="DSN261" s="460"/>
      <c r="DSO261" s="460"/>
      <c r="DSP261" s="460"/>
      <c r="DSQ261" s="460"/>
      <c r="DSR261" s="465"/>
      <c r="DSS261" s="460"/>
      <c r="DST261" s="460"/>
      <c r="DSU261" s="460"/>
      <c r="DSV261" s="460"/>
      <c r="DSY261" s="460"/>
      <c r="DSZ261" s="460"/>
      <c r="DTA261" s="460"/>
      <c r="DTB261" s="460"/>
      <c r="DTC261" s="460"/>
      <c r="DTD261" s="465"/>
      <c r="DTE261" s="460"/>
      <c r="DTF261" s="460"/>
      <c r="DTG261" s="460"/>
      <c r="DTH261" s="460"/>
      <c r="DTK261" s="460"/>
      <c r="DTL261" s="460"/>
      <c r="DTM261" s="460"/>
      <c r="DTN261" s="460"/>
      <c r="DTO261" s="460"/>
      <c r="DTP261" s="465"/>
      <c r="DTQ261" s="460"/>
      <c r="DTR261" s="460"/>
      <c r="DTS261" s="460"/>
      <c r="DTT261" s="460"/>
      <c r="DTW261" s="460"/>
      <c r="DTX261" s="460"/>
      <c r="DTY261" s="460"/>
      <c r="DTZ261" s="460"/>
      <c r="DUA261" s="460"/>
      <c r="DUB261" s="465"/>
      <c r="DUC261" s="460"/>
      <c r="DUD261" s="460"/>
      <c r="DUE261" s="460"/>
      <c r="DUF261" s="460"/>
      <c r="DUI261" s="460"/>
      <c r="DUJ261" s="460"/>
      <c r="DUK261" s="460"/>
      <c r="DUL261" s="460"/>
      <c r="DUM261" s="460"/>
      <c r="DUN261" s="465"/>
      <c r="DUO261" s="460"/>
      <c r="DUP261" s="460"/>
      <c r="DUQ261" s="460"/>
      <c r="DUR261" s="460"/>
      <c r="DUU261" s="460"/>
      <c r="DUV261" s="460"/>
      <c r="DUW261" s="460"/>
      <c r="DUX261" s="460"/>
      <c r="DUY261" s="460"/>
      <c r="DUZ261" s="465"/>
      <c r="DVA261" s="460"/>
      <c r="DVB261" s="460"/>
      <c r="DVC261" s="460"/>
      <c r="DVD261" s="460"/>
      <c r="DVG261" s="460"/>
      <c r="DVH261" s="460"/>
      <c r="DVI261" s="460"/>
      <c r="DVJ261" s="460"/>
      <c r="DVK261" s="460"/>
      <c r="DVL261" s="465"/>
      <c r="DVM261" s="460"/>
      <c r="DVN261" s="460"/>
      <c r="DVO261" s="460"/>
      <c r="DVP261" s="460"/>
      <c r="DVS261" s="460"/>
      <c r="DVT261" s="460"/>
      <c r="DVU261" s="460"/>
      <c r="DVV261" s="460"/>
      <c r="DVW261" s="460"/>
      <c r="DVX261" s="465"/>
      <c r="DVY261" s="460"/>
      <c r="DVZ261" s="460"/>
      <c r="DWA261" s="460"/>
      <c r="DWB261" s="460"/>
      <c r="DWE261" s="460"/>
      <c r="DWF261" s="460"/>
      <c r="DWG261" s="460"/>
      <c r="DWH261" s="460"/>
      <c r="DWI261" s="460"/>
      <c r="DWJ261" s="465"/>
      <c r="DWK261" s="460"/>
      <c r="DWL261" s="460"/>
      <c r="DWM261" s="460"/>
      <c r="DWN261" s="460"/>
      <c r="DWQ261" s="460"/>
      <c r="DWR261" s="460"/>
      <c r="DWS261" s="460"/>
      <c r="DWT261" s="460"/>
      <c r="DWU261" s="460"/>
      <c r="DWV261" s="465"/>
      <c r="DWW261" s="460"/>
      <c r="DWX261" s="460"/>
      <c r="DWY261" s="460"/>
      <c r="DWZ261" s="460"/>
      <c r="DXC261" s="460"/>
      <c r="DXD261" s="460"/>
      <c r="DXE261" s="460"/>
      <c r="DXF261" s="460"/>
      <c r="DXG261" s="460"/>
      <c r="DXH261" s="465"/>
      <c r="DXI261" s="460"/>
      <c r="DXJ261" s="460"/>
      <c r="DXK261" s="460"/>
      <c r="DXL261" s="460"/>
      <c r="DXO261" s="460"/>
      <c r="DXP261" s="460"/>
      <c r="DXQ261" s="460"/>
      <c r="DXR261" s="460"/>
      <c r="DXS261" s="460"/>
      <c r="DXT261" s="465"/>
      <c r="DXU261" s="460"/>
      <c r="DXV261" s="460"/>
      <c r="DXW261" s="460"/>
      <c r="DXX261" s="460"/>
      <c r="DYA261" s="460"/>
      <c r="DYB261" s="460"/>
      <c r="DYC261" s="460"/>
      <c r="DYD261" s="460"/>
      <c r="DYE261" s="460"/>
      <c r="DYF261" s="465"/>
      <c r="DYG261" s="460"/>
      <c r="DYH261" s="460"/>
      <c r="DYI261" s="460"/>
      <c r="DYJ261" s="460"/>
      <c r="DYM261" s="460"/>
      <c r="DYN261" s="460"/>
      <c r="DYO261" s="460"/>
      <c r="DYP261" s="460"/>
      <c r="DYQ261" s="460"/>
      <c r="DYR261" s="465"/>
      <c r="DYS261" s="460"/>
      <c r="DYT261" s="460"/>
      <c r="DYU261" s="460"/>
      <c r="DYV261" s="460"/>
      <c r="DYY261" s="460"/>
      <c r="DYZ261" s="460"/>
      <c r="DZA261" s="460"/>
      <c r="DZB261" s="460"/>
      <c r="DZC261" s="460"/>
      <c r="DZD261" s="465"/>
      <c r="DZE261" s="460"/>
      <c r="DZF261" s="460"/>
      <c r="DZG261" s="460"/>
      <c r="DZH261" s="460"/>
      <c r="DZK261" s="460"/>
      <c r="DZL261" s="460"/>
      <c r="DZM261" s="460"/>
      <c r="DZN261" s="460"/>
      <c r="DZO261" s="460"/>
      <c r="DZP261" s="465"/>
      <c r="DZQ261" s="460"/>
      <c r="DZR261" s="460"/>
      <c r="DZS261" s="460"/>
      <c r="DZT261" s="460"/>
      <c r="DZW261" s="460"/>
      <c r="DZX261" s="460"/>
      <c r="DZY261" s="460"/>
      <c r="DZZ261" s="460"/>
      <c r="EAA261" s="460"/>
      <c r="EAB261" s="465"/>
      <c r="EAC261" s="460"/>
      <c r="EAD261" s="460"/>
      <c r="EAE261" s="460"/>
      <c r="EAF261" s="460"/>
      <c r="EAI261" s="460"/>
      <c r="EAJ261" s="460"/>
      <c r="EAK261" s="460"/>
      <c r="EAL261" s="460"/>
      <c r="EAM261" s="460"/>
      <c r="EAN261" s="465"/>
      <c r="EAO261" s="460"/>
      <c r="EAP261" s="460"/>
      <c r="EAQ261" s="460"/>
      <c r="EAR261" s="460"/>
      <c r="EAU261" s="460"/>
      <c r="EAV261" s="460"/>
      <c r="EAW261" s="460"/>
      <c r="EAX261" s="460"/>
      <c r="EAY261" s="460"/>
      <c r="EAZ261" s="465"/>
      <c r="EBA261" s="460"/>
      <c r="EBB261" s="460"/>
      <c r="EBC261" s="460"/>
      <c r="EBD261" s="460"/>
      <c r="EBG261" s="460"/>
      <c r="EBH261" s="460"/>
      <c r="EBI261" s="460"/>
      <c r="EBJ261" s="460"/>
      <c r="EBK261" s="460"/>
      <c r="EBL261" s="465"/>
      <c r="EBM261" s="460"/>
      <c r="EBN261" s="460"/>
      <c r="EBO261" s="460"/>
      <c r="EBP261" s="460"/>
      <c r="EBS261" s="460"/>
      <c r="EBT261" s="460"/>
      <c r="EBU261" s="460"/>
      <c r="EBV261" s="460"/>
      <c r="EBW261" s="460"/>
      <c r="EBX261" s="465"/>
      <c r="EBY261" s="460"/>
      <c r="EBZ261" s="460"/>
      <c r="ECA261" s="460"/>
      <c r="ECB261" s="460"/>
      <c r="ECE261" s="460"/>
      <c r="ECF261" s="460"/>
      <c r="ECG261" s="460"/>
      <c r="ECH261" s="460"/>
      <c r="ECI261" s="460"/>
      <c r="ECJ261" s="465"/>
      <c r="ECK261" s="460"/>
      <c r="ECL261" s="460"/>
      <c r="ECM261" s="460"/>
      <c r="ECN261" s="460"/>
      <c r="ECQ261" s="460"/>
      <c r="ECR261" s="460"/>
      <c r="ECS261" s="460"/>
      <c r="ECT261" s="460"/>
      <c r="ECU261" s="460"/>
      <c r="ECV261" s="465"/>
      <c r="ECW261" s="460"/>
      <c r="ECX261" s="460"/>
      <c r="ECY261" s="460"/>
      <c r="ECZ261" s="460"/>
      <c r="EDC261" s="460"/>
      <c r="EDD261" s="460"/>
      <c r="EDE261" s="460"/>
      <c r="EDF261" s="460"/>
      <c r="EDG261" s="460"/>
      <c r="EDH261" s="465"/>
      <c r="EDI261" s="460"/>
      <c r="EDJ261" s="460"/>
      <c r="EDK261" s="460"/>
      <c r="EDL261" s="460"/>
      <c r="EDO261" s="460"/>
      <c r="EDP261" s="460"/>
      <c r="EDQ261" s="460"/>
      <c r="EDR261" s="460"/>
      <c r="EDS261" s="460"/>
      <c r="EDT261" s="465"/>
      <c r="EDU261" s="460"/>
      <c r="EDV261" s="460"/>
      <c r="EDW261" s="460"/>
      <c r="EDX261" s="460"/>
      <c r="EEA261" s="460"/>
      <c r="EEB261" s="460"/>
      <c r="EEC261" s="460"/>
      <c r="EED261" s="460"/>
      <c r="EEE261" s="460"/>
      <c r="EEF261" s="465"/>
      <c r="EEG261" s="460"/>
      <c r="EEH261" s="460"/>
      <c r="EEI261" s="460"/>
      <c r="EEJ261" s="460"/>
      <c r="EEM261" s="460"/>
      <c r="EEN261" s="460"/>
      <c r="EEO261" s="460"/>
      <c r="EEP261" s="460"/>
      <c r="EEQ261" s="460"/>
      <c r="EER261" s="465"/>
      <c r="EES261" s="460"/>
      <c r="EET261" s="460"/>
      <c r="EEU261" s="460"/>
      <c r="EEV261" s="460"/>
      <c r="EEY261" s="460"/>
      <c r="EEZ261" s="460"/>
      <c r="EFA261" s="460"/>
      <c r="EFB261" s="460"/>
      <c r="EFC261" s="460"/>
      <c r="EFD261" s="465"/>
      <c r="EFE261" s="460"/>
      <c r="EFF261" s="460"/>
      <c r="EFG261" s="460"/>
      <c r="EFH261" s="460"/>
      <c r="EFK261" s="460"/>
      <c r="EFL261" s="460"/>
      <c r="EFM261" s="460"/>
      <c r="EFN261" s="460"/>
      <c r="EFO261" s="460"/>
      <c r="EFP261" s="465"/>
      <c r="EFQ261" s="460"/>
      <c r="EFR261" s="460"/>
      <c r="EFS261" s="460"/>
      <c r="EFT261" s="460"/>
      <c r="EFW261" s="460"/>
      <c r="EFX261" s="460"/>
      <c r="EFY261" s="460"/>
      <c r="EFZ261" s="460"/>
      <c r="EGA261" s="460"/>
      <c r="EGB261" s="465"/>
      <c r="EGC261" s="460"/>
      <c r="EGD261" s="460"/>
      <c r="EGE261" s="460"/>
      <c r="EGF261" s="460"/>
      <c r="EGI261" s="460"/>
      <c r="EGJ261" s="460"/>
      <c r="EGK261" s="460"/>
      <c r="EGL261" s="460"/>
      <c r="EGM261" s="460"/>
      <c r="EGN261" s="465"/>
      <c r="EGO261" s="460"/>
      <c r="EGP261" s="460"/>
      <c r="EGQ261" s="460"/>
      <c r="EGR261" s="460"/>
      <c r="EGU261" s="460"/>
      <c r="EGV261" s="460"/>
      <c r="EGW261" s="460"/>
      <c r="EGX261" s="460"/>
      <c r="EGY261" s="460"/>
      <c r="EGZ261" s="465"/>
      <c r="EHA261" s="460"/>
      <c r="EHB261" s="460"/>
      <c r="EHC261" s="460"/>
      <c r="EHD261" s="460"/>
      <c r="EHG261" s="460"/>
      <c r="EHH261" s="460"/>
      <c r="EHI261" s="460"/>
      <c r="EHJ261" s="460"/>
      <c r="EHK261" s="460"/>
      <c r="EHL261" s="465"/>
      <c r="EHM261" s="460"/>
      <c r="EHN261" s="460"/>
      <c r="EHO261" s="460"/>
      <c r="EHP261" s="460"/>
      <c r="EHS261" s="460"/>
      <c r="EHT261" s="460"/>
      <c r="EHU261" s="460"/>
      <c r="EHV261" s="460"/>
      <c r="EHW261" s="460"/>
      <c r="EHX261" s="465"/>
      <c r="EHY261" s="460"/>
      <c r="EHZ261" s="460"/>
      <c r="EIA261" s="460"/>
      <c r="EIB261" s="460"/>
      <c r="EIE261" s="460"/>
      <c r="EIF261" s="460"/>
      <c r="EIG261" s="460"/>
      <c r="EIH261" s="460"/>
      <c r="EII261" s="460"/>
      <c r="EIJ261" s="465"/>
      <c r="EIK261" s="460"/>
      <c r="EIL261" s="460"/>
      <c r="EIM261" s="460"/>
      <c r="EIN261" s="460"/>
      <c r="EIQ261" s="460"/>
      <c r="EIR261" s="460"/>
      <c r="EIS261" s="460"/>
      <c r="EIT261" s="460"/>
      <c r="EIU261" s="460"/>
      <c r="EIV261" s="465"/>
      <c r="EIW261" s="460"/>
      <c r="EIX261" s="460"/>
      <c r="EIY261" s="460"/>
      <c r="EIZ261" s="460"/>
      <c r="EJC261" s="460"/>
      <c r="EJD261" s="460"/>
      <c r="EJE261" s="460"/>
      <c r="EJF261" s="460"/>
      <c r="EJG261" s="460"/>
      <c r="EJH261" s="465"/>
      <c r="EJI261" s="460"/>
      <c r="EJJ261" s="460"/>
      <c r="EJK261" s="460"/>
      <c r="EJL261" s="460"/>
      <c r="EJO261" s="460"/>
      <c r="EJP261" s="460"/>
      <c r="EJQ261" s="460"/>
      <c r="EJR261" s="460"/>
      <c r="EJS261" s="460"/>
      <c r="EJT261" s="465"/>
      <c r="EJU261" s="460"/>
      <c r="EJV261" s="460"/>
      <c r="EJW261" s="460"/>
      <c r="EJX261" s="460"/>
      <c r="EKA261" s="460"/>
      <c r="EKB261" s="460"/>
      <c r="EKC261" s="460"/>
      <c r="EKD261" s="460"/>
      <c r="EKE261" s="460"/>
      <c r="EKF261" s="465"/>
      <c r="EKG261" s="460"/>
      <c r="EKH261" s="460"/>
      <c r="EKI261" s="460"/>
      <c r="EKJ261" s="460"/>
      <c r="EKM261" s="460"/>
      <c r="EKN261" s="460"/>
      <c r="EKO261" s="460"/>
      <c r="EKP261" s="460"/>
      <c r="EKQ261" s="460"/>
      <c r="EKR261" s="465"/>
      <c r="EKS261" s="460"/>
      <c r="EKT261" s="460"/>
      <c r="EKU261" s="460"/>
      <c r="EKV261" s="460"/>
      <c r="EKY261" s="460"/>
      <c r="EKZ261" s="460"/>
      <c r="ELA261" s="460"/>
      <c r="ELB261" s="460"/>
      <c r="ELC261" s="460"/>
      <c r="ELD261" s="465"/>
      <c r="ELE261" s="460"/>
      <c r="ELF261" s="460"/>
      <c r="ELG261" s="460"/>
      <c r="ELH261" s="460"/>
      <c r="ELK261" s="460"/>
      <c r="ELL261" s="460"/>
      <c r="ELM261" s="460"/>
      <c r="ELN261" s="460"/>
      <c r="ELO261" s="460"/>
      <c r="ELP261" s="465"/>
      <c r="ELQ261" s="460"/>
      <c r="ELR261" s="460"/>
      <c r="ELS261" s="460"/>
      <c r="ELT261" s="460"/>
      <c r="ELW261" s="460"/>
      <c r="ELX261" s="460"/>
      <c r="ELY261" s="460"/>
      <c r="ELZ261" s="460"/>
      <c r="EMA261" s="460"/>
      <c r="EMB261" s="465"/>
      <c r="EMC261" s="460"/>
      <c r="EMD261" s="460"/>
      <c r="EME261" s="460"/>
      <c r="EMF261" s="460"/>
      <c r="EMI261" s="460"/>
      <c r="EMJ261" s="460"/>
      <c r="EMK261" s="460"/>
      <c r="EML261" s="460"/>
      <c r="EMM261" s="460"/>
      <c r="EMN261" s="465"/>
      <c r="EMO261" s="460"/>
      <c r="EMP261" s="460"/>
      <c r="EMQ261" s="460"/>
      <c r="EMR261" s="460"/>
      <c r="EMU261" s="460"/>
      <c r="EMV261" s="460"/>
      <c r="EMW261" s="460"/>
      <c r="EMX261" s="460"/>
      <c r="EMY261" s="460"/>
      <c r="EMZ261" s="465"/>
      <c r="ENA261" s="460"/>
      <c r="ENB261" s="460"/>
      <c r="ENC261" s="460"/>
      <c r="END261" s="460"/>
      <c r="ENG261" s="460"/>
      <c r="ENH261" s="460"/>
      <c r="ENI261" s="460"/>
      <c r="ENJ261" s="460"/>
      <c r="ENK261" s="460"/>
      <c r="ENL261" s="465"/>
      <c r="ENM261" s="460"/>
      <c r="ENN261" s="460"/>
      <c r="ENO261" s="460"/>
      <c r="ENP261" s="460"/>
      <c r="ENS261" s="460"/>
      <c r="ENT261" s="460"/>
      <c r="ENU261" s="460"/>
      <c r="ENV261" s="460"/>
      <c r="ENW261" s="460"/>
      <c r="ENX261" s="465"/>
      <c r="ENY261" s="460"/>
      <c r="ENZ261" s="460"/>
      <c r="EOA261" s="460"/>
      <c r="EOB261" s="460"/>
      <c r="EOE261" s="460"/>
      <c r="EOF261" s="460"/>
      <c r="EOG261" s="460"/>
      <c r="EOH261" s="460"/>
      <c r="EOI261" s="460"/>
      <c r="EOJ261" s="465"/>
      <c r="EOK261" s="460"/>
      <c r="EOL261" s="460"/>
      <c r="EOM261" s="460"/>
      <c r="EON261" s="460"/>
      <c r="EOQ261" s="460"/>
      <c r="EOR261" s="460"/>
      <c r="EOS261" s="460"/>
      <c r="EOT261" s="460"/>
      <c r="EOU261" s="460"/>
      <c r="EOV261" s="465"/>
      <c r="EOW261" s="460"/>
      <c r="EOX261" s="460"/>
      <c r="EOY261" s="460"/>
      <c r="EOZ261" s="460"/>
      <c r="EPC261" s="460"/>
      <c r="EPD261" s="460"/>
      <c r="EPE261" s="460"/>
      <c r="EPF261" s="460"/>
      <c r="EPG261" s="460"/>
      <c r="EPH261" s="465"/>
      <c r="EPI261" s="460"/>
      <c r="EPJ261" s="460"/>
      <c r="EPK261" s="460"/>
      <c r="EPL261" s="460"/>
      <c r="EPO261" s="460"/>
      <c r="EPP261" s="460"/>
      <c r="EPQ261" s="460"/>
      <c r="EPR261" s="460"/>
      <c r="EPS261" s="460"/>
      <c r="EPT261" s="465"/>
      <c r="EPU261" s="460"/>
      <c r="EPV261" s="460"/>
      <c r="EPW261" s="460"/>
      <c r="EPX261" s="460"/>
      <c r="EQA261" s="460"/>
      <c r="EQB261" s="460"/>
      <c r="EQC261" s="460"/>
      <c r="EQD261" s="460"/>
      <c r="EQE261" s="460"/>
      <c r="EQF261" s="465"/>
      <c r="EQG261" s="460"/>
      <c r="EQH261" s="460"/>
      <c r="EQI261" s="460"/>
      <c r="EQJ261" s="460"/>
      <c r="EQM261" s="460"/>
      <c r="EQN261" s="460"/>
      <c r="EQO261" s="460"/>
      <c r="EQP261" s="460"/>
      <c r="EQQ261" s="460"/>
      <c r="EQR261" s="465"/>
      <c r="EQS261" s="460"/>
      <c r="EQT261" s="460"/>
      <c r="EQU261" s="460"/>
      <c r="EQV261" s="460"/>
      <c r="EQY261" s="460"/>
      <c r="EQZ261" s="460"/>
      <c r="ERA261" s="460"/>
      <c r="ERB261" s="460"/>
      <c r="ERC261" s="460"/>
      <c r="ERD261" s="465"/>
      <c r="ERE261" s="460"/>
      <c r="ERF261" s="460"/>
      <c r="ERG261" s="460"/>
      <c r="ERH261" s="460"/>
      <c r="ERK261" s="460"/>
      <c r="ERL261" s="460"/>
      <c r="ERM261" s="460"/>
      <c r="ERN261" s="460"/>
      <c r="ERO261" s="460"/>
      <c r="ERP261" s="465"/>
      <c r="ERQ261" s="460"/>
      <c r="ERR261" s="460"/>
      <c r="ERS261" s="460"/>
      <c r="ERT261" s="460"/>
      <c r="ERW261" s="460"/>
      <c r="ERX261" s="460"/>
      <c r="ERY261" s="460"/>
      <c r="ERZ261" s="460"/>
      <c r="ESA261" s="460"/>
      <c r="ESB261" s="465"/>
      <c r="ESC261" s="460"/>
      <c r="ESD261" s="460"/>
      <c r="ESE261" s="460"/>
      <c r="ESF261" s="460"/>
      <c r="ESI261" s="460"/>
      <c r="ESJ261" s="460"/>
      <c r="ESK261" s="460"/>
      <c r="ESL261" s="460"/>
      <c r="ESM261" s="460"/>
      <c r="ESN261" s="465"/>
      <c r="ESO261" s="460"/>
      <c r="ESP261" s="460"/>
      <c r="ESQ261" s="460"/>
      <c r="ESR261" s="460"/>
      <c r="ESU261" s="460"/>
      <c r="ESV261" s="460"/>
      <c r="ESW261" s="460"/>
      <c r="ESX261" s="460"/>
      <c r="ESY261" s="460"/>
      <c r="ESZ261" s="465"/>
      <c r="ETA261" s="460"/>
      <c r="ETB261" s="460"/>
      <c r="ETC261" s="460"/>
      <c r="ETD261" s="460"/>
      <c r="ETG261" s="460"/>
      <c r="ETH261" s="460"/>
      <c r="ETI261" s="460"/>
      <c r="ETJ261" s="460"/>
      <c r="ETK261" s="460"/>
      <c r="ETL261" s="465"/>
      <c r="ETM261" s="460"/>
      <c r="ETN261" s="460"/>
      <c r="ETO261" s="460"/>
      <c r="ETP261" s="460"/>
      <c r="ETS261" s="460"/>
      <c r="ETT261" s="460"/>
      <c r="ETU261" s="460"/>
      <c r="ETV261" s="460"/>
      <c r="ETW261" s="460"/>
      <c r="ETX261" s="465"/>
      <c r="ETY261" s="460"/>
      <c r="ETZ261" s="460"/>
      <c r="EUA261" s="460"/>
      <c r="EUB261" s="460"/>
      <c r="EUE261" s="460"/>
      <c r="EUF261" s="460"/>
      <c r="EUG261" s="460"/>
      <c r="EUH261" s="460"/>
      <c r="EUI261" s="460"/>
      <c r="EUJ261" s="465"/>
      <c r="EUK261" s="460"/>
      <c r="EUL261" s="460"/>
      <c r="EUM261" s="460"/>
      <c r="EUN261" s="460"/>
      <c r="EUQ261" s="460"/>
      <c r="EUR261" s="460"/>
      <c r="EUS261" s="460"/>
      <c r="EUT261" s="460"/>
      <c r="EUU261" s="460"/>
      <c r="EUV261" s="465"/>
      <c r="EUW261" s="460"/>
      <c r="EUX261" s="460"/>
      <c r="EUY261" s="460"/>
      <c r="EUZ261" s="460"/>
      <c r="EVC261" s="460"/>
      <c r="EVD261" s="460"/>
      <c r="EVE261" s="460"/>
      <c r="EVF261" s="460"/>
      <c r="EVG261" s="460"/>
      <c r="EVH261" s="465"/>
      <c r="EVI261" s="460"/>
      <c r="EVJ261" s="460"/>
      <c r="EVK261" s="460"/>
      <c r="EVL261" s="460"/>
      <c r="EVO261" s="460"/>
      <c r="EVP261" s="460"/>
      <c r="EVQ261" s="460"/>
      <c r="EVR261" s="460"/>
      <c r="EVS261" s="460"/>
      <c r="EVT261" s="465"/>
      <c r="EVU261" s="460"/>
      <c r="EVV261" s="460"/>
      <c r="EVW261" s="460"/>
      <c r="EVX261" s="460"/>
      <c r="EWA261" s="460"/>
      <c r="EWB261" s="460"/>
      <c r="EWC261" s="460"/>
      <c r="EWD261" s="460"/>
      <c r="EWE261" s="460"/>
      <c r="EWF261" s="465"/>
      <c r="EWG261" s="460"/>
      <c r="EWH261" s="460"/>
      <c r="EWI261" s="460"/>
      <c r="EWJ261" s="460"/>
      <c r="EWM261" s="460"/>
      <c r="EWN261" s="460"/>
      <c r="EWO261" s="460"/>
      <c r="EWP261" s="460"/>
      <c r="EWQ261" s="460"/>
      <c r="EWR261" s="465"/>
      <c r="EWS261" s="460"/>
      <c r="EWT261" s="460"/>
      <c r="EWU261" s="460"/>
      <c r="EWV261" s="460"/>
      <c r="EWY261" s="460"/>
      <c r="EWZ261" s="460"/>
      <c r="EXA261" s="460"/>
      <c r="EXB261" s="460"/>
      <c r="EXC261" s="460"/>
      <c r="EXD261" s="465"/>
      <c r="EXE261" s="460"/>
      <c r="EXF261" s="460"/>
      <c r="EXG261" s="460"/>
      <c r="EXH261" s="460"/>
      <c r="EXK261" s="460"/>
      <c r="EXL261" s="460"/>
      <c r="EXM261" s="460"/>
      <c r="EXN261" s="460"/>
      <c r="EXO261" s="460"/>
      <c r="EXP261" s="465"/>
      <c r="EXQ261" s="460"/>
      <c r="EXR261" s="460"/>
      <c r="EXS261" s="460"/>
      <c r="EXT261" s="460"/>
      <c r="EXW261" s="460"/>
      <c r="EXX261" s="460"/>
      <c r="EXY261" s="460"/>
      <c r="EXZ261" s="460"/>
      <c r="EYA261" s="460"/>
      <c r="EYB261" s="465"/>
      <c r="EYC261" s="460"/>
      <c r="EYD261" s="460"/>
      <c r="EYE261" s="460"/>
      <c r="EYF261" s="460"/>
      <c r="EYI261" s="460"/>
      <c r="EYJ261" s="460"/>
      <c r="EYK261" s="460"/>
      <c r="EYL261" s="460"/>
      <c r="EYM261" s="460"/>
      <c r="EYN261" s="465"/>
      <c r="EYO261" s="460"/>
      <c r="EYP261" s="460"/>
      <c r="EYQ261" s="460"/>
      <c r="EYR261" s="460"/>
      <c r="EYU261" s="460"/>
      <c r="EYV261" s="460"/>
      <c r="EYW261" s="460"/>
      <c r="EYX261" s="460"/>
      <c r="EYY261" s="460"/>
      <c r="EYZ261" s="465"/>
      <c r="EZA261" s="460"/>
      <c r="EZB261" s="460"/>
      <c r="EZC261" s="460"/>
      <c r="EZD261" s="460"/>
      <c r="EZG261" s="460"/>
      <c r="EZH261" s="460"/>
      <c r="EZI261" s="460"/>
      <c r="EZJ261" s="460"/>
      <c r="EZK261" s="460"/>
      <c r="EZL261" s="465"/>
      <c r="EZM261" s="460"/>
      <c r="EZN261" s="460"/>
      <c r="EZO261" s="460"/>
      <c r="EZP261" s="460"/>
      <c r="EZS261" s="460"/>
      <c r="EZT261" s="460"/>
      <c r="EZU261" s="460"/>
      <c r="EZV261" s="460"/>
      <c r="EZW261" s="460"/>
      <c r="EZX261" s="465"/>
      <c r="EZY261" s="460"/>
      <c r="EZZ261" s="460"/>
      <c r="FAA261" s="460"/>
      <c r="FAB261" s="460"/>
      <c r="FAE261" s="460"/>
      <c r="FAF261" s="460"/>
      <c r="FAG261" s="460"/>
      <c r="FAH261" s="460"/>
      <c r="FAI261" s="460"/>
      <c r="FAJ261" s="465"/>
      <c r="FAK261" s="460"/>
      <c r="FAL261" s="460"/>
      <c r="FAM261" s="460"/>
      <c r="FAN261" s="460"/>
      <c r="FAQ261" s="460"/>
      <c r="FAR261" s="460"/>
      <c r="FAS261" s="460"/>
      <c r="FAT261" s="460"/>
      <c r="FAU261" s="460"/>
      <c r="FAV261" s="465"/>
      <c r="FAW261" s="460"/>
      <c r="FAX261" s="460"/>
      <c r="FAY261" s="460"/>
      <c r="FAZ261" s="460"/>
      <c r="FBC261" s="460"/>
      <c r="FBD261" s="460"/>
      <c r="FBE261" s="460"/>
      <c r="FBF261" s="460"/>
      <c r="FBG261" s="460"/>
      <c r="FBH261" s="465"/>
      <c r="FBI261" s="460"/>
      <c r="FBJ261" s="460"/>
      <c r="FBK261" s="460"/>
      <c r="FBL261" s="460"/>
      <c r="FBO261" s="460"/>
      <c r="FBP261" s="460"/>
      <c r="FBQ261" s="460"/>
      <c r="FBR261" s="460"/>
      <c r="FBS261" s="460"/>
      <c r="FBT261" s="465"/>
      <c r="FBU261" s="460"/>
      <c r="FBV261" s="460"/>
      <c r="FBW261" s="460"/>
      <c r="FBX261" s="460"/>
      <c r="FCA261" s="460"/>
      <c r="FCB261" s="460"/>
      <c r="FCC261" s="460"/>
      <c r="FCD261" s="460"/>
      <c r="FCE261" s="460"/>
      <c r="FCF261" s="465"/>
      <c r="FCG261" s="460"/>
      <c r="FCH261" s="460"/>
      <c r="FCI261" s="460"/>
      <c r="FCJ261" s="460"/>
      <c r="FCM261" s="460"/>
      <c r="FCN261" s="460"/>
      <c r="FCO261" s="460"/>
      <c r="FCP261" s="460"/>
      <c r="FCQ261" s="460"/>
      <c r="FCR261" s="465"/>
      <c r="FCS261" s="460"/>
      <c r="FCT261" s="460"/>
      <c r="FCU261" s="460"/>
      <c r="FCV261" s="460"/>
      <c r="FCY261" s="460"/>
      <c r="FCZ261" s="460"/>
      <c r="FDA261" s="460"/>
      <c r="FDB261" s="460"/>
      <c r="FDC261" s="460"/>
      <c r="FDD261" s="465"/>
      <c r="FDE261" s="460"/>
      <c r="FDF261" s="460"/>
      <c r="FDG261" s="460"/>
      <c r="FDH261" s="460"/>
      <c r="FDK261" s="460"/>
      <c r="FDL261" s="460"/>
      <c r="FDM261" s="460"/>
      <c r="FDN261" s="460"/>
      <c r="FDO261" s="460"/>
      <c r="FDP261" s="465"/>
      <c r="FDQ261" s="460"/>
      <c r="FDR261" s="460"/>
      <c r="FDS261" s="460"/>
      <c r="FDT261" s="460"/>
      <c r="FDW261" s="460"/>
      <c r="FDX261" s="460"/>
      <c r="FDY261" s="460"/>
      <c r="FDZ261" s="460"/>
      <c r="FEA261" s="460"/>
      <c r="FEB261" s="465"/>
      <c r="FEC261" s="460"/>
      <c r="FED261" s="460"/>
      <c r="FEE261" s="460"/>
      <c r="FEF261" s="460"/>
      <c r="FEI261" s="460"/>
      <c r="FEJ261" s="460"/>
      <c r="FEK261" s="460"/>
      <c r="FEL261" s="460"/>
      <c r="FEM261" s="460"/>
      <c r="FEN261" s="465"/>
      <c r="FEO261" s="460"/>
      <c r="FEP261" s="460"/>
      <c r="FEQ261" s="460"/>
      <c r="FER261" s="460"/>
      <c r="FEU261" s="460"/>
      <c r="FEV261" s="460"/>
      <c r="FEW261" s="460"/>
      <c r="FEX261" s="460"/>
      <c r="FEY261" s="460"/>
      <c r="FEZ261" s="465"/>
      <c r="FFA261" s="460"/>
      <c r="FFB261" s="460"/>
      <c r="FFC261" s="460"/>
      <c r="FFD261" s="460"/>
      <c r="FFG261" s="460"/>
      <c r="FFH261" s="460"/>
      <c r="FFI261" s="460"/>
      <c r="FFJ261" s="460"/>
      <c r="FFK261" s="460"/>
      <c r="FFL261" s="465"/>
      <c r="FFM261" s="460"/>
      <c r="FFN261" s="460"/>
      <c r="FFO261" s="460"/>
      <c r="FFP261" s="460"/>
      <c r="FFS261" s="460"/>
      <c r="FFT261" s="460"/>
      <c r="FFU261" s="460"/>
      <c r="FFV261" s="460"/>
      <c r="FFW261" s="460"/>
      <c r="FFX261" s="465"/>
      <c r="FFY261" s="460"/>
      <c r="FFZ261" s="460"/>
      <c r="FGA261" s="460"/>
      <c r="FGB261" s="460"/>
      <c r="FGE261" s="460"/>
      <c r="FGF261" s="460"/>
      <c r="FGG261" s="460"/>
      <c r="FGH261" s="460"/>
      <c r="FGI261" s="460"/>
      <c r="FGJ261" s="465"/>
      <c r="FGK261" s="460"/>
      <c r="FGL261" s="460"/>
      <c r="FGM261" s="460"/>
      <c r="FGN261" s="460"/>
      <c r="FGQ261" s="460"/>
      <c r="FGR261" s="460"/>
      <c r="FGS261" s="460"/>
      <c r="FGT261" s="460"/>
      <c r="FGU261" s="460"/>
      <c r="FGV261" s="465"/>
      <c r="FGW261" s="460"/>
      <c r="FGX261" s="460"/>
      <c r="FGY261" s="460"/>
      <c r="FGZ261" s="460"/>
      <c r="FHC261" s="460"/>
      <c r="FHD261" s="460"/>
      <c r="FHE261" s="460"/>
      <c r="FHF261" s="460"/>
      <c r="FHG261" s="460"/>
      <c r="FHH261" s="465"/>
      <c r="FHI261" s="460"/>
      <c r="FHJ261" s="460"/>
      <c r="FHK261" s="460"/>
      <c r="FHL261" s="460"/>
      <c r="FHO261" s="460"/>
      <c r="FHP261" s="460"/>
      <c r="FHQ261" s="460"/>
      <c r="FHR261" s="460"/>
      <c r="FHS261" s="460"/>
      <c r="FHT261" s="465"/>
      <c r="FHU261" s="460"/>
      <c r="FHV261" s="460"/>
      <c r="FHW261" s="460"/>
      <c r="FHX261" s="460"/>
      <c r="FIA261" s="460"/>
      <c r="FIB261" s="460"/>
      <c r="FIC261" s="460"/>
      <c r="FID261" s="460"/>
      <c r="FIE261" s="460"/>
      <c r="FIF261" s="465"/>
      <c r="FIG261" s="460"/>
      <c r="FIH261" s="460"/>
      <c r="FII261" s="460"/>
      <c r="FIJ261" s="460"/>
      <c r="FIM261" s="460"/>
      <c r="FIN261" s="460"/>
      <c r="FIO261" s="460"/>
      <c r="FIP261" s="460"/>
      <c r="FIQ261" s="460"/>
      <c r="FIR261" s="465"/>
      <c r="FIS261" s="460"/>
      <c r="FIT261" s="460"/>
      <c r="FIU261" s="460"/>
      <c r="FIV261" s="460"/>
      <c r="FIY261" s="460"/>
      <c r="FIZ261" s="460"/>
      <c r="FJA261" s="460"/>
      <c r="FJB261" s="460"/>
      <c r="FJC261" s="460"/>
      <c r="FJD261" s="465"/>
      <c r="FJE261" s="460"/>
      <c r="FJF261" s="460"/>
      <c r="FJG261" s="460"/>
      <c r="FJH261" s="460"/>
      <c r="FJK261" s="460"/>
      <c r="FJL261" s="460"/>
      <c r="FJM261" s="460"/>
      <c r="FJN261" s="460"/>
      <c r="FJO261" s="460"/>
      <c r="FJP261" s="465"/>
      <c r="FJQ261" s="460"/>
      <c r="FJR261" s="460"/>
      <c r="FJS261" s="460"/>
      <c r="FJT261" s="460"/>
      <c r="FJW261" s="460"/>
      <c r="FJX261" s="460"/>
      <c r="FJY261" s="460"/>
      <c r="FJZ261" s="460"/>
      <c r="FKA261" s="460"/>
      <c r="FKB261" s="465"/>
      <c r="FKC261" s="460"/>
      <c r="FKD261" s="460"/>
      <c r="FKE261" s="460"/>
      <c r="FKF261" s="460"/>
      <c r="FKI261" s="460"/>
      <c r="FKJ261" s="460"/>
      <c r="FKK261" s="460"/>
      <c r="FKL261" s="460"/>
      <c r="FKM261" s="460"/>
      <c r="FKN261" s="465"/>
      <c r="FKO261" s="460"/>
      <c r="FKP261" s="460"/>
      <c r="FKQ261" s="460"/>
      <c r="FKR261" s="460"/>
      <c r="FKU261" s="460"/>
      <c r="FKV261" s="460"/>
      <c r="FKW261" s="460"/>
      <c r="FKX261" s="460"/>
      <c r="FKY261" s="460"/>
      <c r="FKZ261" s="465"/>
      <c r="FLA261" s="460"/>
      <c r="FLB261" s="460"/>
      <c r="FLC261" s="460"/>
      <c r="FLD261" s="460"/>
      <c r="FLG261" s="460"/>
      <c r="FLH261" s="460"/>
      <c r="FLI261" s="460"/>
      <c r="FLJ261" s="460"/>
      <c r="FLK261" s="460"/>
      <c r="FLL261" s="465"/>
      <c r="FLM261" s="460"/>
      <c r="FLN261" s="460"/>
      <c r="FLO261" s="460"/>
      <c r="FLP261" s="460"/>
      <c r="FLS261" s="460"/>
      <c r="FLT261" s="460"/>
      <c r="FLU261" s="460"/>
      <c r="FLV261" s="460"/>
      <c r="FLW261" s="460"/>
      <c r="FLX261" s="465"/>
      <c r="FLY261" s="460"/>
      <c r="FLZ261" s="460"/>
      <c r="FMA261" s="460"/>
      <c r="FMB261" s="460"/>
      <c r="FME261" s="460"/>
      <c r="FMF261" s="460"/>
      <c r="FMG261" s="460"/>
      <c r="FMH261" s="460"/>
      <c r="FMI261" s="460"/>
      <c r="FMJ261" s="465"/>
      <c r="FMK261" s="460"/>
      <c r="FML261" s="460"/>
      <c r="FMM261" s="460"/>
      <c r="FMN261" s="460"/>
      <c r="FMQ261" s="460"/>
      <c r="FMR261" s="460"/>
      <c r="FMS261" s="460"/>
      <c r="FMT261" s="460"/>
      <c r="FMU261" s="460"/>
      <c r="FMV261" s="465"/>
      <c r="FMW261" s="460"/>
      <c r="FMX261" s="460"/>
      <c r="FMY261" s="460"/>
      <c r="FMZ261" s="460"/>
      <c r="FNC261" s="460"/>
      <c r="FND261" s="460"/>
      <c r="FNE261" s="460"/>
      <c r="FNF261" s="460"/>
      <c r="FNG261" s="460"/>
      <c r="FNH261" s="465"/>
      <c r="FNI261" s="460"/>
      <c r="FNJ261" s="460"/>
      <c r="FNK261" s="460"/>
      <c r="FNL261" s="460"/>
      <c r="FNO261" s="460"/>
      <c r="FNP261" s="460"/>
      <c r="FNQ261" s="460"/>
      <c r="FNR261" s="460"/>
      <c r="FNS261" s="460"/>
      <c r="FNT261" s="465"/>
      <c r="FNU261" s="460"/>
      <c r="FNV261" s="460"/>
      <c r="FNW261" s="460"/>
      <c r="FNX261" s="460"/>
      <c r="FOA261" s="460"/>
      <c r="FOB261" s="460"/>
      <c r="FOC261" s="460"/>
      <c r="FOD261" s="460"/>
      <c r="FOE261" s="460"/>
      <c r="FOF261" s="465"/>
      <c r="FOG261" s="460"/>
      <c r="FOH261" s="460"/>
      <c r="FOI261" s="460"/>
      <c r="FOJ261" s="460"/>
      <c r="FOM261" s="460"/>
      <c r="FON261" s="460"/>
      <c r="FOO261" s="460"/>
      <c r="FOP261" s="460"/>
      <c r="FOQ261" s="460"/>
      <c r="FOR261" s="465"/>
      <c r="FOS261" s="460"/>
      <c r="FOT261" s="460"/>
      <c r="FOU261" s="460"/>
      <c r="FOV261" s="460"/>
      <c r="FOY261" s="460"/>
      <c r="FOZ261" s="460"/>
      <c r="FPA261" s="460"/>
      <c r="FPB261" s="460"/>
      <c r="FPC261" s="460"/>
      <c r="FPD261" s="465"/>
      <c r="FPE261" s="460"/>
      <c r="FPF261" s="460"/>
      <c r="FPG261" s="460"/>
      <c r="FPH261" s="460"/>
      <c r="FPK261" s="460"/>
      <c r="FPL261" s="460"/>
      <c r="FPM261" s="460"/>
      <c r="FPN261" s="460"/>
      <c r="FPO261" s="460"/>
      <c r="FPP261" s="465"/>
      <c r="FPQ261" s="460"/>
      <c r="FPR261" s="460"/>
      <c r="FPS261" s="460"/>
      <c r="FPT261" s="460"/>
      <c r="FPW261" s="460"/>
      <c r="FPX261" s="460"/>
      <c r="FPY261" s="460"/>
      <c r="FPZ261" s="460"/>
      <c r="FQA261" s="460"/>
      <c r="FQB261" s="465"/>
      <c r="FQC261" s="460"/>
      <c r="FQD261" s="460"/>
      <c r="FQE261" s="460"/>
      <c r="FQF261" s="460"/>
      <c r="FQI261" s="460"/>
      <c r="FQJ261" s="460"/>
      <c r="FQK261" s="460"/>
      <c r="FQL261" s="460"/>
      <c r="FQM261" s="460"/>
      <c r="FQN261" s="465"/>
      <c r="FQO261" s="460"/>
      <c r="FQP261" s="460"/>
      <c r="FQQ261" s="460"/>
      <c r="FQR261" s="460"/>
      <c r="FQU261" s="460"/>
      <c r="FQV261" s="460"/>
      <c r="FQW261" s="460"/>
      <c r="FQX261" s="460"/>
      <c r="FQY261" s="460"/>
      <c r="FQZ261" s="465"/>
      <c r="FRA261" s="460"/>
      <c r="FRB261" s="460"/>
      <c r="FRC261" s="460"/>
      <c r="FRD261" s="460"/>
      <c r="FRG261" s="460"/>
      <c r="FRH261" s="460"/>
      <c r="FRI261" s="460"/>
      <c r="FRJ261" s="460"/>
      <c r="FRK261" s="460"/>
      <c r="FRL261" s="465"/>
      <c r="FRM261" s="460"/>
      <c r="FRN261" s="460"/>
      <c r="FRO261" s="460"/>
      <c r="FRP261" s="460"/>
      <c r="FRS261" s="460"/>
      <c r="FRT261" s="460"/>
      <c r="FRU261" s="460"/>
      <c r="FRV261" s="460"/>
      <c r="FRW261" s="460"/>
      <c r="FRX261" s="465"/>
      <c r="FRY261" s="460"/>
      <c r="FRZ261" s="460"/>
      <c r="FSA261" s="460"/>
      <c r="FSB261" s="460"/>
      <c r="FSE261" s="460"/>
      <c r="FSF261" s="460"/>
      <c r="FSG261" s="460"/>
      <c r="FSH261" s="460"/>
      <c r="FSI261" s="460"/>
      <c r="FSJ261" s="465"/>
      <c r="FSK261" s="460"/>
      <c r="FSL261" s="460"/>
      <c r="FSM261" s="460"/>
      <c r="FSN261" s="460"/>
      <c r="FSQ261" s="460"/>
      <c r="FSR261" s="460"/>
      <c r="FSS261" s="460"/>
      <c r="FST261" s="460"/>
      <c r="FSU261" s="460"/>
      <c r="FSV261" s="465"/>
      <c r="FSW261" s="460"/>
      <c r="FSX261" s="460"/>
      <c r="FSY261" s="460"/>
      <c r="FSZ261" s="460"/>
      <c r="FTC261" s="460"/>
      <c r="FTD261" s="460"/>
      <c r="FTE261" s="460"/>
      <c r="FTF261" s="460"/>
      <c r="FTG261" s="460"/>
      <c r="FTH261" s="465"/>
      <c r="FTI261" s="460"/>
      <c r="FTJ261" s="460"/>
      <c r="FTK261" s="460"/>
      <c r="FTL261" s="460"/>
      <c r="FTO261" s="460"/>
      <c r="FTP261" s="460"/>
      <c r="FTQ261" s="460"/>
      <c r="FTR261" s="460"/>
      <c r="FTS261" s="460"/>
      <c r="FTT261" s="465"/>
      <c r="FTU261" s="460"/>
      <c r="FTV261" s="460"/>
      <c r="FTW261" s="460"/>
      <c r="FTX261" s="460"/>
      <c r="FUA261" s="460"/>
      <c r="FUB261" s="460"/>
      <c r="FUC261" s="460"/>
      <c r="FUD261" s="460"/>
      <c r="FUE261" s="460"/>
      <c r="FUF261" s="465"/>
      <c r="FUG261" s="460"/>
      <c r="FUH261" s="460"/>
      <c r="FUI261" s="460"/>
      <c r="FUJ261" s="460"/>
      <c r="FUM261" s="460"/>
      <c r="FUN261" s="460"/>
      <c r="FUO261" s="460"/>
      <c r="FUP261" s="460"/>
      <c r="FUQ261" s="460"/>
      <c r="FUR261" s="465"/>
      <c r="FUS261" s="460"/>
      <c r="FUT261" s="460"/>
      <c r="FUU261" s="460"/>
      <c r="FUV261" s="460"/>
      <c r="FUY261" s="460"/>
      <c r="FUZ261" s="460"/>
      <c r="FVA261" s="460"/>
      <c r="FVB261" s="460"/>
      <c r="FVC261" s="460"/>
      <c r="FVD261" s="465"/>
      <c r="FVE261" s="460"/>
      <c r="FVF261" s="460"/>
      <c r="FVG261" s="460"/>
      <c r="FVH261" s="460"/>
      <c r="FVK261" s="460"/>
      <c r="FVL261" s="460"/>
      <c r="FVM261" s="460"/>
      <c r="FVN261" s="460"/>
      <c r="FVO261" s="460"/>
      <c r="FVP261" s="465"/>
      <c r="FVQ261" s="460"/>
      <c r="FVR261" s="460"/>
      <c r="FVS261" s="460"/>
      <c r="FVT261" s="460"/>
      <c r="FVW261" s="460"/>
      <c r="FVX261" s="460"/>
      <c r="FVY261" s="460"/>
      <c r="FVZ261" s="460"/>
      <c r="FWA261" s="460"/>
      <c r="FWB261" s="465"/>
      <c r="FWC261" s="460"/>
      <c r="FWD261" s="460"/>
      <c r="FWE261" s="460"/>
      <c r="FWF261" s="460"/>
      <c r="FWI261" s="460"/>
      <c r="FWJ261" s="460"/>
      <c r="FWK261" s="460"/>
      <c r="FWL261" s="460"/>
      <c r="FWM261" s="460"/>
      <c r="FWN261" s="465"/>
      <c r="FWO261" s="460"/>
      <c r="FWP261" s="460"/>
      <c r="FWQ261" s="460"/>
      <c r="FWR261" s="460"/>
      <c r="FWU261" s="460"/>
      <c r="FWV261" s="460"/>
      <c r="FWW261" s="460"/>
      <c r="FWX261" s="460"/>
      <c r="FWY261" s="460"/>
      <c r="FWZ261" s="465"/>
      <c r="FXA261" s="460"/>
      <c r="FXB261" s="460"/>
      <c r="FXC261" s="460"/>
      <c r="FXD261" s="460"/>
      <c r="FXG261" s="460"/>
      <c r="FXH261" s="460"/>
      <c r="FXI261" s="460"/>
      <c r="FXJ261" s="460"/>
      <c r="FXK261" s="460"/>
      <c r="FXL261" s="465"/>
      <c r="FXM261" s="460"/>
      <c r="FXN261" s="460"/>
      <c r="FXO261" s="460"/>
      <c r="FXP261" s="460"/>
      <c r="FXS261" s="460"/>
      <c r="FXT261" s="460"/>
      <c r="FXU261" s="460"/>
      <c r="FXV261" s="460"/>
      <c r="FXW261" s="460"/>
      <c r="FXX261" s="465"/>
      <c r="FXY261" s="460"/>
      <c r="FXZ261" s="460"/>
      <c r="FYA261" s="460"/>
      <c r="FYB261" s="460"/>
      <c r="FYE261" s="460"/>
      <c r="FYF261" s="460"/>
      <c r="FYG261" s="460"/>
      <c r="FYH261" s="460"/>
      <c r="FYI261" s="460"/>
      <c r="FYJ261" s="465"/>
      <c r="FYK261" s="460"/>
      <c r="FYL261" s="460"/>
      <c r="FYM261" s="460"/>
      <c r="FYN261" s="460"/>
      <c r="FYQ261" s="460"/>
      <c r="FYR261" s="460"/>
      <c r="FYS261" s="460"/>
      <c r="FYT261" s="460"/>
      <c r="FYU261" s="460"/>
      <c r="FYV261" s="465"/>
      <c r="FYW261" s="460"/>
      <c r="FYX261" s="460"/>
      <c r="FYY261" s="460"/>
      <c r="FYZ261" s="460"/>
      <c r="FZC261" s="460"/>
      <c r="FZD261" s="460"/>
      <c r="FZE261" s="460"/>
      <c r="FZF261" s="460"/>
      <c r="FZG261" s="460"/>
      <c r="FZH261" s="465"/>
      <c r="FZI261" s="460"/>
      <c r="FZJ261" s="460"/>
      <c r="FZK261" s="460"/>
      <c r="FZL261" s="460"/>
      <c r="FZO261" s="460"/>
      <c r="FZP261" s="460"/>
      <c r="FZQ261" s="460"/>
      <c r="FZR261" s="460"/>
      <c r="FZS261" s="460"/>
      <c r="FZT261" s="465"/>
      <c r="FZU261" s="460"/>
      <c r="FZV261" s="460"/>
      <c r="FZW261" s="460"/>
      <c r="FZX261" s="460"/>
      <c r="GAA261" s="460"/>
      <c r="GAB261" s="460"/>
      <c r="GAC261" s="460"/>
      <c r="GAD261" s="460"/>
      <c r="GAE261" s="460"/>
      <c r="GAF261" s="465"/>
      <c r="GAG261" s="460"/>
      <c r="GAH261" s="460"/>
      <c r="GAI261" s="460"/>
      <c r="GAJ261" s="460"/>
      <c r="GAM261" s="460"/>
      <c r="GAN261" s="460"/>
      <c r="GAO261" s="460"/>
      <c r="GAP261" s="460"/>
      <c r="GAQ261" s="460"/>
      <c r="GAR261" s="465"/>
      <c r="GAS261" s="460"/>
      <c r="GAT261" s="460"/>
      <c r="GAU261" s="460"/>
      <c r="GAV261" s="460"/>
      <c r="GAY261" s="460"/>
      <c r="GAZ261" s="460"/>
      <c r="GBA261" s="460"/>
      <c r="GBB261" s="460"/>
      <c r="GBC261" s="460"/>
      <c r="GBD261" s="465"/>
      <c r="GBE261" s="460"/>
      <c r="GBF261" s="460"/>
      <c r="GBG261" s="460"/>
      <c r="GBH261" s="460"/>
      <c r="GBK261" s="460"/>
      <c r="GBL261" s="460"/>
      <c r="GBM261" s="460"/>
      <c r="GBN261" s="460"/>
      <c r="GBO261" s="460"/>
      <c r="GBP261" s="465"/>
      <c r="GBQ261" s="460"/>
      <c r="GBR261" s="460"/>
      <c r="GBS261" s="460"/>
      <c r="GBT261" s="460"/>
      <c r="GBW261" s="460"/>
      <c r="GBX261" s="460"/>
      <c r="GBY261" s="460"/>
      <c r="GBZ261" s="460"/>
      <c r="GCA261" s="460"/>
      <c r="GCB261" s="465"/>
      <c r="GCC261" s="460"/>
      <c r="GCD261" s="460"/>
      <c r="GCE261" s="460"/>
      <c r="GCF261" s="460"/>
      <c r="GCI261" s="460"/>
      <c r="GCJ261" s="460"/>
      <c r="GCK261" s="460"/>
      <c r="GCL261" s="460"/>
      <c r="GCM261" s="460"/>
      <c r="GCN261" s="465"/>
      <c r="GCO261" s="460"/>
      <c r="GCP261" s="460"/>
      <c r="GCQ261" s="460"/>
      <c r="GCR261" s="460"/>
      <c r="GCU261" s="460"/>
      <c r="GCV261" s="460"/>
      <c r="GCW261" s="460"/>
      <c r="GCX261" s="460"/>
      <c r="GCY261" s="460"/>
      <c r="GCZ261" s="465"/>
      <c r="GDA261" s="460"/>
      <c r="GDB261" s="460"/>
      <c r="GDC261" s="460"/>
      <c r="GDD261" s="460"/>
      <c r="GDG261" s="460"/>
      <c r="GDH261" s="460"/>
      <c r="GDI261" s="460"/>
      <c r="GDJ261" s="460"/>
      <c r="GDK261" s="460"/>
      <c r="GDL261" s="465"/>
      <c r="GDM261" s="460"/>
      <c r="GDN261" s="460"/>
      <c r="GDO261" s="460"/>
      <c r="GDP261" s="460"/>
      <c r="GDS261" s="460"/>
      <c r="GDT261" s="460"/>
      <c r="GDU261" s="460"/>
      <c r="GDV261" s="460"/>
      <c r="GDW261" s="460"/>
      <c r="GDX261" s="465"/>
      <c r="GDY261" s="460"/>
      <c r="GDZ261" s="460"/>
      <c r="GEA261" s="460"/>
      <c r="GEB261" s="460"/>
      <c r="GEE261" s="460"/>
      <c r="GEF261" s="460"/>
      <c r="GEG261" s="460"/>
      <c r="GEH261" s="460"/>
      <c r="GEI261" s="460"/>
      <c r="GEJ261" s="465"/>
      <c r="GEK261" s="460"/>
      <c r="GEL261" s="460"/>
      <c r="GEM261" s="460"/>
      <c r="GEN261" s="460"/>
      <c r="GEQ261" s="460"/>
      <c r="GER261" s="460"/>
      <c r="GES261" s="460"/>
      <c r="GET261" s="460"/>
      <c r="GEU261" s="460"/>
      <c r="GEV261" s="465"/>
      <c r="GEW261" s="460"/>
      <c r="GEX261" s="460"/>
      <c r="GEY261" s="460"/>
      <c r="GEZ261" s="460"/>
      <c r="GFC261" s="460"/>
      <c r="GFD261" s="460"/>
      <c r="GFE261" s="460"/>
      <c r="GFF261" s="460"/>
      <c r="GFG261" s="460"/>
      <c r="GFH261" s="465"/>
      <c r="GFI261" s="460"/>
      <c r="GFJ261" s="460"/>
      <c r="GFK261" s="460"/>
      <c r="GFL261" s="460"/>
      <c r="GFO261" s="460"/>
      <c r="GFP261" s="460"/>
      <c r="GFQ261" s="460"/>
      <c r="GFR261" s="460"/>
      <c r="GFS261" s="460"/>
      <c r="GFT261" s="465"/>
      <c r="GFU261" s="460"/>
      <c r="GFV261" s="460"/>
      <c r="GFW261" s="460"/>
      <c r="GFX261" s="460"/>
      <c r="GGA261" s="460"/>
      <c r="GGB261" s="460"/>
      <c r="GGC261" s="460"/>
      <c r="GGD261" s="460"/>
      <c r="GGE261" s="460"/>
      <c r="GGF261" s="465"/>
      <c r="GGG261" s="460"/>
      <c r="GGH261" s="460"/>
      <c r="GGI261" s="460"/>
      <c r="GGJ261" s="460"/>
      <c r="GGM261" s="460"/>
      <c r="GGN261" s="460"/>
      <c r="GGO261" s="460"/>
      <c r="GGP261" s="460"/>
      <c r="GGQ261" s="460"/>
      <c r="GGR261" s="465"/>
      <c r="GGS261" s="460"/>
      <c r="GGT261" s="460"/>
      <c r="GGU261" s="460"/>
      <c r="GGV261" s="460"/>
      <c r="GGY261" s="460"/>
      <c r="GGZ261" s="460"/>
      <c r="GHA261" s="460"/>
      <c r="GHB261" s="460"/>
      <c r="GHC261" s="460"/>
      <c r="GHD261" s="465"/>
      <c r="GHE261" s="460"/>
      <c r="GHF261" s="460"/>
      <c r="GHG261" s="460"/>
      <c r="GHH261" s="460"/>
      <c r="GHK261" s="460"/>
      <c r="GHL261" s="460"/>
      <c r="GHM261" s="460"/>
      <c r="GHN261" s="460"/>
      <c r="GHO261" s="460"/>
      <c r="GHP261" s="465"/>
      <c r="GHQ261" s="460"/>
      <c r="GHR261" s="460"/>
      <c r="GHS261" s="460"/>
      <c r="GHT261" s="460"/>
      <c r="GHW261" s="460"/>
      <c r="GHX261" s="460"/>
      <c r="GHY261" s="460"/>
      <c r="GHZ261" s="460"/>
      <c r="GIA261" s="460"/>
      <c r="GIB261" s="465"/>
      <c r="GIC261" s="460"/>
      <c r="GID261" s="460"/>
      <c r="GIE261" s="460"/>
      <c r="GIF261" s="460"/>
      <c r="GII261" s="460"/>
      <c r="GIJ261" s="460"/>
      <c r="GIK261" s="460"/>
      <c r="GIL261" s="460"/>
      <c r="GIM261" s="460"/>
      <c r="GIN261" s="465"/>
      <c r="GIO261" s="460"/>
      <c r="GIP261" s="460"/>
      <c r="GIQ261" s="460"/>
      <c r="GIR261" s="460"/>
      <c r="GIU261" s="460"/>
      <c r="GIV261" s="460"/>
      <c r="GIW261" s="460"/>
      <c r="GIX261" s="460"/>
      <c r="GIY261" s="460"/>
      <c r="GIZ261" s="465"/>
      <c r="GJA261" s="460"/>
      <c r="GJB261" s="460"/>
      <c r="GJC261" s="460"/>
      <c r="GJD261" s="460"/>
      <c r="GJG261" s="460"/>
      <c r="GJH261" s="460"/>
      <c r="GJI261" s="460"/>
      <c r="GJJ261" s="460"/>
      <c r="GJK261" s="460"/>
      <c r="GJL261" s="465"/>
      <c r="GJM261" s="460"/>
      <c r="GJN261" s="460"/>
      <c r="GJO261" s="460"/>
      <c r="GJP261" s="460"/>
      <c r="GJS261" s="460"/>
      <c r="GJT261" s="460"/>
      <c r="GJU261" s="460"/>
      <c r="GJV261" s="460"/>
      <c r="GJW261" s="460"/>
      <c r="GJX261" s="465"/>
      <c r="GJY261" s="460"/>
      <c r="GJZ261" s="460"/>
      <c r="GKA261" s="460"/>
      <c r="GKB261" s="460"/>
      <c r="GKE261" s="460"/>
      <c r="GKF261" s="460"/>
      <c r="GKG261" s="460"/>
      <c r="GKH261" s="460"/>
      <c r="GKI261" s="460"/>
      <c r="GKJ261" s="465"/>
      <c r="GKK261" s="460"/>
      <c r="GKL261" s="460"/>
      <c r="GKM261" s="460"/>
      <c r="GKN261" s="460"/>
      <c r="GKQ261" s="460"/>
      <c r="GKR261" s="460"/>
      <c r="GKS261" s="460"/>
      <c r="GKT261" s="460"/>
      <c r="GKU261" s="460"/>
      <c r="GKV261" s="465"/>
      <c r="GKW261" s="460"/>
      <c r="GKX261" s="460"/>
      <c r="GKY261" s="460"/>
      <c r="GKZ261" s="460"/>
      <c r="GLC261" s="460"/>
      <c r="GLD261" s="460"/>
      <c r="GLE261" s="460"/>
      <c r="GLF261" s="460"/>
      <c r="GLG261" s="460"/>
      <c r="GLH261" s="465"/>
      <c r="GLI261" s="460"/>
      <c r="GLJ261" s="460"/>
      <c r="GLK261" s="460"/>
      <c r="GLL261" s="460"/>
      <c r="GLO261" s="460"/>
      <c r="GLP261" s="460"/>
      <c r="GLQ261" s="460"/>
      <c r="GLR261" s="460"/>
      <c r="GLS261" s="460"/>
      <c r="GLT261" s="465"/>
      <c r="GLU261" s="460"/>
      <c r="GLV261" s="460"/>
      <c r="GLW261" s="460"/>
      <c r="GLX261" s="460"/>
      <c r="GMA261" s="460"/>
      <c r="GMB261" s="460"/>
      <c r="GMC261" s="460"/>
      <c r="GMD261" s="460"/>
      <c r="GME261" s="460"/>
      <c r="GMF261" s="465"/>
      <c r="GMG261" s="460"/>
      <c r="GMH261" s="460"/>
      <c r="GMI261" s="460"/>
      <c r="GMJ261" s="460"/>
      <c r="GMM261" s="460"/>
      <c r="GMN261" s="460"/>
      <c r="GMO261" s="460"/>
      <c r="GMP261" s="460"/>
      <c r="GMQ261" s="460"/>
      <c r="GMR261" s="465"/>
      <c r="GMS261" s="460"/>
      <c r="GMT261" s="460"/>
      <c r="GMU261" s="460"/>
      <c r="GMV261" s="460"/>
      <c r="GMY261" s="460"/>
      <c r="GMZ261" s="460"/>
      <c r="GNA261" s="460"/>
      <c r="GNB261" s="460"/>
      <c r="GNC261" s="460"/>
      <c r="GND261" s="465"/>
      <c r="GNE261" s="460"/>
      <c r="GNF261" s="460"/>
      <c r="GNG261" s="460"/>
      <c r="GNH261" s="460"/>
      <c r="GNK261" s="460"/>
      <c r="GNL261" s="460"/>
      <c r="GNM261" s="460"/>
      <c r="GNN261" s="460"/>
      <c r="GNO261" s="460"/>
      <c r="GNP261" s="465"/>
      <c r="GNQ261" s="460"/>
      <c r="GNR261" s="460"/>
      <c r="GNS261" s="460"/>
      <c r="GNT261" s="460"/>
      <c r="GNW261" s="460"/>
      <c r="GNX261" s="460"/>
      <c r="GNY261" s="460"/>
      <c r="GNZ261" s="460"/>
      <c r="GOA261" s="460"/>
      <c r="GOB261" s="465"/>
      <c r="GOC261" s="460"/>
      <c r="GOD261" s="460"/>
      <c r="GOE261" s="460"/>
      <c r="GOF261" s="460"/>
      <c r="GOI261" s="460"/>
      <c r="GOJ261" s="460"/>
      <c r="GOK261" s="460"/>
      <c r="GOL261" s="460"/>
      <c r="GOM261" s="460"/>
      <c r="GON261" s="465"/>
      <c r="GOO261" s="460"/>
      <c r="GOP261" s="460"/>
      <c r="GOQ261" s="460"/>
      <c r="GOR261" s="460"/>
      <c r="GOU261" s="460"/>
      <c r="GOV261" s="460"/>
      <c r="GOW261" s="460"/>
      <c r="GOX261" s="460"/>
      <c r="GOY261" s="460"/>
      <c r="GOZ261" s="465"/>
      <c r="GPA261" s="460"/>
      <c r="GPB261" s="460"/>
      <c r="GPC261" s="460"/>
      <c r="GPD261" s="460"/>
      <c r="GPG261" s="460"/>
      <c r="GPH261" s="460"/>
      <c r="GPI261" s="460"/>
      <c r="GPJ261" s="460"/>
      <c r="GPK261" s="460"/>
      <c r="GPL261" s="465"/>
      <c r="GPM261" s="460"/>
      <c r="GPN261" s="460"/>
      <c r="GPO261" s="460"/>
      <c r="GPP261" s="460"/>
      <c r="GPS261" s="460"/>
      <c r="GPT261" s="460"/>
      <c r="GPU261" s="460"/>
      <c r="GPV261" s="460"/>
      <c r="GPW261" s="460"/>
      <c r="GPX261" s="465"/>
      <c r="GPY261" s="460"/>
      <c r="GPZ261" s="460"/>
      <c r="GQA261" s="460"/>
      <c r="GQB261" s="460"/>
      <c r="GQE261" s="460"/>
      <c r="GQF261" s="460"/>
      <c r="GQG261" s="460"/>
      <c r="GQH261" s="460"/>
      <c r="GQI261" s="460"/>
      <c r="GQJ261" s="465"/>
      <c r="GQK261" s="460"/>
      <c r="GQL261" s="460"/>
      <c r="GQM261" s="460"/>
      <c r="GQN261" s="460"/>
      <c r="GQQ261" s="460"/>
      <c r="GQR261" s="460"/>
      <c r="GQS261" s="460"/>
      <c r="GQT261" s="460"/>
      <c r="GQU261" s="460"/>
      <c r="GQV261" s="465"/>
      <c r="GQW261" s="460"/>
      <c r="GQX261" s="460"/>
      <c r="GQY261" s="460"/>
      <c r="GQZ261" s="460"/>
      <c r="GRC261" s="460"/>
      <c r="GRD261" s="460"/>
      <c r="GRE261" s="460"/>
      <c r="GRF261" s="460"/>
      <c r="GRG261" s="460"/>
      <c r="GRH261" s="465"/>
      <c r="GRI261" s="460"/>
      <c r="GRJ261" s="460"/>
      <c r="GRK261" s="460"/>
      <c r="GRL261" s="460"/>
      <c r="GRO261" s="460"/>
      <c r="GRP261" s="460"/>
      <c r="GRQ261" s="460"/>
      <c r="GRR261" s="460"/>
      <c r="GRS261" s="460"/>
      <c r="GRT261" s="465"/>
      <c r="GRU261" s="460"/>
      <c r="GRV261" s="460"/>
      <c r="GRW261" s="460"/>
      <c r="GRX261" s="460"/>
      <c r="GSA261" s="460"/>
      <c r="GSB261" s="460"/>
      <c r="GSC261" s="460"/>
      <c r="GSD261" s="460"/>
      <c r="GSE261" s="460"/>
      <c r="GSF261" s="465"/>
      <c r="GSG261" s="460"/>
      <c r="GSH261" s="460"/>
      <c r="GSI261" s="460"/>
      <c r="GSJ261" s="460"/>
      <c r="GSM261" s="460"/>
      <c r="GSN261" s="460"/>
      <c r="GSO261" s="460"/>
      <c r="GSP261" s="460"/>
      <c r="GSQ261" s="460"/>
      <c r="GSR261" s="465"/>
      <c r="GSS261" s="460"/>
      <c r="GST261" s="460"/>
      <c r="GSU261" s="460"/>
      <c r="GSV261" s="460"/>
      <c r="GSY261" s="460"/>
      <c r="GSZ261" s="460"/>
      <c r="GTA261" s="460"/>
      <c r="GTB261" s="460"/>
      <c r="GTC261" s="460"/>
      <c r="GTD261" s="465"/>
      <c r="GTE261" s="460"/>
      <c r="GTF261" s="460"/>
      <c r="GTG261" s="460"/>
      <c r="GTH261" s="460"/>
      <c r="GTK261" s="460"/>
      <c r="GTL261" s="460"/>
      <c r="GTM261" s="460"/>
      <c r="GTN261" s="460"/>
      <c r="GTO261" s="460"/>
      <c r="GTP261" s="465"/>
      <c r="GTQ261" s="460"/>
      <c r="GTR261" s="460"/>
      <c r="GTS261" s="460"/>
      <c r="GTT261" s="460"/>
      <c r="GTW261" s="460"/>
      <c r="GTX261" s="460"/>
      <c r="GTY261" s="460"/>
      <c r="GTZ261" s="460"/>
      <c r="GUA261" s="460"/>
      <c r="GUB261" s="465"/>
      <c r="GUC261" s="460"/>
      <c r="GUD261" s="460"/>
      <c r="GUE261" s="460"/>
      <c r="GUF261" s="460"/>
      <c r="GUI261" s="460"/>
      <c r="GUJ261" s="460"/>
      <c r="GUK261" s="460"/>
      <c r="GUL261" s="460"/>
      <c r="GUM261" s="460"/>
      <c r="GUN261" s="465"/>
      <c r="GUO261" s="460"/>
      <c r="GUP261" s="460"/>
      <c r="GUQ261" s="460"/>
      <c r="GUR261" s="460"/>
      <c r="GUU261" s="460"/>
      <c r="GUV261" s="460"/>
      <c r="GUW261" s="460"/>
      <c r="GUX261" s="460"/>
      <c r="GUY261" s="460"/>
      <c r="GUZ261" s="465"/>
      <c r="GVA261" s="460"/>
      <c r="GVB261" s="460"/>
      <c r="GVC261" s="460"/>
      <c r="GVD261" s="460"/>
      <c r="GVG261" s="460"/>
      <c r="GVH261" s="460"/>
      <c r="GVI261" s="460"/>
      <c r="GVJ261" s="460"/>
      <c r="GVK261" s="460"/>
      <c r="GVL261" s="465"/>
      <c r="GVM261" s="460"/>
      <c r="GVN261" s="460"/>
      <c r="GVO261" s="460"/>
      <c r="GVP261" s="460"/>
      <c r="GVS261" s="460"/>
      <c r="GVT261" s="460"/>
      <c r="GVU261" s="460"/>
      <c r="GVV261" s="460"/>
      <c r="GVW261" s="460"/>
      <c r="GVX261" s="465"/>
      <c r="GVY261" s="460"/>
      <c r="GVZ261" s="460"/>
      <c r="GWA261" s="460"/>
      <c r="GWB261" s="460"/>
      <c r="GWE261" s="460"/>
      <c r="GWF261" s="460"/>
      <c r="GWG261" s="460"/>
      <c r="GWH261" s="460"/>
      <c r="GWI261" s="460"/>
      <c r="GWJ261" s="465"/>
      <c r="GWK261" s="460"/>
      <c r="GWL261" s="460"/>
      <c r="GWM261" s="460"/>
      <c r="GWN261" s="460"/>
      <c r="GWQ261" s="460"/>
      <c r="GWR261" s="460"/>
      <c r="GWS261" s="460"/>
      <c r="GWT261" s="460"/>
      <c r="GWU261" s="460"/>
      <c r="GWV261" s="465"/>
      <c r="GWW261" s="460"/>
      <c r="GWX261" s="460"/>
      <c r="GWY261" s="460"/>
      <c r="GWZ261" s="460"/>
      <c r="GXC261" s="460"/>
      <c r="GXD261" s="460"/>
      <c r="GXE261" s="460"/>
      <c r="GXF261" s="460"/>
      <c r="GXG261" s="460"/>
      <c r="GXH261" s="465"/>
      <c r="GXI261" s="460"/>
      <c r="GXJ261" s="460"/>
      <c r="GXK261" s="460"/>
      <c r="GXL261" s="460"/>
      <c r="GXO261" s="460"/>
      <c r="GXP261" s="460"/>
      <c r="GXQ261" s="460"/>
      <c r="GXR261" s="460"/>
      <c r="GXS261" s="460"/>
      <c r="GXT261" s="465"/>
      <c r="GXU261" s="460"/>
      <c r="GXV261" s="460"/>
      <c r="GXW261" s="460"/>
      <c r="GXX261" s="460"/>
      <c r="GYA261" s="460"/>
      <c r="GYB261" s="460"/>
      <c r="GYC261" s="460"/>
      <c r="GYD261" s="460"/>
      <c r="GYE261" s="460"/>
      <c r="GYF261" s="465"/>
      <c r="GYG261" s="460"/>
      <c r="GYH261" s="460"/>
      <c r="GYI261" s="460"/>
      <c r="GYJ261" s="460"/>
      <c r="GYM261" s="460"/>
      <c r="GYN261" s="460"/>
      <c r="GYO261" s="460"/>
      <c r="GYP261" s="460"/>
      <c r="GYQ261" s="460"/>
      <c r="GYR261" s="465"/>
      <c r="GYS261" s="460"/>
      <c r="GYT261" s="460"/>
      <c r="GYU261" s="460"/>
      <c r="GYV261" s="460"/>
      <c r="GYY261" s="460"/>
      <c r="GYZ261" s="460"/>
      <c r="GZA261" s="460"/>
      <c r="GZB261" s="460"/>
      <c r="GZC261" s="460"/>
      <c r="GZD261" s="465"/>
      <c r="GZE261" s="460"/>
      <c r="GZF261" s="460"/>
      <c r="GZG261" s="460"/>
      <c r="GZH261" s="460"/>
      <c r="GZK261" s="460"/>
      <c r="GZL261" s="460"/>
      <c r="GZM261" s="460"/>
      <c r="GZN261" s="460"/>
      <c r="GZO261" s="460"/>
      <c r="GZP261" s="465"/>
      <c r="GZQ261" s="460"/>
      <c r="GZR261" s="460"/>
      <c r="GZS261" s="460"/>
      <c r="GZT261" s="460"/>
      <c r="GZW261" s="460"/>
      <c r="GZX261" s="460"/>
      <c r="GZY261" s="460"/>
      <c r="GZZ261" s="460"/>
      <c r="HAA261" s="460"/>
      <c r="HAB261" s="465"/>
      <c r="HAC261" s="460"/>
      <c r="HAD261" s="460"/>
      <c r="HAE261" s="460"/>
      <c r="HAF261" s="460"/>
      <c r="HAI261" s="460"/>
      <c r="HAJ261" s="460"/>
      <c r="HAK261" s="460"/>
      <c r="HAL261" s="460"/>
      <c r="HAM261" s="460"/>
      <c r="HAN261" s="465"/>
      <c r="HAO261" s="460"/>
      <c r="HAP261" s="460"/>
      <c r="HAQ261" s="460"/>
      <c r="HAR261" s="460"/>
      <c r="HAU261" s="460"/>
      <c r="HAV261" s="460"/>
      <c r="HAW261" s="460"/>
      <c r="HAX261" s="460"/>
      <c r="HAY261" s="460"/>
      <c r="HAZ261" s="465"/>
      <c r="HBA261" s="460"/>
      <c r="HBB261" s="460"/>
      <c r="HBC261" s="460"/>
      <c r="HBD261" s="460"/>
      <c r="HBG261" s="460"/>
      <c r="HBH261" s="460"/>
      <c r="HBI261" s="460"/>
      <c r="HBJ261" s="460"/>
      <c r="HBK261" s="460"/>
      <c r="HBL261" s="465"/>
      <c r="HBM261" s="460"/>
      <c r="HBN261" s="460"/>
      <c r="HBO261" s="460"/>
      <c r="HBP261" s="460"/>
      <c r="HBS261" s="460"/>
      <c r="HBT261" s="460"/>
      <c r="HBU261" s="460"/>
      <c r="HBV261" s="460"/>
      <c r="HBW261" s="460"/>
      <c r="HBX261" s="465"/>
      <c r="HBY261" s="460"/>
      <c r="HBZ261" s="460"/>
      <c r="HCA261" s="460"/>
      <c r="HCB261" s="460"/>
      <c r="HCE261" s="460"/>
      <c r="HCF261" s="460"/>
      <c r="HCG261" s="460"/>
      <c r="HCH261" s="460"/>
      <c r="HCI261" s="460"/>
      <c r="HCJ261" s="465"/>
      <c r="HCK261" s="460"/>
      <c r="HCL261" s="460"/>
      <c r="HCM261" s="460"/>
      <c r="HCN261" s="460"/>
      <c r="HCQ261" s="460"/>
      <c r="HCR261" s="460"/>
      <c r="HCS261" s="460"/>
      <c r="HCT261" s="460"/>
      <c r="HCU261" s="460"/>
      <c r="HCV261" s="465"/>
      <c r="HCW261" s="460"/>
      <c r="HCX261" s="460"/>
      <c r="HCY261" s="460"/>
      <c r="HCZ261" s="460"/>
      <c r="HDC261" s="460"/>
      <c r="HDD261" s="460"/>
      <c r="HDE261" s="460"/>
      <c r="HDF261" s="460"/>
      <c r="HDG261" s="460"/>
      <c r="HDH261" s="465"/>
      <c r="HDI261" s="460"/>
      <c r="HDJ261" s="460"/>
      <c r="HDK261" s="460"/>
      <c r="HDL261" s="460"/>
      <c r="HDO261" s="460"/>
      <c r="HDP261" s="460"/>
      <c r="HDQ261" s="460"/>
      <c r="HDR261" s="460"/>
      <c r="HDS261" s="460"/>
      <c r="HDT261" s="465"/>
      <c r="HDU261" s="460"/>
      <c r="HDV261" s="460"/>
      <c r="HDW261" s="460"/>
      <c r="HDX261" s="460"/>
      <c r="HEA261" s="460"/>
      <c r="HEB261" s="460"/>
      <c r="HEC261" s="460"/>
      <c r="HED261" s="460"/>
      <c r="HEE261" s="460"/>
      <c r="HEF261" s="465"/>
      <c r="HEG261" s="460"/>
      <c r="HEH261" s="460"/>
      <c r="HEI261" s="460"/>
      <c r="HEJ261" s="460"/>
      <c r="HEM261" s="460"/>
      <c r="HEN261" s="460"/>
      <c r="HEO261" s="460"/>
      <c r="HEP261" s="460"/>
      <c r="HEQ261" s="460"/>
      <c r="HER261" s="465"/>
      <c r="HES261" s="460"/>
      <c r="HET261" s="460"/>
      <c r="HEU261" s="460"/>
      <c r="HEV261" s="460"/>
      <c r="HEY261" s="460"/>
      <c r="HEZ261" s="460"/>
      <c r="HFA261" s="460"/>
      <c r="HFB261" s="460"/>
      <c r="HFC261" s="460"/>
      <c r="HFD261" s="465"/>
      <c r="HFE261" s="460"/>
      <c r="HFF261" s="460"/>
      <c r="HFG261" s="460"/>
      <c r="HFH261" s="460"/>
      <c r="HFK261" s="460"/>
      <c r="HFL261" s="460"/>
      <c r="HFM261" s="460"/>
      <c r="HFN261" s="460"/>
      <c r="HFO261" s="460"/>
      <c r="HFP261" s="465"/>
      <c r="HFQ261" s="460"/>
      <c r="HFR261" s="460"/>
      <c r="HFS261" s="460"/>
      <c r="HFT261" s="460"/>
      <c r="HFW261" s="460"/>
      <c r="HFX261" s="460"/>
      <c r="HFY261" s="460"/>
      <c r="HFZ261" s="460"/>
      <c r="HGA261" s="460"/>
      <c r="HGB261" s="465"/>
      <c r="HGC261" s="460"/>
      <c r="HGD261" s="460"/>
      <c r="HGE261" s="460"/>
      <c r="HGF261" s="460"/>
      <c r="HGI261" s="460"/>
      <c r="HGJ261" s="460"/>
      <c r="HGK261" s="460"/>
      <c r="HGL261" s="460"/>
      <c r="HGM261" s="460"/>
      <c r="HGN261" s="465"/>
      <c r="HGO261" s="460"/>
      <c r="HGP261" s="460"/>
      <c r="HGQ261" s="460"/>
      <c r="HGR261" s="460"/>
      <c r="HGU261" s="460"/>
      <c r="HGV261" s="460"/>
      <c r="HGW261" s="460"/>
      <c r="HGX261" s="460"/>
      <c r="HGY261" s="460"/>
      <c r="HGZ261" s="465"/>
      <c r="HHA261" s="460"/>
      <c r="HHB261" s="460"/>
      <c r="HHC261" s="460"/>
      <c r="HHD261" s="460"/>
      <c r="HHG261" s="460"/>
      <c r="HHH261" s="460"/>
      <c r="HHI261" s="460"/>
      <c r="HHJ261" s="460"/>
      <c r="HHK261" s="460"/>
      <c r="HHL261" s="465"/>
      <c r="HHM261" s="460"/>
      <c r="HHN261" s="460"/>
      <c r="HHO261" s="460"/>
      <c r="HHP261" s="460"/>
      <c r="HHS261" s="460"/>
      <c r="HHT261" s="460"/>
      <c r="HHU261" s="460"/>
      <c r="HHV261" s="460"/>
      <c r="HHW261" s="460"/>
      <c r="HHX261" s="465"/>
      <c r="HHY261" s="460"/>
      <c r="HHZ261" s="460"/>
      <c r="HIA261" s="460"/>
      <c r="HIB261" s="460"/>
      <c r="HIE261" s="460"/>
      <c r="HIF261" s="460"/>
      <c r="HIG261" s="460"/>
      <c r="HIH261" s="460"/>
      <c r="HII261" s="460"/>
      <c r="HIJ261" s="465"/>
      <c r="HIK261" s="460"/>
      <c r="HIL261" s="460"/>
      <c r="HIM261" s="460"/>
      <c r="HIN261" s="460"/>
      <c r="HIQ261" s="460"/>
      <c r="HIR261" s="460"/>
      <c r="HIS261" s="460"/>
      <c r="HIT261" s="460"/>
      <c r="HIU261" s="460"/>
      <c r="HIV261" s="465"/>
      <c r="HIW261" s="460"/>
      <c r="HIX261" s="460"/>
      <c r="HIY261" s="460"/>
      <c r="HIZ261" s="460"/>
      <c r="HJC261" s="460"/>
      <c r="HJD261" s="460"/>
      <c r="HJE261" s="460"/>
      <c r="HJF261" s="460"/>
      <c r="HJG261" s="460"/>
      <c r="HJH261" s="465"/>
      <c r="HJI261" s="460"/>
      <c r="HJJ261" s="460"/>
      <c r="HJK261" s="460"/>
      <c r="HJL261" s="460"/>
      <c r="HJO261" s="460"/>
      <c r="HJP261" s="460"/>
      <c r="HJQ261" s="460"/>
      <c r="HJR261" s="460"/>
      <c r="HJS261" s="460"/>
      <c r="HJT261" s="465"/>
      <c r="HJU261" s="460"/>
      <c r="HJV261" s="460"/>
      <c r="HJW261" s="460"/>
      <c r="HJX261" s="460"/>
      <c r="HKA261" s="460"/>
      <c r="HKB261" s="460"/>
      <c r="HKC261" s="460"/>
      <c r="HKD261" s="460"/>
      <c r="HKE261" s="460"/>
      <c r="HKF261" s="465"/>
      <c r="HKG261" s="460"/>
      <c r="HKH261" s="460"/>
      <c r="HKI261" s="460"/>
      <c r="HKJ261" s="460"/>
      <c r="HKM261" s="460"/>
      <c r="HKN261" s="460"/>
      <c r="HKO261" s="460"/>
      <c r="HKP261" s="460"/>
      <c r="HKQ261" s="460"/>
      <c r="HKR261" s="465"/>
      <c r="HKS261" s="460"/>
      <c r="HKT261" s="460"/>
      <c r="HKU261" s="460"/>
      <c r="HKV261" s="460"/>
      <c r="HKY261" s="460"/>
      <c r="HKZ261" s="460"/>
      <c r="HLA261" s="460"/>
      <c r="HLB261" s="460"/>
      <c r="HLC261" s="460"/>
      <c r="HLD261" s="465"/>
      <c r="HLE261" s="460"/>
      <c r="HLF261" s="460"/>
      <c r="HLG261" s="460"/>
      <c r="HLH261" s="460"/>
      <c r="HLK261" s="460"/>
      <c r="HLL261" s="460"/>
      <c r="HLM261" s="460"/>
      <c r="HLN261" s="460"/>
      <c r="HLO261" s="460"/>
      <c r="HLP261" s="465"/>
      <c r="HLQ261" s="460"/>
      <c r="HLR261" s="460"/>
      <c r="HLS261" s="460"/>
      <c r="HLT261" s="460"/>
      <c r="HLW261" s="460"/>
      <c r="HLX261" s="460"/>
      <c r="HLY261" s="460"/>
      <c r="HLZ261" s="460"/>
      <c r="HMA261" s="460"/>
      <c r="HMB261" s="465"/>
      <c r="HMC261" s="460"/>
      <c r="HMD261" s="460"/>
      <c r="HME261" s="460"/>
      <c r="HMF261" s="460"/>
      <c r="HMI261" s="460"/>
      <c r="HMJ261" s="460"/>
      <c r="HMK261" s="460"/>
      <c r="HML261" s="460"/>
      <c r="HMM261" s="460"/>
      <c r="HMN261" s="465"/>
      <c r="HMO261" s="460"/>
      <c r="HMP261" s="460"/>
      <c r="HMQ261" s="460"/>
      <c r="HMR261" s="460"/>
      <c r="HMU261" s="460"/>
      <c r="HMV261" s="460"/>
      <c r="HMW261" s="460"/>
      <c r="HMX261" s="460"/>
      <c r="HMY261" s="460"/>
      <c r="HMZ261" s="465"/>
      <c r="HNA261" s="460"/>
      <c r="HNB261" s="460"/>
      <c r="HNC261" s="460"/>
      <c r="HND261" s="460"/>
      <c r="HNG261" s="460"/>
      <c r="HNH261" s="460"/>
      <c r="HNI261" s="460"/>
      <c r="HNJ261" s="460"/>
      <c r="HNK261" s="460"/>
      <c r="HNL261" s="465"/>
      <c r="HNM261" s="460"/>
      <c r="HNN261" s="460"/>
      <c r="HNO261" s="460"/>
      <c r="HNP261" s="460"/>
      <c r="HNS261" s="460"/>
      <c r="HNT261" s="460"/>
      <c r="HNU261" s="460"/>
      <c r="HNV261" s="460"/>
      <c r="HNW261" s="460"/>
      <c r="HNX261" s="465"/>
      <c r="HNY261" s="460"/>
      <c r="HNZ261" s="460"/>
      <c r="HOA261" s="460"/>
      <c r="HOB261" s="460"/>
      <c r="HOE261" s="460"/>
      <c r="HOF261" s="460"/>
      <c r="HOG261" s="460"/>
      <c r="HOH261" s="460"/>
      <c r="HOI261" s="460"/>
      <c r="HOJ261" s="465"/>
      <c r="HOK261" s="460"/>
      <c r="HOL261" s="460"/>
      <c r="HOM261" s="460"/>
      <c r="HON261" s="460"/>
      <c r="HOQ261" s="460"/>
      <c r="HOR261" s="460"/>
      <c r="HOS261" s="460"/>
      <c r="HOT261" s="460"/>
      <c r="HOU261" s="460"/>
      <c r="HOV261" s="465"/>
      <c r="HOW261" s="460"/>
      <c r="HOX261" s="460"/>
      <c r="HOY261" s="460"/>
      <c r="HOZ261" s="460"/>
      <c r="HPC261" s="460"/>
      <c r="HPD261" s="460"/>
      <c r="HPE261" s="460"/>
      <c r="HPF261" s="460"/>
      <c r="HPG261" s="460"/>
      <c r="HPH261" s="465"/>
      <c r="HPI261" s="460"/>
      <c r="HPJ261" s="460"/>
      <c r="HPK261" s="460"/>
      <c r="HPL261" s="460"/>
      <c r="HPO261" s="460"/>
      <c r="HPP261" s="460"/>
      <c r="HPQ261" s="460"/>
      <c r="HPR261" s="460"/>
      <c r="HPS261" s="460"/>
      <c r="HPT261" s="465"/>
      <c r="HPU261" s="460"/>
      <c r="HPV261" s="460"/>
      <c r="HPW261" s="460"/>
      <c r="HPX261" s="460"/>
      <c r="HQA261" s="460"/>
      <c r="HQB261" s="460"/>
      <c r="HQC261" s="460"/>
      <c r="HQD261" s="460"/>
      <c r="HQE261" s="460"/>
      <c r="HQF261" s="465"/>
      <c r="HQG261" s="460"/>
      <c r="HQH261" s="460"/>
      <c r="HQI261" s="460"/>
      <c r="HQJ261" s="460"/>
      <c r="HQM261" s="460"/>
      <c r="HQN261" s="460"/>
      <c r="HQO261" s="460"/>
      <c r="HQP261" s="460"/>
      <c r="HQQ261" s="460"/>
      <c r="HQR261" s="465"/>
      <c r="HQS261" s="460"/>
      <c r="HQT261" s="460"/>
      <c r="HQU261" s="460"/>
      <c r="HQV261" s="460"/>
      <c r="HQY261" s="460"/>
      <c r="HQZ261" s="460"/>
      <c r="HRA261" s="460"/>
      <c r="HRB261" s="460"/>
      <c r="HRC261" s="460"/>
      <c r="HRD261" s="465"/>
      <c r="HRE261" s="460"/>
      <c r="HRF261" s="460"/>
      <c r="HRG261" s="460"/>
      <c r="HRH261" s="460"/>
      <c r="HRK261" s="460"/>
      <c r="HRL261" s="460"/>
      <c r="HRM261" s="460"/>
      <c r="HRN261" s="460"/>
      <c r="HRO261" s="460"/>
      <c r="HRP261" s="465"/>
      <c r="HRQ261" s="460"/>
      <c r="HRR261" s="460"/>
      <c r="HRS261" s="460"/>
      <c r="HRT261" s="460"/>
      <c r="HRW261" s="460"/>
      <c r="HRX261" s="460"/>
      <c r="HRY261" s="460"/>
      <c r="HRZ261" s="460"/>
      <c r="HSA261" s="460"/>
      <c r="HSB261" s="465"/>
      <c r="HSC261" s="460"/>
      <c r="HSD261" s="460"/>
      <c r="HSE261" s="460"/>
      <c r="HSF261" s="460"/>
      <c r="HSI261" s="460"/>
      <c r="HSJ261" s="460"/>
      <c r="HSK261" s="460"/>
      <c r="HSL261" s="460"/>
      <c r="HSM261" s="460"/>
      <c r="HSN261" s="465"/>
      <c r="HSO261" s="460"/>
      <c r="HSP261" s="460"/>
      <c r="HSQ261" s="460"/>
      <c r="HSR261" s="460"/>
      <c r="HSU261" s="460"/>
      <c r="HSV261" s="460"/>
      <c r="HSW261" s="460"/>
      <c r="HSX261" s="460"/>
      <c r="HSY261" s="460"/>
      <c r="HSZ261" s="465"/>
      <c r="HTA261" s="460"/>
      <c r="HTB261" s="460"/>
      <c r="HTC261" s="460"/>
      <c r="HTD261" s="460"/>
      <c r="HTG261" s="460"/>
      <c r="HTH261" s="460"/>
      <c r="HTI261" s="460"/>
      <c r="HTJ261" s="460"/>
      <c r="HTK261" s="460"/>
      <c r="HTL261" s="465"/>
      <c r="HTM261" s="460"/>
      <c r="HTN261" s="460"/>
      <c r="HTO261" s="460"/>
      <c r="HTP261" s="460"/>
      <c r="HTS261" s="460"/>
      <c r="HTT261" s="460"/>
      <c r="HTU261" s="460"/>
      <c r="HTV261" s="460"/>
      <c r="HTW261" s="460"/>
      <c r="HTX261" s="465"/>
      <c r="HTY261" s="460"/>
      <c r="HTZ261" s="460"/>
      <c r="HUA261" s="460"/>
      <c r="HUB261" s="460"/>
      <c r="HUE261" s="460"/>
      <c r="HUF261" s="460"/>
      <c r="HUG261" s="460"/>
      <c r="HUH261" s="460"/>
      <c r="HUI261" s="460"/>
      <c r="HUJ261" s="465"/>
      <c r="HUK261" s="460"/>
      <c r="HUL261" s="460"/>
      <c r="HUM261" s="460"/>
      <c r="HUN261" s="460"/>
      <c r="HUQ261" s="460"/>
      <c r="HUR261" s="460"/>
      <c r="HUS261" s="460"/>
      <c r="HUT261" s="460"/>
      <c r="HUU261" s="460"/>
      <c r="HUV261" s="465"/>
      <c r="HUW261" s="460"/>
      <c r="HUX261" s="460"/>
      <c r="HUY261" s="460"/>
      <c r="HUZ261" s="460"/>
      <c r="HVC261" s="460"/>
      <c r="HVD261" s="460"/>
      <c r="HVE261" s="460"/>
      <c r="HVF261" s="460"/>
      <c r="HVG261" s="460"/>
      <c r="HVH261" s="465"/>
      <c r="HVI261" s="460"/>
      <c r="HVJ261" s="460"/>
      <c r="HVK261" s="460"/>
      <c r="HVL261" s="460"/>
      <c r="HVO261" s="460"/>
      <c r="HVP261" s="460"/>
      <c r="HVQ261" s="460"/>
      <c r="HVR261" s="460"/>
      <c r="HVS261" s="460"/>
      <c r="HVT261" s="465"/>
      <c r="HVU261" s="460"/>
      <c r="HVV261" s="460"/>
      <c r="HVW261" s="460"/>
      <c r="HVX261" s="460"/>
      <c r="HWA261" s="460"/>
      <c r="HWB261" s="460"/>
      <c r="HWC261" s="460"/>
      <c r="HWD261" s="460"/>
      <c r="HWE261" s="460"/>
      <c r="HWF261" s="465"/>
      <c r="HWG261" s="460"/>
      <c r="HWH261" s="460"/>
      <c r="HWI261" s="460"/>
      <c r="HWJ261" s="460"/>
      <c r="HWM261" s="460"/>
      <c r="HWN261" s="460"/>
      <c r="HWO261" s="460"/>
      <c r="HWP261" s="460"/>
      <c r="HWQ261" s="460"/>
      <c r="HWR261" s="465"/>
      <c r="HWS261" s="460"/>
      <c r="HWT261" s="460"/>
      <c r="HWU261" s="460"/>
      <c r="HWV261" s="460"/>
      <c r="HWY261" s="460"/>
      <c r="HWZ261" s="460"/>
      <c r="HXA261" s="460"/>
      <c r="HXB261" s="460"/>
      <c r="HXC261" s="460"/>
      <c r="HXD261" s="465"/>
      <c r="HXE261" s="460"/>
      <c r="HXF261" s="460"/>
      <c r="HXG261" s="460"/>
      <c r="HXH261" s="460"/>
      <c r="HXK261" s="460"/>
      <c r="HXL261" s="460"/>
      <c r="HXM261" s="460"/>
      <c r="HXN261" s="460"/>
      <c r="HXO261" s="460"/>
      <c r="HXP261" s="465"/>
      <c r="HXQ261" s="460"/>
      <c r="HXR261" s="460"/>
      <c r="HXS261" s="460"/>
      <c r="HXT261" s="460"/>
      <c r="HXW261" s="460"/>
      <c r="HXX261" s="460"/>
      <c r="HXY261" s="460"/>
      <c r="HXZ261" s="460"/>
      <c r="HYA261" s="460"/>
      <c r="HYB261" s="465"/>
      <c r="HYC261" s="460"/>
      <c r="HYD261" s="460"/>
      <c r="HYE261" s="460"/>
      <c r="HYF261" s="460"/>
      <c r="HYI261" s="460"/>
      <c r="HYJ261" s="460"/>
      <c r="HYK261" s="460"/>
      <c r="HYL261" s="460"/>
      <c r="HYM261" s="460"/>
      <c r="HYN261" s="465"/>
      <c r="HYO261" s="460"/>
      <c r="HYP261" s="460"/>
      <c r="HYQ261" s="460"/>
      <c r="HYR261" s="460"/>
      <c r="HYU261" s="460"/>
      <c r="HYV261" s="460"/>
      <c r="HYW261" s="460"/>
      <c r="HYX261" s="460"/>
      <c r="HYY261" s="460"/>
      <c r="HYZ261" s="465"/>
      <c r="HZA261" s="460"/>
      <c r="HZB261" s="460"/>
      <c r="HZC261" s="460"/>
      <c r="HZD261" s="460"/>
      <c r="HZG261" s="460"/>
      <c r="HZH261" s="460"/>
      <c r="HZI261" s="460"/>
      <c r="HZJ261" s="460"/>
      <c r="HZK261" s="460"/>
      <c r="HZL261" s="465"/>
      <c r="HZM261" s="460"/>
      <c r="HZN261" s="460"/>
      <c r="HZO261" s="460"/>
      <c r="HZP261" s="460"/>
      <c r="HZS261" s="460"/>
      <c r="HZT261" s="460"/>
      <c r="HZU261" s="460"/>
      <c r="HZV261" s="460"/>
      <c r="HZW261" s="460"/>
      <c r="HZX261" s="465"/>
      <c r="HZY261" s="460"/>
      <c r="HZZ261" s="460"/>
      <c r="IAA261" s="460"/>
      <c r="IAB261" s="460"/>
      <c r="IAE261" s="460"/>
      <c r="IAF261" s="460"/>
      <c r="IAG261" s="460"/>
      <c r="IAH261" s="460"/>
      <c r="IAI261" s="460"/>
      <c r="IAJ261" s="465"/>
      <c r="IAK261" s="460"/>
      <c r="IAL261" s="460"/>
      <c r="IAM261" s="460"/>
      <c r="IAN261" s="460"/>
      <c r="IAQ261" s="460"/>
      <c r="IAR261" s="460"/>
      <c r="IAS261" s="460"/>
      <c r="IAT261" s="460"/>
      <c r="IAU261" s="460"/>
      <c r="IAV261" s="465"/>
      <c r="IAW261" s="460"/>
      <c r="IAX261" s="460"/>
      <c r="IAY261" s="460"/>
      <c r="IAZ261" s="460"/>
      <c r="IBC261" s="460"/>
      <c r="IBD261" s="460"/>
      <c r="IBE261" s="460"/>
      <c r="IBF261" s="460"/>
      <c r="IBG261" s="460"/>
      <c r="IBH261" s="465"/>
      <c r="IBI261" s="460"/>
      <c r="IBJ261" s="460"/>
      <c r="IBK261" s="460"/>
      <c r="IBL261" s="460"/>
      <c r="IBO261" s="460"/>
      <c r="IBP261" s="460"/>
      <c r="IBQ261" s="460"/>
      <c r="IBR261" s="460"/>
      <c r="IBS261" s="460"/>
      <c r="IBT261" s="465"/>
      <c r="IBU261" s="460"/>
      <c r="IBV261" s="460"/>
      <c r="IBW261" s="460"/>
      <c r="IBX261" s="460"/>
      <c r="ICA261" s="460"/>
      <c r="ICB261" s="460"/>
      <c r="ICC261" s="460"/>
      <c r="ICD261" s="460"/>
      <c r="ICE261" s="460"/>
      <c r="ICF261" s="465"/>
      <c r="ICG261" s="460"/>
      <c r="ICH261" s="460"/>
      <c r="ICI261" s="460"/>
      <c r="ICJ261" s="460"/>
      <c r="ICM261" s="460"/>
      <c r="ICN261" s="460"/>
      <c r="ICO261" s="460"/>
      <c r="ICP261" s="460"/>
      <c r="ICQ261" s="460"/>
      <c r="ICR261" s="465"/>
      <c r="ICS261" s="460"/>
      <c r="ICT261" s="460"/>
      <c r="ICU261" s="460"/>
      <c r="ICV261" s="460"/>
      <c r="ICY261" s="460"/>
      <c r="ICZ261" s="460"/>
      <c r="IDA261" s="460"/>
      <c r="IDB261" s="460"/>
      <c r="IDC261" s="460"/>
      <c r="IDD261" s="465"/>
      <c r="IDE261" s="460"/>
      <c r="IDF261" s="460"/>
      <c r="IDG261" s="460"/>
      <c r="IDH261" s="460"/>
      <c r="IDK261" s="460"/>
      <c r="IDL261" s="460"/>
      <c r="IDM261" s="460"/>
      <c r="IDN261" s="460"/>
      <c r="IDO261" s="460"/>
      <c r="IDP261" s="465"/>
      <c r="IDQ261" s="460"/>
      <c r="IDR261" s="460"/>
      <c r="IDS261" s="460"/>
      <c r="IDT261" s="460"/>
      <c r="IDW261" s="460"/>
      <c r="IDX261" s="460"/>
      <c r="IDY261" s="460"/>
      <c r="IDZ261" s="460"/>
      <c r="IEA261" s="460"/>
      <c r="IEB261" s="465"/>
      <c r="IEC261" s="460"/>
      <c r="IED261" s="460"/>
      <c r="IEE261" s="460"/>
      <c r="IEF261" s="460"/>
      <c r="IEI261" s="460"/>
      <c r="IEJ261" s="460"/>
      <c r="IEK261" s="460"/>
      <c r="IEL261" s="460"/>
      <c r="IEM261" s="460"/>
      <c r="IEN261" s="465"/>
      <c r="IEO261" s="460"/>
      <c r="IEP261" s="460"/>
      <c r="IEQ261" s="460"/>
      <c r="IER261" s="460"/>
      <c r="IEU261" s="460"/>
      <c r="IEV261" s="460"/>
      <c r="IEW261" s="460"/>
      <c r="IEX261" s="460"/>
      <c r="IEY261" s="460"/>
      <c r="IEZ261" s="465"/>
      <c r="IFA261" s="460"/>
      <c r="IFB261" s="460"/>
      <c r="IFC261" s="460"/>
      <c r="IFD261" s="460"/>
      <c r="IFG261" s="460"/>
      <c r="IFH261" s="460"/>
      <c r="IFI261" s="460"/>
      <c r="IFJ261" s="460"/>
      <c r="IFK261" s="460"/>
      <c r="IFL261" s="465"/>
      <c r="IFM261" s="460"/>
      <c r="IFN261" s="460"/>
      <c r="IFO261" s="460"/>
      <c r="IFP261" s="460"/>
      <c r="IFS261" s="460"/>
      <c r="IFT261" s="460"/>
      <c r="IFU261" s="460"/>
      <c r="IFV261" s="460"/>
      <c r="IFW261" s="460"/>
      <c r="IFX261" s="465"/>
      <c r="IFY261" s="460"/>
      <c r="IFZ261" s="460"/>
      <c r="IGA261" s="460"/>
      <c r="IGB261" s="460"/>
      <c r="IGE261" s="460"/>
      <c r="IGF261" s="460"/>
      <c r="IGG261" s="460"/>
      <c r="IGH261" s="460"/>
      <c r="IGI261" s="460"/>
      <c r="IGJ261" s="465"/>
      <c r="IGK261" s="460"/>
      <c r="IGL261" s="460"/>
      <c r="IGM261" s="460"/>
      <c r="IGN261" s="460"/>
      <c r="IGQ261" s="460"/>
      <c r="IGR261" s="460"/>
      <c r="IGS261" s="460"/>
      <c r="IGT261" s="460"/>
      <c r="IGU261" s="460"/>
      <c r="IGV261" s="465"/>
      <c r="IGW261" s="460"/>
      <c r="IGX261" s="460"/>
      <c r="IGY261" s="460"/>
      <c r="IGZ261" s="460"/>
      <c r="IHC261" s="460"/>
      <c r="IHD261" s="460"/>
      <c r="IHE261" s="460"/>
      <c r="IHF261" s="460"/>
      <c r="IHG261" s="460"/>
      <c r="IHH261" s="465"/>
      <c r="IHI261" s="460"/>
      <c r="IHJ261" s="460"/>
      <c r="IHK261" s="460"/>
      <c r="IHL261" s="460"/>
      <c r="IHO261" s="460"/>
      <c r="IHP261" s="460"/>
      <c r="IHQ261" s="460"/>
      <c r="IHR261" s="460"/>
      <c r="IHS261" s="460"/>
      <c r="IHT261" s="465"/>
      <c r="IHU261" s="460"/>
      <c r="IHV261" s="460"/>
      <c r="IHW261" s="460"/>
      <c r="IHX261" s="460"/>
      <c r="IIA261" s="460"/>
      <c r="IIB261" s="460"/>
      <c r="IIC261" s="460"/>
      <c r="IID261" s="460"/>
      <c r="IIE261" s="460"/>
      <c r="IIF261" s="465"/>
      <c r="IIG261" s="460"/>
      <c r="IIH261" s="460"/>
      <c r="III261" s="460"/>
      <c r="IIJ261" s="460"/>
      <c r="IIM261" s="460"/>
      <c r="IIN261" s="460"/>
      <c r="IIO261" s="460"/>
      <c r="IIP261" s="460"/>
      <c r="IIQ261" s="460"/>
      <c r="IIR261" s="465"/>
      <c r="IIS261" s="460"/>
      <c r="IIT261" s="460"/>
      <c r="IIU261" s="460"/>
      <c r="IIV261" s="460"/>
      <c r="IIY261" s="460"/>
      <c r="IIZ261" s="460"/>
      <c r="IJA261" s="460"/>
      <c r="IJB261" s="460"/>
      <c r="IJC261" s="460"/>
      <c r="IJD261" s="465"/>
      <c r="IJE261" s="460"/>
      <c r="IJF261" s="460"/>
      <c r="IJG261" s="460"/>
      <c r="IJH261" s="460"/>
      <c r="IJK261" s="460"/>
      <c r="IJL261" s="460"/>
      <c r="IJM261" s="460"/>
      <c r="IJN261" s="460"/>
      <c r="IJO261" s="460"/>
      <c r="IJP261" s="465"/>
      <c r="IJQ261" s="460"/>
      <c r="IJR261" s="460"/>
      <c r="IJS261" s="460"/>
      <c r="IJT261" s="460"/>
      <c r="IJW261" s="460"/>
      <c r="IJX261" s="460"/>
      <c r="IJY261" s="460"/>
      <c r="IJZ261" s="460"/>
      <c r="IKA261" s="460"/>
      <c r="IKB261" s="465"/>
      <c r="IKC261" s="460"/>
      <c r="IKD261" s="460"/>
      <c r="IKE261" s="460"/>
      <c r="IKF261" s="460"/>
      <c r="IKI261" s="460"/>
      <c r="IKJ261" s="460"/>
      <c r="IKK261" s="460"/>
      <c r="IKL261" s="460"/>
      <c r="IKM261" s="460"/>
      <c r="IKN261" s="465"/>
      <c r="IKO261" s="460"/>
      <c r="IKP261" s="460"/>
      <c r="IKQ261" s="460"/>
      <c r="IKR261" s="460"/>
      <c r="IKU261" s="460"/>
      <c r="IKV261" s="460"/>
      <c r="IKW261" s="460"/>
      <c r="IKX261" s="460"/>
      <c r="IKY261" s="460"/>
      <c r="IKZ261" s="465"/>
      <c r="ILA261" s="460"/>
      <c r="ILB261" s="460"/>
      <c r="ILC261" s="460"/>
      <c r="ILD261" s="460"/>
      <c r="ILG261" s="460"/>
      <c r="ILH261" s="460"/>
      <c r="ILI261" s="460"/>
      <c r="ILJ261" s="460"/>
      <c r="ILK261" s="460"/>
      <c r="ILL261" s="465"/>
      <c r="ILM261" s="460"/>
      <c r="ILN261" s="460"/>
      <c r="ILO261" s="460"/>
      <c r="ILP261" s="460"/>
      <c r="ILS261" s="460"/>
      <c r="ILT261" s="460"/>
      <c r="ILU261" s="460"/>
      <c r="ILV261" s="460"/>
      <c r="ILW261" s="460"/>
      <c r="ILX261" s="465"/>
      <c r="ILY261" s="460"/>
      <c r="ILZ261" s="460"/>
      <c r="IMA261" s="460"/>
      <c r="IMB261" s="460"/>
      <c r="IME261" s="460"/>
      <c r="IMF261" s="460"/>
      <c r="IMG261" s="460"/>
      <c r="IMH261" s="460"/>
      <c r="IMI261" s="460"/>
      <c r="IMJ261" s="465"/>
      <c r="IMK261" s="460"/>
      <c r="IML261" s="460"/>
      <c r="IMM261" s="460"/>
      <c r="IMN261" s="460"/>
      <c r="IMQ261" s="460"/>
      <c r="IMR261" s="460"/>
      <c r="IMS261" s="460"/>
      <c r="IMT261" s="460"/>
      <c r="IMU261" s="460"/>
      <c r="IMV261" s="465"/>
      <c r="IMW261" s="460"/>
      <c r="IMX261" s="460"/>
      <c r="IMY261" s="460"/>
      <c r="IMZ261" s="460"/>
      <c r="INC261" s="460"/>
      <c r="IND261" s="460"/>
      <c r="INE261" s="460"/>
      <c r="INF261" s="460"/>
      <c r="ING261" s="460"/>
      <c r="INH261" s="465"/>
      <c r="INI261" s="460"/>
      <c r="INJ261" s="460"/>
      <c r="INK261" s="460"/>
      <c r="INL261" s="460"/>
      <c r="INO261" s="460"/>
      <c r="INP261" s="460"/>
      <c r="INQ261" s="460"/>
      <c r="INR261" s="460"/>
      <c r="INS261" s="460"/>
      <c r="INT261" s="465"/>
      <c r="INU261" s="460"/>
      <c r="INV261" s="460"/>
      <c r="INW261" s="460"/>
      <c r="INX261" s="460"/>
      <c r="IOA261" s="460"/>
      <c r="IOB261" s="460"/>
      <c r="IOC261" s="460"/>
      <c r="IOD261" s="460"/>
      <c r="IOE261" s="460"/>
      <c r="IOF261" s="465"/>
      <c r="IOG261" s="460"/>
      <c r="IOH261" s="460"/>
      <c r="IOI261" s="460"/>
      <c r="IOJ261" s="460"/>
      <c r="IOM261" s="460"/>
      <c r="ION261" s="460"/>
      <c r="IOO261" s="460"/>
      <c r="IOP261" s="460"/>
      <c r="IOQ261" s="460"/>
      <c r="IOR261" s="465"/>
      <c r="IOS261" s="460"/>
      <c r="IOT261" s="460"/>
      <c r="IOU261" s="460"/>
      <c r="IOV261" s="460"/>
      <c r="IOY261" s="460"/>
      <c r="IOZ261" s="460"/>
      <c r="IPA261" s="460"/>
      <c r="IPB261" s="460"/>
      <c r="IPC261" s="460"/>
      <c r="IPD261" s="465"/>
      <c r="IPE261" s="460"/>
      <c r="IPF261" s="460"/>
      <c r="IPG261" s="460"/>
      <c r="IPH261" s="460"/>
      <c r="IPK261" s="460"/>
      <c r="IPL261" s="460"/>
      <c r="IPM261" s="460"/>
      <c r="IPN261" s="460"/>
      <c r="IPO261" s="460"/>
      <c r="IPP261" s="465"/>
      <c r="IPQ261" s="460"/>
      <c r="IPR261" s="460"/>
      <c r="IPS261" s="460"/>
      <c r="IPT261" s="460"/>
      <c r="IPW261" s="460"/>
      <c r="IPX261" s="460"/>
      <c r="IPY261" s="460"/>
      <c r="IPZ261" s="460"/>
      <c r="IQA261" s="460"/>
      <c r="IQB261" s="465"/>
      <c r="IQC261" s="460"/>
      <c r="IQD261" s="460"/>
      <c r="IQE261" s="460"/>
      <c r="IQF261" s="460"/>
      <c r="IQI261" s="460"/>
      <c r="IQJ261" s="460"/>
      <c r="IQK261" s="460"/>
      <c r="IQL261" s="460"/>
      <c r="IQM261" s="460"/>
      <c r="IQN261" s="465"/>
      <c r="IQO261" s="460"/>
      <c r="IQP261" s="460"/>
      <c r="IQQ261" s="460"/>
      <c r="IQR261" s="460"/>
      <c r="IQU261" s="460"/>
      <c r="IQV261" s="460"/>
      <c r="IQW261" s="460"/>
      <c r="IQX261" s="460"/>
      <c r="IQY261" s="460"/>
      <c r="IQZ261" s="465"/>
      <c r="IRA261" s="460"/>
      <c r="IRB261" s="460"/>
      <c r="IRC261" s="460"/>
      <c r="IRD261" s="460"/>
      <c r="IRG261" s="460"/>
      <c r="IRH261" s="460"/>
      <c r="IRI261" s="460"/>
      <c r="IRJ261" s="460"/>
      <c r="IRK261" s="460"/>
      <c r="IRL261" s="465"/>
      <c r="IRM261" s="460"/>
      <c r="IRN261" s="460"/>
      <c r="IRO261" s="460"/>
      <c r="IRP261" s="460"/>
      <c r="IRS261" s="460"/>
      <c r="IRT261" s="460"/>
      <c r="IRU261" s="460"/>
      <c r="IRV261" s="460"/>
      <c r="IRW261" s="460"/>
      <c r="IRX261" s="465"/>
      <c r="IRY261" s="460"/>
      <c r="IRZ261" s="460"/>
      <c r="ISA261" s="460"/>
      <c r="ISB261" s="460"/>
      <c r="ISE261" s="460"/>
      <c r="ISF261" s="460"/>
      <c r="ISG261" s="460"/>
      <c r="ISH261" s="460"/>
      <c r="ISI261" s="460"/>
      <c r="ISJ261" s="465"/>
      <c r="ISK261" s="460"/>
      <c r="ISL261" s="460"/>
      <c r="ISM261" s="460"/>
      <c r="ISN261" s="460"/>
      <c r="ISQ261" s="460"/>
      <c r="ISR261" s="460"/>
      <c r="ISS261" s="460"/>
      <c r="IST261" s="460"/>
      <c r="ISU261" s="460"/>
      <c r="ISV261" s="465"/>
      <c r="ISW261" s="460"/>
      <c r="ISX261" s="460"/>
      <c r="ISY261" s="460"/>
      <c r="ISZ261" s="460"/>
      <c r="ITC261" s="460"/>
      <c r="ITD261" s="460"/>
      <c r="ITE261" s="460"/>
      <c r="ITF261" s="460"/>
      <c r="ITG261" s="460"/>
      <c r="ITH261" s="465"/>
      <c r="ITI261" s="460"/>
      <c r="ITJ261" s="460"/>
      <c r="ITK261" s="460"/>
      <c r="ITL261" s="460"/>
      <c r="ITO261" s="460"/>
      <c r="ITP261" s="460"/>
      <c r="ITQ261" s="460"/>
      <c r="ITR261" s="460"/>
      <c r="ITS261" s="460"/>
      <c r="ITT261" s="465"/>
      <c r="ITU261" s="460"/>
      <c r="ITV261" s="460"/>
      <c r="ITW261" s="460"/>
      <c r="ITX261" s="460"/>
      <c r="IUA261" s="460"/>
      <c r="IUB261" s="460"/>
      <c r="IUC261" s="460"/>
      <c r="IUD261" s="460"/>
      <c r="IUE261" s="460"/>
      <c r="IUF261" s="465"/>
      <c r="IUG261" s="460"/>
      <c r="IUH261" s="460"/>
      <c r="IUI261" s="460"/>
      <c r="IUJ261" s="460"/>
      <c r="IUM261" s="460"/>
      <c r="IUN261" s="460"/>
      <c r="IUO261" s="460"/>
      <c r="IUP261" s="460"/>
      <c r="IUQ261" s="460"/>
      <c r="IUR261" s="465"/>
      <c r="IUS261" s="460"/>
      <c r="IUT261" s="460"/>
      <c r="IUU261" s="460"/>
      <c r="IUV261" s="460"/>
      <c r="IUY261" s="460"/>
      <c r="IUZ261" s="460"/>
      <c r="IVA261" s="460"/>
      <c r="IVB261" s="460"/>
      <c r="IVC261" s="460"/>
      <c r="IVD261" s="465"/>
      <c r="IVE261" s="460"/>
      <c r="IVF261" s="460"/>
      <c r="IVG261" s="460"/>
      <c r="IVH261" s="460"/>
      <c r="IVK261" s="460"/>
      <c r="IVL261" s="460"/>
      <c r="IVM261" s="460"/>
      <c r="IVN261" s="460"/>
      <c r="IVO261" s="460"/>
      <c r="IVP261" s="465"/>
      <c r="IVQ261" s="460"/>
      <c r="IVR261" s="460"/>
      <c r="IVS261" s="460"/>
      <c r="IVT261" s="460"/>
      <c r="IVW261" s="460"/>
      <c r="IVX261" s="460"/>
      <c r="IVY261" s="460"/>
      <c r="IVZ261" s="460"/>
      <c r="IWA261" s="460"/>
      <c r="IWB261" s="465"/>
      <c r="IWC261" s="460"/>
      <c r="IWD261" s="460"/>
      <c r="IWE261" s="460"/>
      <c r="IWF261" s="460"/>
      <c r="IWI261" s="460"/>
      <c r="IWJ261" s="460"/>
      <c r="IWK261" s="460"/>
      <c r="IWL261" s="460"/>
      <c r="IWM261" s="460"/>
      <c r="IWN261" s="465"/>
      <c r="IWO261" s="460"/>
      <c r="IWP261" s="460"/>
      <c r="IWQ261" s="460"/>
      <c r="IWR261" s="460"/>
      <c r="IWU261" s="460"/>
      <c r="IWV261" s="460"/>
      <c r="IWW261" s="460"/>
      <c r="IWX261" s="460"/>
      <c r="IWY261" s="460"/>
      <c r="IWZ261" s="465"/>
      <c r="IXA261" s="460"/>
      <c r="IXB261" s="460"/>
      <c r="IXC261" s="460"/>
      <c r="IXD261" s="460"/>
      <c r="IXG261" s="460"/>
      <c r="IXH261" s="460"/>
      <c r="IXI261" s="460"/>
      <c r="IXJ261" s="460"/>
      <c r="IXK261" s="460"/>
      <c r="IXL261" s="465"/>
      <c r="IXM261" s="460"/>
      <c r="IXN261" s="460"/>
      <c r="IXO261" s="460"/>
      <c r="IXP261" s="460"/>
      <c r="IXS261" s="460"/>
      <c r="IXT261" s="460"/>
      <c r="IXU261" s="460"/>
      <c r="IXV261" s="460"/>
      <c r="IXW261" s="460"/>
      <c r="IXX261" s="465"/>
      <c r="IXY261" s="460"/>
      <c r="IXZ261" s="460"/>
      <c r="IYA261" s="460"/>
      <c r="IYB261" s="460"/>
      <c r="IYE261" s="460"/>
      <c r="IYF261" s="460"/>
      <c r="IYG261" s="460"/>
      <c r="IYH261" s="460"/>
      <c r="IYI261" s="460"/>
      <c r="IYJ261" s="465"/>
      <c r="IYK261" s="460"/>
      <c r="IYL261" s="460"/>
      <c r="IYM261" s="460"/>
      <c r="IYN261" s="460"/>
      <c r="IYQ261" s="460"/>
      <c r="IYR261" s="460"/>
      <c r="IYS261" s="460"/>
      <c r="IYT261" s="460"/>
      <c r="IYU261" s="460"/>
      <c r="IYV261" s="465"/>
      <c r="IYW261" s="460"/>
      <c r="IYX261" s="460"/>
      <c r="IYY261" s="460"/>
      <c r="IYZ261" s="460"/>
      <c r="IZC261" s="460"/>
      <c r="IZD261" s="460"/>
      <c r="IZE261" s="460"/>
      <c r="IZF261" s="460"/>
      <c r="IZG261" s="460"/>
      <c r="IZH261" s="465"/>
      <c r="IZI261" s="460"/>
      <c r="IZJ261" s="460"/>
      <c r="IZK261" s="460"/>
      <c r="IZL261" s="460"/>
      <c r="IZO261" s="460"/>
      <c r="IZP261" s="460"/>
      <c r="IZQ261" s="460"/>
      <c r="IZR261" s="460"/>
      <c r="IZS261" s="460"/>
      <c r="IZT261" s="465"/>
      <c r="IZU261" s="460"/>
      <c r="IZV261" s="460"/>
      <c r="IZW261" s="460"/>
      <c r="IZX261" s="460"/>
      <c r="JAA261" s="460"/>
      <c r="JAB261" s="460"/>
      <c r="JAC261" s="460"/>
      <c r="JAD261" s="460"/>
      <c r="JAE261" s="460"/>
      <c r="JAF261" s="465"/>
      <c r="JAG261" s="460"/>
      <c r="JAH261" s="460"/>
      <c r="JAI261" s="460"/>
      <c r="JAJ261" s="460"/>
      <c r="JAM261" s="460"/>
      <c r="JAN261" s="460"/>
      <c r="JAO261" s="460"/>
      <c r="JAP261" s="460"/>
      <c r="JAQ261" s="460"/>
      <c r="JAR261" s="465"/>
      <c r="JAS261" s="460"/>
      <c r="JAT261" s="460"/>
      <c r="JAU261" s="460"/>
      <c r="JAV261" s="460"/>
      <c r="JAY261" s="460"/>
      <c r="JAZ261" s="460"/>
      <c r="JBA261" s="460"/>
      <c r="JBB261" s="460"/>
      <c r="JBC261" s="460"/>
      <c r="JBD261" s="465"/>
      <c r="JBE261" s="460"/>
      <c r="JBF261" s="460"/>
      <c r="JBG261" s="460"/>
      <c r="JBH261" s="460"/>
      <c r="JBK261" s="460"/>
      <c r="JBL261" s="460"/>
      <c r="JBM261" s="460"/>
      <c r="JBN261" s="460"/>
      <c r="JBO261" s="460"/>
      <c r="JBP261" s="465"/>
      <c r="JBQ261" s="460"/>
      <c r="JBR261" s="460"/>
      <c r="JBS261" s="460"/>
      <c r="JBT261" s="460"/>
      <c r="JBW261" s="460"/>
      <c r="JBX261" s="460"/>
      <c r="JBY261" s="460"/>
      <c r="JBZ261" s="460"/>
      <c r="JCA261" s="460"/>
      <c r="JCB261" s="465"/>
      <c r="JCC261" s="460"/>
      <c r="JCD261" s="460"/>
      <c r="JCE261" s="460"/>
      <c r="JCF261" s="460"/>
      <c r="JCI261" s="460"/>
      <c r="JCJ261" s="460"/>
      <c r="JCK261" s="460"/>
      <c r="JCL261" s="460"/>
      <c r="JCM261" s="460"/>
      <c r="JCN261" s="465"/>
      <c r="JCO261" s="460"/>
      <c r="JCP261" s="460"/>
      <c r="JCQ261" s="460"/>
      <c r="JCR261" s="460"/>
      <c r="JCU261" s="460"/>
      <c r="JCV261" s="460"/>
      <c r="JCW261" s="460"/>
      <c r="JCX261" s="460"/>
      <c r="JCY261" s="460"/>
      <c r="JCZ261" s="465"/>
      <c r="JDA261" s="460"/>
      <c r="JDB261" s="460"/>
      <c r="JDC261" s="460"/>
      <c r="JDD261" s="460"/>
      <c r="JDG261" s="460"/>
      <c r="JDH261" s="460"/>
      <c r="JDI261" s="460"/>
      <c r="JDJ261" s="460"/>
      <c r="JDK261" s="460"/>
      <c r="JDL261" s="465"/>
      <c r="JDM261" s="460"/>
      <c r="JDN261" s="460"/>
      <c r="JDO261" s="460"/>
      <c r="JDP261" s="460"/>
      <c r="JDS261" s="460"/>
      <c r="JDT261" s="460"/>
      <c r="JDU261" s="460"/>
      <c r="JDV261" s="460"/>
      <c r="JDW261" s="460"/>
      <c r="JDX261" s="465"/>
      <c r="JDY261" s="460"/>
      <c r="JDZ261" s="460"/>
      <c r="JEA261" s="460"/>
      <c r="JEB261" s="460"/>
      <c r="JEE261" s="460"/>
      <c r="JEF261" s="460"/>
      <c r="JEG261" s="460"/>
      <c r="JEH261" s="460"/>
      <c r="JEI261" s="460"/>
      <c r="JEJ261" s="465"/>
      <c r="JEK261" s="460"/>
      <c r="JEL261" s="460"/>
      <c r="JEM261" s="460"/>
      <c r="JEN261" s="460"/>
      <c r="JEQ261" s="460"/>
      <c r="JER261" s="460"/>
      <c r="JES261" s="460"/>
      <c r="JET261" s="460"/>
      <c r="JEU261" s="460"/>
      <c r="JEV261" s="465"/>
      <c r="JEW261" s="460"/>
      <c r="JEX261" s="460"/>
      <c r="JEY261" s="460"/>
      <c r="JEZ261" s="460"/>
      <c r="JFC261" s="460"/>
      <c r="JFD261" s="460"/>
      <c r="JFE261" s="460"/>
      <c r="JFF261" s="460"/>
      <c r="JFG261" s="460"/>
      <c r="JFH261" s="465"/>
      <c r="JFI261" s="460"/>
      <c r="JFJ261" s="460"/>
      <c r="JFK261" s="460"/>
      <c r="JFL261" s="460"/>
      <c r="JFO261" s="460"/>
      <c r="JFP261" s="460"/>
      <c r="JFQ261" s="460"/>
      <c r="JFR261" s="460"/>
      <c r="JFS261" s="460"/>
      <c r="JFT261" s="465"/>
      <c r="JFU261" s="460"/>
      <c r="JFV261" s="460"/>
      <c r="JFW261" s="460"/>
      <c r="JFX261" s="460"/>
      <c r="JGA261" s="460"/>
      <c r="JGB261" s="460"/>
      <c r="JGC261" s="460"/>
      <c r="JGD261" s="460"/>
      <c r="JGE261" s="460"/>
      <c r="JGF261" s="465"/>
      <c r="JGG261" s="460"/>
      <c r="JGH261" s="460"/>
      <c r="JGI261" s="460"/>
      <c r="JGJ261" s="460"/>
      <c r="JGM261" s="460"/>
      <c r="JGN261" s="460"/>
      <c r="JGO261" s="460"/>
      <c r="JGP261" s="460"/>
      <c r="JGQ261" s="460"/>
      <c r="JGR261" s="465"/>
      <c r="JGS261" s="460"/>
      <c r="JGT261" s="460"/>
      <c r="JGU261" s="460"/>
      <c r="JGV261" s="460"/>
      <c r="JGY261" s="460"/>
      <c r="JGZ261" s="460"/>
      <c r="JHA261" s="460"/>
      <c r="JHB261" s="460"/>
      <c r="JHC261" s="460"/>
      <c r="JHD261" s="465"/>
      <c r="JHE261" s="460"/>
      <c r="JHF261" s="460"/>
      <c r="JHG261" s="460"/>
      <c r="JHH261" s="460"/>
      <c r="JHK261" s="460"/>
      <c r="JHL261" s="460"/>
      <c r="JHM261" s="460"/>
      <c r="JHN261" s="460"/>
      <c r="JHO261" s="460"/>
      <c r="JHP261" s="465"/>
      <c r="JHQ261" s="460"/>
      <c r="JHR261" s="460"/>
      <c r="JHS261" s="460"/>
      <c r="JHT261" s="460"/>
      <c r="JHW261" s="460"/>
      <c r="JHX261" s="460"/>
      <c r="JHY261" s="460"/>
      <c r="JHZ261" s="460"/>
      <c r="JIA261" s="460"/>
      <c r="JIB261" s="465"/>
      <c r="JIC261" s="460"/>
      <c r="JID261" s="460"/>
      <c r="JIE261" s="460"/>
      <c r="JIF261" s="460"/>
      <c r="JII261" s="460"/>
      <c r="JIJ261" s="460"/>
      <c r="JIK261" s="460"/>
      <c r="JIL261" s="460"/>
      <c r="JIM261" s="460"/>
      <c r="JIN261" s="465"/>
      <c r="JIO261" s="460"/>
      <c r="JIP261" s="460"/>
      <c r="JIQ261" s="460"/>
      <c r="JIR261" s="460"/>
      <c r="JIU261" s="460"/>
      <c r="JIV261" s="460"/>
      <c r="JIW261" s="460"/>
      <c r="JIX261" s="460"/>
      <c r="JIY261" s="460"/>
      <c r="JIZ261" s="465"/>
      <c r="JJA261" s="460"/>
      <c r="JJB261" s="460"/>
      <c r="JJC261" s="460"/>
      <c r="JJD261" s="460"/>
      <c r="JJG261" s="460"/>
      <c r="JJH261" s="460"/>
      <c r="JJI261" s="460"/>
      <c r="JJJ261" s="460"/>
      <c r="JJK261" s="460"/>
      <c r="JJL261" s="465"/>
      <c r="JJM261" s="460"/>
      <c r="JJN261" s="460"/>
      <c r="JJO261" s="460"/>
      <c r="JJP261" s="460"/>
      <c r="JJS261" s="460"/>
      <c r="JJT261" s="460"/>
      <c r="JJU261" s="460"/>
      <c r="JJV261" s="460"/>
      <c r="JJW261" s="460"/>
      <c r="JJX261" s="465"/>
      <c r="JJY261" s="460"/>
      <c r="JJZ261" s="460"/>
      <c r="JKA261" s="460"/>
      <c r="JKB261" s="460"/>
      <c r="JKE261" s="460"/>
      <c r="JKF261" s="460"/>
      <c r="JKG261" s="460"/>
      <c r="JKH261" s="460"/>
      <c r="JKI261" s="460"/>
      <c r="JKJ261" s="465"/>
      <c r="JKK261" s="460"/>
      <c r="JKL261" s="460"/>
      <c r="JKM261" s="460"/>
      <c r="JKN261" s="460"/>
      <c r="JKQ261" s="460"/>
      <c r="JKR261" s="460"/>
      <c r="JKS261" s="460"/>
      <c r="JKT261" s="460"/>
      <c r="JKU261" s="460"/>
      <c r="JKV261" s="465"/>
      <c r="JKW261" s="460"/>
      <c r="JKX261" s="460"/>
      <c r="JKY261" s="460"/>
      <c r="JKZ261" s="460"/>
      <c r="JLC261" s="460"/>
      <c r="JLD261" s="460"/>
      <c r="JLE261" s="460"/>
      <c r="JLF261" s="460"/>
      <c r="JLG261" s="460"/>
      <c r="JLH261" s="465"/>
      <c r="JLI261" s="460"/>
      <c r="JLJ261" s="460"/>
      <c r="JLK261" s="460"/>
      <c r="JLL261" s="460"/>
      <c r="JLO261" s="460"/>
      <c r="JLP261" s="460"/>
      <c r="JLQ261" s="460"/>
      <c r="JLR261" s="460"/>
      <c r="JLS261" s="460"/>
      <c r="JLT261" s="465"/>
      <c r="JLU261" s="460"/>
      <c r="JLV261" s="460"/>
      <c r="JLW261" s="460"/>
      <c r="JLX261" s="460"/>
      <c r="JMA261" s="460"/>
      <c r="JMB261" s="460"/>
      <c r="JMC261" s="460"/>
      <c r="JMD261" s="460"/>
      <c r="JME261" s="460"/>
      <c r="JMF261" s="465"/>
      <c r="JMG261" s="460"/>
      <c r="JMH261" s="460"/>
      <c r="JMI261" s="460"/>
      <c r="JMJ261" s="460"/>
      <c r="JMM261" s="460"/>
      <c r="JMN261" s="460"/>
      <c r="JMO261" s="460"/>
      <c r="JMP261" s="460"/>
      <c r="JMQ261" s="460"/>
      <c r="JMR261" s="465"/>
      <c r="JMS261" s="460"/>
      <c r="JMT261" s="460"/>
      <c r="JMU261" s="460"/>
      <c r="JMV261" s="460"/>
      <c r="JMY261" s="460"/>
      <c r="JMZ261" s="460"/>
      <c r="JNA261" s="460"/>
      <c r="JNB261" s="460"/>
      <c r="JNC261" s="460"/>
      <c r="JND261" s="465"/>
      <c r="JNE261" s="460"/>
      <c r="JNF261" s="460"/>
      <c r="JNG261" s="460"/>
      <c r="JNH261" s="460"/>
      <c r="JNK261" s="460"/>
      <c r="JNL261" s="460"/>
      <c r="JNM261" s="460"/>
      <c r="JNN261" s="460"/>
      <c r="JNO261" s="460"/>
      <c r="JNP261" s="465"/>
      <c r="JNQ261" s="460"/>
      <c r="JNR261" s="460"/>
      <c r="JNS261" s="460"/>
      <c r="JNT261" s="460"/>
      <c r="JNW261" s="460"/>
      <c r="JNX261" s="460"/>
      <c r="JNY261" s="460"/>
      <c r="JNZ261" s="460"/>
      <c r="JOA261" s="460"/>
      <c r="JOB261" s="465"/>
      <c r="JOC261" s="460"/>
      <c r="JOD261" s="460"/>
      <c r="JOE261" s="460"/>
      <c r="JOF261" s="460"/>
      <c r="JOI261" s="460"/>
      <c r="JOJ261" s="460"/>
      <c r="JOK261" s="460"/>
      <c r="JOL261" s="460"/>
      <c r="JOM261" s="460"/>
      <c r="JON261" s="465"/>
      <c r="JOO261" s="460"/>
      <c r="JOP261" s="460"/>
      <c r="JOQ261" s="460"/>
      <c r="JOR261" s="460"/>
      <c r="JOU261" s="460"/>
      <c r="JOV261" s="460"/>
      <c r="JOW261" s="460"/>
      <c r="JOX261" s="460"/>
      <c r="JOY261" s="460"/>
      <c r="JOZ261" s="465"/>
      <c r="JPA261" s="460"/>
      <c r="JPB261" s="460"/>
      <c r="JPC261" s="460"/>
      <c r="JPD261" s="460"/>
      <c r="JPG261" s="460"/>
      <c r="JPH261" s="460"/>
      <c r="JPI261" s="460"/>
      <c r="JPJ261" s="460"/>
      <c r="JPK261" s="460"/>
      <c r="JPL261" s="465"/>
      <c r="JPM261" s="460"/>
      <c r="JPN261" s="460"/>
      <c r="JPO261" s="460"/>
      <c r="JPP261" s="460"/>
      <c r="JPS261" s="460"/>
      <c r="JPT261" s="460"/>
      <c r="JPU261" s="460"/>
      <c r="JPV261" s="460"/>
      <c r="JPW261" s="460"/>
      <c r="JPX261" s="465"/>
      <c r="JPY261" s="460"/>
      <c r="JPZ261" s="460"/>
      <c r="JQA261" s="460"/>
      <c r="JQB261" s="460"/>
      <c r="JQE261" s="460"/>
      <c r="JQF261" s="460"/>
      <c r="JQG261" s="460"/>
      <c r="JQH261" s="460"/>
      <c r="JQI261" s="460"/>
      <c r="JQJ261" s="465"/>
      <c r="JQK261" s="460"/>
      <c r="JQL261" s="460"/>
      <c r="JQM261" s="460"/>
      <c r="JQN261" s="460"/>
      <c r="JQQ261" s="460"/>
      <c r="JQR261" s="460"/>
      <c r="JQS261" s="460"/>
      <c r="JQT261" s="460"/>
      <c r="JQU261" s="460"/>
      <c r="JQV261" s="465"/>
      <c r="JQW261" s="460"/>
      <c r="JQX261" s="460"/>
      <c r="JQY261" s="460"/>
      <c r="JQZ261" s="460"/>
      <c r="JRC261" s="460"/>
      <c r="JRD261" s="460"/>
      <c r="JRE261" s="460"/>
      <c r="JRF261" s="460"/>
      <c r="JRG261" s="460"/>
      <c r="JRH261" s="465"/>
      <c r="JRI261" s="460"/>
      <c r="JRJ261" s="460"/>
      <c r="JRK261" s="460"/>
      <c r="JRL261" s="460"/>
      <c r="JRO261" s="460"/>
      <c r="JRP261" s="460"/>
      <c r="JRQ261" s="460"/>
      <c r="JRR261" s="460"/>
      <c r="JRS261" s="460"/>
      <c r="JRT261" s="465"/>
      <c r="JRU261" s="460"/>
      <c r="JRV261" s="460"/>
      <c r="JRW261" s="460"/>
      <c r="JRX261" s="460"/>
      <c r="JSA261" s="460"/>
      <c r="JSB261" s="460"/>
      <c r="JSC261" s="460"/>
      <c r="JSD261" s="460"/>
      <c r="JSE261" s="460"/>
      <c r="JSF261" s="465"/>
      <c r="JSG261" s="460"/>
      <c r="JSH261" s="460"/>
      <c r="JSI261" s="460"/>
      <c r="JSJ261" s="460"/>
      <c r="JSM261" s="460"/>
      <c r="JSN261" s="460"/>
      <c r="JSO261" s="460"/>
      <c r="JSP261" s="460"/>
      <c r="JSQ261" s="460"/>
      <c r="JSR261" s="465"/>
      <c r="JSS261" s="460"/>
      <c r="JST261" s="460"/>
      <c r="JSU261" s="460"/>
      <c r="JSV261" s="460"/>
      <c r="JSY261" s="460"/>
      <c r="JSZ261" s="460"/>
      <c r="JTA261" s="460"/>
      <c r="JTB261" s="460"/>
      <c r="JTC261" s="460"/>
      <c r="JTD261" s="465"/>
      <c r="JTE261" s="460"/>
      <c r="JTF261" s="460"/>
      <c r="JTG261" s="460"/>
      <c r="JTH261" s="460"/>
      <c r="JTK261" s="460"/>
      <c r="JTL261" s="460"/>
      <c r="JTM261" s="460"/>
      <c r="JTN261" s="460"/>
      <c r="JTO261" s="460"/>
      <c r="JTP261" s="465"/>
      <c r="JTQ261" s="460"/>
      <c r="JTR261" s="460"/>
      <c r="JTS261" s="460"/>
      <c r="JTT261" s="460"/>
      <c r="JTW261" s="460"/>
      <c r="JTX261" s="460"/>
      <c r="JTY261" s="460"/>
      <c r="JTZ261" s="460"/>
      <c r="JUA261" s="460"/>
      <c r="JUB261" s="465"/>
      <c r="JUC261" s="460"/>
      <c r="JUD261" s="460"/>
      <c r="JUE261" s="460"/>
      <c r="JUF261" s="460"/>
      <c r="JUI261" s="460"/>
      <c r="JUJ261" s="460"/>
      <c r="JUK261" s="460"/>
      <c r="JUL261" s="460"/>
      <c r="JUM261" s="460"/>
      <c r="JUN261" s="465"/>
      <c r="JUO261" s="460"/>
      <c r="JUP261" s="460"/>
      <c r="JUQ261" s="460"/>
      <c r="JUR261" s="460"/>
      <c r="JUU261" s="460"/>
      <c r="JUV261" s="460"/>
      <c r="JUW261" s="460"/>
      <c r="JUX261" s="460"/>
      <c r="JUY261" s="460"/>
      <c r="JUZ261" s="465"/>
      <c r="JVA261" s="460"/>
      <c r="JVB261" s="460"/>
      <c r="JVC261" s="460"/>
      <c r="JVD261" s="460"/>
      <c r="JVG261" s="460"/>
      <c r="JVH261" s="460"/>
      <c r="JVI261" s="460"/>
      <c r="JVJ261" s="460"/>
      <c r="JVK261" s="460"/>
      <c r="JVL261" s="465"/>
      <c r="JVM261" s="460"/>
      <c r="JVN261" s="460"/>
      <c r="JVO261" s="460"/>
      <c r="JVP261" s="460"/>
      <c r="JVS261" s="460"/>
      <c r="JVT261" s="460"/>
      <c r="JVU261" s="460"/>
      <c r="JVV261" s="460"/>
      <c r="JVW261" s="460"/>
      <c r="JVX261" s="465"/>
      <c r="JVY261" s="460"/>
      <c r="JVZ261" s="460"/>
      <c r="JWA261" s="460"/>
      <c r="JWB261" s="460"/>
      <c r="JWE261" s="460"/>
      <c r="JWF261" s="460"/>
      <c r="JWG261" s="460"/>
      <c r="JWH261" s="460"/>
      <c r="JWI261" s="460"/>
      <c r="JWJ261" s="465"/>
      <c r="JWK261" s="460"/>
      <c r="JWL261" s="460"/>
      <c r="JWM261" s="460"/>
      <c r="JWN261" s="460"/>
      <c r="JWQ261" s="460"/>
      <c r="JWR261" s="460"/>
      <c r="JWS261" s="460"/>
      <c r="JWT261" s="460"/>
      <c r="JWU261" s="460"/>
      <c r="JWV261" s="465"/>
      <c r="JWW261" s="460"/>
      <c r="JWX261" s="460"/>
      <c r="JWY261" s="460"/>
      <c r="JWZ261" s="460"/>
      <c r="JXC261" s="460"/>
      <c r="JXD261" s="460"/>
      <c r="JXE261" s="460"/>
      <c r="JXF261" s="460"/>
      <c r="JXG261" s="460"/>
      <c r="JXH261" s="465"/>
      <c r="JXI261" s="460"/>
      <c r="JXJ261" s="460"/>
      <c r="JXK261" s="460"/>
      <c r="JXL261" s="460"/>
      <c r="JXO261" s="460"/>
      <c r="JXP261" s="460"/>
      <c r="JXQ261" s="460"/>
      <c r="JXR261" s="460"/>
      <c r="JXS261" s="460"/>
      <c r="JXT261" s="465"/>
      <c r="JXU261" s="460"/>
      <c r="JXV261" s="460"/>
      <c r="JXW261" s="460"/>
      <c r="JXX261" s="460"/>
      <c r="JYA261" s="460"/>
      <c r="JYB261" s="460"/>
      <c r="JYC261" s="460"/>
      <c r="JYD261" s="460"/>
      <c r="JYE261" s="460"/>
      <c r="JYF261" s="465"/>
      <c r="JYG261" s="460"/>
      <c r="JYH261" s="460"/>
      <c r="JYI261" s="460"/>
      <c r="JYJ261" s="460"/>
      <c r="JYM261" s="460"/>
      <c r="JYN261" s="460"/>
      <c r="JYO261" s="460"/>
      <c r="JYP261" s="460"/>
      <c r="JYQ261" s="460"/>
      <c r="JYR261" s="465"/>
      <c r="JYS261" s="460"/>
      <c r="JYT261" s="460"/>
      <c r="JYU261" s="460"/>
      <c r="JYV261" s="460"/>
      <c r="JYY261" s="460"/>
      <c r="JYZ261" s="460"/>
      <c r="JZA261" s="460"/>
      <c r="JZB261" s="460"/>
      <c r="JZC261" s="460"/>
      <c r="JZD261" s="465"/>
      <c r="JZE261" s="460"/>
      <c r="JZF261" s="460"/>
      <c r="JZG261" s="460"/>
      <c r="JZH261" s="460"/>
      <c r="JZK261" s="460"/>
      <c r="JZL261" s="460"/>
      <c r="JZM261" s="460"/>
      <c r="JZN261" s="460"/>
      <c r="JZO261" s="460"/>
      <c r="JZP261" s="465"/>
      <c r="JZQ261" s="460"/>
      <c r="JZR261" s="460"/>
      <c r="JZS261" s="460"/>
      <c r="JZT261" s="460"/>
      <c r="JZW261" s="460"/>
      <c r="JZX261" s="460"/>
      <c r="JZY261" s="460"/>
      <c r="JZZ261" s="460"/>
      <c r="KAA261" s="460"/>
      <c r="KAB261" s="465"/>
      <c r="KAC261" s="460"/>
      <c r="KAD261" s="460"/>
      <c r="KAE261" s="460"/>
      <c r="KAF261" s="460"/>
      <c r="KAI261" s="460"/>
      <c r="KAJ261" s="460"/>
      <c r="KAK261" s="460"/>
      <c r="KAL261" s="460"/>
      <c r="KAM261" s="460"/>
      <c r="KAN261" s="465"/>
      <c r="KAO261" s="460"/>
      <c r="KAP261" s="460"/>
      <c r="KAQ261" s="460"/>
      <c r="KAR261" s="460"/>
      <c r="KAU261" s="460"/>
      <c r="KAV261" s="460"/>
      <c r="KAW261" s="460"/>
      <c r="KAX261" s="460"/>
      <c r="KAY261" s="460"/>
      <c r="KAZ261" s="465"/>
      <c r="KBA261" s="460"/>
      <c r="KBB261" s="460"/>
      <c r="KBC261" s="460"/>
      <c r="KBD261" s="460"/>
      <c r="KBG261" s="460"/>
      <c r="KBH261" s="460"/>
      <c r="KBI261" s="460"/>
      <c r="KBJ261" s="460"/>
      <c r="KBK261" s="460"/>
      <c r="KBL261" s="465"/>
      <c r="KBM261" s="460"/>
      <c r="KBN261" s="460"/>
      <c r="KBO261" s="460"/>
      <c r="KBP261" s="460"/>
      <c r="KBS261" s="460"/>
      <c r="KBT261" s="460"/>
      <c r="KBU261" s="460"/>
      <c r="KBV261" s="460"/>
      <c r="KBW261" s="460"/>
      <c r="KBX261" s="465"/>
      <c r="KBY261" s="460"/>
      <c r="KBZ261" s="460"/>
      <c r="KCA261" s="460"/>
      <c r="KCB261" s="460"/>
      <c r="KCE261" s="460"/>
      <c r="KCF261" s="460"/>
      <c r="KCG261" s="460"/>
      <c r="KCH261" s="460"/>
      <c r="KCI261" s="460"/>
      <c r="KCJ261" s="465"/>
      <c r="KCK261" s="460"/>
      <c r="KCL261" s="460"/>
      <c r="KCM261" s="460"/>
      <c r="KCN261" s="460"/>
      <c r="KCQ261" s="460"/>
      <c r="KCR261" s="460"/>
      <c r="KCS261" s="460"/>
      <c r="KCT261" s="460"/>
      <c r="KCU261" s="460"/>
      <c r="KCV261" s="465"/>
      <c r="KCW261" s="460"/>
      <c r="KCX261" s="460"/>
      <c r="KCY261" s="460"/>
      <c r="KCZ261" s="460"/>
      <c r="KDC261" s="460"/>
      <c r="KDD261" s="460"/>
      <c r="KDE261" s="460"/>
      <c r="KDF261" s="460"/>
      <c r="KDG261" s="460"/>
      <c r="KDH261" s="465"/>
      <c r="KDI261" s="460"/>
      <c r="KDJ261" s="460"/>
      <c r="KDK261" s="460"/>
      <c r="KDL261" s="460"/>
      <c r="KDO261" s="460"/>
      <c r="KDP261" s="460"/>
      <c r="KDQ261" s="460"/>
      <c r="KDR261" s="460"/>
      <c r="KDS261" s="460"/>
      <c r="KDT261" s="465"/>
      <c r="KDU261" s="460"/>
      <c r="KDV261" s="460"/>
      <c r="KDW261" s="460"/>
      <c r="KDX261" s="460"/>
      <c r="KEA261" s="460"/>
      <c r="KEB261" s="460"/>
      <c r="KEC261" s="460"/>
      <c r="KED261" s="460"/>
      <c r="KEE261" s="460"/>
      <c r="KEF261" s="465"/>
      <c r="KEG261" s="460"/>
      <c r="KEH261" s="460"/>
      <c r="KEI261" s="460"/>
      <c r="KEJ261" s="460"/>
      <c r="KEM261" s="460"/>
      <c r="KEN261" s="460"/>
      <c r="KEO261" s="460"/>
      <c r="KEP261" s="460"/>
      <c r="KEQ261" s="460"/>
      <c r="KER261" s="465"/>
      <c r="KES261" s="460"/>
      <c r="KET261" s="460"/>
      <c r="KEU261" s="460"/>
      <c r="KEV261" s="460"/>
      <c r="KEY261" s="460"/>
      <c r="KEZ261" s="460"/>
      <c r="KFA261" s="460"/>
      <c r="KFB261" s="460"/>
      <c r="KFC261" s="460"/>
      <c r="KFD261" s="465"/>
      <c r="KFE261" s="460"/>
      <c r="KFF261" s="460"/>
      <c r="KFG261" s="460"/>
      <c r="KFH261" s="460"/>
      <c r="KFK261" s="460"/>
      <c r="KFL261" s="460"/>
      <c r="KFM261" s="460"/>
      <c r="KFN261" s="460"/>
      <c r="KFO261" s="460"/>
      <c r="KFP261" s="465"/>
      <c r="KFQ261" s="460"/>
      <c r="KFR261" s="460"/>
      <c r="KFS261" s="460"/>
      <c r="KFT261" s="460"/>
      <c r="KFW261" s="460"/>
      <c r="KFX261" s="460"/>
      <c r="KFY261" s="460"/>
      <c r="KFZ261" s="460"/>
      <c r="KGA261" s="460"/>
      <c r="KGB261" s="465"/>
      <c r="KGC261" s="460"/>
      <c r="KGD261" s="460"/>
      <c r="KGE261" s="460"/>
      <c r="KGF261" s="460"/>
      <c r="KGI261" s="460"/>
      <c r="KGJ261" s="460"/>
      <c r="KGK261" s="460"/>
      <c r="KGL261" s="460"/>
      <c r="KGM261" s="460"/>
      <c r="KGN261" s="465"/>
      <c r="KGO261" s="460"/>
      <c r="KGP261" s="460"/>
      <c r="KGQ261" s="460"/>
      <c r="KGR261" s="460"/>
      <c r="KGU261" s="460"/>
      <c r="KGV261" s="460"/>
      <c r="KGW261" s="460"/>
      <c r="KGX261" s="460"/>
      <c r="KGY261" s="460"/>
      <c r="KGZ261" s="465"/>
      <c r="KHA261" s="460"/>
      <c r="KHB261" s="460"/>
      <c r="KHC261" s="460"/>
      <c r="KHD261" s="460"/>
      <c r="KHG261" s="460"/>
      <c r="KHH261" s="460"/>
      <c r="KHI261" s="460"/>
      <c r="KHJ261" s="460"/>
      <c r="KHK261" s="460"/>
      <c r="KHL261" s="465"/>
      <c r="KHM261" s="460"/>
      <c r="KHN261" s="460"/>
      <c r="KHO261" s="460"/>
      <c r="KHP261" s="460"/>
      <c r="KHS261" s="460"/>
      <c r="KHT261" s="460"/>
      <c r="KHU261" s="460"/>
      <c r="KHV261" s="460"/>
      <c r="KHW261" s="460"/>
      <c r="KHX261" s="465"/>
      <c r="KHY261" s="460"/>
      <c r="KHZ261" s="460"/>
      <c r="KIA261" s="460"/>
      <c r="KIB261" s="460"/>
      <c r="KIE261" s="460"/>
      <c r="KIF261" s="460"/>
      <c r="KIG261" s="460"/>
      <c r="KIH261" s="460"/>
      <c r="KII261" s="460"/>
      <c r="KIJ261" s="465"/>
      <c r="KIK261" s="460"/>
      <c r="KIL261" s="460"/>
      <c r="KIM261" s="460"/>
      <c r="KIN261" s="460"/>
      <c r="KIQ261" s="460"/>
      <c r="KIR261" s="460"/>
      <c r="KIS261" s="460"/>
      <c r="KIT261" s="460"/>
      <c r="KIU261" s="460"/>
      <c r="KIV261" s="465"/>
      <c r="KIW261" s="460"/>
      <c r="KIX261" s="460"/>
      <c r="KIY261" s="460"/>
      <c r="KIZ261" s="460"/>
      <c r="KJC261" s="460"/>
      <c r="KJD261" s="460"/>
      <c r="KJE261" s="460"/>
      <c r="KJF261" s="460"/>
      <c r="KJG261" s="460"/>
      <c r="KJH261" s="465"/>
      <c r="KJI261" s="460"/>
      <c r="KJJ261" s="460"/>
      <c r="KJK261" s="460"/>
      <c r="KJL261" s="460"/>
      <c r="KJO261" s="460"/>
      <c r="KJP261" s="460"/>
      <c r="KJQ261" s="460"/>
      <c r="KJR261" s="460"/>
      <c r="KJS261" s="460"/>
      <c r="KJT261" s="465"/>
      <c r="KJU261" s="460"/>
      <c r="KJV261" s="460"/>
      <c r="KJW261" s="460"/>
      <c r="KJX261" s="460"/>
      <c r="KKA261" s="460"/>
      <c r="KKB261" s="460"/>
      <c r="KKC261" s="460"/>
      <c r="KKD261" s="460"/>
      <c r="KKE261" s="460"/>
      <c r="KKF261" s="465"/>
      <c r="KKG261" s="460"/>
      <c r="KKH261" s="460"/>
      <c r="KKI261" s="460"/>
      <c r="KKJ261" s="460"/>
      <c r="KKM261" s="460"/>
      <c r="KKN261" s="460"/>
      <c r="KKO261" s="460"/>
      <c r="KKP261" s="460"/>
      <c r="KKQ261" s="460"/>
      <c r="KKR261" s="465"/>
      <c r="KKS261" s="460"/>
      <c r="KKT261" s="460"/>
      <c r="KKU261" s="460"/>
      <c r="KKV261" s="460"/>
      <c r="KKY261" s="460"/>
      <c r="KKZ261" s="460"/>
      <c r="KLA261" s="460"/>
      <c r="KLB261" s="460"/>
      <c r="KLC261" s="460"/>
      <c r="KLD261" s="465"/>
      <c r="KLE261" s="460"/>
      <c r="KLF261" s="460"/>
      <c r="KLG261" s="460"/>
      <c r="KLH261" s="460"/>
      <c r="KLK261" s="460"/>
      <c r="KLL261" s="460"/>
      <c r="KLM261" s="460"/>
      <c r="KLN261" s="460"/>
      <c r="KLO261" s="460"/>
      <c r="KLP261" s="465"/>
      <c r="KLQ261" s="460"/>
      <c r="KLR261" s="460"/>
      <c r="KLS261" s="460"/>
      <c r="KLT261" s="460"/>
      <c r="KLW261" s="460"/>
      <c r="KLX261" s="460"/>
      <c r="KLY261" s="460"/>
      <c r="KLZ261" s="460"/>
      <c r="KMA261" s="460"/>
      <c r="KMB261" s="465"/>
      <c r="KMC261" s="460"/>
      <c r="KMD261" s="460"/>
      <c r="KME261" s="460"/>
      <c r="KMF261" s="460"/>
      <c r="KMI261" s="460"/>
      <c r="KMJ261" s="460"/>
      <c r="KMK261" s="460"/>
      <c r="KML261" s="460"/>
      <c r="KMM261" s="460"/>
      <c r="KMN261" s="465"/>
      <c r="KMO261" s="460"/>
      <c r="KMP261" s="460"/>
      <c r="KMQ261" s="460"/>
      <c r="KMR261" s="460"/>
      <c r="KMU261" s="460"/>
      <c r="KMV261" s="460"/>
      <c r="KMW261" s="460"/>
      <c r="KMX261" s="460"/>
      <c r="KMY261" s="460"/>
      <c r="KMZ261" s="465"/>
      <c r="KNA261" s="460"/>
      <c r="KNB261" s="460"/>
      <c r="KNC261" s="460"/>
      <c r="KND261" s="460"/>
      <c r="KNG261" s="460"/>
      <c r="KNH261" s="460"/>
      <c r="KNI261" s="460"/>
      <c r="KNJ261" s="460"/>
      <c r="KNK261" s="460"/>
      <c r="KNL261" s="465"/>
      <c r="KNM261" s="460"/>
      <c r="KNN261" s="460"/>
      <c r="KNO261" s="460"/>
      <c r="KNP261" s="460"/>
      <c r="KNS261" s="460"/>
      <c r="KNT261" s="460"/>
      <c r="KNU261" s="460"/>
      <c r="KNV261" s="460"/>
      <c r="KNW261" s="460"/>
      <c r="KNX261" s="465"/>
      <c r="KNY261" s="460"/>
      <c r="KNZ261" s="460"/>
      <c r="KOA261" s="460"/>
      <c r="KOB261" s="460"/>
      <c r="KOE261" s="460"/>
      <c r="KOF261" s="460"/>
      <c r="KOG261" s="460"/>
      <c r="KOH261" s="460"/>
      <c r="KOI261" s="460"/>
      <c r="KOJ261" s="465"/>
      <c r="KOK261" s="460"/>
      <c r="KOL261" s="460"/>
      <c r="KOM261" s="460"/>
      <c r="KON261" s="460"/>
      <c r="KOQ261" s="460"/>
      <c r="KOR261" s="460"/>
      <c r="KOS261" s="460"/>
      <c r="KOT261" s="460"/>
      <c r="KOU261" s="460"/>
      <c r="KOV261" s="465"/>
      <c r="KOW261" s="460"/>
      <c r="KOX261" s="460"/>
      <c r="KOY261" s="460"/>
      <c r="KOZ261" s="460"/>
      <c r="KPC261" s="460"/>
      <c r="KPD261" s="460"/>
      <c r="KPE261" s="460"/>
      <c r="KPF261" s="460"/>
      <c r="KPG261" s="460"/>
      <c r="KPH261" s="465"/>
      <c r="KPI261" s="460"/>
      <c r="KPJ261" s="460"/>
      <c r="KPK261" s="460"/>
      <c r="KPL261" s="460"/>
      <c r="KPO261" s="460"/>
      <c r="KPP261" s="460"/>
      <c r="KPQ261" s="460"/>
      <c r="KPR261" s="460"/>
      <c r="KPS261" s="460"/>
      <c r="KPT261" s="465"/>
      <c r="KPU261" s="460"/>
      <c r="KPV261" s="460"/>
      <c r="KPW261" s="460"/>
      <c r="KPX261" s="460"/>
      <c r="KQA261" s="460"/>
      <c r="KQB261" s="460"/>
      <c r="KQC261" s="460"/>
      <c r="KQD261" s="460"/>
      <c r="KQE261" s="460"/>
      <c r="KQF261" s="465"/>
      <c r="KQG261" s="460"/>
      <c r="KQH261" s="460"/>
      <c r="KQI261" s="460"/>
      <c r="KQJ261" s="460"/>
      <c r="KQM261" s="460"/>
      <c r="KQN261" s="460"/>
      <c r="KQO261" s="460"/>
      <c r="KQP261" s="460"/>
      <c r="KQQ261" s="460"/>
      <c r="KQR261" s="465"/>
      <c r="KQS261" s="460"/>
      <c r="KQT261" s="460"/>
      <c r="KQU261" s="460"/>
      <c r="KQV261" s="460"/>
      <c r="KQY261" s="460"/>
      <c r="KQZ261" s="460"/>
      <c r="KRA261" s="460"/>
      <c r="KRB261" s="460"/>
      <c r="KRC261" s="460"/>
      <c r="KRD261" s="465"/>
      <c r="KRE261" s="460"/>
      <c r="KRF261" s="460"/>
      <c r="KRG261" s="460"/>
      <c r="KRH261" s="460"/>
      <c r="KRK261" s="460"/>
      <c r="KRL261" s="460"/>
      <c r="KRM261" s="460"/>
      <c r="KRN261" s="460"/>
      <c r="KRO261" s="460"/>
      <c r="KRP261" s="465"/>
      <c r="KRQ261" s="460"/>
      <c r="KRR261" s="460"/>
      <c r="KRS261" s="460"/>
      <c r="KRT261" s="460"/>
      <c r="KRW261" s="460"/>
      <c r="KRX261" s="460"/>
      <c r="KRY261" s="460"/>
      <c r="KRZ261" s="460"/>
      <c r="KSA261" s="460"/>
      <c r="KSB261" s="465"/>
      <c r="KSC261" s="460"/>
      <c r="KSD261" s="460"/>
      <c r="KSE261" s="460"/>
      <c r="KSF261" s="460"/>
      <c r="KSI261" s="460"/>
      <c r="KSJ261" s="460"/>
      <c r="KSK261" s="460"/>
      <c r="KSL261" s="460"/>
      <c r="KSM261" s="460"/>
      <c r="KSN261" s="465"/>
      <c r="KSO261" s="460"/>
      <c r="KSP261" s="460"/>
      <c r="KSQ261" s="460"/>
      <c r="KSR261" s="460"/>
      <c r="KSU261" s="460"/>
      <c r="KSV261" s="460"/>
      <c r="KSW261" s="460"/>
      <c r="KSX261" s="460"/>
      <c r="KSY261" s="460"/>
      <c r="KSZ261" s="465"/>
      <c r="KTA261" s="460"/>
      <c r="KTB261" s="460"/>
      <c r="KTC261" s="460"/>
      <c r="KTD261" s="460"/>
      <c r="KTG261" s="460"/>
      <c r="KTH261" s="460"/>
      <c r="KTI261" s="460"/>
      <c r="KTJ261" s="460"/>
      <c r="KTK261" s="460"/>
      <c r="KTL261" s="465"/>
      <c r="KTM261" s="460"/>
      <c r="KTN261" s="460"/>
      <c r="KTO261" s="460"/>
      <c r="KTP261" s="460"/>
      <c r="KTS261" s="460"/>
      <c r="KTT261" s="460"/>
      <c r="KTU261" s="460"/>
      <c r="KTV261" s="460"/>
      <c r="KTW261" s="460"/>
      <c r="KTX261" s="465"/>
      <c r="KTY261" s="460"/>
      <c r="KTZ261" s="460"/>
      <c r="KUA261" s="460"/>
      <c r="KUB261" s="460"/>
      <c r="KUE261" s="460"/>
      <c r="KUF261" s="460"/>
      <c r="KUG261" s="460"/>
      <c r="KUH261" s="460"/>
      <c r="KUI261" s="460"/>
      <c r="KUJ261" s="465"/>
      <c r="KUK261" s="460"/>
      <c r="KUL261" s="460"/>
      <c r="KUM261" s="460"/>
      <c r="KUN261" s="460"/>
      <c r="KUQ261" s="460"/>
      <c r="KUR261" s="460"/>
      <c r="KUS261" s="460"/>
      <c r="KUT261" s="460"/>
      <c r="KUU261" s="460"/>
      <c r="KUV261" s="465"/>
      <c r="KUW261" s="460"/>
      <c r="KUX261" s="460"/>
      <c r="KUY261" s="460"/>
      <c r="KUZ261" s="460"/>
      <c r="KVC261" s="460"/>
      <c r="KVD261" s="460"/>
      <c r="KVE261" s="460"/>
      <c r="KVF261" s="460"/>
      <c r="KVG261" s="460"/>
      <c r="KVH261" s="465"/>
      <c r="KVI261" s="460"/>
      <c r="KVJ261" s="460"/>
      <c r="KVK261" s="460"/>
      <c r="KVL261" s="460"/>
      <c r="KVO261" s="460"/>
      <c r="KVP261" s="460"/>
      <c r="KVQ261" s="460"/>
      <c r="KVR261" s="460"/>
      <c r="KVS261" s="460"/>
      <c r="KVT261" s="465"/>
      <c r="KVU261" s="460"/>
      <c r="KVV261" s="460"/>
      <c r="KVW261" s="460"/>
      <c r="KVX261" s="460"/>
      <c r="KWA261" s="460"/>
      <c r="KWB261" s="460"/>
      <c r="KWC261" s="460"/>
      <c r="KWD261" s="460"/>
      <c r="KWE261" s="460"/>
      <c r="KWF261" s="465"/>
      <c r="KWG261" s="460"/>
      <c r="KWH261" s="460"/>
      <c r="KWI261" s="460"/>
      <c r="KWJ261" s="460"/>
      <c r="KWM261" s="460"/>
      <c r="KWN261" s="460"/>
      <c r="KWO261" s="460"/>
      <c r="KWP261" s="460"/>
      <c r="KWQ261" s="460"/>
      <c r="KWR261" s="465"/>
      <c r="KWS261" s="460"/>
      <c r="KWT261" s="460"/>
      <c r="KWU261" s="460"/>
      <c r="KWV261" s="460"/>
      <c r="KWY261" s="460"/>
      <c r="KWZ261" s="460"/>
      <c r="KXA261" s="460"/>
      <c r="KXB261" s="460"/>
      <c r="KXC261" s="460"/>
      <c r="KXD261" s="465"/>
      <c r="KXE261" s="460"/>
      <c r="KXF261" s="460"/>
      <c r="KXG261" s="460"/>
      <c r="KXH261" s="460"/>
      <c r="KXK261" s="460"/>
      <c r="KXL261" s="460"/>
      <c r="KXM261" s="460"/>
      <c r="KXN261" s="460"/>
      <c r="KXO261" s="460"/>
      <c r="KXP261" s="465"/>
      <c r="KXQ261" s="460"/>
      <c r="KXR261" s="460"/>
      <c r="KXS261" s="460"/>
      <c r="KXT261" s="460"/>
      <c r="KXW261" s="460"/>
      <c r="KXX261" s="460"/>
      <c r="KXY261" s="460"/>
      <c r="KXZ261" s="460"/>
      <c r="KYA261" s="460"/>
      <c r="KYB261" s="465"/>
      <c r="KYC261" s="460"/>
      <c r="KYD261" s="460"/>
      <c r="KYE261" s="460"/>
      <c r="KYF261" s="460"/>
      <c r="KYI261" s="460"/>
      <c r="KYJ261" s="460"/>
      <c r="KYK261" s="460"/>
      <c r="KYL261" s="460"/>
      <c r="KYM261" s="460"/>
      <c r="KYN261" s="465"/>
      <c r="KYO261" s="460"/>
      <c r="KYP261" s="460"/>
      <c r="KYQ261" s="460"/>
      <c r="KYR261" s="460"/>
      <c r="KYU261" s="460"/>
      <c r="KYV261" s="460"/>
      <c r="KYW261" s="460"/>
      <c r="KYX261" s="460"/>
      <c r="KYY261" s="460"/>
      <c r="KYZ261" s="465"/>
      <c r="KZA261" s="460"/>
      <c r="KZB261" s="460"/>
      <c r="KZC261" s="460"/>
      <c r="KZD261" s="460"/>
      <c r="KZG261" s="460"/>
      <c r="KZH261" s="460"/>
      <c r="KZI261" s="460"/>
      <c r="KZJ261" s="460"/>
      <c r="KZK261" s="460"/>
      <c r="KZL261" s="465"/>
      <c r="KZM261" s="460"/>
      <c r="KZN261" s="460"/>
      <c r="KZO261" s="460"/>
      <c r="KZP261" s="460"/>
      <c r="KZS261" s="460"/>
      <c r="KZT261" s="460"/>
      <c r="KZU261" s="460"/>
      <c r="KZV261" s="460"/>
      <c r="KZW261" s="460"/>
      <c r="KZX261" s="465"/>
      <c r="KZY261" s="460"/>
      <c r="KZZ261" s="460"/>
      <c r="LAA261" s="460"/>
      <c r="LAB261" s="460"/>
      <c r="LAE261" s="460"/>
      <c r="LAF261" s="460"/>
      <c r="LAG261" s="460"/>
      <c r="LAH261" s="460"/>
      <c r="LAI261" s="460"/>
      <c r="LAJ261" s="465"/>
      <c r="LAK261" s="460"/>
      <c r="LAL261" s="460"/>
      <c r="LAM261" s="460"/>
      <c r="LAN261" s="460"/>
      <c r="LAQ261" s="460"/>
      <c r="LAR261" s="460"/>
      <c r="LAS261" s="460"/>
      <c r="LAT261" s="460"/>
      <c r="LAU261" s="460"/>
      <c r="LAV261" s="465"/>
      <c r="LAW261" s="460"/>
      <c r="LAX261" s="460"/>
      <c r="LAY261" s="460"/>
      <c r="LAZ261" s="460"/>
      <c r="LBC261" s="460"/>
      <c r="LBD261" s="460"/>
      <c r="LBE261" s="460"/>
      <c r="LBF261" s="460"/>
      <c r="LBG261" s="460"/>
      <c r="LBH261" s="465"/>
      <c r="LBI261" s="460"/>
      <c r="LBJ261" s="460"/>
      <c r="LBK261" s="460"/>
      <c r="LBL261" s="460"/>
      <c r="LBO261" s="460"/>
      <c r="LBP261" s="460"/>
      <c r="LBQ261" s="460"/>
      <c r="LBR261" s="460"/>
      <c r="LBS261" s="460"/>
      <c r="LBT261" s="465"/>
      <c r="LBU261" s="460"/>
      <c r="LBV261" s="460"/>
      <c r="LBW261" s="460"/>
      <c r="LBX261" s="460"/>
      <c r="LCA261" s="460"/>
      <c r="LCB261" s="460"/>
      <c r="LCC261" s="460"/>
      <c r="LCD261" s="460"/>
      <c r="LCE261" s="460"/>
      <c r="LCF261" s="465"/>
      <c r="LCG261" s="460"/>
      <c r="LCH261" s="460"/>
      <c r="LCI261" s="460"/>
      <c r="LCJ261" s="460"/>
      <c r="LCM261" s="460"/>
      <c r="LCN261" s="460"/>
      <c r="LCO261" s="460"/>
      <c r="LCP261" s="460"/>
      <c r="LCQ261" s="460"/>
      <c r="LCR261" s="465"/>
      <c r="LCS261" s="460"/>
      <c r="LCT261" s="460"/>
      <c r="LCU261" s="460"/>
      <c r="LCV261" s="460"/>
      <c r="LCY261" s="460"/>
      <c r="LCZ261" s="460"/>
      <c r="LDA261" s="460"/>
      <c r="LDB261" s="460"/>
      <c r="LDC261" s="460"/>
      <c r="LDD261" s="465"/>
      <c r="LDE261" s="460"/>
      <c r="LDF261" s="460"/>
      <c r="LDG261" s="460"/>
      <c r="LDH261" s="460"/>
      <c r="LDK261" s="460"/>
      <c r="LDL261" s="460"/>
      <c r="LDM261" s="460"/>
      <c r="LDN261" s="460"/>
      <c r="LDO261" s="460"/>
      <c r="LDP261" s="465"/>
      <c r="LDQ261" s="460"/>
      <c r="LDR261" s="460"/>
      <c r="LDS261" s="460"/>
      <c r="LDT261" s="460"/>
      <c r="LDW261" s="460"/>
      <c r="LDX261" s="460"/>
      <c r="LDY261" s="460"/>
      <c r="LDZ261" s="460"/>
      <c r="LEA261" s="460"/>
      <c r="LEB261" s="465"/>
      <c r="LEC261" s="460"/>
      <c r="LED261" s="460"/>
      <c r="LEE261" s="460"/>
      <c r="LEF261" s="460"/>
      <c r="LEI261" s="460"/>
      <c r="LEJ261" s="460"/>
      <c r="LEK261" s="460"/>
      <c r="LEL261" s="460"/>
      <c r="LEM261" s="460"/>
      <c r="LEN261" s="465"/>
      <c r="LEO261" s="460"/>
      <c r="LEP261" s="460"/>
      <c r="LEQ261" s="460"/>
      <c r="LER261" s="460"/>
      <c r="LEU261" s="460"/>
      <c r="LEV261" s="460"/>
      <c r="LEW261" s="460"/>
      <c r="LEX261" s="460"/>
      <c r="LEY261" s="460"/>
      <c r="LEZ261" s="465"/>
      <c r="LFA261" s="460"/>
      <c r="LFB261" s="460"/>
      <c r="LFC261" s="460"/>
      <c r="LFD261" s="460"/>
      <c r="LFG261" s="460"/>
      <c r="LFH261" s="460"/>
      <c r="LFI261" s="460"/>
      <c r="LFJ261" s="460"/>
      <c r="LFK261" s="460"/>
      <c r="LFL261" s="465"/>
      <c r="LFM261" s="460"/>
      <c r="LFN261" s="460"/>
      <c r="LFO261" s="460"/>
      <c r="LFP261" s="460"/>
      <c r="LFS261" s="460"/>
      <c r="LFT261" s="460"/>
      <c r="LFU261" s="460"/>
      <c r="LFV261" s="460"/>
      <c r="LFW261" s="460"/>
      <c r="LFX261" s="465"/>
      <c r="LFY261" s="460"/>
      <c r="LFZ261" s="460"/>
      <c r="LGA261" s="460"/>
      <c r="LGB261" s="460"/>
      <c r="LGE261" s="460"/>
      <c r="LGF261" s="460"/>
      <c r="LGG261" s="460"/>
      <c r="LGH261" s="460"/>
      <c r="LGI261" s="460"/>
      <c r="LGJ261" s="465"/>
      <c r="LGK261" s="460"/>
      <c r="LGL261" s="460"/>
      <c r="LGM261" s="460"/>
      <c r="LGN261" s="460"/>
      <c r="LGQ261" s="460"/>
      <c r="LGR261" s="460"/>
      <c r="LGS261" s="460"/>
      <c r="LGT261" s="460"/>
      <c r="LGU261" s="460"/>
      <c r="LGV261" s="465"/>
      <c r="LGW261" s="460"/>
      <c r="LGX261" s="460"/>
      <c r="LGY261" s="460"/>
      <c r="LGZ261" s="460"/>
      <c r="LHC261" s="460"/>
      <c r="LHD261" s="460"/>
      <c r="LHE261" s="460"/>
      <c r="LHF261" s="460"/>
      <c r="LHG261" s="460"/>
      <c r="LHH261" s="465"/>
      <c r="LHI261" s="460"/>
      <c r="LHJ261" s="460"/>
      <c r="LHK261" s="460"/>
      <c r="LHL261" s="460"/>
      <c r="LHO261" s="460"/>
      <c r="LHP261" s="460"/>
      <c r="LHQ261" s="460"/>
      <c r="LHR261" s="460"/>
      <c r="LHS261" s="460"/>
      <c r="LHT261" s="465"/>
      <c r="LHU261" s="460"/>
      <c r="LHV261" s="460"/>
      <c r="LHW261" s="460"/>
      <c r="LHX261" s="460"/>
      <c r="LIA261" s="460"/>
      <c r="LIB261" s="460"/>
      <c r="LIC261" s="460"/>
      <c r="LID261" s="460"/>
      <c r="LIE261" s="460"/>
      <c r="LIF261" s="465"/>
      <c r="LIG261" s="460"/>
      <c r="LIH261" s="460"/>
      <c r="LII261" s="460"/>
      <c r="LIJ261" s="460"/>
      <c r="LIM261" s="460"/>
      <c r="LIN261" s="460"/>
      <c r="LIO261" s="460"/>
      <c r="LIP261" s="460"/>
      <c r="LIQ261" s="460"/>
      <c r="LIR261" s="465"/>
      <c r="LIS261" s="460"/>
      <c r="LIT261" s="460"/>
      <c r="LIU261" s="460"/>
      <c r="LIV261" s="460"/>
      <c r="LIY261" s="460"/>
      <c r="LIZ261" s="460"/>
      <c r="LJA261" s="460"/>
      <c r="LJB261" s="460"/>
      <c r="LJC261" s="460"/>
      <c r="LJD261" s="465"/>
      <c r="LJE261" s="460"/>
      <c r="LJF261" s="460"/>
      <c r="LJG261" s="460"/>
      <c r="LJH261" s="460"/>
      <c r="LJK261" s="460"/>
      <c r="LJL261" s="460"/>
      <c r="LJM261" s="460"/>
      <c r="LJN261" s="460"/>
      <c r="LJO261" s="460"/>
      <c r="LJP261" s="465"/>
      <c r="LJQ261" s="460"/>
      <c r="LJR261" s="460"/>
      <c r="LJS261" s="460"/>
      <c r="LJT261" s="460"/>
      <c r="LJW261" s="460"/>
      <c r="LJX261" s="460"/>
      <c r="LJY261" s="460"/>
      <c r="LJZ261" s="460"/>
      <c r="LKA261" s="460"/>
      <c r="LKB261" s="465"/>
      <c r="LKC261" s="460"/>
      <c r="LKD261" s="460"/>
      <c r="LKE261" s="460"/>
      <c r="LKF261" s="460"/>
      <c r="LKI261" s="460"/>
      <c r="LKJ261" s="460"/>
      <c r="LKK261" s="460"/>
      <c r="LKL261" s="460"/>
      <c r="LKM261" s="460"/>
      <c r="LKN261" s="465"/>
      <c r="LKO261" s="460"/>
      <c r="LKP261" s="460"/>
      <c r="LKQ261" s="460"/>
      <c r="LKR261" s="460"/>
      <c r="LKU261" s="460"/>
      <c r="LKV261" s="460"/>
      <c r="LKW261" s="460"/>
      <c r="LKX261" s="460"/>
      <c r="LKY261" s="460"/>
      <c r="LKZ261" s="465"/>
      <c r="LLA261" s="460"/>
      <c r="LLB261" s="460"/>
      <c r="LLC261" s="460"/>
      <c r="LLD261" s="460"/>
      <c r="LLG261" s="460"/>
      <c r="LLH261" s="460"/>
      <c r="LLI261" s="460"/>
      <c r="LLJ261" s="460"/>
      <c r="LLK261" s="460"/>
      <c r="LLL261" s="465"/>
      <c r="LLM261" s="460"/>
      <c r="LLN261" s="460"/>
      <c r="LLO261" s="460"/>
      <c r="LLP261" s="460"/>
      <c r="LLS261" s="460"/>
      <c r="LLT261" s="460"/>
      <c r="LLU261" s="460"/>
      <c r="LLV261" s="460"/>
      <c r="LLW261" s="460"/>
      <c r="LLX261" s="465"/>
      <c r="LLY261" s="460"/>
      <c r="LLZ261" s="460"/>
      <c r="LMA261" s="460"/>
      <c r="LMB261" s="460"/>
      <c r="LME261" s="460"/>
      <c r="LMF261" s="460"/>
      <c r="LMG261" s="460"/>
      <c r="LMH261" s="460"/>
      <c r="LMI261" s="460"/>
      <c r="LMJ261" s="465"/>
      <c r="LMK261" s="460"/>
      <c r="LML261" s="460"/>
      <c r="LMM261" s="460"/>
      <c r="LMN261" s="460"/>
      <c r="LMQ261" s="460"/>
      <c r="LMR261" s="460"/>
      <c r="LMS261" s="460"/>
      <c r="LMT261" s="460"/>
      <c r="LMU261" s="460"/>
      <c r="LMV261" s="465"/>
      <c r="LMW261" s="460"/>
      <c r="LMX261" s="460"/>
      <c r="LMY261" s="460"/>
      <c r="LMZ261" s="460"/>
      <c r="LNC261" s="460"/>
      <c r="LND261" s="460"/>
      <c r="LNE261" s="460"/>
      <c r="LNF261" s="460"/>
      <c r="LNG261" s="460"/>
      <c r="LNH261" s="465"/>
      <c r="LNI261" s="460"/>
      <c r="LNJ261" s="460"/>
      <c r="LNK261" s="460"/>
      <c r="LNL261" s="460"/>
      <c r="LNO261" s="460"/>
      <c r="LNP261" s="460"/>
      <c r="LNQ261" s="460"/>
      <c r="LNR261" s="460"/>
      <c r="LNS261" s="460"/>
      <c r="LNT261" s="465"/>
      <c r="LNU261" s="460"/>
      <c r="LNV261" s="460"/>
      <c r="LNW261" s="460"/>
      <c r="LNX261" s="460"/>
      <c r="LOA261" s="460"/>
      <c r="LOB261" s="460"/>
      <c r="LOC261" s="460"/>
      <c r="LOD261" s="460"/>
      <c r="LOE261" s="460"/>
      <c r="LOF261" s="465"/>
      <c r="LOG261" s="460"/>
      <c r="LOH261" s="460"/>
      <c r="LOI261" s="460"/>
      <c r="LOJ261" s="460"/>
      <c r="LOM261" s="460"/>
      <c r="LON261" s="460"/>
      <c r="LOO261" s="460"/>
      <c r="LOP261" s="460"/>
      <c r="LOQ261" s="460"/>
      <c r="LOR261" s="465"/>
      <c r="LOS261" s="460"/>
      <c r="LOT261" s="460"/>
      <c r="LOU261" s="460"/>
      <c r="LOV261" s="460"/>
      <c r="LOY261" s="460"/>
      <c r="LOZ261" s="460"/>
      <c r="LPA261" s="460"/>
      <c r="LPB261" s="460"/>
      <c r="LPC261" s="460"/>
      <c r="LPD261" s="465"/>
      <c r="LPE261" s="460"/>
      <c r="LPF261" s="460"/>
      <c r="LPG261" s="460"/>
      <c r="LPH261" s="460"/>
      <c r="LPK261" s="460"/>
      <c r="LPL261" s="460"/>
      <c r="LPM261" s="460"/>
      <c r="LPN261" s="460"/>
      <c r="LPO261" s="460"/>
      <c r="LPP261" s="465"/>
      <c r="LPQ261" s="460"/>
      <c r="LPR261" s="460"/>
      <c r="LPS261" s="460"/>
      <c r="LPT261" s="460"/>
      <c r="LPW261" s="460"/>
      <c r="LPX261" s="460"/>
      <c r="LPY261" s="460"/>
      <c r="LPZ261" s="460"/>
      <c r="LQA261" s="460"/>
      <c r="LQB261" s="465"/>
      <c r="LQC261" s="460"/>
      <c r="LQD261" s="460"/>
      <c r="LQE261" s="460"/>
      <c r="LQF261" s="460"/>
      <c r="LQI261" s="460"/>
      <c r="LQJ261" s="460"/>
      <c r="LQK261" s="460"/>
      <c r="LQL261" s="460"/>
      <c r="LQM261" s="460"/>
      <c r="LQN261" s="465"/>
      <c r="LQO261" s="460"/>
      <c r="LQP261" s="460"/>
      <c r="LQQ261" s="460"/>
      <c r="LQR261" s="460"/>
      <c r="LQU261" s="460"/>
      <c r="LQV261" s="460"/>
      <c r="LQW261" s="460"/>
      <c r="LQX261" s="460"/>
      <c r="LQY261" s="460"/>
      <c r="LQZ261" s="465"/>
      <c r="LRA261" s="460"/>
      <c r="LRB261" s="460"/>
      <c r="LRC261" s="460"/>
      <c r="LRD261" s="460"/>
      <c r="LRG261" s="460"/>
      <c r="LRH261" s="460"/>
      <c r="LRI261" s="460"/>
      <c r="LRJ261" s="460"/>
      <c r="LRK261" s="460"/>
      <c r="LRL261" s="465"/>
      <c r="LRM261" s="460"/>
      <c r="LRN261" s="460"/>
      <c r="LRO261" s="460"/>
      <c r="LRP261" s="460"/>
      <c r="LRS261" s="460"/>
      <c r="LRT261" s="460"/>
      <c r="LRU261" s="460"/>
      <c r="LRV261" s="460"/>
      <c r="LRW261" s="460"/>
      <c r="LRX261" s="465"/>
      <c r="LRY261" s="460"/>
      <c r="LRZ261" s="460"/>
      <c r="LSA261" s="460"/>
      <c r="LSB261" s="460"/>
      <c r="LSE261" s="460"/>
      <c r="LSF261" s="460"/>
      <c r="LSG261" s="460"/>
      <c r="LSH261" s="460"/>
      <c r="LSI261" s="460"/>
      <c r="LSJ261" s="465"/>
      <c r="LSK261" s="460"/>
      <c r="LSL261" s="460"/>
      <c r="LSM261" s="460"/>
      <c r="LSN261" s="460"/>
      <c r="LSQ261" s="460"/>
      <c r="LSR261" s="460"/>
      <c r="LSS261" s="460"/>
      <c r="LST261" s="460"/>
      <c r="LSU261" s="460"/>
      <c r="LSV261" s="465"/>
      <c r="LSW261" s="460"/>
      <c r="LSX261" s="460"/>
      <c r="LSY261" s="460"/>
      <c r="LSZ261" s="460"/>
      <c r="LTC261" s="460"/>
      <c r="LTD261" s="460"/>
      <c r="LTE261" s="460"/>
      <c r="LTF261" s="460"/>
      <c r="LTG261" s="460"/>
      <c r="LTH261" s="465"/>
      <c r="LTI261" s="460"/>
      <c r="LTJ261" s="460"/>
      <c r="LTK261" s="460"/>
      <c r="LTL261" s="460"/>
      <c r="LTO261" s="460"/>
      <c r="LTP261" s="460"/>
      <c r="LTQ261" s="460"/>
      <c r="LTR261" s="460"/>
      <c r="LTS261" s="460"/>
      <c r="LTT261" s="465"/>
      <c r="LTU261" s="460"/>
      <c r="LTV261" s="460"/>
      <c r="LTW261" s="460"/>
      <c r="LTX261" s="460"/>
      <c r="LUA261" s="460"/>
      <c r="LUB261" s="460"/>
      <c r="LUC261" s="460"/>
      <c r="LUD261" s="460"/>
      <c r="LUE261" s="460"/>
      <c r="LUF261" s="465"/>
      <c r="LUG261" s="460"/>
      <c r="LUH261" s="460"/>
      <c r="LUI261" s="460"/>
      <c r="LUJ261" s="460"/>
      <c r="LUM261" s="460"/>
      <c r="LUN261" s="460"/>
      <c r="LUO261" s="460"/>
      <c r="LUP261" s="460"/>
      <c r="LUQ261" s="460"/>
      <c r="LUR261" s="465"/>
      <c r="LUS261" s="460"/>
      <c r="LUT261" s="460"/>
      <c r="LUU261" s="460"/>
      <c r="LUV261" s="460"/>
      <c r="LUY261" s="460"/>
      <c r="LUZ261" s="460"/>
      <c r="LVA261" s="460"/>
      <c r="LVB261" s="460"/>
      <c r="LVC261" s="460"/>
      <c r="LVD261" s="465"/>
      <c r="LVE261" s="460"/>
      <c r="LVF261" s="460"/>
      <c r="LVG261" s="460"/>
      <c r="LVH261" s="460"/>
      <c r="LVK261" s="460"/>
      <c r="LVL261" s="460"/>
      <c r="LVM261" s="460"/>
      <c r="LVN261" s="460"/>
      <c r="LVO261" s="460"/>
      <c r="LVP261" s="465"/>
      <c r="LVQ261" s="460"/>
      <c r="LVR261" s="460"/>
      <c r="LVS261" s="460"/>
      <c r="LVT261" s="460"/>
      <c r="LVW261" s="460"/>
      <c r="LVX261" s="460"/>
      <c r="LVY261" s="460"/>
      <c r="LVZ261" s="460"/>
      <c r="LWA261" s="460"/>
      <c r="LWB261" s="465"/>
      <c r="LWC261" s="460"/>
      <c r="LWD261" s="460"/>
      <c r="LWE261" s="460"/>
      <c r="LWF261" s="460"/>
      <c r="LWI261" s="460"/>
      <c r="LWJ261" s="460"/>
      <c r="LWK261" s="460"/>
      <c r="LWL261" s="460"/>
      <c r="LWM261" s="460"/>
      <c r="LWN261" s="465"/>
      <c r="LWO261" s="460"/>
      <c r="LWP261" s="460"/>
      <c r="LWQ261" s="460"/>
      <c r="LWR261" s="460"/>
      <c r="LWU261" s="460"/>
      <c r="LWV261" s="460"/>
      <c r="LWW261" s="460"/>
      <c r="LWX261" s="460"/>
      <c r="LWY261" s="460"/>
      <c r="LWZ261" s="465"/>
      <c r="LXA261" s="460"/>
      <c r="LXB261" s="460"/>
      <c r="LXC261" s="460"/>
      <c r="LXD261" s="460"/>
      <c r="LXG261" s="460"/>
      <c r="LXH261" s="460"/>
      <c r="LXI261" s="460"/>
      <c r="LXJ261" s="460"/>
      <c r="LXK261" s="460"/>
      <c r="LXL261" s="465"/>
      <c r="LXM261" s="460"/>
      <c r="LXN261" s="460"/>
      <c r="LXO261" s="460"/>
      <c r="LXP261" s="460"/>
      <c r="LXS261" s="460"/>
      <c r="LXT261" s="460"/>
      <c r="LXU261" s="460"/>
      <c r="LXV261" s="460"/>
      <c r="LXW261" s="460"/>
      <c r="LXX261" s="465"/>
      <c r="LXY261" s="460"/>
      <c r="LXZ261" s="460"/>
      <c r="LYA261" s="460"/>
      <c r="LYB261" s="460"/>
      <c r="LYE261" s="460"/>
      <c r="LYF261" s="460"/>
      <c r="LYG261" s="460"/>
      <c r="LYH261" s="460"/>
      <c r="LYI261" s="460"/>
      <c r="LYJ261" s="465"/>
      <c r="LYK261" s="460"/>
      <c r="LYL261" s="460"/>
      <c r="LYM261" s="460"/>
      <c r="LYN261" s="460"/>
      <c r="LYQ261" s="460"/>
      <c r="LYR261" s="460"/>
      <c r="LYS261" s="460"/>
      <c r="LYT261" s="460"/>
      <c r="LYU261" s="460"/>
      <c r="LYV261" s="465"/>
      <c r="LYW261" s="460"/>
      <c r="LYX261" s="460"/>
      <c r="LYY261" s="460"/>
      <c r="LYZ261" s="460"/>
      <c r="LZC261" s="460"/>
      <c r="LZD261" s="460"/>
      <c r="LZE261" s="460"/>
      <c r="LZF261" s="460"/>
      <c r="LZG261" s="460"/>
      <c r="LZH261" s="465"/>
      <c r="LZI261" s="460"/>
      <c r="LZJ261" s="460"/>
      <c r="LZK261" s="460"/>
      <c r="LZL261" s="460"/>
      <c r="LZO261" s="460"/>
      <c r="LZP261" s="460"/>
      <c r="LZQ261" s="460"/>
      <c r="LZR261" s="460"/>
      <c r="LZS261" s="460"/>
      <c r="LZT261" s="465"/>
      <c r="LZU261" s="460"/>
      <c r="LZV261" s="460"/>
      <c r="LZW261" s="460"/>
      <c r="LZX261" s="460"/>
      <c r="MAA261" s="460"/>
      <c r="MAB261" s="460"/>
      <c r="MAC261" s="460"/>
      <c r="MAD261" s="460"/>
      <c r="MAE261" s="460"/>
      <c r="MAF261" s="465"/>
      <c r="MAG261" s="460"/>
      <c r="MAH261" s="460"/>
      <c r="MAI261" s="460"/>
      <c r="MAJ261" s="460"/>
      <c r="MAM261" s="460"/>
      <c r="MAN261" s="460"/>
      <c r="MAO261" s="460"/>
      <c r="MAP261" s="460"/>
      <c r="MAQ261" s="460"/>
      <c r="MAR261" s="465"/>
      <c r="MAS261" s="460"/>
      <c r="MAT261" s="460"/>
      <c r="MAU261" s="460"/>
      <c r="MAV261" s="460"/>
      <c r="MAY261" s="460"/>
      <c r="MAZ261" s="460"/>
      <c r="MBA261" s="460"/>
      <c r="MBB261" s="460"/>
      <c r="MBC261" s="460"/>
      <c r="MBD261" s="465"/>
      <c r="MBE261" s="460"/>
      <c r="MBF261" s="460"/>
      <c r="MBG261" s="460"/>
      <c r="MBH261" s="460"/>
      <c r="MBK261" s="460"/>
      <c r="MBL261" s="460"/>
      <c r="MBM261" s="460"/>
      <c r="MBN261" s="460"/>
      <c r="MBO261" s="460"/>
      <c r="MBP261" s="465"/>
      <c r="MBQ261" s="460"/>
      <c r="MBR261" s="460"/>
      <c r="MBS261" s="460"/>
      <c r="MBT261" s="460"/>
      <c r="MBW261" s="460"/>
      <c r="MBX261" s="460"/>
      <c r="MBY261" s="460"/>
      <c r="MBZ261" s="460"/>
      <c r="MCA261" s="460"/>
      <c r="MCB261" s="465"/>
      <c r="MCC261" s="460"/>
      <c r="MCD261" s="460"/>
      <c r="MCE261" s="460"/>
      <c r="MCF261" s="460"/>
      <c r="MCI261" s="460"/>
      <c r="MCJ261" s="460"/>
      <c r="MCK261" s="460"/>
      <c r="MCL261" s="460"/>
      <c r="MCM261" s="460"/>
      <c r="MCN261" s="465"/>
      <c r="MCO261" s="460"/>
      <c r="MCP261" s="460"/>
      <c r="MCQ261" s="460"/>
      <c r="MCR261" s="460"/>
      <c r="MCU261" s="460"/>
      <c r="MCV261" s="460"/>
      <c r="MCW261" s="460"/>
      <c r="MCX261" s="460"/>
      <c r="MCY261" s="460"/>
      <c r="MCZ261" s="465"/>
      <c r="MDA261" s="460"/>
      <c r="MDB261" s="460"/>
      <c r="MDC261" s="460"/>
      <c r="MDD261" s="460"/>
      <c r="MDG261" s="460"/>
      <c r="MDH261" s="460"/>
      <c r="MDI261" s="460"/>
      <c r="MDJ261" s="460"/>
      <c r="MDK261" s="460"/>
      <c r="MDL261" s="465"/>
      <c r="MDM261" s="460"/>
      <c r="MDN261" s="460"/>
      <c r="MDO261" s="460"/>
      <c r="MDP261" s="460"/>
      <c r="MDS261" s="460"/>
      <c r="MDT261" s="460"/>
      <c r="MDU261" s="460"/>
      <c r="MDV261" s="460"/>
      <c r="MDW261" s="460"/>
      <c r="MDX261" s="465"/>
      <c r="MDY261" s="460"/>
      <c r="MDZ261" s="460"/>
      <c r="MEA261" s="460"/>
      <c r="MEB261" s="460"/>
      <c r="MEE261" s="460"/>
      <c r="MEF261" s="460"/>
      <c r="MEG261" s="460"/>
      <c r="MEH261" s="460"/>
      <c r="MEI261" s="460"/>
      <c r="MEJ261" s="465"/>
      <c r="MEK261" s="460"/>
      <c r="MEL261" s="460"/>
      <c r="MEM261" s="460"/>
      <c r="MEN261" s="460"/>
      <c r="MEQ261" s="460"/>
      <c r="MER261" s="460"/>
      <c r="MES261" s="460"/>
      <c r="MET261" s="460"/>
      <c r="MEU261" s="460"/>
      <c r="MEV261" s="465"/>
      <c r="MEW261" s="460"/>
      <c r="MEX261" s="460"/>
      <c r="MEY261" s="460"/>
      <c r="MEZ261" s="460"/>
      <c r="MFC261" s="460"/>
      <c r="MFD261" s="460"/>
      <c r="MFE261" s="460"/>
      <c r="MFF261" s="460"/>
      <c r="MFG261" s="460"/>
      <c r="MFH261" s="465"/>
      <c r="MFI261" s="460"/>
      <c r="MFJ261" s="460"/>
      <c r="MFK261" s="460"/>
      <c r="MFL261" s="460"/>
      <c r="MFO261" s="460"/>
      <c r="MFP261" s="460"/>
      <c r="MFQ261" s="460"/>
      <c r="MFR261" s="460"/>
      <c r="MFS261" s="460"/>
      <c r="MFT261" s="465"/>
      <c r="MFU261" s="460"/>
      <c r="MFV261" s="460"/>
      <c r="MFW261" s="460"/>
      <c r="MFX261" s="460"/>
      <c r="MGA261" s="460"/>
      <c r="MGB261" s="460"/>
      <c r="MGC261" s="460"/>
      <c r="MGD261" s="460"/>
      <c r="MGE261" s="460"/>
      <c r="MGF261" s="465"/>
      <c r="MGG261" s="460"/>
      <c r="MGH261" s="460"/>
      <c r="MGI261" s="460"/>
      <c r="MGJ261" s="460"/>
      <c r="MGM261" s="460"/>
      <c r="MGN261" s="460"/>
      <c r="MGO261" s="460"/>
      <c r="MGP261" s="460"/>
      <c r="MGQ261" s="460"/>
      <c r="MGR261" s="465"/>
      <c r="MGS261" s="460"/>
      <c r="MGT261" s="460"/>
      <c r="MGU261" s="460"/>
      <c r="MGV261" s="460"/>
      <c r="MGY261" s="460"/>
      <c r="MGZ261" s="460"/>
      <c r="MHA261" s="460"/>
      <c r="MHB261" s="460"/>
      <c r="MHC261" s="460"/>
      <c r="MHD261" s="465"/>
      <c r="MHE261" s="460"/>
      <c r="MHF261" s="460"/>
      <c r="MHG261" s="460"/>
      <c r="MHH261" s="460"/>
      <c r="MHK261" s="460"/>
      <c r="MHL261" s="460"/>
      <c r="MHM261" s="460"/>
      <c r="MHN261" s="460"/>
      <c r="MHO261" s="460"/>
      <c r="MHP261" s="465"/>
      <c r="MHQ261" s="460"/>
      <c r="MHR261" s="460"/>
      <c r="MHS261" s="460"/>
      <c r="MHT261" s="460"/>
      <c r="MHW261" s="460"/>
      <c r="MHX261" s="460"/>
      <c r="MHY261" s="460"/>
      <c r="MHZ261" s="460"/>
      <c r="MIA261" s="460"/>
      <c r="MIB261" s="465"/>
      <c r="MIC261" s="460"/>
      <c r="MID261" s="460"/>
      <c r="MIE261" s="460"/>
      <c r="MIF261" s="460"/>
      <c r="MII261" s="460"/>
      <c r="MIJ261" s="460"/>
      <c r="MIK261" s="460"/>
      <c r="MIL261" s="460"/>
      <c r="MIM261" s="460"/>
      <c r="MIN261" s="465"/>
      <c r="MIO261" s="460"/>
      <c r="MIP261" s="460"/>
      <c r="MIQ261" s="460"/>
      <c r="MIR261" s="460"/>
      <c r="MIU261" s="460"/>
      <c r="MIV261" s="460"/>
      <c r="MIW261" s="460"/>
      <c r="MIX261" s="460"/>
      <c r="MIY261" s="460"/>
      <c r="MIZ261" s="465"/>
      <c r="MJA261" s="460"/>
      <c r="MJB261" s="460"/>
      <c r="MJC261" s="460"/>
      <c r="MJD261" s="460"/>
      <c r="MJG261" s="460"/>
      <c r="MJH261" s="460"/>
      <c r="MJI261" s="460"/>
      <c r="MJJ261" s="460"/>
      <c r="MJK261" s="460"/>
      <c r="MJL261" s="465"/>
      <c r="MJM261" s="460"/>
      <c r="MJN261" s="460"/>
      <c r="MJO261" s="460"/>
      <c r="MJP261" s="460"/>
      <c r="MJS261" s="460"/>
      <c r="MJT261" s="460"/>
      <c r="MJU261" s="460"/>
      <c r="MJV261" s="460"/>
      <c r="MJW261" s="460"/>
      <c r="MJX261" s="465"/>
      <c r="MJY261" s="460"/>
      <c r="MJZ261" s="460"/>
      <c r="MKA261" s="460"/>
      <c r="MKB261" s="460"/>
      <c r="MKE261" s="460"/>
      <c r="MKF261" s="460"/>
      <c r="MKG261" s="460"/>
      <c r="MKH261" s="460"/>
      <c r="MKI261" s="460"/>
      <c r="MKJ261" s="465"/>
      <c r="MKK261" s="460"/>
      <c r="MKL261" s="460"/>
      <c r="MKM261" s="460"/>
      <c r="MKN261" s="460"/>
      <c r="MKQ261" s="460"/>
      <c r="MKR261" s="460"/>
      <c r="MKS261" s="460"/>
      <c r="MKT261" s="460"/>
      <c r="MKU261" s="460"/>
      <c r="MKV261" s="465"/>
      <c r="MKW261" s="460"/>
      <c r="MKX261" s="460"/>
      <c r="MKY261" s="460"/>
      <c r="MKZ261" s="460"/>
      <c r="MLC261" s="460"/>
      <c r="MLD261" s="460"/>
      <c r="MLE261" s="460"/>
      <c r="MLF261" s="460"/>
      <c r="MLG261" s="460"/>
      <c r="MLH261" s="465"/>
      <c r="MLI261" s="460"/>
      <c r="MLJ261" s="460"/>
      <c r="MLK261" s="460"/>
      <c r="MLL261" s="460"/>
      <c r="MLO261" s="460"/>
      <c r="MLP261" s="460"/>
      <c r="MLQ261" s="460"/>
      <c r="MLR261" s="460"/>
      <c r="MLS261" s="460"/>
      <c r="MLT261" s="465"/>
      <c r="MLU261" s="460"/>
      <c r="MLV261" s="460"/>
      <c r="MLW261" s="460"/>
      <c r="MLX261" s="460"/>
      <c r="MMA261" s="460"/>
      <c r="MMB261" s="460"/>
      <c r="MMC261" s="460"/>
      <c r="MMD261" s="460"/>
      <c r="MME261" s="460"/>
      <c r="MMF261" s="465"/>
      <c r="MMG261" s="460"/>
      <c r="MMH261" s="460"/>
      <c r="MMI261" s="460"/>
      <c r="MMJ261" s="460"/>
      <c r="MMM261" s="460"/>
      <c r="MMN261" s="460"/>
      <c r="MMO261" s="460"/>
      <c r="MMP261" s="460"/>
      <c r="MMQ261" s="460"/>
      <c r="MMR261" s="465"/>
      <c r="MMS261" s="460"/>
      <c r="MMT261" s="460"/>
      <c r="MMU261" s="460"/>
      <c r="MMV261" s="460"/>
      <c r="MMY261" s="460"/>
      <c r="MMZ261" s="460"/>
      <c r="MNA261" s="460"/>
      <c r="MNB261" s="460"/>
      <c r="MNC261" s="460"/>
      <c r="MND261" s="465"/>
      <c r="MNE261" s="460"/>
      <c r="MNF261" s="460"/>
      <c r="MNG261" s="460"/>
      <c r="MNH261" s="460"/>
      <c r="MNK261" s="460"/>
      <c r="MNL261" s="460"/>
      <c r="MNM261" s="460"/>
      <c r="MNN261" s="460"/>
      <c r="MNO261" s="460"/>
      <c r="MNP261" s="465"/>
      <c r="MNQ261" s="460"/>
      <c r="MNR261" s="460"/>
      <c r="MNS261" s="460"/>
      <c r="MNT261" s="460"/>
      <c r="MNW261" s="460"/>
      <c r="MNX261" s="460"/>
      <c r="MNY261" s="460"/>
      <c r="MNZ261" s="460"/>
      <c r="MOA261" s="460"/>
      <c r="MOB261" s="465"/>
      <c r="MOC261" s="460"/>
      <c r="MOD261" s="460"/>
      <c r="MOE261" s="460"/>
      <c r="MOF261" s="460"/>
      <c r="MOI261" s="460"/>
      <c r="MOJ261" s="460"/>
      <c r="MOK261" s="460"/>
      <c r="MOL261" s="460"/>
      <c r="MOM261" s="460"/>
      <c r="MON261" s="465"/>
      <c r="MOO261" s="460"/>
      <c r="MOP261" s="460"/>
      <c r="MOQ261" s="460"/>
      <c r="MOR261" s="460"/>
      <c r="MOU261" s="460"/>
      <c r="MOV261" s="460"/>
      <c r="MOW261" s="460"/>
      <c r="MOX261" s="460"/>
      <c r="MOY261" s="460"/>
      <c r="MOZ261" s="465"/>
      <c r="MPA261" s="460"/>
      <c r="MPB261" s="460"/>
      <c r="MPC261" s="460"/>
      <c r="MPD261" s="460"/>
      <c r="MPG261" s="460"/>
      <c r="MPH261" s="460"/>
      <c r="MPI261" s="460"/>
      <c r="MPJ261" s="460"/>
      <c r="MPK261" s="460"/>
      <c r="MPL261" s="465"/>
      <c r="MPM261" s="460"/>
      <c r="MPN261" s="460"/>
      <c r="MPO261" s="460"/>
      <c r="MPP261" s="460"/>
      <c r="MPS261" s="460"/>
      <c r="MPT261" s="460"/>
      <c r="MPU261" s="460"/>
      <c r="MPV261" s="460"/>
      <c r="MPW261" s="460"/>
      <c r="MPX261" s="465"/>
      <c r="MPY261" s="460"/>
      <c r="MPZ261" s="460"/>
      <c r="MQA261" s="460"/>
      <c r="MQB261" s="460"/>
      <c r="MQE261" s="460"/>
      <c r="MQF261" s="460"/>
      <c r="MQG261" s="460"/>
      <c r="MQH261" s="460"/>
      <c r="MQI261" s="460"/>
      <c r="MQJ261" s="465"/>
      <c r="MQK261" s="460"/>
      <c r="MQL261" s="460"/>
      <c r="MQM261" s="460"/>
      <c r="MQN261" s="460"/>
      <c r="MQQ261" s="460"/>
      <c r="MQR261" s="460"/>
      <c r="MQS261" s="460"/>
      <c r="MQT261" s="460"/>
      <c r="MQU261" s="460"/>
      <c r="MQV261" s="465"/>
      <c r="MQW261" s="460"/>
      <c r="MQX261" s="460"/>
      <c r="MQY261" s="460"/>
      <c r="MQZ261" s="460"/>
      <c r="MRC261" s="460"/>
      <c r="MRD261" s="460"/>
      <c r="MRE261" s="460"/>
      <c r="MRF261" s="460"/>
      <c r="MRG261" s="460"/>
      <c r="MRH261" s="465"/>
      <c r="MRI261" s="460"/>
      <c r="MRJ261" s="460"/>
      <c r="MRK261" s="460"/>
      <c r="MRL261" s="460"/>
      <c r="MRO261" s="460"/>
      <c r="MRP261" s="460"/>
      <c r="MRQ261" s="460"/>
      <c r="MRR261" s="460"/>
      <c r="MRS261" s="460"/>
      <c r="MRT261" s="465"/>
      <c r="MRU261" s="460"/>
      <c r="MRV261" s="460"/>
      <c r="MRW261" s="460"/>
      <c r="MRX261" s="460"/>
      <c r="MSA261" s="460"/>
      <c r="MSB261" s="460"/>
      <c r="MSC261" s="460"/>
      <c r="MSD261" s="460"/>
      <c r="MSE261" s="460"/>
      <c r="MSF261" s="465"/>
      <c r="MSG261" s="460"/>
      <c r="MSH261" s="460"/>
      <c r="MSI261" s="460"/>
      <c r="MSJ261" s="460"/>
      <c r="MSM261" s="460"/>
      <c r="MSN261" s="460"/>
      <c r="MSO261" s="460"/>
      <c r="MSP261" s="460"/>
      <c r="MSQ261" s="460"/>
      <c r="MSR261" s="465"/>
      <c r="MSS261" s="460"/>
      <c r="MST261" s="460"/>
      <c r="MSU261" s="460"/>
      <c r="MSV261" s="460"/>
      <c r="MSY261" s="460"/>
      <c r="MSZ261" s="460"/>
      <c r="MTA261" s="460"/>
      <c r="MTB261" s="460"/>
      <c r="MTC261" s="460"/>
      <c r="MTD261" s="465"/>
      <c r="MTE261" s="460"/>
      <c r="MTF261" s="460"/>
      <c r="MTG261" s="460"/>
      <c r="MTH261" s="460"/>
      <c r="MTK261" s="460"/>
      <c r="MTL261" s="460"/>
      <c r="MTM261" s="460"/>
      <c r="MTN261" s="460"/>
      <c r="MTO261" s="460"/>
      <c r="MTP261" s="465"/>
      <c r="MTQ261" s="460"/>
      <c r="MTR261" s="460"/>
      <c r="MTS261" s="460"/>
      <c r="MTT261" s="460"/>
      <c r="MTW261" s="460"/>
      <c r="MTX261" s="460"/>
      <c r="MTY261" s="460"/>
      <c r="MTZ261" s="460"/>
      <c r="MUA261" s="460"/>
      <c r="MUB261" s="465"/>
      <c r="MUC261" s="460"/>
      <c r="MUD261" s="460"/>
      <c r="MUE261" s="460"/>
      <c r="MUF261" s="460"/>
      <c r="MUI261" s="460"/>
      <c r="MUJ261" s="460"/>
      <c r="MUK261" s="460"/>
      <c r="MUL261" s="460"/>
      <c r="MUM261" s="460"/>
      <c r="MUN261" s="465"/>
      <c r="MUO261" s="460"/>
      <c r="MUP261" s="460"/>
      <c r="MUQ261" s="460"/>
      <c r="MUR261" s="460"/>
      <c r="MUU261" s="460"/>
      <c r="MUV261" s="460"/>
      <c r="MUW261" s="460"/>
      <c r="MUX261" s="460"/>
      <c r="MUY261" s="460"/>
      <c r="MUZ261" s="465"/>
      <c r="MVA261" s="460"/>
      <c r="MVB261" s="460"/>
      <c r="MVC261" s="460"/>
      <c r="MVD261" s="460"/>
      <c r="MVG261" s="460"/>
      <c r="MVH261" s="460"/>
      <c r="MVI261" s="460"/>
      <c r="MVJ261" s="460"/>
      <c r="MVK261" s="460"/>
      <c r="MVL261" s="465"/>
      <c r="MVM261" s="460"/>
      <c r="MVN261" s="460"/>
      <c r="MVO261" s="460"/>
      <c r="MVP261" s="460"/>
      <c r="MVS261" s="460"/>
      <c r="MVT261" s="460"/>
      <c r="MVU261" s="460"/>
      <c r="MVV261" s="460"/>
      <c r="MVW261" s="460"/>
      <c r="MVX261" s="465"/>
      <c r="MVY261" s="460"/>
      <c r="MVZ261" s="460"/>
      <c r="MWA261" s="460"/>
      <c r="MWB261" s="460"/>
      <c r="MWE261" s="460"/>
      <c r="MWF261" s="460"/>
      <c r="MWG261" s="460"/>
      <c r="MWH261" s="460"/>
      <c r="MWI261" s="460"/>
      <c r="MWJ261" s="465"/>
      <c r="MWK261" s="460"/>
      <c r="MWL261" s="460"/>
      <c r="MWM261" s="460"/>
      <c r="MWN261" s="460"/>
      <c r="MWQ261" s="460"/>
      <c r="MWR261" s="460"/>
      <c r="MWS261" s="460"/>
      <c r="MWT261" s="460"/>
      <c r="MWU261" s="460"/>
      <c r="MWV261" s="465"/>
      <c r="MWW261" s="460"/>
      <c r="MWX261" s="460"/>
      <c r="MWY261" s="460"/>
      <c r="MWZ261" s="460"/>
      <c r="MXC261" s="460"/>
      <c r="MXD261" s="460"/>
      <c r="MXE261" s="460"/>
      <c r="MXF261" s="460"/>
      <c r="MXG261" s="460"/>
      <c r="MXH261" s="465"/>
      <c r="MXI261" s="460"/>
      <c r="MXJ261" s="460"/>
      <c r="MXK261" s="460"/>
      <c r="MXL261" s="460"/>
      <c r="MXO261" s="460"/>
      <c r="MXP261" s="460"/>
      <c r="MXQ261" s="460"/>
      <c r="MXR261" s="460"/>
      <c r="MXS261" s="460"/>
      <c r="MXT261" s="465"/>
      <c r="MXU261" s="460"/>
      <c r="MXV261" s="460"/>
      <c r="MXW261" s="460"/>
      <c r="MXX261" s="460"/>
      <c r="MYA261" s="460"/>
      <c r="MYB261" s="460"/>
      <c r="MYC261" s="460"/>
      <c r="MYD261" s="460"/>
      <c r="MYE261" s="460"/>
      <c r="MYF261" s="465"/>
      <c r="MYG261" s="460"/>
      <c r="MYH261" s="460"/>
      <c r="MYI261" s="460"/>
      <c r="MYJ261" s="460"/>
      <c r="MYM261" s="460"/>
      <c r="MYN261" s="460"/>
      <c r="MYO261" s="460"/>
      <c r="MYP261" s="460"/>
      <c r="MYQ261" s="460"/>
      <c r="MYR261" s="465"/>
      <c r="MYS261" s="460"/>
      <c r="MYT261" s="460"/>
      <c r="MYU261" s="460"/>
      <c r="MYV261" s="460"/>
      <c r="MYY261" s="460"/>
      <c r="MYZ261" s="460"/>
      <c r="MZA261" s="460"/>
      <c r="MZB261" s="460"/>
      <c r="MZC261" s="460"/>
      <c r="MZD261" s="465"/>
      <c r="MZE261" s="460"/>
      <c r="MZF261" s="460"/>
      <c r="MZG261" s="460"/>
      <c r="MZH261" s="460"/>
      <c r="MZK261" s="460"/>
      <c r="MZL261" s="460"/>
      <c r="MZM261" s="460"/>
      <c r="MZN261" s="460"/>
      <c r="MZO261" s="460"/>
      <c r="MZP261" s="465"/>
      <c r="MZQ261" s="460"/>
      <c r="MZR261" s="460"/>
      <c r="MZS261" s="460"/>
      <c r="MZT261" s="460"/>
      <c r="MZW261" s="460"/>
      <c r="MZX261" s="460"/>
      <c r="MZY261" s="460"/>
      <c r="MZZ261" s="460"/>
      <c r="NAA261" s="460"/>
      <c r="NAB261" s="465"/>
      <c r="NAC261" s="460"/>
      <c r="NAD261" s="460"/>
      <c r="NAE261" s="460"/>
      <c r="NAF261" s="460"/>
      <c r="NAI261" s="460"/>
      <c r="NAJ261" s="460"/>
      <c r="NAK261" s="460"/>
      <c r="NAL261" s="460"/>
      <c r="NAM261" s="460"/>
      <c r="NAN261" s="465"/>
      <c r="NAO261" s="460"/>
      <c r="NAP261" s="460"/>
      <c r="NAQ261" s="460"/>
      <c r="NAR261" s="460"/>
      <c r="NAU261" s="460"/>
      <c r="NAV261" s="460"/>
      <c r="NAW261" s="460"/>
      <c r="NAX261" s="460"/>
      <c r="NAY261" s="460"/>
      <c r="NAZ261" s="465"/>
      <c r="NBA261" s="460"/>
      <c r="NBB261" s="460"/>
      <c r="NBC261" s="460"/>
      <c r="NBD261" s="460"/>
      <c r="NBG261" s="460"/>
      <c r="NBH261" s="460"/>
      <c r="NBI261" s="460"/>
      <c r="NBJ261" s="460"/>
      <c r="NBK261" s="460"/>
      <c r="NBL261" s="465"/>
      <c r="NBM261" s="460"/>
      <c r="NBN261" s="460"/>
      <c r="NBO261" s="460"/>
      <c r="NBP261" s="460"/>
      <c r="NBS261" s="460"/>
      <c r="NBT261" s="460"/>
      <c r="NBU261" s="460"/>
      <c r="NBV261" s="460"/>
      <c r="NBW261" s="460"/>
      <c r="NBX261" s="465"/>
      <c r="NBY261" s="460"/>
      <c r="NBZ261" s="460"/>
      <c r="NCA261" s="460"/>
      <c r="NCB261" s="460"/>
      <c r="NCE261" s="460"/>
      <c r="NCF261" s="460"/>
      <c r="NCG261" s="460"/>
      <c r="NCH261" s="460"/>
      <c r="NCI261" s="460"/>
      <c r="NCJ261" s="465"/>
      <c r="NCK261" s="460"/>
      <c r="NCL261" s="460"/>
      <c r="NCM261" s="460"/>
      <c r="NCN261" s="460"/>
      <c r="NCQ261" s="460"/>
      <c r="NCR261" s="460"/>
      <c r="NCS261" s="460"/>
      <c r="NCT261" s="460"/>
      <c r="NCU261" s="460"/>
      <c r="NCV261" s="465"/>
      <c r="NCW261" s="460"/>
      <c r="NCX261" s="460"/>
      <c r="NCY261" s="460"/>
      <c r="NCZ261" s="460"/>
      <c r="NDC261" s="460"/>
      <c r="NDD261" s="460"/>
      <c r="NDE261" s="460"/>
      <c r="NDF261" s="460"/>
      <c r="NDG261" s="460"/>
      <c r="NDH261" s="465"/>
      <c r="NDI261" s="460"/>
      <c r="NDJ261" s="460"/>
      <c r="NDK261" s="460"/>
      <c r="NDL261" s="460"/>
      <c r="NDO261" s="460"/>
      <c r="NDP261" s="460"/>
      <c r="NDQ261" s="460"/>
      <c r="NDR261" s="460"/>
      <c r="NDS261" s="460"/>
      <c r="NDT261" s="465"/>
      <c r="NDU261" s="460"/>
      <c r="NDV261" s="460"/>
      <c r="NDW261" s="460"/>
      <c r="NDX261" s="460"/>
      <c r="NEA261" s="460"/>
      <c r="NEB261" s="460"/>
      <c r="NEC261" s="460"/>
      <c r="NED261" s="460"/>
      <c r="NEE261" s="460"/>
      <c r="NEF261" s="465"/>
      <c r="NEG261" s="460"/>
      <c r="NEH261" s="460"/>
      <c r="NEI261" s="460"/>
      <c r="NEJ261" s="460"/>
      <c r="NEM261" s="460"/>
      <c r="NEN261" s="460"/>
      <c r="NEO261" s="460"/>
      <c r="NEP261" s="460"/>
      <c r="NEQ261" s="460"/>
      <c r="NER261" s="465"/>
      <c r="NES261" s="460"/>
      <c r="NET261" s="460"/>
      <c r="NEU261" s="460"/>
      <c r="NEV261" s="460"/>
      <c r="NEY261" s="460"/>
      <c r="NEZ261" s="460"/>
      <c r="NFA261" s="460"/>
      <c r="NFB261" s="460"/>
      <c r="NFC261" s="460"/>
      <c r="NFD261" s="465"/>
      <c r="NFE261" s="460"/>
      <c r="NFF261" s="460"/>
      <c r="NFG261" s="460"/>
      <c r="NFH261" s="460"/>
      <c r="NFK261" s="460"/>
      <c r="NFL261" s="460"/>
      <c r="NFM261" s="460"/>
      <c r="NFN261" s="460"/>
      <c r="NFO261" s="460"/>
      <c r="NFP261" s="465"/>
      <c r="NFQ261" s="460"/>
      <c r="NFR261" s="460"/>
      <c r="NFS261" s="460"/>
      <c r="NFT261" s="460"/>
      <c r="NFW261" s="460"/>
      <c r="NFX261" s="460"/>
      <c r="NFY261" s="460"/>
      <c r="NFZ261" s="460"/>
      <c r="NGA261" s="460"/>
      <c r="NGB261" s="465"/>
      <c r="NGC261" s="460"/>
      <c r="NGD261" s="460"/>
      <c r="NGE261" s="460"/>
      <c r="NGF261" s="460"/>
      <c r="NGI261" s="460"/>
      <c r="NGJ261" s="460"/>
      <c r="NGK261" s="460"/>
      <c r="NGL261" s="460"/>
      <c r="NGM261" s="460"/>
      <c r="NGN261" s="465"/>
      <c r="NGO261" s="460"/>
      <c r="NGP261" s="460"/>
      <c r="NGQ261" s="460"/>
      <c r="NGR261" s="460"/>
      <c r="NGU261" s="460"/>
      <c r="NGV261" s="460"/>
      <c r="NGW261" s="460"/>
      <c r="NGX261" s="460"/>
      <c r="NGY261" s="460"/>
      <c r="NGZ261" s="465"/>
      <c r="NHA261" s="460"/>
      <c r="NHB261" s="460"/>
      <c r="NHC261" s="460"/>
      <c r="NHD261" s="460"/>
      <c r="NHG261" s="460"/>
      <c r="NHH261" s="460"/>
      <c r="NHI261" s="460"/>
      <c r="NHJ261" s="460"/>
      <c r="NHK261" s="460"/>
      <c r="NHL261" s="465"/>
      <c r="NHM261" s="460"/>
      <c r="NHN261" s="460"/>
      <c r="NHO261" s="460"/>
      <c r="NHP261" s="460"/>
      <c r="NHS261" s="460"/>
      <c r="NHT261" s="460"/>
      <c r="NHU261" s="460"/>
      <c r="NHV261" s="460"/>
      <c r="NHW261" s="460"/>
      <c r="NHX261" s="465"/>
      <c r="NHY261" s="460"/>
      <c r="NHZ261" s="460"/>
      <c r="NIA261" s="460"/>
      <c r="NIB261" s="460"/>
      <c r="NIE261" s="460"/>
      <c r="NIF261" s="460"/>
      <c r="NIG261" s="460"/>
      <c r="NIH261" s="460"/>
      <c r="NII261" s="460"/>
      <c r="NIJ261" s="465"/>
      <c r="NIK261" s="460"/>
      <c r="NIL261" s="460"/>
      <c r="NIM261" s="460"/>
      <c r="NIN261" s="460"/>
      <c r="NIQ261" s="460"/>
      <c r="NIR261" s="460"/>
      <c r="NIS261" s="460"/>
      <c r="NIT261" s="460"/>
      <c r="NIU261" s="460"/>
      <c r="NIV261" s="465"/>
      <c r="NIW261" s="460"/>
      <c r="NIX261" s="460"/>
      <c r="NIY261" s="460"/>
      <c r="NIZ261" s="460"/>
      <c r="NJC261" s="460"/>
      <c r="NJD261" s="460"/>
      <c r="NJE261" s="460"/>
      <c r="NJF261" s="460"/>
      <c r="NJG261" s="460"/>
      <c r="NJH261" s="465"/>
      <c r="NJI261" s="460"/>
      <c r="NJJ261" s="460"/>
      <c r="NJK261" s="460"/>
      <c r="NJL261" s="460"/>
      <c r="NJO261" s="460"/>
      <c r="NJP261" s="460"/>
      <c r="NJQ261" s="460"/>
      <c r="NJR261" s="460"/>
      <c r="NJS261" s="460"/>
      <c r="NJT261" s="465"/>
      <c r="NJU261" s="460"/>
      <c r="NJV261" s="460"/>
      <c r="NJW261" s="460"/>
      <c r="NJX261" s="460"/>
      <c r="NKA261" s="460"/>
      <c r="NKB261" s="460"/>
      <c r="NKC261" s="460"/>
      <c r="NKD261" s="460"/>
      <c r="NKE261" s="460"/>
      <c r="NKF261" s="465"/>
      <c r="NKG261" s="460"/>
      <c r="NKH261" s="460"/>
      <c r="NKI261" s="460"/>
      <c r="NKJ261" s="460"/>
      <c r="NKM261" s="460"/>
      <c r="NKN261" s="460"/>
      <c r="NKO261" s="460"/>
      <c r="NKP261" s="460"/>
      <c r="NKQ261" s="460"/>
      <c r="NKR261" s="465"/>
      <c r="NKS261" s="460"/>
      <c r="NKT261" s="460"/>
      <c r="NKU261" s="460"/>
      <c r="NKV261" s="460"/>
      <c r="NKY261" s="460"/>
      <c r="NKZ261" s="460"/>
      <c r="NLA261" s="460"/>
      <c r="NLB261" s="460"/>
      <c r="NLC261" s="460"/>
      <c r="NLD261" s="465"/>
      <c r="NLE261" s="460"/>
      <c r="NLF261" s="460"/>
      <c r="NLG261" s="460"/>
      <c r="NLH261" s="460"/>
      <c r="NLK261" s="460"/>
      <c r="NLL261" s="460"/>
      <c r="NLM261" s="460"/>
      <c r="NLN261" s="460"/>
      <c r="NLO261" s="460"/>
      <c r="NLP261" s="465"/>
      <c r="NLQ261" s="460"/>
      <c r="NLR261" s="460"/>
      <c r="NLS261" s="460"/>
      <c r="NLT261" s="460"/>
      <c r="NLW261" s="460"/>
      <c r="NLX261" s="460"/>
      <c r="NLY261" s="460"/>
      <c r="NLZ261" s="460"/>
      <c r="NMA261" s="460"/>
      <c r="NMB261" s="465"/>
      <c r="NMC261" s="460"/>
      <c r="NMD261" s="460"/>
      <c r="NME261" s="460"/>
      <c r="NMF261" s="460"/>
      <c r="NMI261" s="460"/>
      <c r="NMJ261" s="460"/>
      <c r="NMK261" s="460"/>
      <c r="NML261" s="460"/>
      <c r="NMM261" s="460"/>
      <c r="NMN261" s="465"/>
      <c r="NMO261" s="460"/>
      <c r="NMP261" s="460"/>
      <c r="NMQ261" s="460"/>
      <c r="NMR261" s="460"/>
      <c r="NMU261" s="460"/>
      <c r="NMV261" s="460"/>
      <c r="NMW261" s="460"/>
      <c r="NMX261" s="460"/>
      <c r="NMY261" s="460"/>
      <c r="NMZ261" s="465"/>
      <c r="NNA261" s="460"/>
      <c r="NNB261" s="460"/>
      <c r="NNC261" s="460"/>
      <c r="NND261" s="460"/>
      <c r="NNG261" s="460"/>
      <c r="NNH261" s="460"/>
      <c r="NNI261" s="460"/>
      <c r="NNJ261" s="460"/>
      <c r="NNK261" s="460"/>
      <c r="NNL261" s="465"/>
      <c r="NNM261" s="460"/>
      <c r="NNN261" s="460"/>
      <c r="NNO261" s="460"/>
      <c r="NNP261" s="460"/>
      <c r="NNS261" s="460"/>
      <c r="NNT261" s="460"/>
      <c r="NNU261" s="460"/>
      <c r="NNV261" s="460"/>
      <c r="NNW261" s="460"/>
      <c r="NNX261" s="465"/>
      <c r="NNY261" s="460"/>
      <c r="NNZ261" s="460"/>
      <c r="NOA261" s="460"/>
      <c r="NOB261" s="460"/>
      <c r="NOE261" s="460"/>
      <c r="NOF261" s="460"/>
      <c r="NOG261" s="460"/>
      <c r="NOH261" s="460"/>
      <c r="NOI261" s="460"/>
      <c r="NOJ261" s="465"/>
      <c r="NOK261" s="460"/>
      <c r="NOL261" s="460"/>
      <c r="NOM261" s="460"/>
      <c r="NON261" s="460"/>
      <c r="NOQ261" s="460"/>
      <c r="NOR261" s="460"/>
      <c r="NOS261" s="460"/>
      <c r="NOT261" s="460"/>
      <c r="NOU261" s="460"/>
      <c r="NOV261" s="465"/>
      <c r="NOW261" s="460"/>
      <c r="NOX261" s="460"/>
      <c r="NOY261" s="460"/>
      <c r="NOZ261" s="460"/>
      <c r="NPC261" s="460"/>
      <c r="NPD261" s="460"/>
      <c r="NPE261" s="460"/>
      <c r="NPF261" s="460"/>
      <c r="NPG261" s="460"/>
      <c r="NPH261" s="465"/>
      <c r="NPI261" s="460"/>
      <c r="NPJ261" s="460"/>
      <c r="NPK261" s="460"/>
      <c r="NPL261" s="460"/>
      <c r="NPO261" s="460"/>
      <c r="NPP261" s="460"/>
      <c r="NPQ261" s="460"/>
      <c r="NPR261" s="460"/>
      <c r="NPS261" s="460"/>
      <c r="NPT261" s="465"/>
      <c r="NPU261" s="460"/>
      <c r="NPV261" s="460"/>
      <c r="NPW261" s="460"/>
      <c r="NPX261" s="460"/>
      <c r="NQA261" s="460"/>
      <c r="NQB261" s="460"/>
      <c r="NQC261" s="460"/>
      <c r="NQD261" s="460"/>
      <c r="NQE261" s="460"/>
      <c r="NQF261" s="465"/>
      <c r="NQG261" s="460"/>
      <c r="NQH261" s="460"/>
      <c r="NQI261" s="460"/>
      <c r="NQJ261" s="460"/>
      <c r="NQM261" s="460"/>
      <c r="NQN261" s="460"/>
      <c r="NQO261" s="460"/>
      <c r="NQP261" s="460"/>
      <c r="NQQ261" s="460"/>
      <c r="NQR261" s="465"/>
      <c r="NQS261" s="460"/>
      <c r="NQT261" s="460"/>
      <c r="NQU261" s="460"/>
      <c r="NQV261" s="460"/>
      <c r="NQY261" s="460"/>
      <c r="NQZ261" s="460"/>
      <c r="NRA261" s="460"/>
      <c r="NRB261" s="460"/>
      <c r="NRC261" s="460"/>
      <c r="NRD261" s="465"/>
      <c r="NRE261" s="460"/>
      <c r="NRF261" s="460"/>
      <c r="NRG261" s="460"/>
      <c r="NRH261" s="460"/>
      <c r="NRK261" s="460"/>
      <c r="NRL261" s="460"/>
      <c r="NRM261" s="460"/>
      <c r="NRN261" s="460"/>
      <c r="NRO261" s="460"/>
      <c r="NRP261" s="465"/>
      <c r="NRQ261" s="460"/>
      <c r="NRR261" s="460"/>
      <c r="NRS261" s="460"/>
      <c r="NRT261" s="460"/>
      <c r="NRW261" s="460"/>
      <c r="NRX261" s="460"/>
      <c r="NRY261" s="460"/>
      <c r="NRZ261" s="460"/>
      <c r="NSA261" s="460"/>
      <c r="NSB261" s="465"/>
      <c r="NSC261" s="460"/>
      <c r="NSD261" s="460"/>
      <c r="NSE261" s="460"/>
      <c r="NSF261" s="460"/>
      <c r="NSI261" s="460"/>
      <c r="NSJ261" s="460"/>
      <c r="NSK261" s="460"/>
      <c r="NSL261" s="460"/>
      <c r="NSM261" s="460"/>
      <c r="NSN261" s="465"/>
      <c r="NSO261" s="460"/>
      <c r="NSP261" s="460"/>
      <c r="NSQ261" s="460"/>
      <c r="NSR261" s="460"/>
      <c r="NSU261" s="460"/>
      <c r="NSV261" s="460"/>
      <c r="NSW261" s="460"/>
      <c r="NSX261" s="460"/>
      <c r="NSY261" s="460"/>
      <c r="NSZ261" s="465"/>
      <c r="NTA261" s="460"/>
      <c r="NTB261" s="460"/>
      <c r="NTC261" s="460"/>
      <c r="NTD261" s="460"/>
      <c r="NTG261" s="460"/>
      <c r="NTH261" s="460"/>
      <c r="NTI261" s="460"/>
      <c r="NTJ261" s="460"/>
      <c r="NTK261" s="460"/>
      <c r="NTL261" s="465"/>
      <c r="NTM261" s="460"/>
      <c r="NTN261" s="460"/>
      <c r="NTO261" s="460"/>
      <c r="NTP261" s="460"/>
      <c r="NTS261" s="460"/>
      <c r="NTT261" s="460"/>
      <c r="NTU261" s="460"/>
      <c r="NTV261" s="460"/>
      <c r="NTW261" s="460"/>
      <c r="NTX261" s="465"/>
      <c r="NTY261" s="460"/>
      <c r="NTZ261" s="460"/>
      <c r="NUA261" s="460"/>
      <c r="NUB261" s="460"/>
      <c r="NUE261" s="460"/>
      <c r="NUF261" s="460"/>
      <c r="NUG261" s="460"/>
      <c r="NUH261" s="460"/>
      <c r="NUI261" s="460"/>
      <c r="NUJ261" s="465"/>
      <c r="NUK261" s="460"/>
      <c r="NUL261" s="460"/>
      <c r="NUM261" s="460"/>
      <c r="NUN261" s="460"/>
      <c r="NUQ261" s="460"/>
      <c r="NUR261" s="460"/>
      <c r="NUS261" s="460"/>
      <c r="NUT261" s="460"/>
      <c r="NUU261" s="460"/>
      <c r="NUV261" s="465"/>
      <c r="NUW261" s="460"/>
      <c r="NUX261" s="460"/>
      <c r="NUY261" s="460"/>
      <c r="NUZ261" s="460"/>
      <c r="NVC261" s="460"/>
      <c r="NVD261" s="460"/>
      <c r="NVE261" s="460"/>
      <c r="NVF261" s="460"/>
      <c r="NVG261" s="460"/>
      <c r="NVH261" s="465"/>
      <c r="NVI261" s="460"/>
      <c r="NVJ261" s="460"/>
      <c r="NVK261" s="460"/>
      <c r="NVL261" s="460"/>
      <c r="NVO261" s="460"/>
      <c r="NVP261" s="460"/>
      <c r="NVQ261" s="460"/>
      <c r="NVR261" s="460"/>
      <c r="NVS261" s="460"/>
      <c r="NVT261" s="465"/>
      <c r="NVU261" s="460"/>
      <c r="NVV261" s="460"/>
      <c r="NVW261" s="460"/>
      <c r="NVX261" s="460"/>
      <c r="NWA261" s="460"/>
      <c r="NWB261" s="460"/>
      <c r="NWC261" s="460"/>
      <c r="NWD261" s="460"/>
      <c r="NWE261" s="460"/>
      <c r="NWF261" s="465"/>
      <c r="NWG261" s="460"/>
      <c r="NWH261" s="460"/>
      <c r="NWI261" s="460"/>
      <c r="NWJ261" s="460"/>
      <c r="NWM261" s="460"/>
      <c r="NWN261" s="460"/>
      <c r="NWO261" s="460"/>
      <c r="NWP261" s="460"/>
      <c r="NWQ261" s="460"/>
      <c r="NWR261" s="465"/>
      <c r="NWS261" s="460"/>
      <c r="NWT261" s="460"/>
      <c r="NWU261" s="460"/>
      <c r="NWV261" s="460"/>
      <c r="NWY261" s="460"/>
      <c r="NWZ261" s="460"/>
      <c r="NXA261" s="460"/>
      <c r="NXB261" s="460"/>
      <c r="NXC261" s="460"/>
      <c r="NXD261" s="465"/>
      <c r="NXE261" s="460"/>
      <c r="NXF261" s="460"/>
      <c r="NXG261" s="460"/>
      <c r="NXH261" s="460"/>
      <c r="NXK261" s="460"/>
      <c r="NXL261" s="460"/>
      <c r="NXM261" s="460"/>
      <c r="NXN261" s="460"/>
      <c r="NXO261" s="460"/>
      <c r="NXP261" s="465"/>
      <c r="NXQ261" s="460"/>
      <c r="NXR261" s="460"/>
      <c r="NXS261" s="460"/>
      <c r="NXT261" s="460"/>
      <c r="NXW261" s="460"/>
      <c r="NXX261" s="460"/>
      <c r="NXY261" s="460"/>
      <c r="NXZ261" s="460"/>
      <c r="NYA261" s="460"/>
      <c r="NYB261" s="465"/>
      <c r="NYC261" s="460"/>
      <c r="NYD261" s="460"/>
      <c r="NYE261" s="460"/>
      <c r="NYF261" s="460"/>
      <c r="NYI261" s="460"/>
      <c r="NYJ261" s="460"/>
      <c r="NYK261" s="460"/>
      <c r="NYL261" s="460"/>
      <c r="NYM261" s="460"/>
      <c r="NYN261" s="465"/>
      <c r="NYO261" s="460"/>
      <c r="NYP261" s="460"/>
      <c r="NYQ261" s="460"/>
      <c r="NYR261" s="460"/>
      <c r="NYU261" s="460"/>
      <c r="NYV261" s="460"/>
      <c r="NYW261" s="460"/>
      <c r="NYX261" s="460"/>
      <c r="NYY261" s="460"/>
      <c r="NYZ261" s="465"/>
      <c r="NZA261" s="460"/>
      <c r="NZB261" s="460"/>
      <c r="NZC261" s="460"/>
      <c r="NZD261" s="460"/>
      <c r="NZG261" s="460"/>
      <c r="NZH261" s="460"/>
      <c r="NZI261" s="460"/>
      <c r="NZJ261" s="460"/>
      <c r="NZK261" s="460"/>
      <c r="NZL261" s="465"/>
      <c r="NZM261" s="460"/>
      <c r="NZN261" s="460"/>
      <c r="NZO261" s="460"/>
      <c r="NZP261" s="460"/>
      <c r="NZS261" s="460"/>
      <c r="NZT261" s="460"/>
      <c r="NZU261" s="460"/>
      <c r="NZV261" s="460"/>
      <c r="NZW261" s="460"/>
      <c r="NZX261" s="465"/>
      <c r="NZY261" s="460"/>
      <c r="NZZ261" s="460"/>
      <c r="OAA261" s="460"/>
      <c r="OAB261" s="460"/>
      <c r="OAE261" s="460"/>
      <c r="OAF261" s="460"/>
      <c r="OAG261" s="460"/>
      <c r="OAH261" s="460"/>
      <c r="OAI261" s="460"/>
      <c r="OAJ261" s="465"/>
      <c r="OAK261" s="460"/>
      <c r="OAL261" s="460"/>
      <c r="OAM261" s="460"/>
      <c r="OAN261" s="460"/>
      <c r="OAQ261" s="460"/>
      <c r="OAR261" s="460"/>
      <c r="OAS261" s="460"/>
      <c r="OAT261" s="460"/>
      <c r="OAU261" s="460"/>
      <c r="OAV261" s="465"/>
      <c r="OAW261" s="460"/>
      <c r="OAX261" s="460"/>
      <c r="OAY261" s="460"/>
      <c r="OAZ261" s="460"/>
      <c r="OBC261" s="460"/>
      <c r="OBD261" s="460"/>
      <c r="OBE261" s="460"/>
      <c r="OBF261" s="460"/>
      <c r="OBG261" s="460"/>
      <c r="OBH261" s="465"/>
      <c r="OBI261" s="460"/>
      <c r="OBJ261" s="460"/>
      <c r="OBK261" s="460"/>
      <c r="OBL261" s="460"/>
      <c r="OBO261" s="460"/>
      <c r="OBP261" s="460"/>
      <c r="OBQ261" s="460"/>
      <c r="OBR261" s="460"/>
      <c r="OBS261" s="460"/>
      <c r="OBT261" s="465"/>
      <c r="OBU261" s="460"/>
      <c r="OBV261" s="460"/>
      <c r="OBW261" s="460"/>
      <c r="OBX261" s="460"/>
      <c r="OCA261" s="460"/>
      <c r="OCB261" s="460"/>
      <c r="OCC261" s="460"/>
      <c r="OCD261" s="460"/>
      <c r="OCE261" s="460"/>
      <c r="OCF261" s="465"/>
      <c r="OCG261" s="460"/>
      <c r="OCH261" s="460"/>
      <c r="OCI261" s="460"/>
      <c r="OCJ261" s="460"/>
      <c r="OCM261" s="460"/>
      <c r="OCN261" s="460"/>
      <c r="OCO261" s="460"/>
      <c r="OCP261" s="460"/>
      <c r="OCQ261" s="460"/>
      <c r="OCR261" s="465"/>
      <c r="OCS261" s="460"/>
      <c r="OCT261" s="460"/>
      <c r="OCU261" s="460"/>
      <c r="OCV261" s="460"/>
      <c r="OCY261" s="460"/>
      <c r="OCZ261" s="460"/>
      <c r="ODA261" s="460"/>
      <c r="ODB261" s="460"/>
      <c r="ODC261" s="460"/>
      <c r="ODD261" s="465"/>
      <c r="ODE261" s="460"/>
      <c r="ODF261" s="460"/>
      <c r="ODG261" s="460"/>
      <c r="ODH261" s="460"/>
      <c r="ODK261" s="460"/>
      <c r="ODL261" s="460"/>
      <c r="ODM261" s="460"/>
      <c r="ODN261" s="460"/>
      <c r="ODO261" s="460"/>
      <c r="ODP261" s="465"/>
      <c r="ODQ261" s="460"/>
      <c r="ODR261" s="460"/>
      <c r="ODS261" s="460"/>
      <c r="ODT261" s="460"/>
      <c r="ODW261" s="460"/>
      <c r="ODX261" s="460"/>
      <c r="ODY261" s="460"/>
      <c r="ODZ261" s="460"/>
      <c r="OEA261" s="460"/>
      <c r="OEB261" s="465"/>
      <c r="OEC261" s="460"/>
      <c r="OED261" s="460"/>
      <c r="OEE261" s="460"/>
      <c r="OEF261" s="460"/>
      <c r="OEI261" s="460"/>
      <c r="OEJ261" s="460"/>
      <c r="OEK261" s="460"/>
      <c r="OEL261" s="460"/>
      <c r="OEM261" s="460"/>
      <c r="OEN261" s="465"/>
      <c r="OEO261" s="460"/>
      <c r="OEP261" s="460"/>
      <c r="OEQ261" s="460"/>
      <c r="OER261" s="460"/>
      <c r="OEU261" s="460"/>
      <c r="OEV261" s="460"/>
      <c r="OEW261" s="460"/>
      <c r="OEX261" s="460"/>
      <c r="OEY261" s="460"/>
      <c r="OEZ261" s="465"/>
      <c r="OFA261" s="460"/>
      <c r="OFB261" s="460"/>
      <c r="OFC261" s="460"/>
      <c r="OFD261" s="460"/>
      <c r="OFG261" s="460"/>
      <c r="OFH261" s="460"/>
      <c r="OFI261" s="460"/>
      <c r="OFJ261" s="460"/>
      <c r="OFK261" s="460"/>
      <c r="OFL261" s="465"/>
      <c r="OFM261" s="460"/>
      <c r="OFN261" s="460"/>
      <c r="OFO261" s="460"/>
      <c r="OFP261" s="460"/>
      <c r="OFS261" s="460"/>
      <c r="OFT261" s="460"/>
      <c r="OFU261" s="460"/>
      <c r="OFV261" s="460"/>
      <c r="OFW261" s="460"/>
      <c r="OFX261" s="465"/>
      <c r="OFY261" s="460"/>
      <c r="OFZ261" s="460"/>
      <c r="OGA261" s="460"/>
      <c r="OGB261" s="460"/>
      <c r="OGE261" s="460"/>
      <c r="OGF261" s="460"/>
      <c r="OGG261" s="460"/>
      <c r="OGH261" s="460"/>
      <c r="OGI261" s="460"/>
      <c r="OGJ261" s="465"/>
      <c r="OGK261" s="460"/>
      <c r="OGL261" s="460"/>
      <c r="OGM261" s="460"/>
      <c r="OGN261" s="460"/>
      <c r="OGQ261" s="460"/>
      <c r="OGR261" s="460"/>
      <c r="OGS261" s="460"/>
      <c r="OGT261" s="460"/>
      <c r="OGU261" s="460"/>
      <c r="OGV261" s="465"/>
      <c r="OGW261" s="460"/>
      <c r="OGX261" s="460"/>
      <c r="OGY261" s="460"/>
      <c r="OGZ261" s="460"/>
      <c r="OHC261" s="460"/>
      <c r="OHD261" s="460"/>
      <c r="OHE261" s="460"/>
      <c r="OHF261" s="460"/>
      <c r="OHG261" s="460"/>
      <c r="OHH261" s="465"/>
      <c r="OHI261" s="460"/>
      <c r="OHJ261" s="460"/>
      <c r="OHK261" s="460"/>
      <c r="OHL261" s="460"/>
      <c r="OHO261" s="460"/>
      <c r="OHP261" s="460"/>
      <c r="OHQ261" s="460"/>
      <c r="OHR261" s="460"/>
      <c r="OHS261" s="460"/>
      <c r="OHT261" s="465"/>
      <c r="OHU261" s="460"/>
      <c r="OHV261" s="460"/>
      <c r="OHW261" s="460"/>
      <c r="OHX261" s="460"/>
      <c r="OIA261" s="460"/>
      <c r="OIB261" s="460"/>
      <c r="OIC261" s="460"/>
      <c r="OID261" s="460"/>
      <c r="OIE261" s="460"/>
      <c r="OIF261" s="465"/>
      <c r="OIG261" s="460"/>
      <c r="OIH261" s="460"/>
      <c r="OII261" s="460"/>
      <c r="OIJ261" s="460"/>
      <c r="OIM261" s="460"/>
      <c r="OIN261" s="460"/>
      <c r="OIO261" s="460"/>
      <c r="OIP261" s="460"/>
      <c r="OIQ261" s="460"/>
      <c r="OIR261" s="465"/>
      <c r="OIS261" s="460"/>
      <c r="OIT261" s="460"/>
      <c r="OIU261" s="460"/>
      <c r="OIV261" s="460"/>
      <c r="OIY261" s="460"/>
      <c r="OIZ261" s="460"/>
      <c r="OJA261" s="460"/>
      <c r="OJB261" s="460"/>
      <c r="OJC261" s="460"/>
      <c r="OJD261" s="465"/>
      <c r="OJE261" s="460"/>
      <c r="OJF261" s="460"/>
      <c r="OJG261" s="460"/>
      <c r="OJH261" s="460"/>
      <c r="OJK261" s="460"/>
      <c r="OJL261" s="460"/>
      <c r="OJM261" s="460"/>
      <c r="OJN261" s="460"/>
      <c r="OJO261" s="460"/>
      <c r="OJP261" s="465"/>
      <c r="OJQ261" s="460"/>
      <c r="OJR261" s="460"/>
      <c r="OJS261" s="460"/>
      <c r="OJT261" s="460"/>
      <c r="OJW261" s="460"/>
      <c r="OJX261" s="460"/>
      <c r="OJY261" s="460"/>
      <c r="OJZ261" s="460"/>
      <c r="OKA261" s="460"/>
      <c r="OKB261" s="465"/>
      <c r="OKC261" s="460"/>
      <c r="OKD261" s="460"/>
      <c r="OKE261" s="460"/>
      <c r="OKF261" s="460"/>
      <c r="OKI261" s="460"/>
      <c r="OKJ261" s="460"/>
      <c r="OKK261" s="460"/>
      <c r="OKL261" s="460"/>
      <c r="OKM261" s="460"/>
      <c r="OKN261" s="465"/>
      <c r="OKO261" s="460"/>
      <c r="OKP261" s="460"/>
      <c r="OKQ261" s="460"/>
      <c r="OKR261" s="460"/>
      <c r="OKU261" s="460"/>
      <c r="OKV261" s="460"/>
      <c r="OKW261" s="460"/>
      <c r="OKX261" s="460"/>
      <c r="OKY261" s="460"/>
      <c r="OKZ261" s="465"/>
      <c r="OLA261" s="460"/>
      <c r="OLB261" s="460"/>
      <c r="OLC261" s="460"/>
      <c r="OLD261" s="460"/>
      <c r="OLG261" s="460"/>
      <c r="OLH261" s="460"/>
      <c r="OLI261" s="460"/>
      <c r="OLJ261" s="460"/>
      <c r="OLK261" s="460"/>
      <c r="OLL261" s="465"/>
      <c r="OLM261" s="460"/>
      <c r="OLN261" s="460"/>
      <c r="OLO261" s="460"/>
      <c r="OLP261" s="460"/>
      <c r="OLS261" s="460"/>
      <c r="OLT261" s="460"/>
      <c r="OLU261" s="460"/>
      <c r="OLV261" s="460"/>
      <c r="OLW261" s="460"/>
      <c r="OLX261" s="465"/>
      <c r="OLY261" s="460"/>
      <c r="OLZ261" s="460"/>
      <c r="OMA261" s="460"/>
      <c r="OMB261" s="460"/>
      <c r="OME261" s="460"/>
      <c r="OMF261" s="460"/>
      <c r="OMG261" s="460"/>
      <c r="OMH261" s="460"/>
      <c r="OMI261" s="460"/>
      <c r="OMJ261" s="465"/>
      <c r="OMK261" s="460"/>
      <c r="OML261" s="460"/>
      <c r="OMM261" s="460"/>
      <c r="OMN261" s="460"/>
      <c r="OMQ261" s="460"/>
      <c r="OMR261" s="460"/>
      <c r="OMS261" s="460"/>
      <c r="OMT261" s="460"/>
      <c r="OMU261" s="460"/>
      <c r="OMV261" s="465"/>
      <c r="OMW261" s="460"/>
      <c r="OMX261" s="460"/>
      <c r="OMY261" s="460"/>
      <c r="OMZ261" s="460"/>
      <c r="ONC261" s="460"/>
      <c r="OND261" s="460"/>
      <c r="ONE261" s="460"/>
      <c r="ONF261" s="460"/>
      <c r="ONG261" s="460"/>
      <c r="ONH261" s="465"/>
      <c r="ONI261" s="460"/>
      <c r="ONJ261" s="460"/>
      <c r="ONK261" s="460"/>
      <c r="ONL261" s="460"/>
      <c r="ONO261" s="460"/>
      <c r="ONP261" s="460"/>
      <c r="ONQ261" s="460"/>
      <c r="ONR261" s="460"/>
      <c r="ONS261" s="460"/>
      <c r="ONT261" s="465"/>
      <c r="ONU261" s="460"/>
      <c r="ONV261" s="460"/>
      <c r="ONW261" s="460"/>
      <c r="ONX261" s="460"/>
      <c r="OOA261" s="460"/>
      <c r="OOB261" s="460"/>
      <c r="OOC261" s="460"/>
      <c r="OOD261" s="460"/>
      <c r="OOE261" s="460"/>
      <c r="OOF261" s="465"/>
      <c r="OOG261" s="460"/>
      <c r="OOH261" s="460"/>
      <c r="OOI261" s="460"/>
      <c r="OOJ261" s="460"/>
      <c r="OOM261" s="460"/>
      <c r="OON261" s="460"/>
      <c r="OOO261" s="460"/>
      <c r="OOP261" s="460"/>
      <c r="OOQ261" s="460"/>
      <c r="OOR261" s="465"/>
      <c r="OOS261" s="460"/>
      <c r="OOT261" s="460"/>
      <c r="OOU261" s="460"/>
      <c r="OOV261" s="460"/>
      <c r="OOY261" s="460"/>
      <c r="OOZ261" s="460"/>
      <c r="OPA261" s="460"/>
      <c r="OPB261" s="460"/>
      <c r="OPC261" s="460"/>
      <c r="OPD261" s="465"/>
      <c r="OPE261" s="460"/>
      <c r="OPF261" s="460"/>
      <c r="OPG261" s="460"/>
      <c r="OPH261" s="460"/>
      <c r="OPK261" s="460"/>
      <c r="OPL261" s="460"/>
      <c r="OPM261" s="460"/>
      <c r="OPN261" s="460"/>
      <c r="OPO261" s="460"/>
      <c r="OPP261" s="465"/>
      <c r="OPQ261" s="460"/>
      <c r="OPR261" s="460"/>
      <c r="OPS261" s="460"/>
      <c r="OPT261" s="460"/>
      <c r="OPW261" s="460"/>
      <c r="OPX261" s="460"/>
      <c r="OPY261" s="460"/>
      <c r="OPZ261" s="460"/>
      <c r="OQA261" s="460"/>
      <c r="OQB261" s="465"/>
      <c r="OQC261" s="460"/>
      <c r="OQD261" s="460"/>
      <c r="OQE261" s="460"/>
      <c r="OQF261" s="460"/>
      <c r="OQI261" s="460"/>
      <c r="OQJ261" s="460"/>
      <c r="OQK261" s="460"/>
      <c r="OQL261" s="460"/>
      <c r="OQM261" s="460"/>
      <c r="OQN261" s="465"/>
      <c r="OQO261" s="460"/>
      <c r="OQP261" s="460"/>
      <c r="OQQ261" s="460"/>
      <c r="OQR261" s="460"/>
      <c r="OQU261" s="460"/>
      <c r="OQV261" s="460"/>
      <c r="OQW261" s="460"/>
      <c r="OQX261" s="460"/>
      <c r="OQY261" s="460"/>
      <c r="OQZ261" s="465"/>
      <c r="ORA261" s="460"/>
      <c r="ORB261" s="460"/>
      <c r="ORC261" s="460"/>
      <c r="ORD261" s="460"/>
      <c r="ORG261" s="460"/>
      <c r="ORH261" s="460"/>
      <c r="ORI261" s="460"/>
      <c r="ORJ261" s="460"/>
      <c r="ORK261" s="460"/>
      <c r="ORL261" s="465"/>
      <c r="ORM261" s="460"/>
      <c r="ORN261" s="460"/>
      <c r="ORO261" s="460"/>
      <c r="ORP261" s="460"/>
      <c r="ORS261" s="460"/>
      <c r="ORT261" s="460"/>
      <c r="ORU261" s="460"/>
      <c r="ORV261" s="460"/>
      <c r="ORW261" s="460"/>
      <c r="ORX261" s="465"/>
      <c r="ORY261" s="460"/>
      <c r="ORZ261" s="460"/>
      <c r="OSA261" s="460"/>
      <c r="OSB261" s="460"/>
      <c r="OSE261" s="460"/>
      <c r="OSF261" s="460"/>
      <c r="OSG261" s="460"/>
      <c r="OSH261" s="460"/>
      <c r="OSI261" s="460"/>
      <c r="OSJ261" s="465"/>
      <c r="OSK261" s="460"/>
      <c r="OSL261" s="460"/>
      <c r="OSM261" s="460"/>
      <c r="OSN261" s="460"/>
      <c r="OSQ261" s="460"/>
      <c r="OSR261" s="460"/>
      <c r="OSS261" s="460"/>
      <c r="OST261" s="460"/>
      <c r="OSU261" s="460"/>
      <c r="OSV261" s="465"/>
      <c r="OSW261" s="460"/>
      <c r="OSX261" s="460"/>
      <c r="OSY261" s="460"/>
      <c r="OSZ261" s="460"/>
      <c r="OTC261" s="460"/>
      <c r="OTD261" s="460"/>
      <c r="OTE261" s="460"/>
      <c r="OTF261" s="460"/>
      <c r="OTG261" s="460"/>
      <c r="OTH261" s="465"/>
      <c r="OTI261" s="460"/>
      <c r="OTJ261" s="460"/>
      <c r="OTK261" s="460"/>
      <c r="OTL261" s="460"/>
      <c r="OTO261" s="460"/>
      <c r="OTP261" s="460"/>
      <c r="OTQ261" s="460"/>
      <c r="OTR261" s="460"/>
      <c r="OTS261" s="460"/>
      <c r="OTT261" s="465"/>
      <c r="OTU261" s="460"/>
      <c r="OTV261" s="460"/>
      <c r="OTW261" s="460"/>
      <c r="OTX261" s="460"/>
      <c r="OUA261" s="460"/>
      <c r="OUB261" s="460"/>
      <c r="OUC261" s="460"/>
      <c r="OUD261" s="460"/>
      <c r="OUE261" s="460"/>
      <c r="OUF261" s="465"/>
      <c r="OUG261" s="460"/>
      <c r="OUH261" s="460"/>
      <c r="OUI261" s="460"/>
      <c r="OUJ261" s="460"/>
      <c r="OUM261" s="460"/>
      <c r="OUN261" s="460"/>
      <c r="OUO261" s="460"/>
      <c r="OUP261" s="460"/>
      <c r="OUQ261" s="460"/>
      <c r="OUR261" s="465"/>
      <c r="OUS261" s="460"/>
      <c r="OUT261" s="460"/>
      <c r="OUU261" s="460"/>
      <c r="OUV261" s="460"/>
      <c r="OUY261" s="460"/>
      <c r="OUZ261" s="460"/>
      <c r="OVA261" s="460"/>
      <c r="OVB261" s="460"/>
      <c r="OVC261" s="460"/>
      <c r="OVD261" s="465"/>
      <c r="OVE261" s="460"/>
      <c r="OVF261" s="460"/>
      <c r="OVG261" s="460"/>
      <c r="OVH261" s="460"/>
      <c r="OVK261" s="460"/>
      <c r="OVL261" s="460"/>
      <c r="OVM261" s="460"/>
      <c r="OVN261" s="460"/>
      <c r="OVO261" s="460"/>
      <c r="OVP261" s="465"/>
      <c r="OVQ261" s="460"/>
      <c r="OVR261" s="460"/>
      <c r="OVS261" s="460"/>
      <c r="OVT261" s="460"/>
      <c r="OVW261" s="460"/>
      <c r="OVX261" s="460"/>
      <c r="OVY261" s="460"/>
      <c r="OVZ261" s="460"/>
      <c r="OWA261" s="460"/>
      <c r="OWB261" s="465"/>
      <c r="OWC261" s="460"/>
      <c r="OWD261" s="460"/>
      <c r="OWE261" s="460"/>
      <c r="OWF261" s="460"/>
      <c r="OWI261" s="460"/>
      <c r="OWJ261" s="460"/>
      <c r="OWK261" s="460"/>
      <c r="OWL261" s="460"/>
      <c r="OWM261" s="460"/>
      <c r="OWN261" s="465"/>
      <c r="OWO261" s="460"/>
      <c r="OWP261" s="460"/>
      <c r="OWQ261" s="460"/>
      <c r="OWR261" s="460"/>
      <c r="OWU261" s="460"/>
      <c r="OWV261" s="460"/>
      <c r="OWW261" s="460"/>
      <c r="OWX261" s="460"/>
      <c r="OWY261" s="460"/>
      <c r="OWZ261" s="465"/>
      <c r="OXA261" s="460"/>
      <c r="OXB261" s="460"/>
      <c r="OXC261" s="460"/>
      <c r="OXD261" s="460"/>
      <c r="OXG261" s="460"/>
      <c r="OXH261" s="460"/>
      <c r="OXI261" s="460"/>
      <c r="OXJ261" s="460"/>
      <c r="OXK261" s="460"/>
      <c r="OXL261" s="465"/>
      <c r="OXM261" s="460"/>
      <c r="OXN261" s="460"/>
      <c r="OXO261" s="460"/>
      <c r="OXP261" s="460"/>
      <c r="OXS261" s="460"/>
      <c r="OXT261" s="460"/>
      <c r="OXU261" s="460"/>
      <c r="OXV261" s="460"/>
      <c r="OXW261" s="460"/>
      <c r="OXX261" s="465"/>
      <c r="OXY261" s="460"/>
      <c r="OXZ261" s="460"/>
      <c r="OYA261" s="460"/>
      <c r="OYB261" s="460"/>
      <c r="OYE261" s="460"/>
      <c r="OYF261" s="460"/>
      <c r="OYG261" s="460"/>
      <c r="OYH261" s="460"/>
      <c r="OYI261" s="460"/>
      <c r="OYJ261" s="465"/>
      <c r="OYK261" s="460"/>
      <c r="OYL261" s="460"/>
      <c r="OYM261" s="460"/>
      <c r="OYN261" s="460"/>
      <c r="OYQ261" s="460"/>
      <c r="OYR261" s="460"/>
      <c r="OYS261" s="460"/>
      <c r="OYT261" s="460"/>
      <c r="OYU261" s="460"/>
      <c r="OYV261" s="465"/>
      <c r="OYW261" s="460"/>
      <c r="OYX261" s="460"/>
      <c r="OYY261" s="460"/>
      <c r="OYZ261" s="460"/>
      <c r="OZC261" s="460"/>
      <c r="OZD261" s="460"/>
      <c r="OZE261" s="460"/>
      <c r="OZF261" s="460"/>
      <c r="OZG261" s="460"/>
      <c r="OZH261" s="465"/>
      <c r="OZI261" s="460"/>
      <c r="OZJ261" s="460"/>
      <c r="OZK261" s="460"/>
      <c r="OZL261" s="460"/>
      <c r="OZO261" s="460"/>
      <c r="OZP261" s="460"/>
      <c r="OZQ261" s="460"/>
      <c r="OZR261" s="460"/>
      <c r="OZS261" s="460"/>
      <c r="OZT261" s="465"/>
      <c r="OZU261" s="460"/>
      <c r="OZV261" s="460"/>
      <c r="OZW261" s="460"/>
      <c r="OZX261" s="460"/>
      <c r="PAA261" s="460"/>
      <c r="PAB261" s="460"/>
      <c r="PAC261" s="460"/>
      <c r="PAD261" s="460"/>
      <c r="PAE261" s="460"/>
      <c r="PAF261" s="465"/>
      <c r="PAG261" s="460"/>
      <c r="PAH261" s="460"/>
      <c r="PAI261" s="460"/>
      <c r="PAJ261" s="460"/>
      <c r="PAM261" s="460"/>
      <c r="PAN261" s="460"/>
      <c r="PAO261" s="460"/>
      <c r="PAP261" s="460"/>
      <c r="PAQ261" s="460"/>
      <c r="PAR261" s="465"/>
      <c r="PAS261" s="460"/>
      <c r="PAT261" s="460"/>
      <c r="PAU261" s="460"/>
      <c r="PAV261" s="460"/>
      <c r="PAY261" s="460"/>
      <c r="PAZ261" s="460"/>
      <c r="PBA261" s="460"/>
      <c r="PBB261" s="460"/>
      <c r="PBC261" s="460"/>
      <c r="PBD261" s="465"/>
      <c r="PBE261" s="460"/>
      <c r="PBF261" s="460"/>
      <c r="PBG261" s="460"/>
      <c r="PBH261" s="460"/>
      <c r="PBK261" s="460"/>
      <c r="PBL261" s="460"/>
      <c r="PBM261" s="460"/>
      <c r="PBN261" s="460"/>
      <c r="PBO261" s="460"/>
      <c r="PBP261" s="465"/>
      <c r="PBQ261" s="460"/>
      <c r="PBR261" s="460"/>
      <c r="PBS261" s="460"/>
      <c r="PBT261" s="460"/>
      <c r="PBW261" s="460"/>
      <c r="PBX261" s="460"/>
      <c r="PBY261" s="460"/>
      <c r="PBZ261" s="460"/>
      <c r="PCA261" s="460"/>
      <c r="PCB261" s="465"/>
      <c r="PCC261" s="460"/>
      <c r="PCD261" s="460"/>
      <c r="PCE261" s="460"/>
      <c r="PCF261" s="460"/>
      <c r="PCI261" s="460"/>
      <c r="PCJ261" s="460"/>
      <c r="PCK261" s="460"/>
      <c r="PCL261" s="460"/>
      <c r="PCM261" s="460"/>
      <c r="PCN261" s="465"/>
      <c r="PCO261" s="460"/>
      <c r="PCP261" s="460"/>
      <c r="PCQ261" s="460"/>
      <c r="PCR261" s="460"/>
      <c r="PCU261" s="460"/>
      <c r="PCV261" s="460"/>
      <c r="PCW261" s="460"/>
      <c r="PCX261" s="460"/>
      <c r="PCY261" s="460"/>
      <c r="PCZ261" s="465"/>
      <c r="PDA261" s="460"/>
      <c r="PDB261" s="460"/>
      <c r="PDC261" s="460"/>
      <c r="PDD261" s="460"/>
      <c r="PDG261" s="460"/>
      <c r="PDH261" s="460"/>
      <c r="PDI261" s="460"/>
      <c r="PDJ261" s="460"/>
      <c r="PDK261" s="460"/>
      <c r="PDL261" s="465"/>
      <c r="PDM261" s="460"/>
      <c r="PDN261" s="460"/>
      <c r="PDO261" s="460"/>
      <c r="PDP261" s="460"/>
      <c r="PDS261" s="460"/>
      <c r="PDT261" s="460"/>
      <c r="PDU261" s="460"/>
      <c r="PDV261" s="460"/>
      <c r="PDW261" s="460"/>
      <c r="PDX261" s="465"/>
      <c r="PDY261" s="460"/>
      <c r="PDZ261" s="460"/>
      <c r="PEA261" s="460"/>
      <c r="PEB261" s="460"/>
      <c r="PEE261" s="460"/>
      <c r="PEF261" s="460"/>
      <c r="PEG261" s="460"/>
      <c r="PEH261" s="460"/>
      <c r="PEI261" s="460"/>
      <c r="PEJ261" s="465"/>
      <c r="PEK261" s="460"/>
      <c r="PEL261" s="460"/>
      <c r="PEM261" s="460"/>
      <c r="PEN261" s="460"/>
      <c r="PEQ261" s="460"/>
      <c r="PER261" s="460"/>
      <c r="PES261" s="460"/>
      <c r="PET261" s="460"/>
      <c r="PEU261" s="460"/>
      <c r="PEV261" s="465"/>
      <c r="PEW261" s="460"/>
      <c r="PEX261" s="460"/>
      <c r="PEY261" s="460"/>
      <c r="PEZ261" s="460"/>
      <c r="PFC261" s="460"/>
      <c r="PFD261" s="460"/>
      <c r="PFE261" s="460"/>
      <c r="PFF261" s="460"/>
      <c r="PFG261" s="460"/>
      <c r="PFH261" s="465"/>
      <c r="PFI261" s="460"/>
      <c r="PFJ261" s="460"/>
      <c r="PFK261" s="460"/>
      <c r="PFL261" s="460"/>
      <c r="PFO261" s="460"/>
      <c r="PFP261" s="460"/>
      <c r="PFQ261" s="460"/>
      <c r="PFR261" s="460"/>
      <c r="PFS261" s="460"/>
      <c r="PFT261" s="465"/>
      <c r="PFU261" s="460"/>
      <c r="PFV261" s="460"/>
      <c r="PFW261" s="460"/>
      <c r="PFX261" s="460"/>
      <c r="PGA261" s="460"/>
      <c r="PGB261" s="460"/>
      <c r="PGC261" s="460"/>
      <c r="PGD261" s="460"/>
      <c r="PGE261" s="460"/>
      <c r="PGF261" s="465"/>
      <c r="PGG261" s="460"/>
      <c r="PGH261" s="460"/>
      <c r="PGI261" s="460"/>
      <c r="PGJ261" s="460"/>
      <c r="PGM261" s="460"/>
      <c r="PGN261" s="460"/>
      <c r="PGO261" s="460"/>
      <c r="PGP261" s="460"/>
      <c r="PGQ261" s="460"/>
      <c r="PGR261" s="465"/>
      <c r="PGS261" s="460"/>
      <c r="PGT261" s="460"/>
      <c r="PGU261" s="460"/>
      <c r="PGV261" s="460"/>
      <c r="PGY261" s="460"/>
      <c r="PGZ261" s="460"/>
      <c r="PHA261" s="460"/>
      <c r="PHB261" s="460"/>
      <c r="PHC261" s="460"/>
      <c r="PHD261" s="465"/>
      <c r="PHE261" s="460"/>
      <c r="PHF261" s="460"/>
      <c r="PHG261" s="460"/>
      <c r="PHH261" s="460"/>
      <c r="PHK261" s="460"/>
      <c r="PHL261" s="460"/>
      <c r="PHM261" s="460"/>
      <c r="PHN261" s="460"/>
      <c r="PHO261" s="460"/>
      <c r="PHP261" s="465"/>
      <c r="PHQ261" s="460"/>
      <c r="PHR261" s="460"/>
      <c r="PHS261" s="460"/>
      <c r="PHT261" s="460"/>
      <c r="PHW261" s="460"/>
      <c r="PHX261" s="460"/>
      <c r="PHY261" s="460"/>
      <c r="PHZ261" s="460"/>
      <c r="PIA261" s="460"/>
      <c r="PIB261" s="465"/>
      <c r="PIC261" s="460"/>
      <c r="PID261" s="460"/>
      <c r="PIE261" s="460"/>
      <c r="PIF261" s="460"/>
      <c r="PII261" s="460"/>
      <c r="PIJ261" s="460"/>
      <c r="PIK261" s="460"/>
      <c r="PIL261" s="460"/>
      <c r="PIM261" s="460"/>
      <c r="PIN261" s="465"/>
      <c r="PIO261" s="460"/>
      <c r="PIP261" s="460"/>
      <c r="PIQ261" s="460"/>
      <c r="PIR261" s="460"/>
      <c r="PIU261" s="460"/>
      <c r="PIV261" s="460"/>
      <c r="PIW261" s="460"/>
      <c r="PIX261" s="460"/>
      <c r="PIY261" s="460"/>
      <c r="PIZ261" s="465"/>
      <c r="PJA261" s="460"/>
      <c r="PJB261" s="460"/>
      <c r="PJC261" s="460"/>
      <c r="PJD261" s="460"/>
      <c r="PJG261" s="460"/>
      <c r="PJH261" s="460"/>
      <c r="PJI261" s="460"/>
      <c r="PJJ261" s="460"/>
      <c r="PJK261" s="460"/>
      <c r="PJL261" s="465"/>
      <c r="PJM261" s="460"/>
      <c r="PJN261" s="460"/>
      <c r="PJO261" s="460"/>
      <c r="PJP261" s="460"/>
      <c r="PJS261" s="460"/>
      <c r="PJT261" s="460"/>
      <c r="PJU261" s="460"/>
      <c r="PJV261" s="460"/>
      <c r="PJW261" s="460"/>
      <c r="PJX261" s="465"/>
      <c r="PJY261" s="460"/>
      <c r="PJZ261" s="460"/>
      <c r="PKA261" s="460"/>
      <c r="PKB261" s="460"/>
      <c r="PKE261" s="460"/>
      <c r="PKF261" s="460"/>
      <c r="PKG261" s="460"/>
      <c r="PKH261" s="460"/>
      <c r="PKI261" s="460"/>
      <c r="PKJ261" s="465"/>
      <c r="PKK261" s="460"/>
      <c r="PKL261" s="460"/>
      <c r="PKM261" s="460"/>
      <c r="PKN261" s="460"/>
      <c r="PKQ261" s="460"/>
      <c r="PKR261" s="460"/>
      <c r="PKS261" s="460"/>
      <c r="PKT261" s="460"/>
      <c r="PKU261" s="460"/>
      <c r="PKV261" s="465"/>
      <c r="PKW261" s="460"/>
      <c r="PKX261" s="460"/>
      <c r="PKY261" s="460"/>
      <c r="PKZ261" s="460"/>
      <c r="PLC261" s="460"/>
      <c r="PLD261" s="460"/>
      <c r="PLE261" s="460"/>
      <c r="PLF261" s="460"/>
      <c r="PLG261" s="460"/>
      <c r="PLH261" s="465"/>
      <c r="PLI261" s="460"/>
      <c r="PLJ261" s="460"/>
      <c r="PLK261" s="460"/>
      <c r="PLL261" s="460"/>
      <c r="PLO261" s="460"/>
      <c r="PLP261" s="460"/>
      <c r="PLQ261" s="460"/>
      <c r="PLR261" s="460"/>
      <c r="PLS261" s="460"/>
      <c r="PLT261" s="465"/>
      <c r="PLU261" s="460"/>
      <c r="PLV261" s="460"/>
      <c r="PLW261" s="460"/>
      <c r="PLX261" s="460"/>
      <c r="PMA261" s="460"/>
      <c r="PMB261" s="460"/>
      <c r="PMC261" s="460"/>
      <c r="PMD261" s="460"/>
      <c r="PME261" s="460"/>
      <c r="PMF261" s="465"/>
      <c r="PMG261" s="460"/>
      <c r="PMH261" s="460"/>
      <c r="PMI261" s="460"/>
      <c r="PMJ261" s="460"/>
      <c r="PMM261" s="460"/>
      <c r="PMN261" s="460"/>
      <c r="PMO261" s="460"/>
      <c r="PMP261" s="460"/>
      <c r="PMQ261" s="460"/>
      <c r="PMR261" s="465"/>
      <c r="PMS261" s="460"/>
      <c r="PMT261" s="460"/>
      <c r="PMU261" s="460"/>
      <c r="PMV261" s="460"/>
      <c r="PMY261" s="460"/>
      <c r="PMZ261" s="460"/>
      <c r="PNA261" s="460"/>
      <c r="PNB261" s="460"/>
      <c r="PNC261" s="460"/>
      <c r="PND261" s="465"/>
      <c r="PNE261" s="460"/>
      <c r="PNF261" s="460"/>
      <c r="PNG261" s="460"/>
      <c r="PNH261" s="460"/>
      <c r="PNK261" s="460"/>
      <c r="PNL261" s="460"/>
      <c r="PNM261" s="460"/>
      <c r="PNN261" s="460"/>
      <c r="PNO261" s="460"/>
      <c r="PNP261" s="465"/>
      <c r="PNQ261" s="460"/>
      <c r="PNR261" s="460"/>
      <c r="PNS261" s="460"/>
      <c r="PNT261" s="460"/>
      <c r="PNW261" s="460"/>
      <c r="PNX261" s="460"/>
      <c r="PNY261" s="460"/>
      <c r="PNZ261" s="460"/>
      <c r="POA261" s="460"/>
      <c r="POB261" s="465"/>
      <c r="POC261" s="460"/>
      <c r="POD261" s="460"/>
      <c r="POE261" s="460"/>
      <c r="POF261" s="460"/>
      <c r="POI261" s="460"/>
      <c r="POJ261" s="460"/>
      <c r="POK261" s="460"/>
      <c r="POL261" s="460"/>
      <c r="POM261" s="460"/>
      <c r="PON261" s="465"/>
      <c r="POO261" s="460"/>
      <c r="POP261" s="460"/>
      <c r="POQ261" s="460"/>
      <c r="POR261" s="460"/>
      <c r="POU261" s="460"/>
      <c r="POV261" s="460"/>
      <c r="POW261" s="460"/>
      <c r="POX261" s="460"/>
      <c r="POY261" s="460"/>
      <c r="POZ261" s="465"/>
      <c r="PPA261" s="460"/>
      <c r="PPB261" s="460"/>
      <c r="PPC261" s="460"/>
      <c r="PPD261" s="460"/>
      <c r="PPG261" s="460"/>
      <c r="PPH261" s="460"/>
      <c r="PPI261" s="460"/>
      <c r="PPJ261" s="460"/>
      <c r="PPK261" s="460"/>
      <c r="PPL261" s="465"/>
      <c r="PPM261" s="460"/>
      <c r="PPN261" s="460"/>
      <c r="PPO261" s="460"/>
      <c r="PPP261" s="460"/>
      <c r="PPS261" s="460"/>
      <c r="PPT261" s="460"/>
      <c r="PPU261" s="460"/>
      <c r="PPV261" s="460"/>
      <c r="PPW261" s="460"/>
      <c r="PPX261" s="465"/>
      <c r="PPY261" s="460"/>
      <c r="PPZ261" s="460"/>
      <c r="PQA261" s="460"/>
      <c r="PQB261" s="460"/>
      <c r="PQE261" s="460"/>
      <c r="PQF261" s="460"/>
      <c r="PQG261" s="460"/>
      <c r="PQH261" s="460"/>
      <c r="PQI261" s="460"/>
      <c r="PQJ261" s="465"/>
      <c r="PQK261" s="460"/>
      <c r="PQL261" s="460"/>
      <c r="PQM261" s="460"/>
      <c r="PQN261" s="460"/>
      <c r="PQQ261" s="460"/>
      <c r="PQR261" s="460"/>
      <c r="PQS261" s="460"/>
      <c r="PQT261" s="460"/>
      <c r="PQU261" s="460"/>
      <c r="PQV261" s="465"/>
      <c r="PQW261" s="460"/>
      <c r="PQX261" s="460"/>
      <c r="PQY261" s="460"/>
      <c r="PQZ261" s="460"/>
      <c r="PRC261" s="460"/>
      <c r="PRD261" s="460"/>
      <c r="PRE261" s="460"/>
      <c r="PRF261" s="460"/>
      <c r="PRG261" s="460"/>
      <c r="PRH261" s="465"/>
      <c r="PRI261" s="460"/>
      <c r="PRJ261" s="460"/>
      <c r="PRK261" s="460"/>
      <c r="PRL261" s="460"/>
      <c r="PRO261" s="460"/>
      <c r="PRP261" s="460"/>
      <c r="PRQ261" s="460"/>
      <c r="PRR261" s="460"/>
      <c r="PRS261" s="460"/>
      <c r="PRT261" s="465"/>
      <c r="PRU261" s="460"/>
      <c r="PRV261" s="460"/>
      <c r="PRW261" s="460"/>
      <c r="PRX261" s="460"/>
      <c r="PSA261" s="460"/>
      <c r="PSB261" s="460"/>
      <c r="PSC261" s="460"/>
      <c r="PSD261" s="460"/>
      <c r="PSE261" s="460"/>
      <c r="PSF261" s="465"/>
      <c r="PSG261" s="460"/>
      <c r="PSH261" s="460"/>
      <c r="PSI261" s="460"/>
      <c r="PSJ261" s="460"/>
      <c r="PSM261" s="460"/>
      <c r="PSN261" s="460"/>
      <c r="PSO261" s="460"/>
      <c r="PSP261" s="460"/>
      <c r="PSQ261" s="460"/>
      <c r="PSR261" s="465"/>
      <c r="PSS261" s="460"/>
      <c r="PST261" s="460"/>
      <c r="PSU261" s="460"/>
      <c r="PSV261" s="460"/>
      <c r="PSY261" s="460"/>
      <c r="PSZ261" s="460"/>
      <c r="PTA261" s="460"/>
      <c r="PTB261" s="460"/>
      <c r="PTC261" s="460"/>
      <c r="PTD261" s="465"/>
      <c r="PTE261" s="460"/>
      <c r="PTF261" s="460"/>
      <c r="PTG261" s="460"/>
      <c r="PTH261" s="460"/>
      <c r="PTK261" s="460"/>
      <c r="PTL261" s="460"/>
      <c r="PTM261" s="460"/>
      <c r="PTN261" s="460"/>
      <c r="PTO261" s="460"/>
      <c r="PTP261" s="465"/>
      <c r="PTQ261" s="460"/>
      <c r="PTR261" s="460"/>
      <c r="PTS261" s="460"/>
      <c r="PTT261" s="460"/>
      <c r="PTW261" s="460"/>
      <c r="PTX261" s="460"/>
      <c r="PTY261" s="460"/>
      <c r="PTZ261" s="460"/>
      <c r="PUA261" s="460"/>
      <c r="PUB261" s="465"/>
      <c r="PUC261" s="460"/>
      <c r="PUD261" s="460"/>
      <c r="PUE261" s="460"/>
      <c r="PUF261" s="460"/>
      <c r="PUI261" s="460"/>
      <c r="PUJ261" s="460"/>
      <c r="PUK261" s="460"/>
      <c r="PUL261" s="460"/>
      <c r="PUM261" s="460"/>
      <c r="PUN261" s="465"/>
      <c r="PUO261" s="460"/>
      <c r="PUP261" s="460"/>
      <c r="PUQ261" s="460"/>
      <c r="PUR261" s="460"/>
      <c r="PUU261" s="460"/>
      <c r="PUV261" s="460"/>
      <c r="PUW261" s="460"/>
      <c r="PUX261" s="460"/>
      <c r="PUY261" s="460"/>
      <c r="PUZ261" s="465"/>
      <c r="PVA261" s="460"/>
      <c r="PVB261" s="460"/>
      <c r="PVC261" s="460"/>
      <c r="PVD261" s="460"/>
      <c r="PVG261" s="460"/>
      <c r="PVH261" s="460"/>
      <c r="PVI261" s="460"/>
      <c r="PVJ261" s="460"/>
      <c r="PVK261" s="460"/>
      <c r="PVL261" s="465"/>
      <c r="PVM261" s="460"/>
      <c r="PVN261" s="460"/>
      <c r="PVO261" s="460"/>
      <c r="PVP261" s="460"/>
      <c r="PVS261" s="460"/>
      <c r="PVT261" s="460"/>
      <c r="PVU261" s="460"/>
      <c r="PVV261" s="460"/>
      <c r="PVW261" s="460"/>
      <c r="PVX261" s="465"/>
      <c r="PVY261" s="460"/>
      <c r="PVZ261" s="460"/>
      <c r="PWA261" s="460"/>
      <c r="PWB261" s="460"/>
      <c r="PWE261" s="460"/>
      <c r="PWF261" s="460"/>
      <c r="PWG261" s="460"/>
      <c r="PWH261" s="460"/>
      <c r="PWI261" s="460"/>
      <c r="PWJ261" s="465"/>
      <c r="PWK261" s="460"/>
      <c r="PWL261" s="460"/>
      <c r="PWM261" s="460"/>
      <c r="PWN261" s="460"/>
      <c r="PWQ261" s="460"/>
      <c r="PWR261" s="460"/>
      <c r="PWS261" s="460"/>
      <c r="PWT261" s="460"/>
      <c r="PWU261" s="460"/>
      <c r="PWV261" s="465"/>
      <c r="PWW261" s="460"/>
      <c r="PWX261" s="460"/>
      <c r="PWY261" s="460"/>
      <c r="PWZ261" s="460"/>
      <c r="PXC261" s="460"/>
      <c r="PXD261" s="460"/>
      <c r="PXE261" s="460"/>
      <c r="PXF261" s="460"/>
      <c r="PXG261" s="460"/>
      <c r="PXH261" s="465"/>
      <c r="PXI261" s="460"/>
      <c r="PXJ261" s="460"/>
      <c r="PXK261" s="460"/>
      <c r="PXL261" s="460"/>
      <c r="PXO261" s="460"/>
      <c r="PXP261" s="460"/>
      <c r="PXQ261" s="460"/>
      <c r="PXR261" s="460"/>
      <c r="PXS261" s="460"/>
      <c r="PXT261" s="465"/>
      <c r="PXU261" s="460"/>
      <c r="PXV261" s="460"/>
      <c r="PXW261" s="460"/>
      <c r="PXX261" s="460"/>
      <c r="PYA261" s="460"/>
      <c r="PYB261" s="460"/>
      <c r="PYC261" s="460"/>
      <c r="PYD261" s="460"/>
      <c r="PYE261" s="460"/>
      <c r="PYF261" s="465"/>
      <c r="PYG261" s="460"/>
      <c r="PYH261" s="460"/>
      <c r="PYI261" s="460"/>
      <c r="PYJ261" s="460"/>
      <c r="PYM261" s="460"/>
      <c r="PYN261" s="460"/>
      <c r="PYO261" s="460"/>
      <c r="PYP261" s="460"/>
      <c r="PYQ261" s="460"/>
      <c r="PYR261" s="465"/>
      <c r="PYS261" s="460"/>
      <c r="PYT261" s="460"/>
      <c r="PYU261" s="460"/>
      <c r="PYV261" s="460"/>
      <c r="PYY261" s="460"/>
      <c r="PYZ261" s="460"/>
      <c r="PZA261" s="460"/>
      <c r="PZB261" s="460"/>
      <c r="PZC261" s="460"/>
      <c r="PZD261" s="465"/>
      <c r="PZE261" s="460"/>
      <c r="PZF261" s="460"/>
      <c r="PZG261" s="460"/>
      <c r="PZH261" s="460"/>
      <c r="PZK261" s="460"/>
      <c r="PZL261" s="460"/>
      <c r="PZM261" s="460"/>
      <c r="PZN261" s="460"/>
      <c r="PZO261" s="460"/>
      <c r="PZP261" s="465"/>
      <c r="PZQ261" s="460"/>
      <c r="PZR261" s="460"/>
      <c r="PZS261" s="460"/>
      <c r="PZT261" s="460"/>
      <c r="PZW261" s="460"/>
      <c r="PZX261" s="460"/>
      <c r="PZY261" s="460"/>
      <c r="PZZ261" s="460"/>
      <c r="QAA261" s="460"/>
      <c r="QAB261" s="465"/>
      <c r="QAC261" s="460"/>
      <c r="QAD261" s="460"/>
      <c r="QAE261" s="460"/>
      <c r="QAF261" s="460"/>
      <c r="QAI261" s="460"/>
      <c r="QAJ261" s="460"/>
      <c r="QAK261" s="460"/>
      <c r="QAL261" s="460"/>
      <c r="QAM261" s="460"/>
      <c r="QAN261" s="465"/>
      <c r="QAO261" s="460"/>
      <c r="QAP261" s="460"/>
      <c r="QAQ261" s="460"/>
      <c r="QAR261" s="460"/>
      <c r="QAU261" s="460"/>
      <c r="QAV261" s="460"/>
      <c r="QAW261" s="460"/>
      <c r="QAX261" s="460"/>
      <c r="QAY261" s="460"/>
      <c r="QAZ261" s="465"/>
      <c r="QBA261" s="460"/>
      <c r="QBB261" s="460"/>
      <c r="QBC261" s="460"/>
      <c r="QBD261" s="460"/>
      <c r="QBG261" s="460"/>
      <c r="QBH261" s="460"/>
      <c r="QBI261" s="460"/>
      <c r="QBJ261" s="460"/>
      <c r="QBK261" s="460"/>
      <c r="QBL261" s="465"/>
      <c r="QBM261" s="460"/>
      <c r="QBN261" s="460"/>
      <c r="QBO261" s="460"/>
      <c r="QBP261" s="460"/>
      <c r="QBS261" s="460"/>
      <c r="QBT261" s="460"/>
      <c r="QBU261" s="460"/>
      <c r="QBV261" s="460"/>
      <c r="QBW261" s="460"/>
      <c r="QBX261" s="465"/>
      <c r="QBY261" s="460"/>
      <c r="QBZ261" s="460"/>
      <c r="QCA261" s="460"/>
      <c r="QCB261" s="460"/>
      <c r="QCE261" s="460"/>
      <c r="QCF261" s="460"/>
      <c r="QCG261" s="460"/>
      <c r="QCH261" s="460"/>
      <c r="QCI261" s="460"/>
      <c r="QCJ261" s="465"/>
      <c r="QCK261" s="460"/>
      <c r="QCL261" s="460"/>
      <c r="QCM261" s="460"/>
      <c r="QCN261" s="460"/>
      <c r="QCQ261" s="460"/>
      <c r="QCR261" s="460"/>
      <c r="QCS261" s="460"/>
      <c r="QCT261" s="460"/>
      <c r="QCU261" s="460"/>
      <c r="QCV261" s="465"/>
      <c r="QCW261" s="460"/>
      <c r="QCX261" s="460"/>
      <c r="QCY261" s="460"/>
      <c r="QCZ261" s="460"/>
      <c r="QDC261" s="460"/>
      <c r="QDD261" s="460"/>
      <c r="QDE261" s="460"/>
      <c r="QDF261" s="460"/>
      <c r="QDG261" s="460"/>
      <c r="QDH261" s="465"/>
      <c r="QDI261" s="460"/>
      <c r="QDJ261" s="460"/>
      <c r="QDK261" s="460"/>
      <c r="QDL261" s="460"/>
      <c r="QDO261" s="460"/>
      <c r="QDP261" s="460"/>
      <c r="QDQ261" s="460"/>
      <c r="QDR261" s="460"/>
      <c r="QDS261" s="460"/>
      <c r="QDT261" s="465"/>
      <c r="QDU261" s="460"/>
      <c r="QDV261" s="460"/>
      <c r="QDW261" s="460"/>
      <c r="QDX261" s="460"/>
      <c r="QEA261" s="460"/>
      <c r="QEB261" s="460"/>
      <c r="QEC261" s="460"/>
      <c r="QED261" s="460"/>
      <c r="QEE261" s="460"/>
      <c r="QEF261" s="465"/>
      <c r="QEG261" s="460"/>
      <c r="QEH261" s="460"/>
      <c r="QEI261" s="460"/>
      <c r="QEJ261" s="460"/>
      <c r="QEM261" s="460"/>
      <c r="QEN261" s="460"/>
      <c r="QEO261" s="460"/>
      <c r="QEP261" s="460"/>
      <c r="QEQ261" s="460"/>
      <c r="QER261" s="465"/>
      <c r="QES261" s="460"/>
      <c r="QET261" s="460"/>
      <c r="QEU261" s="460"/>
      <c r="QEV261" s="460"/>
      <c r="QEY261" s="460"/>
      <c r="QEZ261" s="460"/>
      <c r="QFA261" s="460"/>
      <c r="QFB261" s="460"/>
      <c r="QFC261" s="460"/>
      <c r="QFD261" s="465"/>
      <c r="QFE261" s="460"/>
      <c r="QFF261" s="460"/>
      <c r="QFG261" s="460"/>
      <c r="QFH261" s="460"/>
      <c r="QFK261" s="460"/>
      <c r="QFL261" s="460"/>
      <c r="QFM261" s="460"/>
      <c r="QFN261" s="460"/>
      <c r="QFO261" s="460"/>
      <c r="QFP261" s="465"/>
      <c r="QFQ261" s="460"/>
      <c r="QFR261" s="460"/>
      <c r="QFS261" s="460"/>
      <c r="QFT261" s="460"/>
      <c r="QFW261" s="460"/>
      <c r="QFX261" s="460"/>
      <c r="QFY261" s="460"/>
      <c r="QFZ261" s="460"/>
      <c r="QGA261" s="460"/>
      <c r="QGB261" s="465"/>
      <c r="QGC261" s="460"/>
      <c r="QGD261" s="460"/>
      <c r="QGE261" s="460"/>
      <c r="QGF261" s="460"/>
      <c r="QGI261" s="460"/>
      <c r="QGJ261" s="460"/>
      <c r="QGK261" s="460"/>
      <c r="QGL261" s="460"/>
      <c r="QGM261" s="460"/>
      <c r="QGN261" s="465"/>
      <c r="QGO261" s="460"/>
      <c r="QGP261" s="460"/>
      <c r="QGQ261" s="460"/>
      <c r="QGR261" s="460"/>
      <c r="QGU261" s="460"/>
      <c r="QGV261" s="460"/>
      <c r="QGW261" s="460"/>
      <c r="QGX261" s="460"/>
      <c r="QGY261" s="460"/>
      <c r="QGZ261" s="465"/>
      <c r="QHA261" s="460"/>
      <c r="QHB261" s="460"/>
      <c r="QHC261" s="460"/>
      <c r="QHD261" s="460"/>
      <c r="QHG261" s="460"/>
      <c r="QHH261" s="460"/>
      <c r="QHI261" s="460"/>
      <c r="QHJ261" s="460"/>
      <c r="QHK261" s="460"/>
      <c r="QHL261" s="465"/>
      <c r="QHM261" s="460"/>
      <c r="QHN261" s="460"/>
      <c r="QHO261" s="460"/>
      <c r="QHP261" s="460"/>
      <c r="QHS261" s="460"/>
      <c r="QHT261" s="460"/>
      <c r="QHU261" s="460"/>
      <c r="QHV261" s="460"/>
      <c r="QHW261" s="460"/>
      <c r="QHX261" s="465"/>
      <c r="QHY261" s="460"/>
      <c r="QHZ261" s="460"/>
      <c r="QIA261" s="460"/>
      <c r="QIB261" s="460"/>
      <c r="QIE261" s="460"/>
      <c r="QIF261" s="460"/>
      <c r="QIG261" s="460"/>
      <c r="QIH261" s="460"/>
      <c r="QII261" s="460"/>
      <c r="QIJ261" s="465"/>
      <c r="QIK261" s="460"/>
      <c r="QIL261" s="460"/>
      <c r="QIM261" s="460"/>
      <c r="QIN261" s="460"/>
      <c r="QIQ261" s="460"/>
      <c r="QIR261" s="460"/>
      <c r="QIS261" s="460"/>
      <c r="QIT261" s="460"/>
      <c r="QIU261" s="460"/>
      <c r="QIV261" s="465"/>
      <c r="QIW261" s="460"/>
      <c r="QIX261" s="460"/>
      <c r="QIY261" s="460"/>
      <c r="QIZ261" s="460"/>
      <c r="QJC261" s="460"/>
      <c r="QJD261" s="460"/>
      <c r="QJE261" s="460"/>
      <c r="QJF261" s="460"/>
      <c r="QJG261" s="460"/>
      <c r="QJH261" s="465"/>
      <c r="QJI261" s="460"/>
      <c r="QJJ261" s="460"/>
      <c r="QJK261" s="460"/>
      <c r="QJL261" s="460"/>
      <c r="QJO261" s="460"/>
      <c r="QJP261" s="460"/>
      <c r="QJQ261" s="460"/>
      <c r="QJR261" s="460"/>
      <c r="QJS261" s="460"/>
      <c r="QJT261" s="465"/>
      <c r="QJU261" s="460"/>
      <c r="QJV261" s="460"/>
      <c r="QJW261" s="460"/>
      <c r="QJX261" s="460"/>
      <c r="QKA261" s="460"/>
      <c r="QKB261" s="460"/>
      <c r="QKC261" s="460"/>
      <c r="QKD261" s="460"/>
      <c r="QKE261" s="460"/>
      <c r="QKF261" s="465"/>
      <c r="QKG261" s="460"/>
      <c r="QKH261" s="460"/>
      <c r="QKI261" s="460"/>
      <c r="QKJ261" s="460"/>
      <c r="QKM261" s="460"/>
      <c r="QKN261" s="460"/>
      <c r="QKO261" s="460"/>
      <c r="QKP261" s="460"/>
      <c r="QKQ261" s="460"/>
      <c r="QKR261" s="465"/>
      <c r="QKS261" s="460"/>
      <c r="QKT261" s="460"/>
      <c r="QKU261" s="460"/>
      <c r="QKV261" s="460"/>
      <c r="QKY261" s="460"/>
      <c r="QKZ261" s="460"/>
      <c r="QLA261" s="460"/>
      <c r="QLB261" s="460"/>
      <c r="QLC261" s="460"/>
      <c r="QLD261" s="465"/>
      <c r="QLE261" s="460"/>
      <c r="QLF261" s="460"/>
      <c r="QLG261" s="460"/>
      <c r="QLH261" s="460"/>
      <c r="QLK261" s="460"/>
      <c r="QLL261" s="460"/>
      <c r="QLM261" s="460"/>
      <c r="QLN261" s="460"/>
      <c r="QLO261" s="460"/>
      <c r="QLP261" s="465"/>
      <c r="QLQ261" s="460"/>
      <c r="QLR261" s="460"/>
      <c r="QLS261" s="460"/>
      <c r="QLT261" s="460"/>
      <c r="QLW261" s="460"/>
      <c r="QLX261" s="460"/>
      <c r="QLY261" s="460"/>
      <c r="QLZ261" s="460"/>
      <c r="QMA261" s="460"/>
      <c r="QMB261" s="465"/>
      <c r="QMC261" s="460"/>
      <c r="QMD261" s="460"/>
      <c r="QME261" s="460"/>
      <c r="QMF261" s="460"/>
      <c r="QMI261" s="460"/>
      <c r="QMJ261" s="460"/>
      <c r="QMK261" s="460"/>
      <c r="QML261" s="460"/>
      <c r="QMM261" s="460"/>
      <c r="QMN261" s="465"/>
      <c r="QMO261" s="460"/>
      <c r="QMP261" s="460"/>
      <c r="QMQ261" s="460"/>
      <c r="QMR261" s="460"/>
      <c r="QMU261" s="460"/>
      <c r="QMV261" s="460"/>
      <c r="QMW261" s="460"/>
      <c r="QMX261" s="460"/>
      <c r="QMY261" s="460"/>
      <c r="QMZ261" s="465"/>
      <c r="QNA261" s="460"/>
      <c r="QNB261" s="460"/>
      <c r="QNC261" s="460"/>
      <c r="QND261" s="460"/>
      <c r="QNG261" s="460"/>
      <c r="QNH261" s="460"/>
      <c r="QNI261" s="460"/>
      <c r="QNJ261" s="460"/>
      <c r="QNK261" s="460"/>
      <c r="QNL261" s="465"/>
      <c r="QNM261" s="460"/>
      <c r="QNN261" s="460"/>
      <c r="QNO261" s="460"/>
      <c r="QNP261" s="460"/>
      <c r="QNS261" s="460"/>
      <c r="QNT261" s="460"/>
      <c r="QNU261" s="460"/>
      <c r="QNV261" s="460"/>
      <c r="QNW261" s="460"/>
      <c r="QNX261" s="465"/>
      <c r="QNY261" s="460"/>
      <c r="QNZ261" s="460"/>
      <c r="QOA261" s="460"/>
      <c r="QOB261" s="460"/>
      <c r="QOE261" s="460"/>
      <c r="QOF261" s="460"/>
      <c r="QOG261" s="460"/>
      <c r="QOH261" s="460"/>
      <c r="QOI261" s="460"/>
      <c r="QOJ261" s="465"/>
      <c r="QOK261" s="460"/>
      <c r="QOL261" s="460"/>
      <c r="QOM261" s="460"/>
      <c r="QON261" s="460"/>
      <c r="QOQ261" s="460"/>
      <c r="QOR261" s="460"/>
      <c r="QOS261" s="460"/>
      <c r="QOT261" s="460"/>
      <c r="QOU261" s="460"/>
      <c r="QOV261" s="465"/>
      <c r="QOW261" s="460"/>
      <c r="QOX261" s="460"/>
      <c r="QOY261" s="460"/>
      <c r="QOZ261" s="460"/>
      <c r="QPC261" s="460"/>
      <c r="QPD261" s="460"/>
      <c r="QPE261" s="460"/>
      <c r="QPF261" s="460"/>
      <c r="QPG261" s="460"/>
      <c r="QPH261" s="465"/>
      <c r="QPI261" s="460"/>
      <c r="QPJ261" s="460"/>
      <c r="QPK261" s="460"/>
      <c r="QPL261" s="460"/>
      <c r="QPO261" s="460"/>
      <c r="QPP261" s="460"/>
      <c r="QPQ261" s="460"/>
      <c r="QPR261" s="460"/>
      <c r="QPS261" s="460"/>
      <c r="QPT261" s="465"/>
      <c r="QPU261" s="460"/>
      <c r="QPV261" s="460"/>
      <c r="QPW261" s="460"/>
      <c r="QPX261" s="460"/>
      <c r="QQA261" s="460"/>
      <c r="QQB261" s="460"/>
      <c r="QQC261" s="460"/>
      <c r="QQD261" s="460"/>
      <c r="QQE261" s="460"/>
      <c r="QQF261" s="465"/>
      <c r="QQG261" s="460"/>
      <c r="QQH261" s="460"/>
      <c r="QQI261" s="460"/>
      <c r="QQJ261" s="460"/>
      <c r="QQM261" s="460"/>
      <c r="QQN261" s="460"/>
      <c r="QQO261" s="460"/>
      <c r="QQP261" s="460"/>
      <c r="QQQ261" s="460"/>
      <c r="QQR261" s="465"/>
      <c r="QQS261" s="460"/>
      <c r="QQT261" s="460"/>
      <c r="QQU261" s="460"/>
      <c r="QQV261" s="460"/>
      <c r="QQY261" s="460"/>
      <c r="QQZ261" s="460"/>
      <c r="QRA261" s="460"/>
      <c r="QRB261" s="460"/>
      <c r="QRC261" s="460"/>
      <c r="QRD261" s="465"/>
      <c r="QRE261" s="460"/>
      <c r="QRF261" s="460"/>
      <c r="QRG261" s="460"/>
      <c r="QRH261" s="460"/>
      <c r="QRK261" s="460"/>
      <c r="QRL261" s="460"/>
      <c r="QRM261" s="460"/>
      <c r="QRN261" s="460"/>
      <c r="QRO261" s="460"/>
      <c r="QRP261" s="465"/>
      <c r="QRQ261" s="460"/>
      <c r="QRR261" s="460"/>
      <c r="QRS261" s="460"/>
      <c r="QRT261" s="460"/>
      <c r="QRW261" s="460"/>
      <c r="QRX261" s="460"/>
      <c r="QRY261" s="460"/>
      <c r="QRZ261" s="460"/>
      <c r="QSA261" s="460"/>
      <c r="QSB261" s="465"/>
      <c r="QSC261" s="460"/>
      <c r="QSD261" s="460"/>
      <c r="QSE261" s="460"/>
      <c r="QSF261" s="460"/>
      <c r="QSI261" s="460"/>
      <c r="QSJ261" s="460"/>
      <c r="QSK261" s="460"/>
      <c r="QSL261" s="460"/>
      <c r="QSM261" s="460"/>
      <c r="QSN261" s="465"/>
      <c r="QSO261" s="460"/>
      <c r="QSP261" s="460"/>
      <c r="QSQ261" s="460"/>
      <c r="QSR261" s="460"/>
      <c r="QSU261" s="460"/>
      <c r="QSV261" s="460"/>
      <c r="QSW261" s="460"/>
      <c r="QSX261" s="460"/>
      <c r="QSY261" s="460"/>
      <c r="QSZ261" s="465"/>
      <c r="QTA261" s="460"/>
      <c r="QTB261" s="460"/>
      <c r="QTC261" s="460"/>
      <c r="QTD261" s="460"/>
      <c r="QTG261" s="460"/>
      <c r="QTH261" s="460"/>
      <c r="QTI261" s="460"/>
      <c r="QTJ261" s="460"/>
      <c r="QTK261" s="460"/>
      <c r="QTL261" s="465"/>
      <c r="QTM261" s="460"/>
      <c r="QTN261" s="460"/>
      <c r="QTO261" s="460"/>
      <c r="QTP261" s="460"/>
      <c r="QTS261" s="460"/>
      <c r="QTT261" s="460"/>
      <c r="QTU261" s="460"/>
      <c r="QTV261" s="460"/>
      <c r="QTW261" s="460"/>
      <c r="QTX261" s="465"/>
      <c r="QTY261" s="460"/>
      <c r="QTZ261" s="460"/>
      <c r="QUA261" s="460"/>
      <c r="QUB261" s="460"/>
      <c r="QUE261" s="460"/>
      <c r="QUF261" s="460"/>
      <c r="QUG261" s="460"/>
      <c r="QUH261" s="460"/>
      <c r="QUI261" s="460"/>
      <c r="QUJ261" s="465"/>
      <c r="QUK261" s="460"/>
      <c r="QUL261" s="460"/>
      <c r="QUM261" s="460"/>
      <c r="QUN261" s="460"/>
      <c r="QUQ261" s="460"/>
      <c r="QUR261" s="460"/>
      <c r="QUS261" s="460"/>
      <c r="QUT261" s="460"/>
      <c r="QUU261" s="460"/>
      <c r="QUV261" s="465"/>
      <c r="QUW261" s="460"/>
      <c r="QUX261" s="460"/>
      <c r="QUY261" s="460"/>
      <c r="QUZ261" s="460"/>
      <c r="QVC261" s="460"/>
      <c r="QVD261" s="460"/>
      <c r="QVE261" s="460"/>
      <c r="QVF261" s="460"/>
      <c r="QVG261" s="460"/>
      <c r="QVH261" s="465"/>
      <c r="QVI261" s="460"/>
      <c r="QVJ261" s="460"/>
      <c r="QVK261" s="460"/>
      <c r="QVL261" s="460"/>
      <c r="QVO261" s="460"/>
      <c r="QVP261" s="460"/>
      <c r="QVQ261" s="460"/>
      <c r="QVR261" s="460"/>
      <c r="QVS261" s="460"/>
      <c r="QVT261" s="465"/>
      <c r="QVU261" s="460"/>
      <c r="QVV261" s="460"/>
      <c r="QVW261" s="460"/>
      <c r="QVX261" s="460"/>
      <c r="QWA261" s="460"/>
      <c r="QWB261" s="460"/>
      <c r="QWC261" s="460"/>
      <c r="QWD261" s="460"/>
      <c r="QWE261" s="460"/>
      <c r="QWF261" s="465"/>
      <c r="QWG261" s="460"/>
      <c r="QWH261" s="460"/>
      <c r="QWI261" s="460"/>
      <c r="QWJ261" s="460"/>
      <c r="QWM261" s="460"/>
      <c r="QWN261" s="460"/>
      <c r="QWO261" s="460"/>
      <c r="QWP261" s="460"/>
      <c r="QWQ261" s="460"/>
      <c r="QWR261" s="465"/>
      <c r="QWS261" s="460"/>
      <c r="QWT261" s="460"/>
      <c r="QWU261" s="460"/>
      <c r="QWV261" s="460"/>
      <c r="QWY261" s="460"/>
      <c r="QWZ261" s="460"/>
      <c r="QXA261" s="460"/>
      <c r="QXB261" s="460"/>
      <c r="QXC261" s="460"/>
      <c r="QXD261" s="465"/>
      <c r="QXE261" s="460"/>
      <c r="QXF261" s="460"/>
      <c r="QXG261" s="460"/>
      <c r="QXH261" s="460"/>
      <c r="QXK261" s="460"/>
      <c r="QXL261" s="460"/>
      <c r="QXM261" s="460"/>
      <c r="QXN261" s="460"/>
      <c r="QXO261" s="460"/>
      <c r="QXP261" s="465"/>
      <c r="QXQ261" s="460"/>
      <c r="QXR261" s="460"/>
      <c r="QXS261" s="460"/>
      <c r="QXT261" s="460"/>
      <c r="QXW261" s="460"/>
      <c r="QXX261" s="460"/>
      <c r="QXY261" s="460"/>
      <c r="QXZ261" s="460"/>
      <c r="QYA261" s="460"/>
      <c r="QYB261" s="465"/>
      <c r="QYC261" s="460"/>
      <c r="QYD261" s="460"/>
      <c r="QYE261" s="460"/>
      <c r="QYF261" s="460"/>
      <c r="QYI261" s="460"/>
      <c r="QYJ261" s="460"/>
      <c r="QYK261" s="460"/>
      <c r="QYL261" s="460"/>
      <c r="QYM261" s="460"/>
      <c r="QYN261" s="465"/>
      <c r="QYO261" s="460"/>
      <c r="QYP261" s="460"/>
      <c r="QYQ261" s="460"/>
      <c r="QYR261" s="460"/>
      <c r="QYU261" s="460"/>
      <c r="QYV261" s="460"/>
      <c r="QYW261" s="460"/>
      <c r="QYX261" s="460"/>
      <c r="QYY261" s="460"/>
      <c r="QYZ261" s="465"/>
      <c r="QZA261" s="460"/>
      <c r="QZB261" s="460"/>
      <c r="QZC261" s="460"/>
      <c r="QZD261" s="460"/>
      <c r="QZG261" s="460"/>
      <c r="QZH261" s="460"/>
      <c r="QZI261" s="460"/>
      <c r="QZJ261" s="460"/>
      <c r="QZK261" s="460"/>
      <c r="QZL261" s="465"/>
      <c r="QZM261" s="460"/>
      <c r="QZN261" s="460"/>
      <c r="QZO261" s="460"/>
      <c r="QZP261" s="460"/>
      <c r="QZS261" s="460"/>
      <c r="QZT261" s="460"/>
      <c r="QZU261" s="460"/>
      <c r="QZV261" s="460"/>
      <c r="QZW261" s="460"/>
      <c r="QZX261" s="465"/>
      <c r="QZY261" s="460"/>
      <c r="QZZ261" s="460"/>
      <c r="RAA261" s="460"/>
      <c r="RAB261" s="460"/>
      <c r="RAE261" s="460"/>
      <c r="RAF261" s="460"/>
      <c r="RAG261" s="460"/>
      <c r="RAH261" s="460"/>
      <c r="RAI261" s="460"/>
      <c r="RAJ261" s="465"/>
      <c r="RAK261" s="460"/>
      <c r="RAL261" s="460"/>
      <c r="RAM261" s="460"/>
      <c r="RAN261" s="460"/>
      <c r="RAQ261" s="460"/>
      <c r="RAR261" s="460"/>
      <c r="RAS261" s="460"/>
      <c r="RAT261" s="460"/>
      <c r="RAU261" s="460"/>
      <c r="RAV261" s="465"/>
      <c r="RAW261" s="460"/>
      <c r="RAX261" s="460"/>
      <c r="RAY261" s="460"/>
      <c r="RAZ261" s="460"/>
      <c r="RBC261" s="460"/>
      <c r="RBD261" s="460"/>
      <c r="RBE261" s="460"/>
      <c r="RBF261" s="460"/>
      <c r="RBG261" s="460"/>
      <c r="RBH261" s="465"/>
      <c r="RBI261" s="460"/>
      <c r="RBJ261" s="460"/>
      <c r="RBK261" s="460"/>
      <c r="RBL261" s="460"/>
      <c r="RBO261" s="460"/>
      <c r="RBP261" s="460"/>
      <c r="RBQ261" s="460"/>
      <c r="RBR261" s="460"/>
      <c r="RBS261" s="460"/>
      <c r="RBT261" s="465"/>
      <c r="RBU261" s="460"/>
      <c r="RBV261" s="460"/>
      <c r="RBW261" s="460"/>
      <c r="RBX261" s="460"/>
      <c r="RCA261" s="460"/>
      <c r="RCB261" s="460"/>
      <c r="RCC261" s="460"/>
      <c r="RCD261" s="460"/>
      <c r="RCE261" s="460"/>
      <c r="RCF261" s="465"/>
      <c r="RCG261" s="460"/>
      <c r="RCH261" s="460"/>
      <c r="RCI261" s="460"/>
      <c r="RCJ261" s="460"/>
      <c r="RCM261" s="460"/>
      <c r="RCN261" s="460"/>
      <c r="RCO261" s="460"/>
      <c r="RCP261" s="460"/>
      <c r="RCQ261" s="460"/>
      <c r="RCR261" s="465"/>
      <c r="RCS261" s="460"/>
      <c r="RCT261" s="460"/>
      <c r="RCU261" s="460"/>
      <c r="RCV261" s="460"/>
      <c r="RCY261" s="460"/>
      <c r="RCZ261" s="460"/>
      <c r="RDA261" s="460"/>
      <c r="RDB261" s="460"/>
      <c r="RDC261" s="460"/>
      <c r="RDD261" s="465"/>
      <c r="RDE261" s="460"/>
      <c r="RDF261" s="460"/>
      <c r="RDG261" s="460"/>
      <c r="RDH261" s="460"/>
      <c r="RDK261" s="460"/>
      <c r="RDL261" s="460"/>
      <c r="RDM261" s="460"/>
      <c r="RDN261" s="460"/>
      <c r="RDO261" s="460"/>
      <c r="RDP261" s="465"/>
      <c r="RDQ261" s="460"/>
      <c r="RDR261" s="460"/>
      <c r="RDS261" s="460"/>
      <c r="RDT261" s="460"/>
      <c r="RDW261" s="460"/>
      <c r="RDX261" s="460"/>
      <c r="RDY261" s="460"/>
      <c r="RDZ261" s="460"/>
      <c r="REA261" s="460"/>
      <c r="REB261" s="465"/>
      <c r="REC261" s="460"/>
      <c r="RED261" s="460"/>
      <c r="REE261" s="460"/>
      <c r="REF261" s="460"/>
      <c r="REI261" s="460"/>
      <c r="REJ261" s="460"/>
      <c r="REK261" s="460"/>
      <c r="REL261" s="460"/>
      <c r="REM261" s="460"/>
      <c r="REN261" s="465"/>
      <c r="REO261" s="460"/>
      <c r="REP261" s="460"/>
      <c r="REQ261" s="460"/>
      <c r="RER261" s="460"/>
      <c r="REU261" s="460"/>
      <c r="REV261" s="460"/>
      <c r="REW261" s="460"/>
      <c r="REX261" s="460"/>
      <c r="REY261" s="460"/>
      <c r="REZ261" s="465"/>
      <c r="RFA261" s="460"/>
      <c r="RFB261" s="460"/>
      <c r="RFC261" s="460"/>
      <c r="RFD261" s="460"/>
      <c r="RFG261" s="460"/>
      <c r="RFH261" s="460"/>
      <c r="RFI261" s="460"/>
      <c r="RFJ261" s="460"/>
      <c r="RFK261" s="460"/>
      <c r="RFL261" s="465"/>
      <c r="RFM261" s="460"/>
      <c r="RFN261" s="460"/>
      <c r="RFO261" s="460"/>
      <c r="RFP261" s="460"/>
      <c r="RFS261" s="460"/>
      <c r="RFT261" s="460"/>
      <c r="RFU261" s="460"/>
      <c r="RFV261" s="460"/>
      <c r="RFW261" s="460"/>
      <c r="RFX261" s="465"/>
      <c r="RFY261" s="460"/>
      <c r="RFZ261" s="460"/>
      <c r="RGA261" s="460"/>
      <c r="RGB261" s="460"/>
      <c r="RGE261" s="460"/>
      <c r="RGF261" s="460"/>
      <c r="RGG261" s="460"/>
      <c r="RGH261" s="460"/>
      <c r="RGI261" s="460"/>
      <c r="RGJ261" s="465"/>
      <c r="RGK261" s="460"/>
      <c r="RGL261" s="460"/>
      <c r="RGM261" s="460"/>
      <c r="RGN261" s="460"/>
      <c r="RGQ261" s="460"/>
      <c r="RGR261" s="460"/>
      <c r="RGS261" s="460"/>
      <c r="RGT261" s="460"/>
      <c r="RGU261" s="460"/>
      <c r="RGV261" s="465"/>
      <c r="RGW261" s="460"/>
      <c r="RGX261" s="460"/>
      <c r="RGY261" s="460"/>
      <c r="RGZ261" s="460"/>
      <c r="RHC261" s="460"/>
      <c r="RHD261" s="460"/>
      <c r="RHE261" s="460"/>
      <c r="RHF261" s="460"/>
      <c r="RHG261" s="460"/>
      <c r="RHH261" s="465"/>
      <c r="RHI261" s="460"/>
      <c r="RHJ261" s="460"/>
      <c r="RHK261" s="460"/>
      <c r="RHL261" s="460"/>
      <c r="RHO261" s="460"/>
      <c r="RHP261" s="460"/>
      <c r="RHQ261" s="460"/>
      <c r="RHR261" s="460"/>
      <c r="RHS261" s="460"/>
      <c r="RHT261" s="465"/>
      <c r="RHU261" s="460"/>
      <c r="RHV261" s="460"/>
      <c r="RHW261" s="460"/>
      <c r="RHX261" s="460"/>
      <c r="RIA261" s="460"/>
      <c r="RIB261" s="460"/>
      <c r="RIC261" s="460"/>
      <c r="RID261" s="460"/>
      <c r="RIE261" s="460"/>
      <c r="RIF261" s="465"/>
      <c r="RIG261" s="460"/>
      <c r="RIH261" s="460"/>
      <c r="RII261" s="460"/>
      <c r="RIJ261" s="460"/>
      <c r="RIM261" s="460"/>
      <c r="RIN261" s="460"/>
      <c r="RIO261" s="460"/>
      <c r="RIP261" s="460"/>
      <c r="RIQ261" s="460"/>
      <c r="RIR261" s="465"/>
      <c r="RIS261" s="460"/>
      <c r="RIT261" s="460"/>
      <c r="RIU261" s="460"/>
      <c r="RIV261" s="460"/>
      <c r="RIY261" s="460"/>
      <c r="RIZ261" s="460"/>
      <c r="RJA261" s="460"/>
      <c r="RJB261" s="460"/>
      <c r="RJC261" s="460"/>
      <c r="RJD261" s="465"/>
      <c r="RJE261" s="460"/>
      <c r="RJF261" s="460"/>
      <c r="RJG261" s="460"/>
      <c r="RJH261" s="460"/>
      <c r="RJK261" s="460"/>
      <c r="RJL261" s="460"/>
      <c r="RJM261" s="460"/>
      <c r="RJN261" s="460"/>
      <c r="RJO261" s="460"/>
      <c r="RJP261" s="465"/>
      <c r="RJQ261" s="460"/>
      <c r="RJR261" s="460"/>
      <c r="RJS261" s="460"/>
      <c r="RJT261" s="460"/>
      <c r="RJW261" s="460"/>
      <c r="RJX261" s="460"/>
      <c r="RJY261" s="460"/>
      <c r="RJZ261" s="460"/>
      <c r="RKA261" s="460"/>
      <c r="RKB261" s="465"/>
      <c r="RKC261" s="460"/>
      <c r="RKD261" s="460"/>
      <c r="RKE261" s="460"/>
      <c r="RKF261" s="460"/>
      <c r="RKI261" s="460"/>
      <c r="RKJ261" s="460"/>
      <c r="RKK261" s="460"/>
      <c r="RKL261" s="460"/>
      <c r="RKM261" s="460"/>
      <c r="RKN261" s="465"/>
      <c r="RKO261" s="460"/>
      <c r="RKP261" s="460"/>
      <c r="RKQ261" s="460"/>
      <c r="RKR261" s="460"/>
      <c r="RKU261" s="460"/>
      <c r="RKV261" s="460"/>
      <c r="RKW261" s="460"/>
      <c r="RKX261" s="460"/>
      <c r="RKY261" s="460"/>
      <c r="RKZ261" s="465"/>
      <c r="RLA261" s="460"/>
      <c r="RLB261" s="460"/>
      <c r="RLC261" s="460"/>
      <c r="RLD261" s="460"/>
      <c r="RLG261" s="460"/>
      <c r="RLH261" s="460"/>
      <c r="RLI261" s="460"/>
      <c r="RLJ261" s="460"/>
      <c r="RLK261" s="460"/>
      <c r="RLL261" s="465"/>
      <c r="RLM261" s="460"/>
      <c r="RLN261" s="460"/>
      <c r="RLO261" s="460"/>
      <c r="RLP261" s="460"/>
      <c r="RLS261" s="460"/>
      <c r="RLT261" s="460"/>
      <c r="RLU261" s="460"/>
      <c r="RLV261" s="460"/>
      <c r="RLW261" s="460"/>
      <c r="RLX261" s="465"/>
      <c r="RLY261" s="460"/>
      <c r="RLZ261" s="460"/>
      <c r="RMA261" s="460"/>
      <c r="RMB261" s="460"/>
      <c r="RME261" s="460"/>
      <c r="RMF261" s="460"/>
      <c r="RMG261" s="460"/>
      <c r="RMH261" s="460"/>
      <c r="RMI261" s="460"/>
      <c r="RMJ261" s="465"/>
      <c r="RMK261" s="460"/>
      <c r="RML261" s="460"/>
      <c r="RMM261" s="460"/>
      <c r="RMN261" s="460"/>
      <c r="RMQ261" s="460"/>
      <c r="RMR261" s="460"/>
      <c r="RMS261" s="460"/>
      <c r="RMT261" s="460"/>
      <c r="RMU261" s="460"/>
      <c r="RMV261" s="465"/>
      <c r="RMW261" s="460"/>
      <c r="RMX261" s="460"/>
      <c r="RMY261" s="460"/>
      <c r="RMZ261" s="460"/>
      <c r="RNC261" s="460"/>
      <c r="RND261" s="460"/>
      <c r="RNE261" s="460"/>
      <c r="RNF261" s="460"/>
      <c r="RNG261" s="460"/>
      <c r="RNH261" s="465"/>
      <c r="RNI261" s="460"/>
      <c r="RNJ261" s="460"/>
      <c r="RNK261" s="460"/>
      <c r="RNL261" s="460"/>
      <c r="RNO261" s="460"/>
      <c r="RNP261" s="460"/>
      <c r="RNQ261" s="460"/>
      <c r="RNR261" s="460"/>
      <c r="RNS261" s="460"/>
      <c r="RNT261" s="465"/>
      <c r="RNU261" s="460"/>
      <c r="RNV261" s="460"/>
      <c r="RNW261" s="460"/>
      <c r="RNX261" s="460"/>
      <c r="ROA261" s="460"/>
      <c r="ROB261" s="460"/>
      <c r="ROC261" s="460"/>
      <c r="ROD261" s="460"/>
      <c r="ROE261" s="460"/>
      <c r="ROF261" s="465"/>
      <c r="ROG261" s="460"/>
      <c r="ROH261" s="460"/>
      <c r="ROI261" s="460"/>
      <c r="ROJ261" s="460"/>
      <c r="ROM261" s="460"/>
      <c r="RON261" s="460"/>
      <c r="ROO261" s="460"/>
      <c r="ROP261" s="460"/>
      <c r="ROQ261" s="460"/>
      <c r="ROR261" s="465"/>
      <c r="ROS261" s="460"/>
      <c r="ROT261" s="460"/>
      <c r="ROU261" s="460"/>
      <c r="ROV261" s="460"/>
      <c r="ROY261" s="460"/>
      <c r="ROZ261" s="460"/>
      <c r="RPA261" s="460"/>
      <c r="RPB261" s="460"/>
      <c r="RPC261" s="460"/>
      <c r="RPD261" s="465"/>
      <c r="RPE261" s="460"/>
      <c r="RPF261" s="460"/>
      <c r="RPG261" s="460"/>
      <c r="RPH261" s="460"/>
      <c r="RPK261" s="460"/>
      <c r="RPL261" s="460"/>
      <c r="RPM261" s="460"/>
      <c r="RPN261" s="460"/>
      <c r="RPO261" s="460"/>
      <c r="RPP261" s="465"/>
      <c r="RPQ261" s="460"/>
      <c r="RPR261" s="460"/>
      <c r="RPS261" s="460"/>
      <c r="RPT261" s="460"/>
      <c r="RPW261" s="460"/>
      <c r="RPX261" s="460"/>
      <c r="RPY261" s="460"/>
      <c r="RPZ261" s="460"/>
      <c r="RQA261" s="460"/>
      <c r="RQB261" s="465"/>
      <c r="RQC261" s="460"/>
      <c r="RQD261" s="460"/>
      <c r="RQE261" s="460"/>
      <c r="RQF261" s="460"/>
      <c r="RQI261" s="460"/>
      <c r="RQJ261" s="460"/>
      <c r="RQK261" s="460"/>
      <c r="RQL261" s="460"/>
      <c r="RQM261" s="460"/>
      <c r="RQN261" s="465"/>
      <c r="RQO261" s="460"/>
      <c r="RQP261" s="460"/>
      <c r="RQQ261" s="460"/>
      <c r="RQR261" s="460"/>
      <c r="RQU261" s="460"/>
      <c r="RQV261" s="460"/>
      <c r="RQW261" s="460"/>
      <c r="RQX261" s="460"/>
      <c r="RQY261" s="460"/>
      <c r="RQZ261" s="465"/>
      <c r="RRA261" s="460"/>
      <c r="RRB261" s="460"/>
      <c r="RRC261" s="460"/>
      <c r="RRD261" s="460"/>
      <c r="RRG261" s="460"/>
      <c r="RRH261" s="460"/>
      <c r="RRI261" s="460"/>
      <c r="RRJ261" s="460"/>
      <c r="RRK261" s="460"/>
      <c r="RRL261" s="465"/>
      <c r="RRM261" s="460"/>
      <c r="RRN261" s="460"/>
      <c r="RRO261" s="460"/>
      <c r="RRP261" s="460"/>
      <c r="RRS261" s="460"/>
      <c r="RRT261" s="460"/>
      <c r="RRU261" s="460"/>
      <c r="RRV261" s="460"/>
      <c r="RRW261" s="460"/>
      <c r="RRX261" s="465"/>
      <c r="RRY261" s="460"/>
      <c r="RRZ261" s="460"/>
      <c r="RSA261" s="460"/>
      <c r="RSB261" s="460"/>
      <c r="RSE261" s="460"/>
      <c r="RSF261" s="460"/>
      <c r="RSG261" s="460"/>
      <c r="RSH261" s="460"/>
      <c r="RSI261" s="460"/>
      <c r="RSJ261" s="465"/>
      <c r="RSK261" s="460"/>
      <c r="RSL261" s="460"/>
      <c r="RSM261" s="460"/>
      <c r="RSN261" s="460"/>
      <c r="RSQ261" s="460"/>
      <c r="RSR261" s="460"/>
      <c r="RSS261" s="460"/>
      <c r="RST261" s="460"/>
      <c r="RSU261" s="460"/>
      <c r="RSV261" s="465"/>
      <c r="RSW261" s="460"/>
      <c r="RSX261" s="460"/>
      <c r="RSY261" s="460"/>
      <c r="RSZ261" s="460"/>
      <c r="RTC261" s="460"/>
      <c r="RTD261" s="460"/>
      <c r="RTE261" s="460"/>
      <c r="RTF261" s="460"/>
      <c r="RTG261" s="460"/>
      <c r="RTH261" s="465"/>
      <c r="RTI261" s="460"/>
      <c r="RTJ261" s="460"/>
      <c r="RTK261" s="460"/>
      <c r="RTL261" s="460"/>
      <c r="RTO261" s="460"/>
      <c r="RTP261" s="460"/>
      <c r="RTQ261" s="460"/>
      <c r="RTR261" s="460"/>
      <c r="RTS261" s="460"/>
      <c r="RTT261" s="465"/>
      <c r="RTU261" s="460"/>
      <c r="RTV261" s="460"/>
      <c r="RTW261" s="460"/>
      <c r="RTX261" s="460"/>
      <c r="RUA261" s="460"/>
      <c r="RUB261" s="460"/>
      <c r="RUC261" s="460"/>
      <c r="RUD261" s="460"/>
      <c r="RUE261" s="460"/>
      <c r="RUF261" s="465"/>
      <c r="RUG261" s="460"/>
      <c r="RUH261" s="460"/>
      <c r="RUI261" s="460"/>
      <c r="RUJ261" s="460"/>
      <c r="RUM261" s="460"/>
      <c r="RUN261" s="460"/>
      <c r="RUO261" s="460"/>
      <c r="RUP261" s="460"/>
      <c r="RUQ261" s="460"/>
      <c r="RUR261" s="465"/>
      <c r="RUS261" s="460"/>
      <c r="RUT261" s="460"/>
      <c r="RUU261" s="460"/>
      <c r="RUV261" s="460"/>
      <c r="RUY261" s="460"/>
      <c r="RUZ261" s="460"/>
      <c r="RVA261" s="460"/>
      <c r="RVB261" s="460"/>
      <c r="RVC261" s="460"/>
      <c r="RVD261" s="465"/>
      <c r="RVE261" s="460"/>
      <c r="RVF261" s="460"/>
      <c r="RVG261" s="460"/>
      <c r="RVH261" s="460"/>
      <c r="RVK261" s="460"/>
      <c r="RVL261" s="460"/>
      <c r="RVM261" s="460"/>
      <c r="RVN261" s="460"/>
      <c r="RVO261" s="460"/>
      <c r="RVP261" s="465"/>
      <c r="RVQ261" s="460"/>
      <c r="RVR261" s="460"/>
      <c r="RVS261" s="460"/>
      <c r="RVT261" s="460"/>
      <c r="RVW261" s="460"/>
      <c r="RVX261" s="460"/>
      <c r="RVY261" s="460"/>
      <c r="RVZ261" s="460"/>
      <c r="RWA261" s="460"/>
      <c r="RWB261" s="465"/>
      <c r="RWC261" s="460"/>
      <c r="RWD261" s="460"/>
      <c r="RWE261" s="460"/>
      <c r="RWF261" s="460"/>
      <c r="RWI261" s="460"/>
      <c r="RWJ261" s="460"/>
      <c r="RWK261" s="460"/>
      <c r="RWL261" s="460"/>
      <c r="RWM261" s="460"/>
      <c r="RWN261" s="465"/>
      <c r="RWO261" s="460"/>
      <c r="RWP261" s="460"/>
      <c r="RWQ261" s="460"/>
      <c r="RWR261" s="460"/>
      <c r="RWU261" s="460"/>
      <c r="RWV261" s="460"/>
      <c r="RWW261" s="460"/>
      <c r="RWX261" s="460"/>
      <c r="RWY261" s="460"/>
      <c r="RWZ261" s="465"/>
      <c r="RXA261" s="460"/>
      <c r="RXB261" s="460"/>
      <c r="RXC261" s="460"/>
      <c r="RXD261" s="460"/>
      <c r="RXG261" s="460"/>
      <c r="RXH261" s="460"/>
      <c r="RXI261" s="460"/>
      <c r="RXJ261" s="460"/>
      <c r="RXK261" s="460"/>
      <c r="RXL261" s="465"/>
      <c r="RXM261" s="460"/>
      <c r="RXN261" s="460"/>
      <c r="RXO261" s="460"/>
      <c r="RXP261" s="460"/>
      <c r="RXS261" s="460"/>
      <c r="RXT261" s="460"/>
      <c r="RXU261" s="460"/>
      <c r="RXV261" s="460"/>
      <c r="RXW261" s="460"/>
      <c r="RXX261" s="465"/>
      <c r="RXY261" s="460"/>
      <c r="RXZ261" s="460"/>
      <c r="RYA261" s="460"/>
      <c r="RYB261" s="460"/>
      <c r="RYE261" s="460"/>
      <c r="RYF261" s="460"/>
      <c r="RYG261" s="460"/>
      <c r="RYH261" s="460"/>
      <c r="RYI261" s="460"/>
      <c r="RYJ261" s="465"/>
      <c r="RYK261" s="460"/>
      <c r="RYL261" s="460"/>
      <c r="RYM261" s="460"/>
      <c r="RYN261" s="460"/>
      <c r="RYQ261" s="460"/>
      <c r="RYR261" s="460"/>
      <c r="RYS261" s="460"/>
      <c r="RYT261" s="460"/>
      <c r="RYU261" s="460"/>
      <c r="RYV261" s="465"/>
      <c r="RYW261" s="460"/>
      <c r="RYX261" s="460"/>
      <c r="RYY261" s="460"/>
      <c r="RYZ261" s="460"/>
      <c r="RZC261" s="460"/>
      <c r="RZD261" s="460"/>
      <c r="RZE261" s="460"/>
      <c r="RZF261" s="460"/>
      <c r="RZG261" s="460"/>
      <c r="RZH261" s="465"/>
      <c r="RZI261" s="460"/>
      <c r="RZJ261" s="460"/>
      <c r="RZK261" s="460"/>
      <c r="RZL261" s="460"/>
      <c r="RZO261" s="460"/>
      <c r="RZP261" s="460"/>
      <c r="RZQ261" s="460"/>
      <c r="RZR261" s="460"/>
      <c r="RZS261" s="460"/>
      <c r="RZT261" s="465"/>
      <c r="RZU261" s="460"/>
      <c r="RZV261" s="460"/>
      <c r="RZW261" s="460"/>
      <c r="RZX261" s="460"/>
      <c r="SAA261" s="460"/>
      <c r="SAB261" s="460"/>
      <c r="SAC261" s="460"/>
      <c r="SAD261" s="460"/>
      <c r="SAE261" s="460"/>
      <c r="SAF261" s="465"/>
      <c r="SAG261" s="460"/>
      <c r="SAH261" s="460"/>
      <c r="SAI261" s="460"/>
      <c r="SAJ261" s="460"/>
      <c r="SAM261" s="460"/>
      <c r="SAN261" s="460"/>
      <c r="SAO261" s="460"/>
      <c r="SAP261" s="460"/>
      <c r="SAQ261" s="460"/>
      <c r="SAR261" s="465"/>
      <c r="SAS261" s="460"/>
      <c r="SAT261" s="460"/>
      <c r="SAU261" s="460"/>
      <c r="SAV261" s="460"/>
      <c r="SAY261" s="460"/>
      <c r="SAZ261" s="460"/>
      <c r="SBA261" s="460"/>
      <c r="SBB261" s="460"/>
      <c r="SBC261" s="460"/>
      <c r="SBD261" s="465"/>
      <c r="SBE261" s="460"/>
      <c r="SBF261" s="460"/>
      <c r="SBG261" s="460"/>
      <c r="SBH261" s="460"/>
      <c r="SBK261" s="460"/>
      <c r="SBL261" s="460"/>
      <c r="SBM261" s="460"/>
      <c r="SBN261" s="460"/>
      <c r="SBO261" s="460"/>
      <c r="SBP261" s="465"/>
      <c r="SBQ261" s="460"/>
      <c r="SBR261" s="460"/>
      <c r="SBS261" s="460"/>
      <c r="SBT261" s="460"/>
      <c r="SBW261" s="460"/>
      <c r="SBX261" s="460"/>
      <c r="SBY261" s="460"/>
      <c r="SBZ261" s="460"/>
      <c r="SCA261" s="460"/>
      <c r="SCB261" s="465"/>
      <c r="SCC261" s="460"/>
      <c r="SCD261" s="460"/>
      <c r="SCE261" s="460"/>
      <c r="SCF261" s="460"/>
      <c r="SCI261" s="460"/>
      <c r="SCJ261" s="460"/>
      <c r="SCK261" s="460"/>
      <c r="SCL261" s="460"/>
      <c r="SCM261" s="460"/>
      <c r="SCN261" s="465"/>
      <c r="SCO261" s="460"/>
      <c r="SCP261" s="460"/>
      <c r="SCQ261" s="460"/>
      <c r="SCR261" s="460"/>
      <c r="SCU261" s="460"/>
      <c r="SCV261" s="460"/>
      <c r="SCW261" s="460"/>
      <c r="SCX261" s="460"/>
      <c r="SCY261" s="460"/>
      <c r="SCZ261" s="465"/>
      <c r="SDA261" s="460"/>
      <c r="SDB261" s="460"/>
      <c r="SDC261" s="460"/>
      <c r="SDD261" s="460"/>
      <c r="SDG261" s="460"/>
      <c r="SDH261" s="460"/>
      <c r="SDI261" s="460"/>
      <c r="SDJ261" s="460"/>
      <c r="SDK261" s="460"/>
      <c r="SDL261" s="465"/>
      <c r="SDM261" s="460"/>
      <c r="SDN261" s="460"/>
      <c r="SDO261" s="460"/>
      <c r="SDP261" s="460"/>
      <c r="SDS261" s="460"/>
      <c r="SDT261" s="460"/>
      <c r="SDU261" s="460"/>
      <c r="SDV261" s="460"/>
      <c r="SDW261" s="460"/>
      <c r="SDX261" s="465"/>
      <c r="SDY261" s="460"/>
      <c r="SDZ261" s="460"/>
      <c r="SEA261" s="460"/>
      <c r="SEB261" s="460"/>
      <c r="SEE261" s="460"/>
      <c r="SEF261" s="460"/>
      <c r="SEG261" s="460"/>
      <c r="SEH261" s="460"/>
      <c r="SEI261" s="460"/>
      <c r="SEJ261" s="465"/>
      <c r="SEK261" s="460"/>
      <c r="SEL261" s="460"/>
      <c r="SEM261" s="460"/>
      <c r="SEN261" s="460"/>
      <c r="SEQ261" s="460"/>
      <c r="SER261" s="460"/>
      <c r="SES261" s="460"/>
      <c r="SET261" s="460"/>
      <c r="SEU261" s="460"/>
      <c r="SEV261" s="465"/>
      <c r="SEW261" s="460"/>
      <c r="SEX261" s="460"/>
      <c r="SEY261" s="460"/>
      <c r="SEZ261" s="460"/>
      <c r="SFC261" s="460"/>
      <c r="SFD261" s="460"/>
      <c r="SFE261" s="460"/>
      <c r="SFF261" s="460"/>
      <c r="SFG261" s="460"/>
      <c r="SFH261" s="465"/>
      <c r="SFI261" s="460"/>
      <c r="SFJ261" s="460"/>
      <c r="SFK261" s="460"/>
      <c r="SFL261" s="460"/>
      <c r="SFO261" s="460"/>
      <c r="SFP261" s="460"/>
      <c r="SFQ261" s="460"/>
      <c r="SFR261" s="460"/>
      <c r="SFS261" s="460"/>
      <c r="SFT261" s="465"/>
      <c r="SFU261" s="460"/>
      <c r="SFV261" s="460"/>
      <c r="SFW261" s="460"/>
      <c r="SFX261" s="460"/>
      <c r="SGA261" s="460"/>
      <c r="SGB261" s="460"/>
      <c r="SGC261" s="460"/>
      <c r="SGD261" s="460"/>
      <c r="SGE261" s="460"/>
      <c r="SGF261" s="465"/>
      <c r="SGG261" s="460"/>
      <c r="SGH261" s="460"/>
      <c r="SGI261" s="460"/>
      <c r="SGJ261" s="460"/>
      <c r="SGM261" s="460"/>
      <c r="SGN261" s="460"/>
      <c r="SGO261" s="460"/>
      <c r="SGP261" s="460"/>
      <c r="SGQ261" s="460"/>
      <c r="SGR261" s="465"/>
      <c r="SGS261" s="460"/>
      <c r="SGT261" s="460"/>
      <c r="SGU261" s="460"/>
      <c r="SGV261" s="460"/>
      <c r="SGY261" s="460"/>
      <c r="SGZ261" s="460"/>
      <c r="SHA261" s="460"/>
      <c r="SHB261" s="460"/>
      <c r="SHC261" s="460"/>
      <c r="SHD261" s="465"/>
      <c r="SHE261" s="460"/>
      <c r="SHF261" s="460"/>
      <c r="SHG261" s="460"/>
      <c r="SHH261" s="460"/>
      <c r="SHK261" s="460"/>
      <c r="SHL261" s="460"/>
      <c r="SHM261" s="460"/>
      <c r="SHN261" s="460"/>
      <c r="SHO261" s="460"/>
      <c r="SHP261" s="465"/>
      <c r="SHQ261" s="460"/>
      <c r="SHR261" s="460"/>
      <c r="SHS261" s="460"/>
      <c r="SHT261" s="460"/>
      <c r="SHW261" s="460"/>
      <c r="SHX261" s="460"/>
      <c r="SHY261" s="460"/>
      <c r="SHZ261" s="460"/>
      <c r="SIA261" s="460"/>
      <c r="SIB261" s="465"/>
      <c r="SIC261" s="460"/>
      <c r="SID261" s="460"/>
      <c r="SIE261" s="460"/>
      <c r="SIF261" s="460"/>
      <c r="SII261" s="460"/>
      <c r="SIJ261" s="460"/>
      <c r="SIK261" s="460"/>
      <c r="SIL261" s="460"/>
      <c r="SIM261" s="460"/>
      <c r="SIN261" s="465"/>
      <c r="SIO261" s="460"/>
      <c r="SIP261" s="460"/>
      <c r="SIQ261" s="460"/>
      <c r="SIR261" s="460"/>
      <c r="SIU261" s="460"/>
      <c r="SIV261" s="460"/>
      <c r="SIW261" s="460"/>
      <c r="SIX261" s="460"/>
      <c r="SIY261" s="460"/>
      <c r="SIZ261" s="465"/>
      <c r="SJA261" s="460"/>
      <c r="SJB261" s="460"/>
      <c r="SJC261" s="460"/>
      <c r="SJD261" s="460"/>
      <c r="SJG261" s="460"/>
      <c r="SJH261" s="460"/>
      <c r="SJI261" s="460"/>
      <c r="SJJ261" s="460"/>
      <c r="SJK261" s="460"/>
      <c r="SJL261" s="465"/>
      <c r="SJM261" s="460"/>
      <c r="SJN261" s="460"/>
      <c r="SJO261" s="460"/>
      <c r="SJP261" s="460"/>
      <c r="SJS261" s="460"/>
      <c r="SJT261" s="460"/>
      <c r="SJU261" s="460"/>
      <c r="SJV261" s="460"/>
      <c r="SJW261" s="460"/>
      <c r="SJX261" s="465"/>
      <c r="SJY261" s="460"/>
      <c r="SJZ261" s="460"/>
      <c r="SKA261" s="460"/>
      <c r="SKB261" s="460"/>
      <c r="SKE261" s="460"/>
      <c r="SKF261" s="460"/>
      <c r="SKG261" s="460"/>
      <c r="SKH261" s="460"/>
      <c r="SKI261" s="460"/>
      <c r="SKJ261" s="465"/>
      <c r="SKK261" s="460"/>
      <c r="SKL261" s="460"/>
      <c r="SKM261" s="460"/>
      <c r="SKN261" s="460"/>
      <c r="SKQ261" s="460"/>
      <c r="SKR261" s="460"/>
      <c r="SKS261" s="460"/>
      <c r="SKT261" s="460"/>
      <c r="SKU261" s="460"/>
      <c r="SKV261" s="465"/>
      <c r="SKW261" s="460"/>
      <c r="SKX261" s="460"/>
      <c r="SKY261" s="460"/>
      <c r="SKZ261" s="460"/>
      <c r="SLC261" s="460"/>
      <c r="SLD261" s="460"/>
      <c r="SLE261" s="460"/>
      <c r="SLF261" s="460"/>
      <c r="SLG261" s="460"/>
      <c r="SLH261" s="465"/>
      <c r="SLI261" s="460"/>
      <c r="SLJ261" s="460"/>
      <c r="SLK261" s="460"/>
      <c r="SLL261" s="460"/>
      <c r="SLO261" s="460"/>
      <c r="SLP261" s="460"/>
      <c r="SLQ261" s="460"/>
      <c r="SLR261" s="460"/>
      <c r="SLS261" s="460"/>
      <c r="SLT261" s="465"/>
      <c r="SLU261" s="460"/>
      <c r="SLV261" s="460"/>
      <c r="SLW261" s="460"/>
      <c r="SLX261" s="460"/>
      <c r="SMA261" s="460"/>
      <c r="SMB261" s="460"/>
      <c r="SMC261" s="460"/>
      <c r="SMD261" s="460"/>
      <c r="SME261" s="460"/>
      <c r="SMF261" s="465"/>
      <c r="SMG261" s="460"/>
      <c r="SMH261" s="460"/>
      <c r="SMI261" s="460"/>
      <c r="SMJ261" s="460"/>
      <c r="SMM261" s="460"/>
      <c r="SMN261" s="460"/>
      <c r="SMO261" s="460"/>
      <c r="SMP261" s="460"/>
      <c r="SMQ261" s="460"/>
      <c r="SMR261" s="465"/>
      <c r="SMS261" s="460"/>
      <c r="SMT261" s="460"/>
      <c r="SMU261" s="460"/>
      <c r="SMV261" s="460"/>
      <c r="SMY261" s="460"/>
      <c r="SMZ261" s="460"/>
      <c r="SNA261" s="460"/>
      <c r="SNB261" s="460"/>
      <c r="SNC261" s="460"/>
      <c r="SND261" s="465"/>
      <c r="SNE261" s="460"/>
      <c r="SNF261" s="460"/>
      <c r="SNG261" s="460"/>
      <c r="SNH261" s="460"/>
      <c r="SNK261" s="460"/>
      <c r="SNL261" s="460"/>
      <c r="SNM261" s="460"/>
      <c r="SNN261" s="460"/>
      <c r="SNO261" s="460"/>
      <c r="SNP261" s="465"/>
      <c r="SNQ261" s="460"/>
      <c r="SNR261" s="460"/>
      <c r="SNS261" s="460"/>
      <c r="SNT261" s="460"/>
      <c r="SNW261" s="460"/>
      <c r="SNX261" s="460"/>
      <c r="SNY261" s="460"/>
      <c r="SNZ261" s="460"/>
      <c r="SOA261" s="460"/>
      <c r="SOB261" s="465"/>
      <c r="SOC261" s="460"/>
      <c r="SOD261" s="460"/>
      <c r="SOE261" s="460"/>
      <c r="SOF261" s="460"/>
      <c r="SOI261" s="460"/>
      <c r="SOJ261" s="460"/>
      <c r="SOK261" s="460"/>
      <c r="SOL261" s="460"/>
      <c r="SOM261" s="460"/>
      <c r="SON261" s="465"/>
      <c r="SOO261" s="460"/>
      <c r="SOP261" s="460"/>
      <c r="SOQ261" s="460"/>
      <c r="SOR261" s="460"/>
      <c r="SOU261" s="460"/>
      <c r="SOV261" s="460"/>
      <c r="SOW261" s="460"/>
      <c r="SOX261" s="460"/>
      <c r="SOY261" s="460"/>
      <c r="SOZ261" s="465"/>
      <c r="SPA261" s="460"/>
      <c r="SPB261" s="460"/>
      <c r="SPC261" s="460"/>
      <c r="SPD261" s="460"/>
      <c r="SPG261" s="460"/>
      <c r="SPH261" s="460"/>
      <c r="SPI261" s="460"/>
      <c r="SPJ261" s="460"/>
      <c r="SPK261" s="460"/>
      <c r="SPL261" s="465"/>
      <c r="SPM261" s="460"/>
      <c r="SPN261" s="460"/>
      <c r="SPO261" s="460"/>
      <c r="SPP261" s="460"/>
      <c r="SPS261" s="460"/>
      <c r="SPT261" s="460"/>
      <c r="SPU261" s="460"/>
      <c r="SPV261" s="460"/>
      <c r="SPW261" s="460"/>
      <c r="SPX261" s="465"/>
      <c r="SPY261" s="460"/>
      <c r="SPZ261" s="460"/>
      <c r="SQA261" s="460"/>
      <c r="SQB261" s="460"/>
      <c r="SQE261" s="460"/>
      <c r="SQF261" s="460"/>
      <c r="SQG261" s="460"/>
      <c r="SQH261" s="460"/>
      <c r="SQI261" s="460"/>
      <c r="SQJ261" s="465"/>
      <c r="SQK261" s="460"/>
      <c r="SQL261" s="460"/>
      <c r="SQM261" s="460"/>
      <c r="SQN261" s="460"/>
      <c r="SQQ261" s="460"/>
      <c r="SQR261" s="460"/>
      <c r="SQS261" s="460"/>
      <c r="SQT261" s="460"/>
      <c r="SQU261" s="460"/>
      <c r="SQV261" s="465"/>
      <c r="SQW261" s="460"/>
      <c r="SQX261" s="460"/>
      <c r="SQY261" s="460"/>
      <c r="SQZ261" s="460"/>
      <c r="SRC261" s="460"/>
      <c r="SRD261" s="460"/>
      <c r="SRE261" s="460"/>
      <c r="SRF261" s="460"/>
      <c r="SRG261" s="460"/>
      <c r="SRH261" s="465"/>
      <c r="SRI261" s="460"/>
      <c r="SRJ261" s="460"/>
      <c r="SRK261" s="460"/>
      <c r="SRL261" s="460"/>
      <c r="SRO261" s="460"/>
      <c r="SRP261" s="460"/>
      <c r="SRQ261" s="460"/>
      <c r="SRR261" s="460"/>
      <c r="SRS261" s="460"/>
      <c r="SRT261" s="465"/>
      <c r="SRU261" s="460"/>
      <c r="SRV261" s="460"/>
      <c r="SRW261" s="460"/>
      <c r="SRX261" s="460"/>
      <c r="SSA261" s="460"/>
      <c r="SSB261" s="460"/>
      <c r="SSC261" s="460"/>
      <c r="SSD261" s="460"/>
      <c r="SSE261" s="460"/>
      <c r="SSF261" s="465"/>
      <c r="SSG261" s="460"/>
      <c r="SSH261" s="460"/>
      <c r="SSI261" s="460"/>
      <c r="SSJ261" s="460"/>
      <c r="SSM261" s="460"/>
      <c r="SSN261" s="460"/>
      <c r="SSO261" s="460"/>
      <c r="SSP261" s="460"/>
      <c r="SSQ261" s="460"/>
      <c r="SSR261" s="465"/>
      <c r="SSS261" s="460"/>
      <c r="SST261" s="460"/>
      <c r="SSU261" s="460"/>
      <c r="SSV261" s="460"/>
      <c r="SSY261" s="460"/>
      <c r="SSZ261" s="460"/>
      <c r="STA261" s="460"/>
      <c r="STB261" s="460"/>
      <c r="STC261" s="460"/>
      <c r="STD261" s="465"/>
      <c r="STE261" s="460"/>
      <c r="STF261" s="460"/>
      <c r="STG261" s="460"/>
      <c r="STH261" s="460"/>
      <c r="STK261" s="460"/>
      <c r="STL261" s="460"/>
      <c r="STM261" s="460"/>
      <c r="STN261" s="460"/>
      <c r="STO261" s="460"/>
      <c r="STP261" s="465"/>
      <c r="STQ261" s="460"/>
      <c r="STR261" s="460"/>
      <c r="STS261" s="460"/>
      <c r="STT261" s="460"/>
      <c r="STW261" s="460"/>
      <c r="STX261" s="460"/>
      <c r="STY261" s="460"/>
      <c r="STZ261" s="460"/>
      <c r="SUA261" s="460"/>
      <c r="SUB261" s="465"/>
      <c r="SUC261" s="460"/>
      <c r="SUD261" s="460"/>
      <c r="SUE261" s="460"/>
      <c r="SUF261" s="460"/>
      <c r="SUI261" s="460"/>
      <c r="SUJ261" s="460"/>
      <c r="SUK261" s="460"/>
      <c r="SUL261" s="460"/>
      <c r="SUM261" s="460"/>
      <c r="SUN261" s="465"/>
      <c r="SUO261" s="460"/>
      <c r="SUP261" s="460"/>
      <c r="SUQ261" s="460"/>
      <c r="SUR261" s="460"/>
      <c r="SUU261" s="460"/>
      <c r="SUV261" s="460"/>
      <c r="SUW261" s="460"/>
      <c r="SUX261" s="460"/>
      <c r="SUY261" s="460"/>
      <c r="SUZ261" s="465"/>
      <c r="SVA261" s="460"/>
      <c r="SVB261" s="460"/>
      <c r="SVC261" s="460"/>
      <c r="SVD261" s="460"/>
      <c r="SVG261" s="460"/>
      <c r="SVH261" s="460"/>
      <c r="SVI261" s="460"/>
      <c r="SVJ261" s="460"/>
      <c r="SVK261" s="460"/>
      <c r="SVL261" s="465"/>
      <c r="SVM261" s="460"/>
      <c r="SVN261" s="460"/>
      <c r="SVO261" s="460"/>
      <c r="SVP261" s="460"/>
      <c r="SVS261" s="460"/>
      <c r="SVT261" s="460"/>
      <c r="SVU261" s="460"/>
      <c r="SVV261" s="460"/>
      <c r="SVW261" s="460"/>
      <c r="SVX261" s="465"/>
      <c r="SVY261" s="460"/>
      <c r="SVZ261" s="460"/>
      <c r="SWA261" s="460"/>
      <c r="SWB261" s="460"/>
      <c r="SWE261" s="460"/>
      <c r="SWF261" s="460"/>
      <c r="SWG261" s="460"/>
      <c r="SWH261" s="460"/>
      <c r="SWI261" s="460"/>
      <c r="SWJ261" s="465"/>
      <c r="SWK261" s="460"/>
      <c r="SWL261" s="460"/>
      <c r="SWM261" s="460"/>
      <c r="SWN261" s="460"/>
      <c r="SWQ261" s="460"/>
      <c r="SWR261" s="460"/>
      <c r="SWS261" s="460"/>
      <c r="SWT261" s="460"/>
      <c r="SWU261" s="460"/>
      <c r="SWV261" s="465"/>
      <c r="SWW261" s="460"/>
      <c r="SWX261" s="460"/>
      <c r="SWY261" s="460"/>
      <c r="SWZ261" s="460"/>
      <c r="SXC261" s="460"/>
      <c r="SXD261" s="460"/>
      <c r="SXE261" s="460"/>
      <c r="SXF261" s="460"/>
      <c r="SXG261" s="460"/>
      <c r="SXH261" s="465"/>
      <c r="SXI261" s="460"/>
      <c r="SXJ261" s="460"/>
      <c r="SXK261" s="460"/>
      <c r="SXL261" s="460"/>
      <c r="SXO261" s="460"/>
      <c r="SXP261" s="460"/>
      <c r="SXQ261" s="460"/>
      <c r="SXR261" s="460"/>
      <c r="SXS261" s="460"/>
      <c r="SXT261" s="465"/>
      <c r="SXU261" s="460"/>
      <c r="SXV261" s="460"/>
      <c r="SXW261" s="460"/>
      <c r="SXX261" s="460"/>
      <c r="SYA261" s="460"/>
      <c r="SYB261" s="460"/>
      <c r="SYC261" s="460"/>
      <c r="SYD261" s="460"/>
      <c r="SYE261" s="460"/>
      <c r="SYF261" s="465"/>
      <c r="SYG261" s="460"/>
      <c r="SYH261" s="460"/>
      <c r="SYI261" s="460"/>
      <c r="SYJ261" s="460"/>
      <c r="SYM261" s="460"/>
      <c r="SYN261" s="460"/>
      <c r="SYO261" s="460"/>
      <c r="SYP261" s="460"/>
      <c r="SYQ261" s="460"/>
      <c r="SYR261" s="465"/>
      <c r="SYS261" s="460"/>
      <c r="SYT261" s="460"/>
      <c r="SYU261" s="460"/>
      <c r="SYV261" s="460"/>
      <c r="SYY261" s="460"/>
      <c r="SYZ261" s="460"/>
      <c r="SZA261" s="460"/>
      <c r="SZB261" s="460"/>
      <c r="SZC261" s="460"/>
      <c r="SZD261" s="465"/>
      <c r="SZE261" s="460"/>
      <c r="SZF261" s="460"/>
      <c r="SZG261" s="460"/>
      <c r="SZH261" s="460"/>
      <c r="SZK261" s="460"/>
      <c r="SZL261" s="460"/>
      <c r="SZM261" s="460"/>
      <c r="SZN261" s="460"/>
      <c r="SZO261" s="460"/>
      <c r="SZP261" s="465"/>
      <c r="SZQ261" s="460"/>
      <c r="SZR261" s="460"/>
      <c r="SZS261" s="460"/>
      <c r="SZT261" s="460"/>
      <c r="SZW261" s="460"/>
      <c r="SZX261" s="460"/>
      <c r="SZY261" s="460"/>
      <c r="SZZ261" s="460"/>
      <c r="TAA261" s="460"/>
      <c r="TAB261" s="465"/>
      <c r="TAC261" s="460"/>
      <c r="TAD261" s="460"/>
      <c r="TAE261" s="460"/>
      <c r="TAF261" s="460"/>
      <c r="TAI261" s="460"/>
      <c r="TAJ261" s="460"/>
      <c r="TAK261" s="460"/>
      <c r="TAL261" s="460"/>
      <c r="TAM261" s="460"/>
      <c r="TAN261" s="465"/>
      <c r="TAO261" s="460"/>
      <c r="TAP261" s="460"/>
      <c r="TAQ261" s="460"/>
      <c r="TAR261" s="460"/>
      <c r="TAU261" s="460"/>
      <c r="TAV261" s="460"/>
      <c r="TAW261" s="460"/>
      <c r="TAX261" s="460"/>
      <c r="TAY261" s="460"/>
      <c r="TAZ261" s="465"/>
      <c r="TBA261" s="460"/>
      <c r="TBB261" s="460"/>
      <c r="TBC261" s="460"/>
      <c r="TBD261" s="460"/>
      <c r="TBG261" s="460"/>
      <c r="TBH261" s="460"/>
      <c r="TBI261" s="460"/>
      <c r="TBJ261" s="460"/>
      <c r="TBK261" s="460"/>
      <c r="TBL261" s="465"/>
      <c r="TBM261" s="460"/>
      <c r="TBN261" s="460"/>
      <c r="TBO261" s="460"/>
      <c r="TBP261" s="460"/>
      <c r="TBS261" s="460"/>
      <c r="TBT261" s="460"/>
      <c r="TBU261" s="460"/>
      <c r="TBV261" s="460"/>
      <c r="TBW261" s="460"/>
      <c r="TBX261" s="465"/>
      <c r="TBY261" s="460"/>
      <c r="TBZ261" s="460"/>
      <c r="TCA261" s="460"/>
      <c r="TCB261" s="460"/>
      <c r="TCE261" s="460"/>
      <c r="TCF261" s="460"/>
      <c r="TCG261" s="460"/>
      <c r="TCH261" s="460"/>
      <c r="TCI261" s="460"/>
      <c r="TCJ261" s="465"/>
      <c r="TCK261" s="460"/>
      <c r="TCL261" s="460"/>
      <c r="TCM261" s="460"/>
      <c r="TCN261" s="460"/>
      <c r="TCQ261" s="460"/>
      <c r="TCR261" s="460"/>
      <c r="TCS261" s="460"/>
      <c r="TCT261" s="460"/>
      <c r="TCU261" s="460"/>
      <c r="TCV261" s="465"/>
      <c r="TCW261" s="460"/>
      <c r="TCX261" s="460"/>
      <c r="TCY261" s="460"/>
      <c r="TCZ261" s="460"/>
      <c r="TDC261" s="460"/>
      <c r="TDD261" s="460"/>
      <c r="TDE261" s="460"/>
      <c r="TDF261" s="460"/>
      <c r="TDG261" s="460"/>
      <c r="TDH261" s="465"/>
      <c r="TDI261" s="460"/>
      <c r="TDJ261" s="460"/>
      <c r="TDK261" s="460"/>
      <c r="TDL261" s="460"/>
      <c r="TDO261" s="460"/>
      <c r="TDP261" s="460"/>
      <c r="TDQ261" s="460"/>
      <c r="TDR261" s="460"/>
      <c r="TDS261" s="460"/>
      <c r="TDT261" s="465"/>
      <c r="TDU261" s="460"/>
      <c r="TDV261" s="460"/>
      <c r="TDW261" s="460"/>
      <c r="TDX261" s="460"/>
      <c r="TEA261" s="460"/>
      <c r="TEB261" s="460"/>
      <c r="TEC261" s="460"/>
      <c r="TED261" s="460"/>
      <c r="TEE261" s="460"/>
      <c r="TEF261" s="465"/>
      <c r="TEG261" s="460"/>
      <c r="TEH261" s="460"/>
      <c r="TEI261" s="460"/>
      <c r="TEJ261" s="460"/>
      <c r="TEM261" s="460"/>
      <c r="TEN261" s="460"/>
      <c r="TEO261" s="460"/>
      <c r="TEP261" s="460"/>
      <c r="TEQ261" s="460"/>
      <c r="TER261" s="465"/>
      <c r="TES261" s="460"/>
      <c r="TET261" s="460"/>
      <c r="TEU261" s="460"/>
      <c r="TEV261" s="460"/>
      <c r="TEY261" s="460"/>
      <c r="TEZ261" s="460"/>
      <c r="TFA261" s="460"/>
      <c r="TFB261" s="460"/>
      <c r="TFC261" s="460"/>
      <c r="TFD261" s="465"/>
      <c r="TFE261" s="460"/>
      <c r="TFF261" s="460"/>
      <c r="TFG261" s="460"/>
      <c r="TFH261" s="460"/>
      <c r="TFK261" s="460"/>
      <c r="TFL261" s="460"/>
      <c r="TFM261" s="460"/>
      <c r="TFN261" s="460"/>
      <c r="TFO261" s="460"/>
      <c r="TFP261" s="465"/>
      <c r="TFQ261" s="460"/>
      <c r="TFR261" s="460"/>
      <c r="TFS261" s="460"/>
      <c r="TFT261" s="460"/>
      <c r="TFW261" s="460"/>
      <c r="TFX261" s="460"/>
      <c r="TFY261" s="460"/>
      <c r="TFZ261" s="460"/>
      <c r="TGA261" s="460"/>
      <c r="TGB261" s="465"/>
      <c r="TGC261" s="460"/>
      <c r="TGD261" s="460"/>
      <c r="TGE261" s="460"/>
      <c r="TGF261" s="460"/>
      <c r="TGI261" s="460"/>
      <c r="TGJ261" s="460"/>
      <c r="TGK261" s="460"/>
      <c r="TGL261" s="460"/>
      <c r="TGM261" s="460"/>
      <c r="TGN261" s="465"/>
      <c r="TGO261" s="460"/>
      <c r="TGP261" s="460"/>
      <c r="TGQ261" s="460"/>
      <c r="TGR261" s="460"/>
      <c r="TGU261" s="460"/>
      <c r="TGV261" s="460"/>
      <c r="TGW261" s="460"/>
      <c r="TGX261" s="460"/>
      <c r="TGY261" s="460"/>
      <c r="TGZ261" s="465"/>
      <c r="THA261" s="460"/>
      <c r="THB261" s="460"/>
      <c r="THC261" s="460"/>
      <c r="THD261" s="460"/>
      <c r="THG261" s="460"/>
      <c r="THH261" s="460"/>
      <c r="THI261" s="460"/>
      <c r="THJ261" s="460"/>
      <c r="THK261" s="460"/>
      <c r="THL261" s="465"/>
      <c r="THM261" s="460"/>
      <c r="THN261" s="460"/>
      <c r="THO261" s="460"/>
      <c r="THP261" s="460"/>
      <c r="THS261" s="460"/>
      <c r="THT261" s="460"/>
      <c r="THU261" s="460"/>
      <c r="THV261" s="460"/>
      <c r="THW261" s="460"/>
      <c r="THX261" s="465"/>
      <c r="THY261" s="460"/>
      <c r="THZ261" s="460"/>
      <c r="TIA261" s="460"/>
      <c r="TIB261" s="460"/>
      <c r="TIE261" s="460"/>
      <c r="TIF261" s="460"/>
      <c r="TIG261" s="460"/>
      <c r="TIH261" s="460"/>
      <c r="TII261" s="460"/>
      <c r="TIJ261" s="465"/>
      <c r="TIK261" s="460"/>
      <c r="TIL261" s="460"/>
      <c r="TIM261" s="460"/>
      <c r="TIN261" s="460"/>
      <c r="TIQ261" s="460"/>
      <c r="TIR261" s="460"/>
      <c r="TIS261" s="460"/>
      <c r="TIT261" s="460"/>
      <c r="TIU261" s="460"/>
      <c r="TIV261" s="465"/>
      <c r="TIW261" s="460"/>
      <c r="TIX261" s="460"/>
      <c r="TIY261" s="460"/>
      <c r="TIZ261" s="460"/>
      <c r="TJC261" s="460"/>
      <c r="TJD261" s="460"/>
      <c r="TJE261" s="460"/>
      <c r="TJF261" s="460"/>
      <c r="TJG261" s="460"/>
      <c r="TJH261" s="465"/>
      <c r="TJI261" s="460"/>
      <c r="TJJ261" s="460"/>
      <c r="TJK261" s="460"/>
      <c r="TJL261" s="460"/>
      <c r="TJO261" s="460"/>
      <c r="TJP261" s="460"/>
      <c r="TJQ261" s="460"/>
      <c r="TJR261" s="460"/>
      <c r="TJS261" s="460"/>
      <c r="TJT261" s="465"/>
      <c r="TJU261" s="460"/>
      <c r="TJV261" s="460"/>
      <c r="TJW261" s="460"/>
      <c r="TJX261" s="460"/>
      <c r="TKA261" s="460"/>
      <c r="TKB261" s="460"/>
      <c r="TKC261" s="460"/>
      <c r="TKD261" s="460"/>
      <c r="TKE261" s="460"/>
      <c r="TKF261" s="465"/>
      <c r="TKG261" s="460"/>
      <c r="TKH261" s="460"/>
      <c r="TKI261" s="460"/>
      <c r="TKJ261" s="460"/>
      <c r="TKM261" s="460"/>
      <c r="TKN261" s="460"/>
      <c r="TKO261" s="460"/>
      <c r="TKP261" s="460"/>
      <c r="TKQ261" s="460"/>
      <c r="TKR261" s="465"/>
      <c r="TKS261" s="460"/>
      <c r="TKT261" s="460"/>
      <c r="TKU261" s="460"/>
      <c r="TKV261" s="460"/>
      <c r="TKY261" s="460"/>
      <c r="TKZ261" s="460"/>
      <c r="TLA261" s="460"/>
      <c r="TLB261" s="460"/>
      <c r="TLC261" s="460"/>
      <c r="TLD261" s="465"/>
      <c r="TLE261" s="460"/>
      <c r="TLF261" s="460"/>
      <c r="TLG261" s="460"/>
      <c r="TLH261" s="460"/>
      <c r="TLK261" s="460"/>
      <c r="TLL261" s="460"/>
      <c r="TLM261" s="460"/>
      <c r="TLN261" s="460"/>
      <c r="TLO261" s="460"/>
      <c r="TLP261" s="465"/>
      <c r="TLQ261" s="460"/>
      <c r="TLR261" s="460"/>
      <c r="TLS261" s="460"/>
      <c r="TLT261" s="460"/>
      <c r="TLW261" s="460"/>
      <c r="TLX261" s="460"/>
      <c r="TLY261" s="460"/>
      <c r="TLZ261" s="460"/>
      <c r="TMA261" s="460"/>
      <c r="TMB261" s="465"/>
      <c r="TMC261" s="460"/>
      <c r="TMD261" s="460"/>
      <c r="TME261" s="460"/>
      <c r="TMF261" s="460"/>
      <c r="TMI261" s="460"/>
      <c r="TMJ261" s="460"/>
      <c r="TMK261" s="460"/>
      <c r="TML261" s="460"/>
      <c r="TMM261" s="460"/>
      <c r="TMN261" s="465"/>
      <c r="TMO261" s="460"/>
      <c r="TMP261" s="460"/>
      <c r="TMQ261" s="460"/>
      <c r="TMR261" s="460"/>
      <c r="TMU261" s="460"/>
      <c r="TMV261" s="460"/>
      <c r="TMW261" s="460"/>
      <c r="TMX261" s="460"/>
      <c r="TMY261" s="460"/>
      <c r="TMZ261" s="465"/>
      <c r="TNA261" s="460"/>
      <c r="TNB261" s="460"/>
      <c r="TNC261" s="460"/>
      <c r="TND261" s="460"/>
      <c r="TNG261" s="460"/>
      <c r="TNH261" s="460"/>
      <c r="TNI261" s="460"/>
      <c r="TNJ261" s="460"/>
      <c r="TNK261" s="460"/>
      <c r="TNL261" s="465"/>
      <c r="TNM261" s="460"/>
      <c r="TNN261" s="460"/>
      <c r="TNO261" s="460"/>
      <c r="TNP261" s="460"/>
      <c r="TNS261" s="460"/>
      <c r="TNT261" s="460"/>
      <c r="TNU261" s="460"/>
      <c r="TNV261" s="460"/>
      <c r="TNW261" s="460"/>
      <c r="TNX261" s="465"/>
      <c r="TNY261" s="460"/>
      <c r="TNZ261" s="460"/>
      <c r="TOA261" s="460"/>
      <c r="TOB261" s="460"/>
      <c r="TOE261" s="460"/>
      <c r="TOF261" s="460"/>
      <c r="TOG261" s="460"/>
      <c r="TOH261" s="460"/>
      <c r="TOI261" s="460"/>
      <c r="TOJ261" s="465"/>
      <c r="TOK261" s="460"/>
      <c r="TOL261" s="460"/>
      <c r="TOM261" s="460"/>
      <c r="TON261" s="460"/>
      <c r="TOQ261" s="460"/>
      <c r="TOR261" s="460"/>
      <c r="TOS261" s="460"/>
      <c r="TOT261" s="460"/>
      <c r="TOU261" s="460"/>
      <c r="TOV261" s="465"/>
      <c r="TOW261" s="460"/>
      <c r="TOX261" s="460"/>
      <c r="TOY261" s="460"/>
      <c r="TOZ261" s="460"/>
      <c r="TPC261" s="460"/>
      <c r="TPD261" s="460"/>
      <c r="TPE261" s="460"/>
      <c r="TPF261" s="460"/>
      <c r="TPG261" s="460"/>
      <c r="TPH261" s="465"/>
      <c r="TPI261" s="460"/>
      <c r="TPJ261" s="460"/>
      <c r="TPK261" s="460"/>
      <c r="TPL261" s="460"/>
      <c r="TPO261" s="460"/>
      <c r="TPP261" s="460"/>
      <c r="TPQ261" s="460"/>
      <c r="TPR261" s="460"/>
      <c r="TPS261" s="460"/>
      <c r="TPT261" s="465"/>
      <c r="TPU261" s="460"/>
      <c r="TPV261" s="460"/>
      <c r="TPW261" s="460"/>
      <c r="TPX261" s="460"/>
      <c r="TQA261" s="460"/>
      <c r="TQB261" s="460"/>
      <c r="TQC261" s="460"/>
      <c r="TQD261" s="460"/>
      <c r="TQE261" s="460"/>
      <c r="TQF261" s="465"/>
      <c r="TQG261" s="460"/>
      <c r="TQH261" s="460"/>
      <c r="TQI261" s="460"/>
      <c r="TQJ261" s="460"/>
      <c r="TQM261" s="460"/>
      <c r="TQN261" s="460"/>
      <c r="TQO261" s="460"/>
      <c r="TQP261" s="460"/>
      <c r="TQQ261" s="460"/>
      <c r="TQR261" s="465"/>
      <c r="TQS261" s="460"/>
      <c r="TQT261" s="460"/>
      <c r="TQU261" s="460"/>
      <c r="TQV261" s="460"/>
      <c r="TQY261" s="460"/>
      <c r="TQZ261" s="460"/>
      <c r="TRA261" s="460"/>
      <c r="TRB261" s="460"/>
      <c r="TRC261" s="460"/>
      <c r="TRD261" s="465"/>
      <c r="TRE261" s="460"/>
      <c r="TRF261" s="460"/>
      <c r="TRG261" s="460"/>
      <c r="TRH261" s="460"/>
      <c r="TRK261" s="460"/>
      <c r="TRL261" s="460"/>
      <c r="TRM261" s="460"/>
      <c r="TRN261" s="460"/>
      <c r="TRO261" s="460"/>
      <c r="TRP261" s="465"/>
      <c r="TRQ261" s="460"/>
      <c r="TRR261" s="460"/>
      <c r="TRS261" s="460"/>
      <c r="TRT261" s="460"/>
      <c r="TRW261" s="460"/>
      <c r="TRX261" s="460"/>
      <c r="TRY261" s="460"/>
      <c r="TRZ261" s="460"/>
      <c r="TSA261" s="460"/>
      <c r="TSB261" s="465"/>
      <c r="TSC261" s="460"/>
      <c r="TSD261" s="460"/>
      <c r="TSE261" s="460"/>
      <c r="TSF261" s="460"/>
      <c r="TSI261" s="460"/>
      <c r="TSJ261" s="460"/>
      <c r="TSK261" s="460"/>
      <c r="TSL261" s="460"/>
      <c r="TSM261" s="460"/>
      <c r="TSN261" s="465"/>
      <c r="TSO261" s="460"/>
      <c r="TSP261" s="460"/>
      <c r="TSQ261" s="460"/>
      <c r="TSR261" s="460"/>
      <c r="TSU261" s="460"/>
      <c r="TSV261" s="460"/>
      <c r="TSW261" s="460"/>
      <c r="TSX261" s="460"/>
      <c r="TSY261" s="460"/>
      <c r="TSZ261" s="465"/>
      <c r="TTA261" s="460"/>
      <c r="TTB261" s="460"/>
      <c r="TTC261" s="460"/>
      <c r="TTD261" s="460"/>
      <c r="TTG261" s="460"/>
      <c r="TTH261" s="460"/>
      <c r="TTI261" s="460"/>
      <c r="TTJ261" s="460"/>
      <c r="TTK261" s="460"/>
      <c r="TTL261" s="465"/>
      <c r="TTM261" s="460"/>
      <c r="TTN261" s="460"/>
      <c r="TTO261" s="460"/>
      <c r="TTP261" s="460"/>
      <c r="TTS261" s="460"/>
      <c r="TTT261" s="460"/>
      <c r="TTU261" s="460"/>
      <c r="TTV261" s="460"/>
      <c r="TTW261" s="460"/>
      <c r="TTX261" s="465"/>
      <c r="TTY261" s="460"/>
      <c r="TTZ261" s="460"/>
      <c r="TUA261" s="460"/>
      <c r="TUB261" s="460"/>
      <c r="TUE261" s="460"/>
      <c r="TUF261" s="460"/>
      <c r="TUG261" s="460"/>
      <c r="TUH261" s="460"/>
      <c r="TUI261" s="460"/>
      <c r="TUJ261" s="465"/>
      <c r="TUK261" s="460"/>
      <c r="TUL261" s="460"/>
      <c r="TUM261" s="460"/>
      <c r="TUN261" s="460"/>
      <c r="TUQ261" s="460"/>
      <c r="TUR261" s="460"/>
      <c r="TUS261" s="460"/>
      <c r="TUT261" s="460"/>
      <c r="TUU261" s="460"/>
      <c r="TUV261" s="465"/>
      <c r="TUW261" s="460"/>
      <c r="TUX261" s="460"/>
      <c r="TUY261" s="460"/>
      <c r="TUZ261" s="460"/>
      <c r="TVC261" s="460"/>
      <c r="TVD261" s="460"/>
      <c r="TVE261" s="460"/>
      <c r="TVF261" s="460"/>
      <c r="TVG261" s="460"/>
      <c r="TVH261" s="465"/>
      <c r="TVI261" s="460"/>
      <c r="TVJ261" s="460"/>
      <c r="TVK261" s="460"/>
      <c r="TVL261" s="460"/>
      <c r="TVO261" s="460"/>
      <c r="TVP261" s="460"/>
      <c r="TVQ261" s="460"/>
      <c r="TVR261" s="460"/>
      <c r="TVS261" s="460"/>
      <c r="TVT261" s="465"/>
      <c r="TVU261" s="460"/>
      <c r="TVV261" s="460"/>
      <c r="TVW261" s="460"/>
      <c r="TVX261" s="460"/>
      <c r="TWA261" s="460"/>
      <c r="TWB261" s="460"/>
      <c r="TWC261" s="460"/>
      <c r="TWD261" s="460"/>
      <c r="TWE261" s="460"/>
      <c r="TWF261" s="465"/>
      <c r="TWG261" s="460"/>
      <c r="TWH261" s="460"/>
      <c r="TWI261" s="460"/>
      <c r="TWJ261" s="460"/>
      <c r="TWM261" s="460"/>
      <c r="TWN261" s="460"/>
      <c r="TWO261" s="460"/>
      <c r="TWP261" s="460"/>
      <c r="TWQ261" s="460"/>
      <c r="TWR261" s="465"/>
      <c r="TWS261" s="460"/>
      <c r="TWT261" s="460"/>
      <c r="TWU261" s="460"/>
      <c r="TWV261" s="460"/>
      <c r="TWY261" s="460"/>
      <c r="TWZ261" s="460"/>
      <c r="TXA261" s="460"/>
      <c r="TXB261" s="460"/>
      <c r="TXC261" s="460"/>
      <c r="TXD261" s="465"/>
      <c r="TXE261" s="460"/>
      <c r="TXF261" s="460"/>
      <c r="TXG261" s="460"/>
      <c r="TXH261" s="460"/>
      <c r="TXK261" s="460"/>
      <c r="TXL261" s="460"/>
      <c r="TXM261" s="460"/>
      <c r="TXN261" s="460"/>
      <c r="TXO261" s="460"/>
      <c r="TXP261" s="465"/>
      <c r="TXQ261" s="460"/>
      <c r="TXR261" s="460"/>
      <c r="TXS261" s="460"/>
      <c r="TXT261" s="460"/>
      <c r="TXW261" s="460"/>
      <c r="TXX261" s="460"/>
      <c r="TXY261" s="460"/>
      <c r="TXZ261" s="460"/>
      <c r="TYA261" s="460"/>
      <c r="TYB261" s="465"/>
      <c r="TYC261" s="460"/>
      <c r="TYD261" s="460"/>
      <c r="TYE261" s="460"/>
      <c r="TYF261" s="460"/>
      <c r="TYI261" s="460"/>
      <c r="TYJ261" s="460"/>
      <c r="TYK261" s="460"/>
      <c r="TYL261" s="460"/>
      <c r="TYM261" s="460"/>
      <c r="TYN261" s="465"/>
      <c r="TYO261" s="460"/>
      <c r="TYP261" s="460"/>
      <c r="TYQ261" s="460"/>
      <c r="TYR261" s="460"/>
      <c r="TYU261" s="460"/>
      <c r="TYV261" s="460"/>
      <c r="TYW261" s="460"/>
      <c r="TYX261" s="460"/>
      <c r="TYY261" s="460"/>
      <c r="TYZ261" s="465"/>
      <c r="TZA261" s="460"/>
      <c r="TZB261" s="460"/>
      <c r="TZC261" s="460"/>
      <c r="TZD261" s="460"/>
      <c r="TZG261" s="460"/>
      <c r="TZH261" s="460"/>
      <c r="TZI261" s="460"/>
      <c r="TZJ261" s="460"/>
      <c r="TZK261" s="460"/>
      <c r="TZL261" s="465"/>
      <c r="TZM261" s="460"/>
      <c r="TZN261" s="460"/>
      <c r="TZO261" s="460"/>
      <c r="TZP261" s="460"/>
      <c r="TZS261" s="460"/>
      <c r="TZT261" s="460"/>
      <c r="TZU261" s="460"/>
      <c r="TZV261" s="460"/>
      <c r="TZW261" s="460"/>
      <c r="TZX261" s="465"/>
      <c r="TZY261" s="460"/>
      <c r="TZZ261" s="460"/>
      <c r="UAA261" s="460"/>
      <c r="UAB261" s="460"/>
      <c r="UAE261" s="460"/>
      <c r="UAF261" s="460"/>
      <c r="UAG261" s="460"/>
      <c r="UAH261" s="460"/>
      <c r="UAI261" s="460"/>
      <c r="UAJ261" s="465"/>
      <c r="UAK261" s="460"/>
      <c r="UAL261" s="460"/>
      <c r="UAM261" s="460"/>
      <c r="UAN261" s="460"/>
      <c r="UAQ261" s="460"/>
      <c r="UAR261" s="460"/>
      <c r="UAS261" s="460"/>
      <c r="UAT261" s="460"/>
      <c r="UAU261" s="460"/>
      <c r="UAV261" s="465"/>
      <c r="UAW261" s="460"/>
      <c r="UAX261" s="460"/>
      <c r="UAY261" s="460"/>
      <c r="UAZ261" s="460"/>
      <c r="UBC261" s="460"/>
      <c r="UBD261" s="460"/>
      <c r="UBE261" s="460"/>
      <c r="UBF261" s="460"/>
      <c r="UBG261" s="460"/>
      <c r="UBH261" s="465"/>
      <c r="UBI261" s="460"/>
      <c r="UBJ261" s="460"/>
      <c r="UBK261" s="460"/>
      <c r="UBL261" s="460"/>
      <c r="UBO261" s="460"/>
      <c r="UBP261" s="460"/>
      <c r="UBQ261" s="460"/>
      <c r="UBR261" s="460"/>
      <c r="UBS261" s="460"/>
      <c r="UBT261" s="465"/>
      <c r="UBU261" s="460"/>
      <c r="UBV261" s="460"/>
      <c r="UBW261" s="460"/>
      <c r="UBX261" s="460"/>
      <c r="UCA261" s="460"/>
      <c r="UCB261" s="460"/>
      <c r="UCC261" s="460"/>
      <c r="UCD261" s="460"/>
      <c r="UCE261" s="460"/>
      <c r="UCF261" s="465"/>
      <c r="UCG261" s="460"/>
      <c r="UCH261" s="460"/>
      <c r="UCI261" s="460"/>
      <c r="UCJ261" s="460"/>
      <c r="UCM261" s="460"/>
      <c r="UCN261" s="460"/>
      <c r="UCO261" s="460"/>
      <c r="UCP261" s="460"/>
      <c r="UCQ261" s="460"/>
      <c r="UCR261" s="465"/>
      <c r="UCS261" s="460"/>
      <c r="UCT261" s="460"/>
      <c r="UCU261" s="460"/>
      <c r="UCV261" s="460"/>
      <c r="UCY261" s="460"/>
      <c r="UCZ261" s="460"/>
      <c r="UDA261" s="460"/>
      <c r="UDB261" s="460"/>
      <c r="UDC261" s="460"/>
      <c r="UDD261" s="465"/>
      <c r="UDE261" s="460"/>
      <c r="UDF261" s="460"/>
      <c r="UDG261" s="460"/>
      <c r="UDH261" s="460"/>
      <c r="UDK261" s="460"/>
      <c r="UDL261" s="460"/>
      <c r="UDM261" s="460"/>
      <c r="UDN261" s="460"/>
      <c r="UDO261" s="460"/>
      <c r="UDP261" s="465"/>
      <c r="UDQ261" s="460"/>
      <c r="UDR261" s="460"/>
      <c r="UDS261" s="460"/>
      <c r="UDT261" s="460"/>
      <c r="UDW261" s="460"/>
      <c r="UDX261" s="460"/>
      <c r="UDY261" s="460"/>
      <c r="UDZ261" s="460"/>
      <c r="UEA261" s="460"/>
      <c r="UEB261" s="465"/>
      <c r="UEC261" s="460"/>
      <c r="UED261" s="460"/>
      <c r="UEE261" s="460"/>
      <c r="UEF261" s="460"/>
      <c r="UEI261" s="460"/>
      <c r="UEJ261" s="460"/>
      <c r="UEK261" s="460"/>
      <c r="UEL261" s="460"/>
      <c r="UEM261" s="460"/>
      <c r="UEN261" s="465"/>
      <c r="UEO261" s="460"/>
      <c r="UEP261" s="460"/>
      <c r="UEQ261" s="460"/>
      <c r="UER261" s="460"/>
      <c r="UEU261" s="460"/>
      <c r="UEV261" s="460"/>
      <c r="UEW261" s="460"/>
      <c r="UEX261" s="460"/>
      <c r="UEY261" s="460"/>
      <c r="UEZ261" s="465"/>
      <c r="UFA261" s="460"/>
      <c r="UFB261" s="460"/>
      <c r="UFC261" s="460"/>
      <c r="UFD261" s="460"/>
      <c r="UFG261" s="460"/>
      <c r="UFH261" s="460"/>
      <c r="UFI261" s="460"/>
      <c r="UFJ261" s="460"/>
      <c r="UFK261" s="460"/>
      <c r="UFL261" s="465"/>
      <c r="UFM261" s="460"/>
      <c r="UFN261" s="460"/>
      <c r="UFO261" s="460"/>
      <c r="UFP261" s="460"/>
      <c r="UFS261" s="460"/>
      <c r="UFT261" s="460"/>
      <c r="UFU261" s="460"/>
      <c r="UFV261" s="460"/>
      <c r="UFW261" s="460"/>
      <c r="UFX261" s="465"/>
      <c r="UFY261" s="460"/>
      <c r="UFZ261" s="460"/>
      <c r="UGA261" s="460"/>
      <c r="UGB261" s="460"/>
      <c r="UGE261" s="460"/>
      <c r="UGF261" s="460"/>
      <c r="UGG261" s="460"/>
      <c r="UGH261" s="460"/>
      <c r="UGI261" s="460"/>
      <c r="UGJ261" s="465"/>
      <c r="UGK261" s="460"/>
      <c r="UGL261" s="460"/>
      <c r="UGM261" s="460"/>
      <c r="UGN261" s="460"/>
      <c r="UGQ261" s="460"/>
      <c r="UGR261" s="460"/>
      <c r="UGS261" s="460"/>
      <c r="UGT261" s="460"/>
      <c r="UGU261" s="460"/>
      <c r="UGV261" s="465"/>
      <c r="UGW261" s="460"/>
      <c r="UGX261" s="460"/>
      <c r="UGY261" s="460"/>
      <c r="UGZ261" s="460"/>
      <c r="UHC261" s="460"/>
      <c r="UHD261" s="460"/>
      <c r="UHE261" s="460"/>
      <c r="UHF261" s="460"/>
      <c r="UHG261" s="460"/>
      <c r="UHH261" s="465"/>
      <c r="UHI261" s="460"/>
      <c r="UHJ261" s="460"/>
      <c r="UHK261" s="460"/>
      <c r="UHL261" s="460"/>
      <c r="UHO261" s="460"/>
      <c r="UHP261" s="460"/>
      <c r="UHQ261" s="460"/>
      <c r="UHR261" s="460"/>
      <c r="UHS261" s="460"/>
      <c r="UHT261" s="465"/>
      <c r="UHU261" s="460"/>
      <c r="UHV261" s="460"/>
      <c r="UHW261" s="460"/>
      <c r="UHX261" s="460"/>
      <c r="UIA261" s="460"/>
      <c r="UIB261" s="460"/>
      <c r="UIC261" s="460"/>
      <c r="UID261" s="460"/>
      <c r="UIE261" s="460"/>
      <c r="UIF261" s="465"/>
      <c r="UIG261" s="460"/>
      <c r="UIH261" s="460"/>
      <c r="UII261" s="460"/>
      <c r="UIJ261" s="460"/>
      <c r="UIM261" s="460"/>
      <c r="UIN261" s="460"/>
      <c r="UIO261" s="460"/>
      <c r="UIP261" s="460"/>
      <c r="UIQ261" s="460"/>
      <c r="UIR261" s="465"/>
      <c r="UIS261" s="460"/>
      <c r="UIT261" s="460"/>
      <c r="UIU261" s="460"/>
      <c r="UIV261" s="460"/>
      <c r="UIY261" s="460"/>
      <c r="UIZ261" s="460"/>
      <c r="UJA261" s="460"/>
      <c r="UJB261" s="460"/>
      <c r="UJC261" s="460"/>
      <c r="UJD261" s="465"/>
      <c r="UJE261" s="460"/>
      <c r="UJF261" s="460"/>
      <c r="UJG261" s="460"/>
      <c r="UJH261" s="460"/>
      <c r="UJK261" s="460"/>
      <c r="UJL261" s="460"/>
      <c r="UJM261" s="460"/>
      <c r="UJN261" s="460"/>
      <c r="UJO261" s="460"/>
      <c r="UJP261" s="465"/>
      <c r="UJQ261" s="460"/>
      <c r="UJR261" s="460"/>
      <c r="UJS261" s="460"/>
      <c r="UJT261" s="460"/>
      <c r="UJW261" s="460"/>
      <c r="UJX261" s="460"/>
      <c r="UJY261" s="460"/>
      <c r="UJZ261" s="460"/>
      <c r="UKA261" s="460"/>
      <c r="UKB261" s="465"/>
      <c r="UKC261" s="460"/>
      <c r="UKD261" s="460"/>
      <c r="UKE261" s="460"/>
      <c r="UKF261" s="460"/>
      <c r="UKI261" s="460"/>
      <c r="UKJ261" s="460"/>
      <c r="UKK261" s="460"/>
      <c r="UKL261" s="460"/>
      <c r="UKM261" s="460"/>
      <c r="UKN261" s="465"/>
      <c r="UKO261" s="460"/>
      <c r="UKP261" s="460"/>
      <c r="UKQ261" s="460"/>
      <c r="UKR261" s="460"/>
      <c r="UKU261" s="460"/>
      <c r="UKV261" s="460"/>
      <c r="UKW261" s="460"/>
      <c r="UKX261" s="460"/>
      <c r="UKY261" s="460"/>
      <c r="UKZ261" s="465"/>
      <c r="ULA261" s="460"/>
      <c r="ULB261" s="460"/>
      <c r="ULC261" s="460"/>
      <c r="ULD261" s="460"/>
      <c r="ULG261" s="460"/>
      <c r="ULH261" s="460"/>
      <c r="ULI261" s="460"/>
      <c r="ULJ261" s="460"/>
      <c r="ULK261" s="460"/>
      <c r="ULL261" s="465"/>
      <c r="ULM261" s="460"/>
      <c r="ULN261" s="460"/>
      <c r="ULO261" s="460"/>
      <c r="ULP261" s="460"/>
      <c r="ULS261" s="460"/>
      <c r="ULT261" s="460"/>
      <c r="ULU261" s="460"/>
      <c r="ULV261" s="460"/>
      <c r="ULW261" s="460"/>
      <c r="ULX261" s="465"/>
      <c r="ULY261" s="460"/>
      <c r="ULZ261" s="460"/>
      <c r="UMA261" s="460"/>
      <c r="UMB261" s="460"/>
      <c r="UME261" s="460"/>
      <c r="UMF261" s="460"/>
      <c r="UMG261" s="460"/>
      <c r="UMH261" s="460"/>
      <c r="UMI261" s="460"/>
      <c r="UMJ261" s="465"/>
      <c r="UMK261" s="460"/>
      <c r="UML261" s="460"/>
      <c r="UMM261" s="460"/>
      <c r="UMN261" s="460"/>
      <c r="UMQ261" s="460"/>
      <c r="UMR261" s="460"/>
      <c r="UMS261" s="460"/>
      <c r="UMT261" s="460"/>
      <c r="UMU261" s="460"/>
      <c r="UMV261" s="465"/>
      <c r="UMW261" s="460"/>
      <c r="UMX261" s="460"/>
      <c r="UMY261" s="460"/>
      <c r="UMZ261" s="460"/>
      <c r="UNC261" s="460"/>
      <c r="UND261" s="460"/>
      <c r="UNE261" s="460"/>
      <c r="UNF261" s="460"/>
      <c r="UNG261" s="460"/>
      <c r="UNH261" s="465"/>
      <c r="UNI261" s="460"/>
      <c r="UNJ261" s="460"/>
      <c r="UNK261" s="460"/>
      <c r="UNL261" s="460"/>
      <c r="UNO261" s="460"/>
      <c r="UNP261" s="460"/>
      <c r="UNQ261" s="460"/>
      <c r="UNR261" s="460"/>
      <c r="UNS261" s="460"/>
      <c r="UNT261" s="465"/>
      <c r="UNU261" s="460"/>
      <c r="UNV261" s="460"/>
      <c r="UNW261" s="460"/>
      <c r="UNX261" s="460"/>
      <c r="UOA261" s="460"/>
      <c r="UOB261" s="460"/>
      <c r="UOC261" s="460"/>
      <c r="UOD261" s="460"/>
      <c r="UOE261" s="460"/>
      <c r="UOF261" s="465"/>
      <c r="UOG261" s="460"/>
      <c r="UOH261" s="460"/>
      <c r="UOI261" s="460"/>
      <c r="UOJ261" s="460"/>
      <c r="UOM261" s="460"/>
      <c r="UON261" s="460"/>
      <c r="UOO261" s="460"/>
      <c r="UOP261" s="460"/>
      <c r="UOQ261" s="460"/>
      <c r="UOR261" s="465"/>
      <c r="UOS261" s="460"/>
      <c r="UOT261" s="460"/>
      <c r="UOU261" s="460"/>
      <c r="UOV261" s="460"/>
      <c r="UOY261" s="460"/>
      <c r="UOZ261" s="460"/>
      <c r="UPA261" s="460"/>
      <c r="UPB261" s="460"/>
      <c r="UPC261" s="460"/>
      <c r="UPD261" s="465"/>
      <c r="UPE261" s="460"/>
      <c r="UPF261" s="460"/>
      <c r="UPG261" s="460"/>
      <c r="UPH261" s="460"/>
      <c r="UPK261" s="460"/>
      <c r="UPL261" s="460"/>
      <c r="UPM261" s="460"/>
      <c r="UPN261" s="460"/>
      <c r="UPO261" s="460"/>
      <c r="UPP261" s="465"/>
      <c r="UPQ261" s="460"/>
      <c r="UPR261" s="460"/>
      <c r="UPS261" s="460"/>
      <c r="UPT261" s="460"/>
      <c r="UPW261" s="460"/>
      <c r="UPX261" s="460"/>
      <c r="UPY261" s="460"/>
      <c r="UPZ261" s="460"/>
      <c r="UQA261" s="460"/>
      <c r="UQB261" s="465"/>
      <c r="UQC261" s="460"/>
      <c r="UQD261" s="460"/>
      <c r="UQE261" s="460"/>
      <c r="UQF261" s="460"/>
      <c r="UQI261" s="460"/>
      <c r="UQJ261" s="460"/>
      <c r="UQK261" s="460"/>
      <c r="UQL261" s="460"/>
      <c r="UQM261" s="460"/>
      <c r="UQN261" s="465"/>
      <c r="UQO261" s="460"/>
      <c r="UQP261" s="460"/>
      <c r="UQQ261" s="460"/>
      <c r="UQR261" s="460"/>
      <c r="UQU261" s="460"/>
      <c r="UQV261" s="460"/>
      <c r="UQW261" s="460"/>
      <c r="UQX261" s="460"/>
      <c r="UQY261" s="460"/>
      <c r="UQZ261" s="465"/>
      <c r="URA261" s="460"/>
      <c r="URB261" s="460"/>
      <c r="URC261" s="460"/>
      <c r="URD261" s="460"/>
      <c r="URG261" s="460"/>
      <c r="URH261" s="460"/>
      <c r="URI261" s="460"/>
      <c r="URJ261" s="460"/>
      <c r="URK261" s="460"/>
      <c r="URL261" s="465"/>
      <c r="URM261" s="460"/>
      <c r="URN261" s="460"/>
      <c r="URO261" s="460"/>
      <c r="URP261" s="460"/>
      <c r="URS261" s="460"/>
      <c r="URT261" s="460"/>
      <c r="URU261" s="460"/>
      <c r="URV261" s="460"/>
      <c r="URW261" s="460"/>
      <c r="URX261" s="465"/>
      <c r="URY261" s="460"/>
      <c r="URZ261" s="460"/>
      <c r="USA261" s="460"/>
      <c r="USB261" s="460"/>
      <c r="USE261" s="460"/>
      <c r="USF261" s="460"/>
      <c r="USG261" s="460"/>
      <c r="USH261" s="460"/>
      <c r="USI261" s="460"/>
      <c r="USJ261" s="465"/>
      <c r="USK261" s="460"/>
      <c r="USL261" s="460"/>
      <c r="USM261" s="460"/>
      <c r="USN261" s="460"/>
      <c r="USQ261" s="460"/>
      <c r="USR261" s="460"/>
      <c r="USS261" s="460"/>
      <c r="UST261" s="460"/>
      <c r="USU261" s="460"/>
      <c r="USV261" s="465"/>
      <c r="USW261" s="460"/>
      <c r="USX261" s="460"/>
      <c r="USY261" s="460"/>
      <c r="USZ261" s="460"/>
      <c r="UTC261" s="460"/>
      <c r="UTD261" s="460"/>
      <c r="UTE261" s="460"/>
      <c r="UTF261" s="460"/>
      <c r="UTG261" s="460"/>
      <c r="UTH261" s="465"/>
      <c r="UTI261" s="460"/>
      <c r="UTJ261" s="460"/>
      <c r="UTK261" s="460"/>
      <c r="UTL261" s="460"/>
      <c r="UTO261" s="460"/>
      <c r="UTP261" s="460"/>
      <c r="UTQ261" s="460"/>
      <c r="UTR261" s="460"/>
      <c r="UTS261" s="460"/>
      <c r="UTT261" s="465"/>
      <c r="UTU261" s="460"/>
      <c r="UTV261" s="460"/>
      <c r="UTW261" s="460"/>
      <c r="UTX261" s="460"/>
      <c r="UUA261" s="460"/>
      <c r="UUB261" s="460"/>
      <c r="UUC261" s="460"/>
      <c r="UUD261" s="460"/>
      <c r="UUE261" s="460"/>
      <c r="UUF261" s="465"/>
      <c r="UUG261" s="460"/>
      <c r="UUH261" s="460"/>
      <c r="UUI261" s="460"/>
      <c r="UUJ261" s="460"/>
      <c r="UUM261" s="460"/>
      <c r="UUN261" s="460"/>
      <c r="UUO261" s="460"/>
      <c r="UUP261" s="460"/>
      <c r="UUQ261" s="460"/>
      <c r="UUR261" s="465"/>
      <c r="UUS261" s="460"/>
      <c r="UUT261" s="460"/>
      <c r="UUU261" s="460"/>
      <c r="UUV261" s="460"/>
      <c r="UUY261" s="460"/>
      <c r="UUZ261" s="460"/>
      <c r="UVA261" s="460"/>
      <c r="UVB261" s="460"/>
      <c r="UVC261" s="460"/>
      <c r="UVD261" s="465"/>
      <c r="UVE261" s="460"/>
      <c r="UVF261" s="460"/>
      <c r="UVG261" s="460"/>
      <c r="UVH261" s="460"/>
      <c r="UVK261" s="460"/>
      <c r="UVL261" s="460"/>
      <c r="UVM261" s="460"/>
      <c r="UVN261" s="460"/>
      <c r="UVO261" s="460"/>
      <c r="UVP261" s="465"/>
      <c r="UVQ261" s="460"/>
      <c r="UVR261" s="460"/>
      <c r="UVS261" s="460"/>
      <c r="UVT261" s="460"/>
      <c r="UVW261" s="460"/>
      <c r="UVX261" s="460"/>
      <c r="UVY261" s="460"/>
      <c r="UVZ261" s="460"/>
      <c r="UWA261" s="460"/>
      <c r="UWB261" s="465"/>
      <c r="UWC261" s="460"/>
      <c r="UWD261" s="460"/>
      <c r="UWE261" s="460"/>
      <c r="UWF261" s="460"/>
      <c r="UWI261" s="460"/>
      <c r="UWJ261" s="460"/>
      <c r="UWK261" s="460"/>
      <c r="UWL261" s="460"/>
      <c r="UWM261" s="460"/>
      <c r="UWN261" s="465"/>
      <c r="UWO261" s="460"/>
      <c r="UWP261" s="460"/>
      <c r="UWQ261" s="460"/>
      <c r="UWR261" s="460"/>
      <c r="UWU261" s="460"/>
      <c r="UWV261" s="460"/>
      <c r="UWW261" s="460"/>
      <c r="UWX261" s="460"/>
      <c r="UWY261" s="460"/>
      <c r="UWZ261" s="465"/>
      <c r="UXA261" s="460"/>
      <c r="UXB261" s="460"/>
      <c r="UXC261" s="460"/>
      <c r="UXD261" s="460"/>
      <c r="UXG261" s="460"/>
      <c r="UXH261" s="460"/>
      <c r="UXI261" s="460"/>
      <c r="UXJ261" s="460"/>
      <c r="UXK261" s="460"/>
      <c r="UXL261" s="465"/>
      <c r="UXM261" s="460"/>
      <c r="UXN261" s="460"/>
      <c r="UXO261" s="460"/>
      <c r="UXP261" s="460"/>
      <c r="UXS261" s="460"/>
      <c r="UXT261" s="460"/>
      <c r="UXU261" s="460"/>
      <c r="UXV261" s="460"/>
      <c r="UXW261" s="460"/>
      <c r="UXX261" s="465"/>
      <c r="UXY261" s="460"/>
      <c r="UXZ261" s="460"/>
      <c r="UYA261" s="460"/>
      <c r="UYB261" s="460"/>
      <c r="UYE261" s="460"/>
      <c r="UYF261" s="460"/>
      <c r="UYG261" s="460"/>
      <c r="UYH261" s="460"/>
      <c r="UYI261" s="460"/>
      <c r="UYJ261" s="465"/>
      <c r="UYK261" s="460"/>
      <c r="UYL261" s="460"/>
      <c r="UYM261" s="460"/>
      <c r="UYN261" s="460"/>
      <c r="UYQ261" s="460"/>
      <c r="UYR261" s="460"/>
      <c r="UYS261" s="460"/>
      <c r="UYT261" s="460"/>
      <c r="UYU261" s="460"/>
      <c r="UYV261" s="465"/>
      <c r="UYW261" s="460"/>
      <c r="UYX261" s="460"/>
      <c r="UYY261" s="460"/>
      <c r="UYZ261" s="460"/>
      <c r="UZC261" s="460"/>
      <c r="UZD261" s="460"/>
      <c r="UZE261" s="460"/>
      <c r="UZF261" s="460"/>
      <c r="UZG261" s="460"/>
      <c r="UZH261" s="465"/>
      <c r="UZI261" s="460"/>
      <c r="UZJ261" s="460"/>
      <c r="UZK261" s="460"/>
      <c r="UZL261" s="460"/>
      <c r="UZO261" s="460"/>
      <c r="UZP261" s="460"/>
      <c r="UZQ261" s="460"/>
      <c r="UZR261" s="460"/>
      <c r="UZS261" s="460"/>
      <c r="UZT261" s="465"/>
      <c r="UZU261" s="460"/>
      <c r="UZV261" s="460"/>
      <c r="UZW261" s="460"/>
      <c r="UZX261" s="460"/>
      <c r="VAA261" s="460"/>
      <c r="VAB261" s="460"/>
      <c r="VAC261" s="460"/>
      <c r="VAD261" s="460"/>
      <c r="VAE261" s="460"/>
      <c r="VAF261" s="465"/>
      <c r="VAG261" s="460"/>
      <c r="VAH261" s="460"/>
      <c r="VAI261" s="460"/>
      <c r="VAJ261" s="460"/>
      <c r="VAM261" s="460"/>
      <c r="VAN261" s="460"/>
      <c r="VAO261" s="460"/>
      <c r="VAP261" s="460"/>
      <c r="VAQ261" s="460"/>
      <c r="VAR261" s="465"/>
      <c r="VAS261" s="460"/>
      <c r="VAT261" s="460"/>
      <c r="VAU261" s="460"/>
      <c r="VAV261" s="460"/>
      <c r="VAY261" s="460"/>
      <c r="VAZ261" s="460"/>
      <c r="VBA261" s="460"/>
      <c r="VBB261" s="460"/>
      <c r="VBC261" s="460"/>
      <c r="VBD261" s="465"/>
      <c r="VBE261" s="460"/>
      <c r="VBF261" s="460"/>
      <c r="VBG261" s="460"/>
      <c r="VBH261" s="460"/>
      <c r="VBK261" s="460"/>
      <c r="VBL261" s="460"/>
      <c r="VBM261" s="460"/>
      <c r="VBN261" s="460"/>
      <c r="VBO261" s="460"/>
      <c r="VBP261" s="465"/>
      <c r="VBQ261" s="460"/>
      <c r="VBR261" s="460"/>
      <c r="VBS261" s="460"/>
      <c r="VBT261" s="460"/>
      <c r="VBW261" s="460"/>
      <c r="VBX261" s="460"/>
      <c r="VBY261" s="460"/>
      <c r="VBZ261" s="460"/>
      <c r="VCA261" s="460"/>
      <c r="VCB261" s="465"/>
      <c r="VCC261" s="460"/>
      <c r="VCD261" s="460"/>
      <c r="VCE261" s="460"/>
      <c r="VCF261" s="460"/>
      <c r="VCI261" s="460"/>
      <c r="VCJ261" s="460"/>
      <c r="VCK261" s="460"/>
      <c r="VCL261" s="460"/>
      <c r="VCM261" s="460"/>
      <c r="VCN261" s="465"/>
      <c r="VCO261" s="460"/>
      <c r="VCP261" s="460"/>
      <c r="VCQ261" s="460"/>
      <c r="VCR261" s="460"/>
      <c r="VCU261" s="460"/>
      <c r="VCV261" s="460"/>
      <c r="VCW261" s="460"/>
      <c r="VCX261" s="460"/>
      <c r="VCY261" s="460"/>
      <c r="VCZ261" s="465"/>
      <c r="VDA261" s="460"/>
      <c r="VDB261" s="460"/>
      <c r="VDC261" s="460"/>
      <c r="VDD261" s="460"/>
      <c r="VDG261" s="460"/>
      <c r="VDH261" s="460"/>
      <c r="VDI261" s="460"/>
      <c r="VDJ261" s="460"/>
      <c r="VDK261" s="460"/>
      <c r="VDL261" s="465"/>
      <c r="VDM261" s="460"/>
      <c r="VDN261" s="460"/>
      <c r="VDO261" s="460"/>
      <c r="VDP261" s="460"/>
      <c r="VDS261" s="460"/>
      <c r="VDT261" s="460"/>
      <c r="VDU261" s="460"/>
      <c r="VDV261" s="460"/>
      <c r="VDW261" s="460"/>
      <c r="VDX261" s="465"/>
      <c r="VDY261" s="460"/>
      <c r="VDZ261" s="460"/>
      <c r="VEA261" s="460"/>
      <c r="VEB261" s="460"/>
      <c r="VEE261" s="460"/>
      <c r="VEF261" s="460"/>
      <c r="VEG261" s="460"/>
      <c r="VEH261" s="460"/>
      <c r="VEI261" s="460"/>
      <c r="VEJ261" s="465"/>
      <c r="VEK261" s="460"/>
      <c r="VEL261" s="460"/>
      <c r="VEM261" s="460"/>
      <c r="VEN261" s="460"/>
      <c r="VEQ261" s="460"/>
      <c r="VER261" s="460"/>
      <c r="VES261" s="460"/>
      <c r="VET261" s="460"/>
      <c r="VEU261" s="460"/>
      <c r="VEV261" s="465"/>
      <c r="VEW261" s="460"/>
      <c r="VEX261" s="460"/>
      <c r="VEY261" s="460"/>
      <c r="VEZ261" s="460"/>
      <c r="VFC261" s="460"/>
      <c r="VFD261" s="460"/>
      <c r="VFE261" s="460"/>
      <c r="VFF261" s="460"/>
      <c r="VFG261" s="460"/>
      <c r="VFH261" s="465"/>
      <c r="VFI261" s="460"/>
      <c r="VFJ261" s="460"/>
      <c r="VFK261" s="460"/>
      <c r="VFL261" s="460"/>
      <c r="VFO261" s="460"/>
      <c r="VFP261" s="460"/>
      <c r="VFQ261" s="460"/>
      <c r="VFR261" s="460"/>
      <c r="VFS261" s="460"/>
      <c r="VFT261" s="465"/>
      <c r="VFU261" s="460"/>
      <c r="VFV261" s="460"/>
      <c r="VFW261" s="460"/>
      <c r="VFX261" s="460"/>
      <c r="VGA261" s="460"/>
      <c r="VGB261" s="460"/>
      <c r="VGC261" s="460"/>
      <c r="VGD261" s="460"/>
      <c r="VGE261" s="460"/>
      <c r="VGF261" s="465"/>
      <c r="VGG261" s="460"/>
      <c r="VGH261" s="460"/>
      <c r="VGI261" s="460"/>
      <c r="VGJ261" s="460"/>
      <c r="VGM261" s="460"/>
      <c r="VGN261" s="460"/>
      <c r="VGO261" s="460"/>
      <c r="VGP261" s="460"/>
      <c r="VGQ261" s="460"/>
      <c r="VGR261" s="465"/>
      <c r="VGS261" s="460"/>
      <c r="VGT261" s="460"/>
      <c r="VGU261" s="460"/>
      <c r="VGV261" s="460"/>
      <c r="VGY261" s="460"/>
      <c r="VGZ261" s="460"/>
      <c r="VHA261" s="460"/>
      <c r="VHB261" s="460"/>
      <c r="VHC261" s="460"/>
      <c r="VHD261" s="465"/>
      <c r="VHE261" s="460"/>
      <c r="VHF261" s="460"/>
      <c r="VHG261" s="460"/>
      <c r="VHH261" s="460"/>
      <c r="VHK261" s="460"/>
      <c r="VHL261" s="460"/>
      <c r="VHM261" s="460"/>
      <c r="VHN261" s="460"/>
      <c r="VHO261" s="460"/>
      <c r="VHP261" s="465"/>
      <c r="VHQ261" s="460"/>
      <c r="VHR261" s="460"/>
      <c r="VHS261" s="460"/>
      <c r="VHT261" s="460"/>
      <c r="VHW261" s="460"/>
      <c r="VHX261" s="460"/>
      <c r="VHY261" s="460"/>
      <c r="VHZ261" s="460"/>
      <c r="VIA261" s="460"/>
      <c r="VIB261" s="465"/>
      <c r="VIC261" s="460"/>
      <c r="VID261" s="460"/>
      <c r="VIE261" s="460"/>
      <c r="VIF261" s="460"/>
      <c r="VII261" s="460"/>
      <c r="VIJ261" s="460"/>
      <c r="VIK261" s="460"/>
      <c r="VIL261" s="460"/>
      <c r="VIM261" s="460"/>
      <c r="VIN261" s="465"/>
      <c r="VIO261" s="460"/>
      <c r="VIP261" s="460"/>
      <c r="VIQ261" s="460"/>
      <c r="VIR261" s="460"/>
      <c r="VIU261" s="460"/>
      <c r="VIV261" s="460"/>
      <c r="VIW261" s="460"/>
      <c r="VIX261" s="460"/>
      <c r="VIY261" s="460"/>
      <c r="VIZ261" s="465"/>
      <c r="VJA261" s="460"/>
      <c r="VJB261" s="460"/>
      <c r="VJC261" s="460"/>
      <c r="VJD261" s="460"/>
      <c r="VJG261" s="460"/>
      <c r="VJH261" s="460"/>
      <c r="VJI261" s="460"/>
      <c r="VJJ261" s="460"/>
      <c r="VJK261" s="460"/>
      <c r="VJL261" s="465"/>
      <c r="VJM261" s="460"/>
      <c r="VJN261" s="460"/>
      <c r="VJO261" s="460"/>
      <c r="VJP261" s="460"/>
      <c r="VJS261" s="460"/>
      <c r="VJT261" s="460"/>
      <c r="VJU261" s="460"/>
      <c r="VJV261" s="460"/>
      <c r="VJW261" s="460"/>
      <c r="VJX261" s="465"/>
      <c r="VJY261" s="460"/>
      <c r="VJZ261" s="460"/>
      <c r="VKA261" s="460"/>
      <c r="VKB261" s="460"/>
      <c r="VKE261" s="460"/>
      <c r="VKF261" s="460"/>
      <c r="VKG261" s="460"/>
      <c r="VKH261" s="460"/>
      <c r="VKI261" s="460"/>
      <c r="VKJ261" s="465"/>
      <c r="VKK261" s="460"/>
      <c r="VKL261" s="460"/>
      <c r="VKM261" s="460"/>
      <c r="VKN261" s="460"/>
      <c r="VKQ261" s="460"/>
      <c r="VKR261" s="460"/>
      <c r="VKS261" s="460"/>
      <c r="VKT261" s="460"/>
      <c r="VKU261" s="460"/>
      <c r="VKV261" s="465"/>
      <c r="VKW261" s="460"/>
      <c r="VKX261" s="460"/>
      <c r="VKY261" s="460"/>
      <c r="VKZ261" s="460"/>
      <c r="VLC261" s="460"/>
      <c r="VLD261" s="460"/>
      <c r="VLE261" s="460"/>
      <c r="VLF261" s="460"/>
      <c r="VLG261" s="460"/>
      <c r="VLH261" s="465"/>
      <c r="VLI261" s="460"/>
      <c r="VLJ261" s="460"/>
      <c r="VLK261" s="460"/>
      <c r="VLL261" s="460"/>
      <c r="VLO261" s="460"/>
      <c r="VLP261" s="460"/>
      <c r="VLQ261" s="460"/>
      <c r="VLR261" s="460"/>
      <c r="VLS261" s="460"/>
      <c r="VLT261" s="465"/>
      <c r="VLU261" s="460"/>
      <c r="VLV261" s="460"/>
      <c r="VLW261" s="460"/>
      <c r="VLX261" s="460"/>
      <c r="VMA261" s="460"/>
      <c r="VMB261" s="460"/>
      <c r="VMC261" s="460"/>
      <c r="VMD261" s="460"/>
      <c r="VME261" s="460"/>
      <c r="VMF261" s="465"/>
      <c r="VMG261" s="460"/>
      <c r="VMH261" s="460"/>
      <c r="VMI261" s="460"/>
      <c r="VMJ261" s="460"/>
      <c r="VMM261" s="460"/>
      <c r="VMN261" s="460"/>
      <c r="VMO261" s="460"/>
      <c r="VMP261" s="460"/>
      <c r="VMQ261" s="460"/>
      <c r="VMR261" s="465"/>
      <c r="VMS261" s="460"/>
      <c r="VMT261" s="460"/>
      <c r="VMU261" s="460"/>
      <c r="VMV261" s="460"/>
      <c r="VMY261" s="460"/>
      <c r="VMZ261" s="460"/>
      <c r="VNA261" s="460"/>
      <c r="VNB261" s="460"/>
      <c r="VNC261" s="460"/>
      <c r="VND261" s="465"/>
      <c r="VNE261" s="460"/>
      <c r="VNF261" s="460"/>
      <c r="VNG261" s="460"/>
      <c r="VNH261" s="460"/>
      <c r="VNK261" s="460"/>
      <c r="VNL261" s="460"/>
      <c r="VNM261" s="460"/>
      <c r="VNN261" s="460"/>
      <c r="VNO261" s="460"/>
      <c r="VNP261" s="465"/>
      <c r="VNQ261" s="460"/>
      <c r="VNR261" s="460"/>
      <c r="VNS261" s="460"/>
      <c r="VNT261" s="460"/>
      <c r="VNW261" s="460"/>
      <c r="VNX261" s="460"/>
      <c r="VNY261" s="460"/>
      <c r="VNZ261" s="460"/>
      <c r="VOA261" s="460"/>
      <c r="VOB261" s="465"/>
      <c r="VOC261" s="460"/>
      <c r="VOD261" s="460"/>
      <c r="VOE261" s="460"/>
      <c r="VOF261" s="460"/>
      <c r="VOI261" s="460"/>
      <c r="VOJ261" s="460"/>
      <c r="VOK261" s="460"/>
      <c r="VOL261" s="460"/>
      <c r="VOM261" s="460"/>
      <c r="VON261" s="465"/>
      <c r="VOO261" s="460"/>
      <c r="VOP261" s="460"/>
      <c r="VOQ261" s="460"/>
      <c r="VOR261" s="460"/>
      <c r="VOU261" s="460"/>
      <c r="VOV261" s="460"/>
      <c r="VOW261" s="460"/>
      <c r="VOX261" s="460"/>
      <c r="VOY261" s="460"/>
      <c r="VOZ261" s="465"/>
      <c r="VPA261" s="460"/>
      <c r="VPB261" s="460"/>
      <c r="VPC261" s="460"/>
      <c r="VPD261" s="460"/>
      <c r="VPG261" s="460"/>
      <c r="VPH261" s="460"/>
      <c r="VPI261" s="460"/>
      <c r="VPJ261" s="460"/>
      <c r="VPK261" s="460"/>
      <c r="VPL261" s="465"/>
      <c r="VPM261" s="460"/>
      <c r="VPN261" s="460"/>
      <c r="VPO261" s="460"/>
      <c r="VPP261" s="460"/>
      <c r="VPS261" s="460"/>
      <c r="VPT261" s="460"/>
      <c r="VPU261" s="460"/>
      <c r="VPV261" s="460"/>
      <c r="VPW261" s="460"/>
      <c r="VPX261" s="465"/>
      <c r="VPY261" s="460"/>
      <c r="VPZ261" s="460"/>
      <c r="VQA261" s="460"/>
      <c r="VQB261" s="460"/>
      <c r="VQE261" s="460"/>
      <c r="VQF261" s="460"/>
      <c r="VQG261" s="460"/>
      <c r="VQH261" s="460"/>
      <c r="VQI261" s="460"/>
      <c r="VQJ261" s="465"/>
      <c r="VQK261" s="460"/>
      <c r="VQL261" s="460"/>
      <c r="VQM261" s="460"/>
      <c r="VQN261" s="460"/>
      <c r="VQQ261" s="460"/>
      <c r="VQR261" s="460"/>
      <c r="VQS261" s="460"/>
      <c r="VQT261" s="460"/>
      <c r="VQU261" s="460"/>
      <c r="VQV261" s="465"/>
      <c r="VQW261" s="460"/>
      <c r="VQX261" s="460"/>
      <c r="VQY261" s="460"/>
      <c r="VQZ261" s="460"/>
      <c r="VRC261" s="460"/>
      <c r="VRD261" s="460"/>
      <c r="VRE261" s="460"/>
      <c r="VRF261" s="460"/>
      <c r="VRG261" s="460"/>
      <c r="VRH261" s="465"/>
      <c r="VRI261" s="460"/>
      <c r="VRJ261" s="460"/>
      <c r="VRK261" s="460"/>
      <c r="VRL261" s="460"/>
      <c r="VRO261" s="460"/>
      <c r="VRP261" s="460"/>
      <c r="VRQ261" s="460"/>
      <c r="VRR261" s="460"/>
      <c r="VRS261" s="460"/>
      <c r="VRT261" s="465"/>
      <c r="VRU261" s="460"/>
      <c r="VRV261" s="460"/>
      <c r="VRW261" s="460"/>
      <c r="VRX261" s="460"/>
      <c r="VSA261" s="460"/>
      <c r="VSB261" s="460"/>
      <c r="VSC261" s="460"/>
      <c r="VSD261" s="460"/>
      <c r="VSE261" s="460"/>
      <c r="VSF261" s="465"/>
      <c r="VSG261" s="460"/>
      <c r="VSH261" s="460"/>
      <c r="VSI261" s="460"/>
      <c r="VSJ261" s="460"/>
      <c r="VSM261" s="460"/>
      <c r="VSN261" s="460"/>
      <c r="VSO261" s="460"/>
      <c r="VSP261" s="460"/>
      <c r="VSQ261" s="460"/>
      <c r="VSR261" s="465"/>
      <c r="VSS261" s="460"/>
      <c r="VST261" s="460"/>
      <c r="VSU261" s="460"/>
      <c r="VSV261" s="460"/>
      <c r="VSY261" s="460"/>
      <c r="VSZ261" s="460"/>
      <c r="VTA261" s="460"/>
      <c r="VTB261" s="460"/>
      <c r="VTC261" s="460"/>
      <c r="VTD261" s="465"/>
      <c r="VTE261" s="460"/>
      <c r="VTF261" s="460"/>
      <c r="VTG261" s="460"/>
      <c r="VTH261" s="460"/>
      <c r="VTK261" s="460"/>
      <c r="VTL261" s="460"/>
      <c r="VTM261" s="460"/>
      <c r="VTN261" s="460"/>
      <c r="VTO261" s="460"/>
      <c r="VTP261" s="465"/>
      <c r="VTQ261" s="460"/>
      <c r="VTR261" s="460"/>
      <c r="VTS261" s="460"/>
      <c r="VTT261" s="460"/>
      <c r="VTW261" s="460"/>
      <c r="VTX261" s="460"/>
      <c r="VTY261" s="460"/>
      <c r="VTZ261" s="460"/>
      <c r="VUA261" s="460"/>
      <c r="VUB261" s="465"/>
      <c r="VUC261" s="460"/>
      <c r="VUD261" s="460"/>
      <c r="VUE261" s="460"/>
      <c r="VUF261" s="460"/>
      <c r="VUI261" s="460"/>
      <c r="VUJ261" s="460"/>
      <c r="VUK261" s="460"/>
      <c r="VUL261" s="460"/>
      <c r="VUM261" s="460"/>
      <c r="VUN261" s="465"/>
      <c r="VUO261" s="460"/>
      <c r="VUP261" s="460"/>
      <c r="VUQ261" s="460"/>
      <c r="VUR261" s="460"/>
      <c r="VUU261" s="460"/>
      <c r="VUV261" s="460"/>
      <c r="VUW261" s="460"/>
      <c r="VUX261" s="460"/>
      <c r="VUY261" s="460"/>
      <c r="VUZ261" s="465"/>
      <c r="VVA261" s="460"/>
      <c r="VVB261" s="460"/>
      <c r="VVC261" s="460"/>
      <c r="VVD261" s="460"/>
      <c r="VVG261" s="460"/>
      <c r="VVH261" s="460"/>
      <c r="VVI261" s="460"/>
      <c r="VVJ261" s="460"/>
      <c r="VVK261" s="460"/>
      <c r="VVL261" s="465"/>
      <c r="VVM261" s="460"/>
      <c r="VVN261" s="460"/>
      <c r="VVO261" s="460"/>
      <c r="VVP261" s="460"/>
      <c r="VVS261" s="460"/>
      <c r="VVT261" s="460"/>
      <c r="VVU261" s="460"/>
      <c r="VVV261" s="460"/>
      <c r="VVW261" s="460"/>
      <c r="VVX261" s="465"/>
      <c r="VVY261" s="460"/>
      <c r="VVZ261" s="460"/>
      <c r="VWA261" s="460"/>
      <c r="VWB261" s="460"/>
      <c r="VWE261" s="460"/>
      <c r="VWF261" s="460"/>
      <c r="VWG261" s="460"/>
      <c r="VWH261" s="460"/>
      <c r="VWI261" s="460"/>
      <c r="VWJ261" s="465"/>
      <c r="VWK261" s="460"/>
      <c r="VWL261" s="460"/>
      <c r="VWM261" s="460"/>
      <c r="VWN261" s="460"/>
      <c r="VWQ261" s="460"/>
      <c r="VWR261" s="460"/>
      <c r="VWS261" s="460"/>
      <c r="VWT261" s="460"/>
      <c r="VWU261" s="460"/>
      <c r="VWV261" s="465"/>
      <c r="VWW261" s="460"/>
      <c r="VWX261" s="460"/>
      <c r="VWY261" s="460"/>
      <c r="VWZ261" s="460"/>
      <c r="VXC261" s="460"/>
      <c r="VXD261" s="460"/>
      <c r="VXE261" s="460"/>
      <c r="VXF261" s="460"/>
      <c r="VXG261" s="460"/>
      <c r="VXH261" s="465"/>
      <c r="VXI261" s="460"/>
      <c r="VXJ261" s="460"/>
      <c r="VXK261" s="460"/>
      <c r="VXL261" s="460"/>
      <c r="VXO261" s="460"/>
      <c r="VXP261" s="460"/>
      <c r="VXQ261" s="460"/>
      <c r="VXR261" s="460"/>
      <c r="VXS261" s="460"/>
      <c r="VXT261" s="465"/>
      <c r="VXU261" s="460"/>
      <c r="VXV261" s="460"/>
      <c r="VXW261" s="460"/>
      <c r="VXX261" s="460"/>
      <c r="VYA261" s="460"/>
      <c r="VYB261" s="460"/>
      <c r="VYC261" s="460"/>
      <c r="VYD261" s="460"/>
      <c r="VYE261" s="460"/>
      <c r="VYF261" s="465"/>
      <c r="VYG261" s="460"/>
      <c r="VYH261" s="460"/>
      <c r="VYI261" s="460"/>
      <c r="VYJ261" s="460"/>
      <c r="VYM261" s="460"/>
      <c r="VYN261" s="460"/>
      <c r="VYO261" s="460"/>
      <c r="VYP261" s="460"/>
      <c r="VYQ261" s="460"/>
      <c r="VYR261" s="465"/>
      <c r="VYS261" s="460"/>
      <c r="VYT261" s="460"/>
      <c r="VYU261" s="460"/>
      <c r="VYV261" s="460"/>
      <c r="VYY261" s="460"/>
      <c r="VYZ261" s="460"/>
      <c r="VZA261" s="460"/>
      <c r="VZB261" s="460"/>
      <c r="VZC261" s="460"/>
      <c r="VZD261" s="465"/>
      <c r="VZE261" s="460"/>
      <c r="VZF261" s="460"/>
      <c r="VZG261" s="460"/>
      <c r="VZH261" s="460"/>
      <c r="VZK261" s="460"/>
      <c r="VZL261" s="460"/>
      <c r="VZM261" s="460"/>
      <c r="VZN261" s="460"/>
      <c r="VZO261" s="460"/>
      <c r="VZP261" s="465"/>
      <c r="VZQ261" s="460"/>
      <c r="VZR261" s="460"/>
      <c r="VZS261" s="460"/>
      <c r="VZT261" s="460"/>
      <c r="VZW261" s="460"/>
      <c r="VZX261" s="460"/>
      <c r="VZY261" s="460"/>
      <c r="VZZ261" s="460"/>
      <c r="WAA261" s="460"/>
      <c r="WAB261" s="465"/>
      <c r="WAC261" s="460"/>
      <c r="WAD261" s="460"/>
      <c r="WAE261" s="460"/>
      <c r="WAF261" s="460"/>
      <c r="WAI261" s="460"/>
      <c r="WAJ261" s="460"/>
      <c r="WAK261" s="460"/>
      <c r="WAL261" s="460"/>
      <c r="WAM261" s="460"/>
      <c r="WAN261" s="465"/>
      <c r="WAO261" s="460"/>
      <c r="WAP261" s="460"/>
      <c r="WAQ261" s="460"/>
      <c r="WAR261" s="460"/>
      <c r="WAU261" s="460"/>
      <c r="WAV261" s="460"/>
      <c r="WAW261" s="460"/>
      <c r="WAX261" s="460"/>
      <c r="WAY261" s="460"/>
      <c r="WAZ261" s="465"/>
      <c r="WBA261" s="460"/>
      <c r="WBB261" s="460"/>
      <c r="WBC261" s="460"/>
      <c r="WBD261" s="460"/>
      <c r="WBG261" s="460"/>
      <c r="WBH261" s="460"/>
      <c r="WBI261" s="460"/>
      <c r="WBJ261" s="460"/>
      <c r="WBK261" s="460"/>
      <c r="WBL261" s="465"/>
      <c r="WBM261" s="460"/>
      <c r="WBN261" s="460"/>
      <c r="WBO261" s="460"/>
      <c r="WBP261" s="460"/>
      <c r="WBS261" s="460"/>
      <c r="WBT261" s="460"/>
      <c r="WBU261" s="460"/>
      <c r="WBV261" s="460"/>
      <c r="WBW261" s="460"/>
      <c r="WBX261" s="465"/>
      <c r="WBY261" s="460"/>
      <c r="WBZ261" s="460"/>
      <c r="WCA261" s="460"/>
      <c r="WCB261" s="460"/>
      <c r="WCE261" s="460"/>
      <c r="WCF261" s="460"/>
      <c r="WCG261" s="460"/>
      <c r="WCH261" s="460"/>
      <c r="WCI261" s="460"/>
      <c r="WCJ261" s="465"/>
      <c r="WCK261" s="460"/>
      <c r="WCL261" s="460"/>
      <c r="WCM261" s="460"/>
      <c r="WCN261" s="460"/>
      <c r="WCQ261" s="460"/>
      <c r="WCR261" s="460"/>
      <c r="WCS261" s="460"/>
      <c r="WCT261" s="460"/>
      <c r="WCU261" s="460"/>
      <c r="WCV261" s="465"/>
      <c r="WCW261" s="460"/>
      <c r="WCX261" s="460"/>
      <c r="WCY261" s="460"/>
      <c r="WCZ261" s="460"/>
      <c r="WDC261" s="460"/>
      <c r="WDD261" s="460"/>
      <c r="WDE261" s="460"/>
      <c r="WDF261" s="460"/>
      <c r="WDG261" s="460"/>
      <c r="WDH261" s="465"/>
      <c r="WDI261" s="460"/>
      <c r="WDJ261" s="460"/>
      <c r="WDK261" s="460"/>
      <c r="WDL261" s="460"/>
      <c r="WDO261" s="460"/>
      <c r="WDP261" s="460"/>
      <c r="WDQ261" s="460"/>
      <c r="WDR261" s="460"/>
      <c r="WDS261" s="460"/>
      <c r="WDT261" s="465"/>
      <c r="WDU261" s="460"/>
      <c r="WDV261" s="460"/>
      <c r="WDW261" s="460"/>
      <c r="WDX261" s="460"/>
      <c r="WEA261" s="460"/>
      <c r="WEB261" s="460"/>
      <c r="WEC261" s="460"/>
      <c r="WED261" s="460"/>
      <c r="WEE261" s="460"/>
      <c r="WEF261" s="465"/>
      <c r="WEG261" s="460"/>
      <c r="WEH261" s="460"/>
      <c r="WEI261" s="460"/>
      <c r="WEJ261" s="460"/>
      <c r="WEM261" s="460"/>
      <c r="WEN261" s="460"/>
      <c r="WEO261" s="460"/>
      <c r="WEP261" s="460"/>
      <c r="WEQ261" s="460"/>
      <c r="WER261" s="465"/>
      <c r="WES261" s="460"/>
      <c r="WET261" s="460"/>
      <c r="WEU261" s="460"/>
      <c r="WEV261" s="460"/>
      <c r="WEY261" s="460"/>
      <c r="WEZ261" s="460"/>
      <c r="WFA261" s="460"/>
      <c r="WFB261" s="460"/>
      <c r="WFC261" s="460"/>
      <c r="WFD261" s="465"/>
      <c r="WFE261" s="460"/>
      <c r="WFF261" s="460"/>
      <c r="WFG261" s="460"/>
      <c r="WFH261" s="460"/>
      <c r="WFK261" s="460"/>
      <c r="WFL261" s="460"/>
      <c r="WFM261" s="460"/>
      <c r="WFN261" s="460"/>
      <c r="WFO261" s="460"/>
      <c r="WFP261" s="465"/>
      <c r="WFQ261" s="460"/>
      <c r="WFR261" s="460"/>
      <c r="WFS261" s="460"/>
      <c r="WFT261" s="460"/>
      <c r="WFW261" s="460"/>
      <c r="WFX261" s="460"/>
      <c r="WFY261" s="460"/>
      <c r="WFZ261" s="460"/>
      <c r="WGA261" s="460"/>
      <c r="WGB261" s="465"/>
      <c r="WGC261" s="460"/>
      <c r="WGD261" s="460"/>
      <c r="WGE261" s="460"/>
      <c r="WGF261" s="460"/>
      <c r="WGI261" s="460"/>
      <c r="WGJ261" s="460"/>
      <c r="WGK261" s="460"/>
      <c r="WGL261" s="460"/>
      <c r="WGM261" s="460"/>
      <c r="WGN261" s="465"/>
      <c r="WGO261" s="460"/>
      <c r="WGP261" s="460"/>
      <c r="WGQ261" s="460"/>
      <c r="WGR261" s="460"/>
      <c r="WGU261" s="460"/>
      <c r="WGV261" s="460"/>
      <c r="WGW261" s="460"/>
      <c r="WGX261" s="460"/>
      <c r="WGY261" s="460"/>
      <c r="WGZ261" s="465"/>
      <c r="WHA261" s="460"/>
      <c r="WHB261" s="460"/>
      <c r="WHC261" s="460"/>
      <c r="WHD261" s="460"/>
      <c r="WHG261" s="460"/>
      <c r="WHH261" s="460"/>
      <c r="WHI261" s="460"/>
      <c r="WHJ261" s="460"/>
      <c r="WHK261" s="460"/>
      <c r="WHL261" s="465"/>
      <c r="WHM261" s="460"/>
      <c r="WHN261" s="460"/>
      <c r="WHO261" s="460"/>
      <c r="WHP261" s="460"/>
      <c r="WHS261" s="460"/>
      <c r="WHT261" s="460"/>
      <c r="WHU261" s="460"/>
      <c r="WHV261" s="460"/>
      <c r="WHW261" s="460"/>
      <c r="WHX261" s="465"/>
      <c r="WHY261" s="460"/>
      <c r="WHZ261" s="460"/>
      <c r="WIA261" s="460"/>
      <c r="WIB261" s="460"/>
      <c r="WIE261" s="460"/>
      <c r="WIF261" s="460"/>
      <c r="WIG261" s="460"/>
      <c r="WIH261" s="460"/>
      <c r="WII261" s="460"/>
      <c r="WIJ261" s="465"/>
      <c r="WIK261" s="460"/>
      <c r="WIL261" s="460"/>
      <c r="WIM261" s="460"/>
      <c r="WIN261" s="460"/>
      <c r="WIQ261" s="460"/>
      <c r="WIR261" s="460"/>
      <c r="WIS261" s="460"/>
      <c r="WIT261" s="460"/>
      <c r="WIU261" s="460"/>
      <c r="WIV261" s="465"/>
      <c r="WIW261" s="460"/>
      <c r="WIX261" s="460"/>
      <c r="WIY261" s="460"/>
      <c r="WIZ261" s="460"/>
      <c r="WJC261" s="460"/>
      <c r="WJD261" s="460"/>
      <c r="WJE261" s="460"/>
      <c r="WJF261" s="460"/>
      <c r="WJG261" s="460"/>
      <c r="WJH261" s="465"/>
      <c r="WJI261" s="460"/>
      <c r="WJJ261" s="460"/>
      <c r="WJK261" s="460"/>
      <c r="WJL261" s="460"/>
      <c r="WJO261" s="460"/>
      <c r="WJP261" s="460"/>
      <c r="WJQ261" s="460"/>
      <c r="WJR261" s="460"/>
      <c r="WJS261" s="460"/>
      <c r="WJT261" s="465"/>
      <c r="WJU261" s="460"/>
      <c r="WJV261" s="460"/>
      <c r="WJW261" s="460"/>
      <c r="WJX261" s="460"/>
      <c r="WKA261" s="460"/>
      <c r="WKB261" s="460"/>
      <c r="WKC261" s="460"/>
      <c r="WKD261" s="460"/>
      <c r="WKE261" s="460"/>
      <c r="WKF261" s="465"/>
      <c r="WKG261" s="460"/>
      <c r="WKH261" s="460"/>
      <c r="WKI261" s="460"/>
      <c r="WKJ261" s="460"/>
      <c r="WKM261" s="460"/>
      <c r="WKN261" s="460"/>
      <c r="WKO261" s="460"/>
      <c r="WKP261" s="460"/>
      <c r="WKQ261" s="460"/>
      <c r="WKR261" s="465"/>
      <c r="WKS261" s="460"/>
      <c r="WKT261" s="460"/>
      <c r="WKU261" s="460"/>
      <c r="WKV261" s="460"/>
      <c r="WKY261" s="460"/>
      <c r="WKZ261" s="460"/>
      <c r="WLA261" s="460"/>
      <c r="WLB261" s="460"/>
      <c r="WLC261" s="460"/>
      <c r="WLD261" s="465"/>
      <c r="WLE261" s="460"/>
      <c r="WLF261" s="460"/>
      <c r="WLG261" s="460"/>
      <c r="WLH261" s="460"/>
      <c r="WLK261" s="460"/>
      <c r="WLL261" s="460"/>
      <c r="WLM261" s="460"/>
      <c r="WLN261" s="460"/>
      <c r="WLO261" s="460"/>
      <c r="WLP261" s="465"/>
      <c r="WLQ261" s="460"/>
      <c r="WLR261" s="460"/>
      <c r="WLS261" s="460"/>
      <c r="WLT261" s="460"/>
      <c r="WLW261" s="460"/>
      <c r="WLX261" s="460"/>
      <c r="WLY261" s="460"/>
      <c r="WLZ261" s="460"/>
      <c r="WMA261" s="460"/>
      <c r="WMB261" s="465"/>
      <c r="WMC261" s="460"/>
      <c r="WMD261" s="460"/>
      <c r="WME261" s="460"/>
      <c r="WMF261" s="460"/>
      <c r="WMI261" s="460"/>
      <c r="WMJ261" s="460"/>
      <c r="WMK261" s="460"/>
      <c r="WML261" s="460"/>
      <c r="WMM261" s="460"/>
      <c r="WMN261" s="465"/>
      <c r="WMO261" s="460"/>
      <c r="WMP261" s="460"/>
      <c r="WMQ261" s="460"/>
      <c r="WMR261" s="460"/>
      <c r="WMU261" s="460"/>
      <c r="WMV261" s="460"/>
      <c r="WMW261" s="460"/>
      <c r="WMX261" s="460"/>
      <c r="WMY261" s="460"/>
      <c r="WMZ261" s="465"/>
      <c r="WNA261" s="460"/>
      <c r="WNB261" s="460"/>
      <c r="WNC261" s="460"/>
      <c r="WND261" s="460"/>
      <c r="WNG261" s="460"/>
      <c r="WNH261" s="460"/>
      <c r="WNI261" s="460"/>
      <c r="WNJ261" s="460"/>
      <c r="WNK261" s="460"/>
      <c r="WNL261" s="465"/>
      <c r="WNM261" s="460"/>
      <c r="WNN261" s="460"/>
      <c r="WNO261" s="460"/>
      <c r="WNP261" s="460"/>
      <c r="WNS261" s="460"/>
      <c r="WNT261" s="460"/>
      <c r="WNU261" s="460"/>
      <c r="WNV261" s="460"/>
      <c r="WNW261" s="460"/>
      <c r="WNX261" s="465"/>
      <c r="WNY261" s="460"/>
      <c r="WNZ261" s="460"/>
      <c r="WOA261" s="460"/>
      <c r="WOB261" s="460"/>
      <c r="WOE261" s="460"/>
      <c r="WOF261" s="460"/>
      <c r="WOG261" s="460"/>
      <c r="WOH261" s="460"/>
      <c r="WOI261" s="460"/>
      <c r="WOJ261" s="465"/>
      <c r="WOK261" s="460"/>
      <c r="WOL261" s="460"/>
      <c r="WOM261" s="460"/>
      <c r="WON261" s="460"/>
      <c r="WOQ261" s="460"/>
      <c r="WOR261" s="460"/>
      <c r="WOS261" s="460"/>
      <c r="WOT261" s="460"/>
      <c r="WOU261" s="460"/>
      <c r="WOV261" s="465"/>
      <c r="WOW261" s="460"/>
      <c r="WOX261" s="460"/>
      <c r="WOY261" s="460"/>
      <c r="WOZ261" s="460"/>
      <c r="WPC261" s="460"/>
      <c r="WPD261" s="460"/>
      <c r="WPE261" s="460"/>
      <c r="WPF261" s="460"/>
      <c r="WPG261" s="460"/>
      <c r="WPH261" s="465"/>
      <c r="WPI261" s="460"/>
      <c r="WPJ261" s="460"/>
      <c r="WPK261" s="460"/>
      <c r="WPL261" s="460"/>
      <c r="WPO261" s="460"/>
      <c r="WPP261" s="460"/>
      <c r="WPQ261" s="460"/>
      <c r="WPR261" s="460"/>
      <c r="WPS261" s="460"/>
      <c r="WPT261" s="465"/>
      <c r="WPU261" s="460"/>
      <c r="WPV261" s="460"/>
      <c r="WPW261" s="460"/>
      <c r="WPX261" s="460"/>
      <c r="WQA261" s="460"/>
      <c r="WQB261" s="460"/>
      <c r="WQC261" s="460"/>
      <c r="WQD261" s="460"/>
      <c r="WQE261" s="460"/>
      <c r="WQF261" s="465"/>
      <c r="WQG261" s="460"/>
      <c r="WQH261" s="460"/>
      <c r="WQI261" s="460"/>
      <c r="WQJ261" s="460"/>
      <c r="WQM261" s="460"/>
      <c r="WQN261" s="460"/>
      <c r="WQO261" s="460"/>
      <c r="WQP261" s="460"/>
      <c r="WQQ261" s="460"/>
      <c r="WQR261" s="465"/>
      <c r="WQS261" s="460"/>
      <c r="WQT261" s="460"/>
      <c r="WQU261" s="460"/>
      <c r="WQV261" s="460"/>
      <c r="WQY261" s="460"/>
      <c r="WQZ261" s="460"/>
      <c r="WRA261" s="460"/>
      <c r="WRB261" s="460"/>
      <c r="WRC261" s="460"/>
      <c r="WRD261" s="465"/>
      <c r="WRE261" s="460"/>
      <c r="WRF261" s="460"/>
      <c r="WRG261" s="460"/>
      <c r="WRH261" s="460"/>
      <c r="WRK261" s="460"/>
      <c r="WRL261" s="460"/>
      <c r="WRM261" s="460"/>
      <c r="WRN261" s="460"/>
      <c r="WRO261" s="460"/>
      <c r="WRP261" s="465"/>
      <c r="WRQ261" s="460"/>
      <c r="WRR261" s="460"/>
      <c r="WRS261" s="460"/>
      <c r="WRT261" s="460"/>
      <c r="WRW261" s="460"/>
      <c r="WRX261" s="460"/>
      <c r="WRY261" s="460"/>
      <c r="WRZ261" s="460"/>
      <c r="WSA261" s="460"/>
      <c r="WSB261" s="465"/>
      <c r="WSC261" s="460"/>
      <c r="WSD261" s="460"/>
      <c r="WSE261" s="460"/>
      <c r="WSF261" s="460"/>
      <c r="WSI261" s="460"/>
      <c r="WSJ261" s="460"/>
      <c r="WSK261" s="460"/>
      <c r="WSL261" s="460"/>
      <c r="WSM261" s="460"/>
      <c r="WSN261" s="465"/>
      <c r="WSO261" s="460"/>
      <c r="WSP261" s="460"/>
      <c r="WSQ261" s="460"/>
      <c r="WSR261" s="460"/>
      <c r="WSU261" s="460"/>
      <c r="WSV261" s="460"/>
      <c r="WSW261" s="460"/>
      <c r="WSX261" s="460"/>
      <c r="WSY261" s="460"/>
      <c r="WSZ261" s="465"/>
      <c r="WTA261" s="460"/>
      <c r="WTB261" s="460"/>
      <c r="WTC261" s="460"/>
      <c r="WTD261" s="460"/>
      <c r="WTG261" s="460"/>
      <c r="WTH261" s="460"/>
      <c r="WTI261" s="460"/>
      <c r="WTJ261" s="460"/>
      <c r="WTK261" s="460"/>
      <c r="WTL261" s="465"/>
      <c r="WTM261" s="460"/>
      <c r="WTN261" s="460"/>
      <c r="WTO261" s="460"/>
      <c r="WTP261" s="460"/>
      <c r="WTS261" s="460"/>
      <c r="WTT261" s="460"/>
      <c r="WTU261" s="460"/>
      <c r="WTV261" s="460"/>
      <c r="WTW261" s="460"/>
      <c r="WTX261" s="465"/>
      <c r="WTY261" s="460"/>
      <c r="WTZ261" s="460"/>
      <c r="WUA261" s="460"/>
      <c r="WUB261" s="460"/>
      <c r="WUE261" s="460"/>
      <c r="WUF261" s="460"/>
      <c r="WUG261" s="460"/>
      <c r="WUH261" s="460"/>
      <c r="WUI261" s="460"/>
      <c r="WUJ261" s="465"/>
      <c r="WUK261" s="460"/>
      <c r="WUL261" s="460"/>
      <c r="WUM261" s="460"/>
      <c r="WUN261" s="460"/>
      <c r="WUQ261" s="460"/>
      <c r="WUR261" s="460"/>
      <c r="WUS261" s="460"/>
      <c r="WUT261" s="460"/>
      <c r="WUU261" s="460"/>
      <c r="WUV261" s="465"/>
      <c r="WUW261" s="460"/>
      <c r="WUX261" s="460"/>
      <c r="WUY261" s="460"/>
      <c r="WUZ261" s="460"/>
      <c r="WVC261" s="460"/>
      <c r="WVD261" s="460"/>
      <c r="WVE261" s="460"/>
      <c r="WVF261" s="460"/>
      <c r="WVG261" s="460"/>
      <c r="WVH261" s="465"/>
      <c r="WVI261" s="460"/>
      <c r="WVJ261" s="460"/>
      <c r="WVK261" s="460"/>
      <c r="WVL261" s="460"/>
      <c r="WVO261" s="460"/>
      <c r="WVP261" s="460"/>
      <c r="WVQ261" s="460"/>
      <c r="WVR261" s="460"/>
      <c r="WVS261" s="460"/>
      <c r="WVT261" s="465"/>
      <c r="WVU261" s="460"/>
      <c r="WVV261" s="460"/>
      <c r="WVW261" s="460"/>
      <c r="WVX261" s="460"/>
      <c r="WWA261" s="460"/>
      <c r="WWB261" s="460"/>
      <c r="WWC261" s="460"/>
      <c r="WWD261" s="460"/>
      <c r="WWE261" s="460"/>
      <c r="WWF261" s="465"/>
      <c r="WWG261" s="460"/>
      <c r="WWH261" s="460"/>
      <c r="WWI261" s="460"/>
      <c r="WWJ261" s="460"/>
      <c r="WWM261" s="460"/>
      <c r="WWN261" s="460"/>
      <c r="WWO261" s="460"/>
      <c r="WWP261" s="460"/>
      <c r="WWQ261" s="460"/>
      <c r="WWR261" s="465"/>
      <c r="WWS261" s="460"/>
      <c r="WWT261" s="460"/>
      <c r="WWU261" s="460"/>
      <c r="WWV261" s="460"/>
      <c r="WWY261" s="460"/>
      <c r="WWZ261" s="460"/>
      <c r="WXA261" s="460"/>
      <c r="WXB261" s="460"/>
      <c r="WXC261" s="460"/>
      <c r="WXD261" s="465"/>
      <c r="WXE261" s="460"/>
      <c r="WXF261" s="460"/>
      <c r="WXG261" s="460"/>
      <c r="WXH261" s="460"/>
      <c r="WXK261" s="460"/>
      <c r="WXL261" s="460"/>
      <c r="WXM261" s="460"/>
      <c r="WXN261" s="460"/>
      <c r="WXO261" s="460"/>
      <c r="WXP261" s="465"/>
      <c r="WXQ261" s="460"/>
      <c r="WXR261" s="460"/>
      <c r="WXS261" s="460"/>
      <c r="WXT261" s="460"/>
      <c r="WXW261" s="460"/>
      <c r="WXX261" s="460"/>
      <c r="WXY261" s="460"/>
      <c r="WXZ261" s="460"/>
      <c r="WYA261" s="460"/>
      <c r="WYB261" s="465"/>
      <c r="WYC261" s="460"/>
      <c r="WYD261" s="460"/>
      <c r="WYE261" s="460"/>
      <c r="WYF261" s="460"/>
      <c r="WYI261" s="460"/>
      <c r="WYJ261" s="460"/>
      <c r="WYK261" s="460"/>
      <c r="WYL261" s="460"/>
      <c r="WYM261" s="460"/>
      <c r="WYN261" s="465"/>
      <c r="WYO261" s="460"/>
      <c r="WYP261" s="460"/>
      <c r="WYQ261" s="460"/>
      <c r="WYR261" s="460"/>
      <c r="WYU261" s="460"/>
      <c r="WYV261" s="460"/>
      <c r="WYW261" s="460"/>
      <c r="WYX261" s="460"/>
      <c r="WYY261" s="460"/>
      <c r="WYZ261" s="465"/>
      <c r="WZA261" s="460"/>
      <c r="WZB261" s="460"/>
      <c r="WZC261" s="460"/>
      <c r="WZD261" s="460"/>
      <c r="WZG261" s="460"/>
      <c r="WZH261" s="460"/>
      <c r="WZI261" s="460"/>
      <c r="WZJ261" s="460"/>
      <c r="WZK261" s="460"/>
      <c r="WZL261" s="465"/>
      <c r="WZM261" s="460"/>
      <c r="WZN261" s="460"/>
      <c r="WZO261" s="460"/>
      <c r="WZP261" s="460"/>
      <c r="WZS261" s="460"/>
      <c r="WZT261" s="460"/>
      <c r="WZU261" s="460"/>
      <c r="WZV261" s="460"/>
      <c r="WZW261" s="460"/>
      <c r="WZX261" s="465"/>
      <c r="WZY261" s="460"/>
      <c r="WZZ261" s="460"/>
      <c r="XAA261" s="460"/>
      <c r="XAB261" s="460"/>
      <c r="XAE261" s="460"/>
      <c r="XAF261" s="460"/>
      <c r="XAG261" s="460"/>
      <c r="XAH261" s="460"/>
      <c r="XAI261" s="460"/>
      <c r="XAJ261" s="465"/>
      <c r="XAK261" s="460"/>
      <c r="XAL261" s="460"/>
      <c r="XAM261" s="460"/>
      <c r="XAN261" s="460"/>
      <c r="XAQ261" s="460"/>
      <c r="XAR261" s="460"/>
      <c r="XAS261" s="460"/>
      <c r="XAT261" s="460"/>
      <c r="XAU261" s="460"/>
      <c r="XAV261" s="465"/>
      <c r="XAW261" s="460"/>
      <c r="XAX261" s="460"/>
      <c r="XAY261" s="460"/>
      <c r="XAZ261" s="460"/>
      <c r="XBC261" s="460"/>
      <c r="XBD261" s="460"/>
      <c r="XBE261" s="460"/>
      <c r="XBF261" s="460"/>
      <c r="XBG261" s="460"/>
      <c r="XBH261" s="465"/>
      <c r="XBI261" s="460"/>
      <c r="XBJ261" s="460"/>
      <c r="XBK261" s="460"/>
      <c r="XBL261" s="460"/>
      <c r="XBO261" s="460"/>
      <c r="XBP261" s="460"/>
      <c r="XBQ261" s="460"/>
      <c r="XBR261" s="460"/>
      <c r="XBS261" s="460"/>
      <c r="XBT261" s="465"/>
      <c r="XBU261" s="460"/>
      <c r="XBV261" s="460"/>
      <c r="XBW261" s="460"/>
      <c r="XBX261" s="460"/>
      <c r="XCA261" s="460"/>
      <c r="XCB261" s="460"/>
      <c r="XCC261" s="460"/>
      <c r="XCD261" s="460"/>
      <c r="XCE261" s="460"/>
      <c r="XCF261" s="465"/>
      <c r="XCG261" s="460"/>
      <c r="XCH261" s="460"/>
      <c r="XCI261" s="460"/>
      <c r="XCJ261" s="460"/>
      <c r="XCM261" s="460"/>
      <c r="XCN261" s="460"/>
      <c r="XCO261" s="460"/>
      <c r="XCP261" s="460"/>
      <c r="XCQ261" s="460"/>
      <c r="XCR261" s="465"/>
      <c r="XCS261" s="460"/>
      <c r="XCT261" s="460"/>
      <c r="XCU261" s="460"/>
      <c r="XCV261" s="460"/>
      <c r="XCY261" s="460"/>
      <c r="XCZ261" s="460"/>
      <c r="XDA261" s="460"/>
      <c r="XDB261" s="460"/>
      <c r="XDC261" s="460"/>
      <c r="XDD261" s="465"/>
      <c r="XDE261" s="460"/>
      <c r="XDF261" s="460"/>
      <c r="XDG261" s="460"/>
      <c r="XDH261" s="460"/>
      <c r="XDK261" s="460"/>
      <c r="XDL261" s="460"/>
      <c r="XDM261" s="460"/>
      <c r="XDN261" s="460"/>
      <c r="XDO261" s="460"/>
      <c r="XDP261" s="465"/>
      <c r="XDQ261" s="460"/>
      <c r="XDR261" s="460"/>
      <c r="XDS261" s="460"/>
      <c r="XDT261" s="460"/>
      <c r="XDW261" s="460"/>
      <c r="XDX261" s="460"/>
      <c r="XDY261" s="460"/>
      <c r="XDZ261" s="460"/>
      <c r="XEA261" s="460"/>
      <c r="XEB261" s="465"/>
      <c r="XEC261" s="460"/>
      <c r="XED261" s="460"/>
      <c r="XEE261" s="460"/>
      <c r="XEF261" s="460"/>
      <c r="XEI261" s="460"/>
      <c r="XEJ261" s="460"/>
      <c r="XEK261" s="460"/>
      <c r="XEL261" s="460"/>
    </row>
    <row r="262" spans="1:1024 1027:4096 4099:7168 7171:10240 10243:13312 13315:16366" ht="15" customHeight="1" x14ac:dyDescent="0.3">
      <c r="A262" s="460">
        <v>419</v>
      </c>
      <c r="B262" s="460" t="s">
        <v>1129</v>
      </c>
      <c r="C262" s="460" t="s">
        <v>1130</v>
      </c>
      <c r="D262" s="460" t="s">
        <v>1241</v>
      </c>
      <c r="E262" s="460">
        <v>64</v>
      </c>
      <c r="K262" s="458" t="s">
        <v>1350</v>
      </c>
      <c r="L262" s="458" t="s">
        <v>1351</v>
      </c>
      <c r="X262" s="483"/>
      <c r="Y262" s="503"/>
    </row>
    <row r="263" spans="1:1024 1027:4096 4099:7168 7171:10240 10243:13312 13315:16366" ht="15" customHeight="1" x14ac:dyDescent="0.3">
      <c r="A263" s="460">
        <v>152</v>
      </c>
      <c r="B263" s="460" t="s">
        <v>906</v>
      </c>
      <c r="C263" s="460" t="s">
        <v>907</v>
      </c>
      <c r="D263" s="460" t="s">
        <v>922</v>
      </c>
      <c r="E263" s="460">
        <v>124</v>
      </c>
      <c r="F263" s="465">
        <v>16</v>
      </c>
      <c r="G263" s="460">
        <v>12</v>
      </c>
      <c r="I263" s="460">
        <f>SUM(H263)</f>
        <v>0</v>
      </c>
      <c r="J263" s="460">
        <f>SUM(E263)</f>
        <v>124</v>
      </c>
      <c r="K263" s="499" t="s">
        <v>923</v>
      </c>
      <c r="L263" s="497" t="s">
        <v>924</v>
      </c>
      <c r="M263" s="498">
        <v>1</v>
      </c>
      <c r="O263" s="496"/>
      <c r="P263" s="496"/>
      <c r="Q263" s="496"/>
      <c r="R263" s="496"/>
      <c r="S263" s="496"/>
      <c r="T263" s="535" t="s">
        <v>1383</v>
      </c>
      <c r="U263" s="496"/>
      <c r="V263" s="496"/>
      <c r="W263" s="496"/>
      <c r="X263" s="496"/>
      <c r="Y263" s="503"/>
      <c r="Z263" s="496"/>
      <c r="AA263" s="496"/>
      <c r="AB263" s="496"/>
      <c r="AC263" s="496"/>
      <c r="AD263" s="496"/>
      <c r="AE263" s="496"/>
      <c r="AF263" s="496"/>
      <c r="AG263" s="496"/>
      <c r="AH263" s="496"/>
      <c r="AI263" s="496"/>
      <c r="AJ263" s="496"/>
      <c r="AK263" s="496"/>
      <c r="AL263" s="496"/>
      <c r="AM263" s="496"/>
      <c r="AN263" s="496"/>
      <c r="AO263" s="496"/>
      <c r="AP263" s="496"/>
      <c r="AQ263" s="496"/>
      <c r="AR263" s="496"/>
      <c r="AS263" s="496"/>
      <c r="AT263" s="496"/>
      <c r="AU263" s="496"/>
      <c r="AV263" s="496"/>
      <c r="AW263" s="496"/>
      <c r="AX263" s="496"/>
      <c r="AY263" s="496"/>
      <c r="AZ263" s="496"/>
      <c r="BA263" s="496"/>
      <c r="BB263" s="496"/>
      <c r="BC263" s="496"/>
      <c r="BD263" s="496"/>
      <c r="BE263" s="496"/>
      <c r="BF263" s="496"/>
      <c r="BG263" s="496"/>
      <c r="BH263" s="496"/>
      <c r="BI263" s="496"/>
      <c r="BJ263" s="496"/>
      <c r="BK263" s="496"/>
      <c r="BL263" s="496"/>
      <c r="BM263" s="496"/>
      <c r="BN263" s="496"/>
      <c r="BO263" s="496"/>
      <c r="BP263" s="496"/>
      <c r="BQ263" s="496"/>
      <c r="BR263" s="496"/>
      <c r="BS263" s="496"/>
      <c r="BT263" s="496"/>
      <c r="BU263" s="496"/>
      <c r="BV263" s="496"/>
      <c r="BW263" s="496"/>
      <c r="BX263" s="496"/>
      <c r="BY263" s="496"/>
      <c r="BZ263" s="496"/>
      <c r="CA263" s="496"/>
      <c r="CB263" s="496"/>
      <c r="CC263" s="496"/>
      <c r="CD263" s="496"/>
      <c r="CE263" s="496"/>
      <c r="CF263" s="496"/>
      <c r="CG263" s="496"/>
    </row>
    <row r="264" spans="1:1024 1027:4096 4099:7168 7171:10240 10243:13312 13315:16366" ht="15" customHeight="1" x14ac:dyDescent="0.3">
      <c r="A264" s="460">
        <v>109</v>
      </c>
      <c r="B264" s="460" t="s">
        <v>624</v>
      </c>
      <c r="C264" s="460" t="s">
        <v>845</v>
      </c>
      <c r="D264" s="460" t="s">
        <v>632</v>
      </c>
      <c r="E264" s="460">
        <v>596</v>
      </c>
      <c r="F264" s="465">
        <v>68</v>
      </c>
      <c r="G264" s="460">
        <v>72</v>
      </c>
      <c r="H264" s="460">
        <v>215</v>
      </c>
      <c r="I264" s="460">
        <f>SUM(H264:H267)</f>
        <v>215</v>
      </c>
      <c r="J264" s="460">
        <f>SUM(E264:E267)</f>
        <v>700</v>
      </c>
      <c r="K264" s="458" t="s">
        <v>855</v>
      </c>
      <c r="L264" s="458" t="s">
        <v>778</v>
      </c>
      <c r="N264" s="460" t="s">
        <v>1383</v>
      </c>
      <c r="O264" s="460" t="s">
        <v>1383</v>
      </c>
      <c r="P264" s="460">
        <v>1</v>
      </c>
      <c r="Q264" s="460">
        <v>1</v>
      </c>
      <c r="R264" s="460">
        <v>1</v>
      </c>
      <c r="S264" s="460">
        <v>-1</v>
      </c>
      <c r="T264" s="460">
        <v>1</v>
      </c>
      <c r="U264" s="460">
        <v>1</v>
      </c>
      <c r="V264" s="460">
        <v>-1</v>
      </c>
      <c r="W264" s="460">
        <v>1</v>
      </c>
      <c r="X264" s="483">
        <v>0</v>
      </c>
      <c r="Y264" s="502">
        <v>1</v>
      </c>
      <c r="Z264" s="513" t="s">
        <v>1375</v>
      </c>
      <c r="AA264" s="514" t="s">
        <v>1375</v>
      </c>
      <c r="AB264" s="514" t="s">
        <v>1375</v>
      </c>
      <c r="AC264" s="514" t="s">
        <v>1375</v>
      </c>
      <c r="AD264" s="514" t="s">
        <v>1375</v>
      </c>
      <c r="AE264" s="502">
        <v>-1</v>
      </c>
      <c r="AF264" s="460">
        <v>1</v>
      </c>
      <c r="AG264" s="460">
        <v>1</v>
      </c>
      <c r="AH264" s="460">
        <v>-1</v>
      </c>
      <c r="AI264" s="460">
        <v>1</v>
      </c>
      <c r="AJ264" s="460">
        <v>-1</v>
      </c>
      <c r="AK264" s="460">
        <v>1</v>
      </c>
      <c r="AL264" s="460">
        <v>1</v>
      </c>
      <c r="AM264" s="460">
        <v>1</v>
      </c>
      <c r="AW264" s="460">
        <v>1</v>
      </c>
      <c r="AX264" s="460">
        <v>1</v>
      </c>
      <c r="AY264" s="460">
        <v>1</v>
      </c>
      <c r="BC264" s="460">
        <v>1</v>
      </c>
      <c r="BD264" s="460">
        <v>1</v>
      </c>
      <c r="BE264" s="460">
        <v>1</v>
      </c>
      <c r="BF264" s="460">
        <v>-1</v>
      </c>
      <c r="BG264" s="460">
        <v>-1</v>
      </c>
      <c r="BH264" s="460">
        <v>-1</v>
      </c>
      <c r="BI264" s="460">
        <v>-1</v>
      </c>
      <c r="BJ264" s="517" t="s">
        <v>1375</v>
      </c>
      <c r="BK264" s="512" t="s">
        <v>1375</v>
      </c>
      <c r="BL264" s="512" t="s">
        <v>1375</v>
      </c>
      <c r="BM264" s="460">
        <v>-1</v>
      </c>
      <c r="BN264" s="460">
        <v>-1</v>
      </c>
      <c r="BO264" s="460">
        <v>1</v>
      </c>
      <c r="BP264" s="460">
        <v>1</v>
      </c>
      <c r="BQ264" s="460">
        <v>1</v>
      </c>
      <c r="BR264" s="460">
        <v>1</v>
      </c>
      <c r="BS264" s="460">
        <v>1</v>
      </c>
      <c r="BT264" s="460">
        <v>-1</v>
      </c>
      <c r="BU264" s="460">
        <v>-1</v>
      </c>
      <c r="BV264" s="460">
        <v>-1</v>
      </c>
      <c r="BW264" s="460">
        <v>-1</v>
      </c>
      <c r="BX264" s="460">
        <v>-1</v>
      </c>
      <c r="BY264" s="460">
        <v>-1</v>
      </c>
      <c r="BZ264" s="523">
        <v>1</v>
      </c>
      <c r="CA264" s="515">
        <v>-1</v>
      </c>
      <c r="CB264" s="460">
        <v>1</v>
      </c>
      <c r="CC264" s="460">
        <v>1</v>
      </c>
      <c r="CD264" s="460">
        <v>1</v>
      </c>
      <c r="CE264" s="517" t="s">
        <v>1375</v>
      </c>
      <c r="CF264" s="517" t="s">
        <v>1375</v>
      </c>
      <c r="CG264" s="517" t="s">
        <v>1375</v>
      </c>
    </row>
    <row r="265" spans="1:1024 1027:4096 4099:7168 7171:10240 10243:13312 13315:16366" ht="15" customHeight="1" x14ac:dyDescent="0.3">
      <c r="A265" s="460">
        <v>235</v>
      </c>
      <c r="B265" s="460" t="s">
        <v>977</v>
      </c>
      <c r="C265" s="460" t="s">
        <v>1032</v>
      </c>
      <c r="D265" s="460" t="s">
        <v>1033</v>
      </c>
      <c r="E265" s="460">
        <v>10</v>
      </c>
      <c r="F265" s="467"/>
      <c r="K265" s="458" t="s">
        <v>855</v>
      </c>
      <c r="L265" s="458" t="s">
        <v>778</v>
      </c>
      <c r="X265" s="483"/>
    </row>
    <row r="266" spans="1:1024 1027:4096 4099:7168 7171:10240 10243:13312 13315:16366" ht="15" customHeight="1" x14ac:dyDescent="0.3">
      <c r="A266" s="460">
        <v>363</v>
      </c>
      <c r="B266" s="460" t="s">
        <v>1129</v>
      </c>
      <c r="C266" s="460" t="s">
        <v>1130</v>
      </c>
      <c r="D266" s="460" t="s">
        <v>1174</v>
      </c>
      <c r="E266" s="460">
        <v>64</v>
      </c>
      <c r="K266" s="458" t="s">
        <v>855</v>
      </c>
      <c r="L266" s="458" t="s">
        <v>778</v>
      </c>
      <c r="X266" s="483"/>
    </row>
    <row r="267" spans="1:1024 1027:4096 4099:7168 7171:10240 10243:13312 13315:16366" ht="15" customHeight="1" x14ac:dyDescent="0.3">
      <c r="A267" s="460">
        <v>482</v>
      </c>
      <c r="B267" s="460" t="s">
        <v>1129</v>
      </c>
      <c r="C267" s="460" t="s">
        <v>1130</v>
      </c>
      <c r="D267" s="460" t="s">
        <v>1314</v>
      </c>
      <c r="E267" s="460">
        <v>30</v>
      </c>
      <c r="F267" s="467"/>
      <c r="K267" s="458" t="s">
        <v>855</v>
      </c>
      <c r="L267" s="458" t="s">
        <v>778</v>
      </c>
      <c r="X267" s="483"/>
    </row>
    <row r="268" spans="1:1024 1027:4096 4099:7168 7171:10240 10243:13312 13315:16366" ht="15" customHeight="1" x14ac:dyDescent="0.3">
      <c r="A268" s="460">
        <v>131</v>
      </c>
      <c r="B268" s="460" t="s">
        <v>624</v>
      </c>
      <c r="C268" s="460" t="s">
        <v>845</v>
      </c>
      <c r="D268" s="460" t="s">
        <v>704</v>
      </c>
      <c r="E268" s="460">
        <v>569</v>
      </c>
      <c r="F268" s="465">
        <v>61</v>
      </c>
      <c r="G268" s="460">
        <v>67</v>
      </c>
      <c r="H268" s="460">
        <v>331</v>
      </c>
      <c r="I268" s="460">
        <f>SUM(H268:H270)</f>
        <v>331</v>
      </c>
      <c r="J268" s="460">
        <f>SUM(E268:E270)</f>
        <v>643</v>
      </c>
      <c r="K268" s="506" t="s">
        <v>885</v>
      </c>
      <c r="L268" s="497" t="s">
        <v>886</v>
      </c>
      <c r="M268" s="498">
        <v>1</v>
      </c>
      <c r="O268" s="496"/>
      <c r="P268" s="496"/>
      <c r="Q268" s="496"/>
      <c r="R268" s="496"/>
      <c r="S268" s="496"/>
      <c r="T268" s="535" t="s">
        <v>1383</v>
      </c>
      <c r="U268" s="496"/>
      <c r="V268" s="496"/>
      <c r="W268" s="496"/>
      <c r="X268" s="496"/>
      <c r="Y268" s="503"/>
      <c r="Z268" s="496"/>
      <c r="AA268" s="496"/>
      <c r="AB268" s="496"/>
      <c r="AC268" s="496"/>
      <c r="AD268" s="496"/>
      <c r="AE268" s="496"/>
      <c r="AF268" s="496"/>
      <c r="AG268" s="496"/>
      <c r="AH268" s="496"/>
      <c r="AI268" s="496"/>
      <c r="AJ268" s="496"/>
      <c r="AK268" s="496"/>
      <c r="AL268" s="496"/>
      <c r="AM268" s="496"/>
      <c r="AN268" s="496"/>
      <c r="AO268" s="496"/>
      <c r="AP268" s="496"/>
      <c r="AQ268" s="496"/>
      <c r="AR268" s="496"/>
      <c r="AS268" s="496"/>
      <c r="AT268" s="496"/>
      <c r="AU268" s="496"/>
      <c r="AV268" s="496"/>
      <c r="AW268" s="496"/>
      <c r="AX268" s="496"/>
      <c r="AY268" s="496"/>
      <c r="AZ268" s="496"/>
      <c r="BA268" s="496"/>
      <c r="BB268" s="496"/>
      <c r="BC268" s="496"/>
      <c r="BD268" s="496"/>
      <c r="BE268" s="496"/>
      <c r="BF268" s="496"/>
      <c r="BG268" s="496"/>
      <c r="BH268" s="496"/>
      <c r="BI268" s="496"/>
      <c r="BJ268" s="496"/>
      <c r="BK268" s="496"/>
      <c r="BL268" s="496"/>
      <c r="BM268" s="496"/>
      <c r="BN268" s="496"/>
      <c r="BO268" s="496"/>
      <c r="BP268" s="496"/>
      <c r="BQ268" s="496"/>
      <c r="BR268" s="496"/>
      <c r="BS268" s="496"/>
      <c r="BT268" s="496"/>
      <c r="BU268" s="496"/>
      <c r="BV268" s="496"/>
      <c r="BW268" s="496"/>
      <c r="BX268" s="496"/>
      <c r="BY268" s="496"/>
      <c r="BZ268" s="496"/>
      <c r="CA268" s="496"/>
      <c r="CB268" s="496"/>
      <c r="CC268" s="496"/>
      <c r="CD268" s="496"/>
      <c r="CE268" s="496"/>
      <c r="CF268" s="496"/>
      <c r="CG268" s="496"/>
    </row>
    <row r="269" spans="1:1024 1027:4096 4099:7168 7171:10240 10243:13312 13315:16366" ht="15" customHeight="1" x14ac:dyDescent="0.3">
      <c r="A269" s="460">
        <v>318</v>
      </c>
      <c r="B269" s="460" t="s">
        <v>977</v>
      </c>
      <c r="C269" s="460" t="s">
        <v>1032</v>
      </c>
      <c r="D269" s="460" t="s">
        <v>1117</v>
      </c>
      <c r="E269" s="460">
        <v>10</v>
      </c>
      <c r="F269" s="467"/>
      <c r="K269" s="458" t="s">
        <v>885</v>
      </c>
      <c r="L269" s="458" t="s">
        <v>886</v>
      </c>
      <c r="X269" s="483"/>
    </row>
    <row r="270" spans="1:1024 1027:4096 4099:7168 7171:10240 10243:13312 13315:16366" ht="15" customHeight="1" x14ac:dyDescent="0.3">
      <c r="A270" s="460">
        <v>404</v>
      </c>
      <c r="B270" s="460" t="s">
        <v>1129</v>
      </c>
      <c r="C270" s="460" t="s">
        <v>1130</v>
      </c>
      <c r="D270" s="460" t="s">
        <v>1224</v>
      </c>
      <c r="E270" s="460">
        <v>64</v>
      </c>
      <c r="K270" s="458" t="s">
        <v>885</v>
      </c>
      <c r="L270" s="458" t="s">
        <v>886</v>
      </c>
      <c r="X270" s="483"/>
    </row>
    <row r="271" spans="1:1024 1027:4096 4099:7168 7171:10240 10243:13312 13315:16366" ht="15" customHeight="1" x14ac:dyDescent="0.3">
      <c r="A271" s="460">
        <v>126</v>
      </c>
      <c r="B271" s="460" t="s">
        <v>624</v>
      </c>
      <c r="C271" s="460" t="s">
        <v>845</v>
      </c>
      <c r="D271" s="460" t="s">
        <v>690</v>
      </c>
      <c r="E271" s="460">
        <v>563</v>
      </c>
      <c r="F271" s="465">
        <v>60</v>
      </c>
      <c r="G271" s="460">
        <v>67</v>
      </c>
      <c r="H271" s="460">
        <v>297</v>
      </c>
      <c r="I271" s="460">
        <f>SUM(H271:H273)</f>
        <v>297</v>
      </c>
      <c r="J271" s="460">
        <f>SUM(E271:E273)</f>
        <v>637</v>
      </c>
      <c r="K271" s="458" t="s">
        <v>878</v>
      </c>
      <c r="L271" s="458" t="s">
        <v>879</v>
      </c>
      <c r="N271" s="512" t="s">
        <v>1375</v>
      </c>
      <c r="O271" s="512" t="s">
        <v>1375</v>
      </c>
      <c r="P271" s="512" t="s">
        <v>1375</v>
      </c>
      <c r="Q271" s="460">
        <v>1</v>
      </c>
      <c r="R271" s="460">
        <v>-1</v>
      </c>
      <c r="S271" s="460">
        <v>1</v>
      </c>
      <c r="T271" s="460" t="s">
        <v>1447</v>
      </c>
      <c r="U271" s="460">
        <v>-1</v>
      </c>
      <c r="V271" s="460">
        <v>1</v>
      </c>
      <c r="W271" s="460">
        <v>1</v>
      </c>
      <c r="X271" s="483">
        <v>0</v>
      </c>
      <c r="Y271" s="502">
        <v>1</v>
      </c>
      <c r="Z271" s="502">
        <v>1</v>
      </c>
      <c r="AA271" s="503">
        <v>1</v>
      </c>
      <c r="AB271" s="503">
        <v>1</v>
      </c>
      <c r="AC271" s="503">
        <v>1</v>
      </c>
      <c r="AD271" s="503">
        <v>1</v>
      </c>
      <c r="AE271" s="502">
        <v>1</v>
      </c>
      <c r="AF271" s="460">
        <v>1</v>
      </c>
      <c r="AG271" s="460">
        <v>-1</v>
      </c>
      <c r="AH271" s="460">
        <v>1</v>
      </c>
      <c r="AI271" s="460">
        <v>-1</v>
      </c>
      <c r="AJ271" s="460">
        <v>1</v>
      </c>
      <c r="AK271" s="460">
        <v>1</v>
      </c>
      <c r="AL271" s="512" t="s">
        <v>1375</v>
      </c>
      <c r="AM271" s="460">
        <v>1</v>
      </c>
      <c r="AW271" s="460">
        <v>1</v>
      </c>
      <c r="AX271" s="460">
        <v>1</v>
      </c>
      <c r="AY271" s="460">
        <v>-1</v>
      </c>
      <c r="BC271" s="460">
        <v>-1</v>
      </c>
      <c r="BD271" s="460">
        <v>-1</v>
      </c>
      <c r="BE271" s="460">
        <v>-1</v>
      </c>
      <c r="BF271" s="512" t="s">
        <v>1375</v>
      </c>
      <c r="BG271" s="460">
        <v>1</v>
      </c>
      <c r="BH271" s="460">
        <v>1</v>
      </c>
      <c r="BI271" s="512" t="s">
        <v>1375</v>
      </c>
      <c r="BJ271" s="460">
        <v>-1</v>
      </c>
      <c r="BK271" s="460">
        <v>-1</v>
      </c>
      <c r="BL271" s="460">
        <v>-1</v>
      </c>
      <c r="BM271" s="460">
        <v>-1</v>
      </c>
      <c r="BN271" s="460">
        <v>1</v>
      </c>
      <c r="BO271" s="460">
        <v>-1</v>
      </c>
      <c r="BP271" s="460">
        <v>1</v>
      </c>
      <c r="BQ271" s="460">
        <v>1</v>
      </c>
      <c r="BR271" s="460">
        <v>1</v>
      </c>
      <c r="BS271" s="515">
        <v>-1</v>
      </c>
      <c r="BT271" s="515">
        <v>1</v>
      </c>
      <c r="BU271" s="523">
        <v>1</v>
      </c>
      <c r="BV271" s="523">
        <v>1</v>
      </c>
      <c r="BW271" s="523">
        <v>1</v>
      </c>
      <c r="BX271" s="460">
        <v>-1</v>
      </c>
      <c r="BY271" s="523">
        <v>1</v>
      </c>
      <c r="BZ271" s="523">
        <v>1</v>
      </c>
      <c r="CA271" s="515">
        <v>-1</v>
      </c>
      <c r="CB271" s="460">
        <v>1</v>
      </c>
      <c r="CC271" s="460">
        <v>1</v>
      </c>
      <c r="CD271" s="515">
        <v>-1</v>
      </c>
      <c r="CE271" s="460">
        <v>1</v>
      </c>
      <c r="CF271" s="460">
        <v>1</v>
      </c>
      <c r="CG271" s="515">
        <v>-1</v>
      </c>
    </row>
    <row r="272" spans="1:1024 1027:4096 4099:7168 7171:10240 10243:13312 13315:16366" ht="15" customHeight="1" x14ac:dyDescent="0.3">
      <c r="A272" s="460">
        <v>314</v>
      </c>
      <c r="B272" s="460" t="s">
        <v>977</v>
      </c>
      <c r="C272" s="460" t="s">
        <v>1032</v>
      </c>
      <c r="D272" s="460" t="s">
        <v>1113</v>
      </c>
      <c r="E272" s="460">
        <v>10</v>
      </c>
      <c r="F272" s="467"/>
      <c r="K272" s="458" t="s">
        <v>878</v>
      </c>
      <c r="L272" s="458" t="s">
        <v>879</v>
      </c>
      <c r="X272" s="483"/>
    </row>
    <row r="273" spans="1:85" ht="15" customHeight="1" x14ac:dyDescent="0.3">
      <c r="A273" s="460">
        <v>437</v>
      </c>
      <c r="B273" s="460" t="s">
        <v>1129</v>
      </c>
      <c r="C273" s="460" t="s">
        <v>1130</v>
      </c>
      <c r="D273" s="460" t="s">
        <v>1262</v>
      </c>
      <c r="E273" s="460">
        <v>64</v>
      </c>
      <c r="K273" s="458" t="s">
        <v>878</v>
      </c>
      <c r="L273" s="458" t="s">
        <v>879</v>
      </c>
      <c r="X273" s="483"/>
    </row>
    <row r="274" spans="1:85" ht="15" customHeight="1" x14ac:dyDescent="0.3">
      <c r="A274" s="460">
        <v>141</v>
      </c>
      <c r="B274" s="460" t="s">
        <v>624</v>
      </c>
      <c r="C274" s="460" t="s">
        <v>845</v>
      </c>
      <c r="D274" s="460" t="s">
        <v>742</v>
      </c>
      <c r="E274" s="460">
        <v>646</v>
      </c>
      <c r="F274" s="465">
        <v>87</v>
      </c>
      <c r="G274" s="460">
        <v>67</v>
      </c>
      <c r="H274" s="460">
        <v>429</v>
      </c>
      <c r="I274" s="460">
        <f>SUM(H274:H276)</f>
        <v>429</v>
      </c>
      <c r="J274" s="460">
        <f>SUM(E274:E276)</f>
        <v>720</v>
      </c>
      <c r="K274" s="506" t="s">
        <v>899</v>
      </c>
      <c r="L274" s="497" t="s">
        <v>900</v>
      </c>
      <c r="M274" s="498">
        <v>1</v>
      </c>
      <c r="O274" s="496"/>
      <c r="P274" s="496"/>
      <c r="Q274" s="496"/>
      <c r="R274" s="496"/>
      <c r="S274" s="496"/>
      <c r="T274" s="496">
        <v>1</v>
      </c>
      <c r="U274" s="496">
        <v>1</v>
      </c>
      <c r="V274" s="496">
        <v>-1</v>
      </c>
      <c r="W274" s="496"/>
      <c r="X274" s="496"/>
      <c r="Z274" s="496"/>
      <c r="AA274" s="496"/>
      <c r="AB274" s="496"/>
      <c r="AC274" s="496"/>
      <c r="AD274" s="496"/>
      <c r="AE274" s="496"/>
      <c r="AF274" s="496"/>
      <c r="AG274" s="496"/>
      <c r="AH274" s="496"/>
      <c r="AI274" s="496"/>
      <c r="AJ274" s="496"/>
      <c r="AK274" s="496"/>
      <c r="AL274" s="496"/>
      <c r="AM274" s="496"/>
      <c r="AN274" s="496"/>
      <c r="AO274" s="496"/>
      <c r="AP274" s="496"/>
      <c r="AQ274" s="496"/>
      <c r="AR274" s="496"/>
      <c r="AS274" s="496"/>
      <c r="AT274" s="496"/>
      <c r="AU274" s="496"/>
      <c r="AV274" s="496"/>
      <c r="AW274" s="496"/>
      <c r="AX274" s="496"/>
      <c r="AY274" s="496"/>
      <c r="AZ274" s="496"/>
      <c r="BA274" s="496"/>
      <c r="BB274" s="496"/>
      <c r="BC274" s="496"/>
      <c r="BD274" s="496"/>
      <c r="BE274" s="496"/>
      <c r="BF274" s="496"/>
      <c r="BG274" s="496"/>
      <c r="BH274" s="496"/>
      <c r="BI274" s="496"/>
      <c r="BJ274" s="496"/>
      <c r="BK274" s="496"/>
      <c r="BL274" s="496"/>
      <c r="BM274" s="496"/>
      <c r="BN274" s="496"/>
      <c r="BO274" s="496"/>
      <c r="BP274" s="496"/>
      <c r="BQ274" s="496"/>
      <c r="BR274" s="496"/>
      <c r="BS274" s="496"/>
      <c r="BT274" s="496"/>
      <c r="BU274" s="496"/>
      <c r="BV274" s="496"/>
      <c r="BW274" s="496"/>
      <c r="BX274" s="496"/>
      <c r="BY274" s="496"/>
      <c r="BZ274" s="496"/>
      <c r="CA274" s="496"/>
      <c r="CB274" s="496"/>
      <c r="CC274" s="496"/>
      <c r="CD274" s="496"/>
      <c r="CE274" s="496"/>
      <c r="CF274" s="496"/>
      <c r="CG274" s="496"/>
    </row>
    <row r="275" spans="1:85" ht="15" customHeight="1" x14ac:dyDescent="0.3">
      <c r="A275" s="460">
        <v>243</v>
      </c>
      <c r="B275" s="460" t="s">
        <v>977</v>
      </c>
      <c r="C275" s="460" t="s">
        <v>1032</v>
      </c>
      <c r="D275" s="460" t="s">
        <v>1041</v>
      </c>
      <c r="E275" s="460">
        <v>10</v>
      </c>
      <c r="F275" s="467"/>
      <c r="K275" s="458" t="s">
        <v>899</v>
      </c>
      <c r="L275" s="458" t="s">
        <v>900</v>
      </c>
      <c r="X275" s="483"/>
    </row>
    <row r="276" spans="1:85" ht="15" customHeight="1" x14ac:dyDescent="0.3">
      <c r="A276" s="460">
        <v>372</v>
      </c>
      <c r="B276" s="460" t="s">
        <v>1129</v>
      </c>
      <c r="C276" s="460" t="s">
        <v>1130</v>
      </c>
      <c r="D276" s="460" t="s">
        <v>1186</v>
      </c>
      <c r="E276" s="460">
        <v>64</v>
      </c>
      <c r="K276" s="458" t="s">
        <v>899</v>
      </c>
      <c r="L276" s="458" t="s">
        <v>900</v>
      </c>
      <c r="X276" s="483"/>
      <c r="Y276" s="503"/>
    </row>
    <row r="277" spans="1:85" ht="15" customHeight="1" x14ac:dyDescent="0.3">
      <c r="A277" s="460">
        <v>98</v>
      </c>
      <c r="B277" s="460" t="s">
        <v>624</v>
      </c>
      <c r="C277" s="460" t="s">
        <v>784</v>
      </c>
      <c r="D277" s="460" t="s">
        <v>733</v>
      </c>
      <c r="E277" s="460">
        <v>763</v>
      </c>
      <c r="F277" s="465">
        <v>77</v>
      </c>
      <c r="G277" s="460">
        <v>84</v>
      </c>
      <c r="H277" s="460">
        <v>482</v>
      </c>
      <c r="I277" s="460">
        <f>SUM(H277:H279)</f>
        <v>482</v>
      </c>
      <c r="J277" s="460">
        <f>SUM(E277:E279)</f>
        <v>837</v>
      </c>
      <c r="K277" s="458" t="s">
        <v>1432</v>
      </c>
      <c r="L277" s="458" t="s">
        <v>831</v>
      </c>
      <c r="N277" s="460">
        <v>1</v>
      </c>
      <c r="O277" s="460">
        <v>1</v>
      </c>
      <c r="P277" s="460">
        <v>-1</v>
      </c>
      <c r="Q277" s="460" t="s">
        <v>1375</v>
      </c>
      <c r="R277" s="460">
        <v>-1</v>
      </c>
      <c r="S277" s="460">
        <v>1</v>
      </c>
      <c r="T277" s="460">
        <v>1</v>
      </c>
      <c r="U277" s="460">
        <v>-1</v>
      </c>
      <c r="V277" s="460">
        <v>1</v>
      </c>
      <c r="W277" s="460">
        <v>-1</v>
      </c>
      <c r="X277" s="483">
        <v>0</v>
      </c>
      <c r="Y277" s="502">
        <v>-1</v>
      </c>
      <c r="Z277" s="513" t="s">
        <v>1375</v>
      </c>
      <c r="AA277" s="514" t="s">
        <v>1375</v>
      </c>
      <c r="AB277" s="514" t="s">
        <v>1375</v>
      </c>
      <c r="AC277" s="514" t="s">
        <v>1375</v>
      </c>
      <c r="AD277" s="514" t="s">
        <v>1375</v>
      </c>
      <c r="AE277" s="502">
        <v>1</v>
      </c>
      <c r="AF277" s="460">
        <v>1</v>
      </c>
      <c r="AG277" s="460">
        <v>1</v>
      </c>
      <c r="AH277" s="460">
        <v>1</v>
      </c>
      <c r="AI277" s="460">
        <v>-1</v>
      </c>
      <c r="AJ277" s="460">
        <v>1</v>
      </c>
      <c r="AK277" s="460">
        <v>1</v>
      </c>
      <c r="AL277" s="512" t="s">
        <v>1375</v>
      </c>
      <c r="AM277" s="460">
        <v>-1</v>
      </c>
      <c r="AT277" s="460">
        <v>-1</v>
      </c>
      <c r="AU277" s="460">
        <v>-1</v>
      </c>
      <c r="AV277" s="460">
        <v>-1</v>
      </c>
      <c r="BC277" s="460">
        <v>-1</v>
      </c>
      <c r="BD277" s="460">
        <v>-1</v>
      </c>
      <c r="BE277" s="460">
        <v>-1</v>
      </c>
      <c r="BF277" s="512" t="s">
        <v>1375</v>
      </c>
      <c r="BG277" s="512" t="s">
        <v>1375</v>
      </c>
      <c r="BH277" s="512" t="s">
        <v>1375</v>
      </c>
      <c r="BI277" s="512" t="s">
        <v>1375</v>
      </c>
      <c r="BJ277" s="460">
        <v>-1</v>
      </c>
      <c r="BK277" s="460">
        <v>-1</v>
      </c>
      <c r="BL277" s="460">
        <v>-1</v>
      </c>
      <c r="BM277" s="460">
        <v>1</v>
      </c>
      <c r="BN277" s="460">
        <v>1</v>
      </c>
      <c r="BO277" s="460">
        <v>-1</v>
      </c>
      <c r="BP277" s="517" t="s">
        <v>1375</v>
      </c>
      <c r="BQ277" s="460">
        <v>1</v>
      </c>
      <c r="BR277" s="460">
        <v>1</v>
      </c>
      <c r="BS277" s="515">
        <v>-1</v>
      </c>
      <c r="BT277" s="515">
        <v>1</v>
      </c>
      <c r="BU277" s="523">
        <v>1</v>
      </c>
      <c r="BV277" s="523">
        <v>1</v>
      </c>
      <c r="BW277" s="460">
        <v>-1</v>
      </c>
      <c r="BX277" s="523">
        <v>1</v>
      </c>
      <c r="BY277" s="523">
        <v>1</v>
      </c>
      <c r="BZ277" s="523">
        <v>1</v>
      </c>
      <c r="CA277" s="515">
        <v>-1</v>
      </c>
      <c r="CB277" s="460">
        <v>1</v>
      </c>
      <c r="CC277" s="460">
        <v>1</v>
      </c>
      <c r="CD277" s="515">
        <v>-1</v>
      </c>
      <c r="CE277" s="523">
        <v>1</v>
      </c>
      <c r="CF277" s="523">
        <v>1</v>
      </c>
      <c r="CG277" s="515">
        <v>-1</v>
      </c>
    </row>
    <row r="278" spans="1:85" ht="15" customHeight="1" x14ac:dyDescent="0.3">
      <c r="A278" s="460">
        <v>254</v>
      </c>
      <c r="B278" s="460" t="s">
        <v>977</v>
      </c>
      <c r="C278" s="460" t="s">
        <v>978</v>
      </c>
      <c r="D278" s="460" t="s">
        <v>1052</v>
      </c>
      <c r="E278" s="460">
        <v>10</v>
      </c>
      <c r="F278" s="467"/>
      <c r="K278" s="458" t="s">
        <v>1432</v>
      </c>
      <c r="L278" s="458" t="s">
        <v>831</v>
      </c>
      <c r="X278" s="483"/>
    </row>
    <row r="279" spans="1:85" ht="15" customHeight="1" x14ac:dyDescent="0.3">
      <c r="A279" s="460">
        <v>421</v>
      </c>
      <c r="B279" s="460" t="s">
        <v>1129</v>
      </c>
      <c r="C279" s="460" t="s">
        <v>1130</v>
      </c>
      <c r="D279" s="460" t="s">
        <v>1243</v>
      </c>
      <c r="E279" s="460">
        <v>64</v>
      </c>
      <c r="K279" s="458" t="s">
        <v>1432</v>
      </c>
      <c r="L279" s="458" t="s">
        <v>831</v>
      </c>
      <c r="X279" s="483"/>
    </row>
    <row r="280" spans="1:85" ht="15" customHeight="1" x14ac:dyDescent="0.3">
      <c r="A280" s="460">
        <v>93</v>
      </c>
      <c r="B280" s="460" t="s">
        <v>624</v>
      </c>
      <c r="C280" s="460" t="s">
        <v>784</v>
      </c>
      <c r="D280" s="460" t="s">
        <v>718</v>
      </c>
      <c r="E280" s="460">
        <v>756</v>
      </c>
      <c r="F280" s="465">
        <v>77</v>
      </c>
      <c r="G280" s="460">
        <v>84</v>
      </c>
      <c r="H280" s="460">
        <v>442</v>
      </c>
      <c r="I280" s="460">
        <f>SUM(H280)</f>
        <v>442</v>
      </c>
      <c r="J280" s="460">
        <f>SUM(E280)</f>
        <v>756</v>
      </c>
      <c r="K280" s="499" t="s">
        <v>824</v>
      </c>
      <c r="L280" s="497"/>
      <c r="M280" s="498">
        <v>1</v>
      </c>
      <c r="O280" s="496"/>
      <c r="P280" s="496"/>
      <c r="Q280" s="496"/>
      <c r="R280" s="496"/>
      <c r="S280" s="496"/>
      <c r="T280" s="496">
        <v>1</v>
      </c>
      <c r="U280" s="496">
        <v>-1</v>
      </c>
      <c r="V280" s="496">
        <v>1</v>
      </c>
      <c r="W280" s="496"/>
      <c r="X280" s="496"/>
      <c r="Z280" s="496"/>
      <c r="AA280" s="496"/>
      <c r="AB280" s="496"/>
      <c r="AC280" s="496"/>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6"/>
      <c r="AY280" s="496"/>
      <c r="AZ280" s="496"/>
      <c r="BA280" s="496"/>
      <c r="BB280" s="496"/>
      <c r="BC280" s="496"/>
      <c r="BD280" s="496"/>
      <c r="BE280" s="496"/>
      <c r="BF280" s="496"/>
      <c r="BG280" s="496"/>
      <c r="BH280" s="496"/>
      <c r="BI280" s="496"/>
      <c r="BJ280" s="496"/>
      <c r="BK280" s="496"/>
      <c r="BL280" s="496"/>
      <c r="BM280" s="496"/>
      <c r="BN280" s="496"/>
      <c r="BO280" s="496"/>
      <c r="BP280" s="496"/>
      <c r="BQ280" s="496"/>
      <c r="BR280" s="496"/>
      <c r="BS280" s="496"/>
      <c r="BT280" s="496"/>
      <c r="BU280" s="496"/>
      <c r="BV280" s="496"/>
      <c r="BW280" s="496"/>
      <c r="BX280" s="496"/>
      <c r="BY280" s="496"/>
      <c r="BZ280" s="496"/>
      <c r="CA280" s="496"/>
      <c r="CB280" s="496"/>
      <c r="CC280" s="496"/>
      <c r="CD280" s="496"/>
      <c r="CE280" s="496"/>
      <c r="CF280" s="496"/>
      <c r="CG280" s="496"/>
    </row>
    <row r="281" spans="1:85" ht="15" customHeight="1" x14ac:dyDescent="0.3">
      <c r="A281" s="460">
        <v>153</v>
      </c>
      <c r="B281" s="460" t="s">
        <v>906</v>
      </c>
      <c r="C281" s="460" t="s">
        <v>907</v>
      </c>
      <c r="D281" s="460" t="s">
        <v>925</v>
      </c>
      <c r="E281" s="460">
        <v>124</v>
      </c>
      <c r="F281" s="465">
        <v>16</v>
      </c>
      <c r="G281" s="460">
        <v>12</v>
      </c>
      <c r="I281" s="460">
        <f>SUM(H281)</f>
        <v>0</v>
      </c>
      <c r="J281" s="460">
        <f>SUM(E281)</f>
        <v>124</v>
      </c>
      <c r="K281" s="499" t="s">
        <v>926</v>
      </c>
      <c r="L281" s="497" t="s">
        <v>927</v>
      </c>
      <c r="M281" s="498">
        <v>1</v>
      </c>
      <c r="O281" s="496"/>
      <c r="P281" s="496"/>
      <c r="Q281" s="496"/>
      <c r="R281" s="496"/>
      <c r="S281" s="496"/>
      <c r="T281" s="535" t="s">
        <v>1383</v>
      </c>
      <c r="U281" s="496"/>
      <c r="V281" s="496"/>
      <c r="W281" s="496"/>
      <c r="X281" s="496"/>
      <c r="Z281" s="496"/>
      <c r="AA281" s="496"/>
      <c r="AB281" s="496"/>
      <c r="AC281" s="496"/>
      <c r="AD281" s="496"/>
      <c r="AE281" s="496"/>
      <c r="AF281" s="496"/>
      <c r="AG281" s="496"/>
      <c r="AH281" s="496"/>
      <c r="AI281" s="496"/>
      <c r="AJ281" s="496"/>
      <c r="AK281" s="496"/>
      <c r="AL281" s="496"/>
      <c r="AM281" s="496"/>
      <c r="AN281" s="496"/>
      <c r="AO281" s="496"/>
      <c r="AP281" s="496"/>
      <c r="AQ281" s="496"/>
      <c r="AR281" s="496"/>
      <c r="AS281" s="496"/>
      <c r="AT281" s="496"/>
      <c r="AU281" s="496"/>
      <c r="AV281" s="496"/>
      <c r="AW281" s="496"/>
      <c r="AX281" s="496"/>
      <c r="AY281" s="496"/>
      <c r="AZ281" s="496"/>
      <c r="BA281" s="496"/>
      <c r="BB281" s="496"/>
      <c r="BC281" s="496"/>
      <c r="BD281" s="496"/>
      <c r="BE281" s="496"/>
      <c r="BF281" s="496"/>
      <c r="BG281" s="496"/>
      <c r="BH281" s="496"/>
      <c r="BI281" s="496"/>
      <c r="BJ281" s="496"/>
      <c r="BK281" s="496"/>
      <c r="BL281" s="496"/>
      <c r="BM281" s="496"/>
      <c r="BN281" s="496"/>
      <c r="BO281" s="496"/>
      <c r="BP281" s="496"/>
      <c r="BQ281" s="496"/>
      <c r="BR281" s="496"/>
      <c r="BS281" s="496"/>
      <c r="BT281" s="496"/>
      <c r="BU281" s="496"/>
      <c r="BV281" s="496"/>
      <c r="BW281" s="496"/>
      <c r="BX281" s="496"/>
      <c r="BY281" s="496"/>
      <c r="BZ281" s="496"/>
      <c r="CA281" s="496"/>
      <c r="CB281" s="496"/>
      <c r="CC281" s="496"/>
      <c r="CD281" s="496"/>
      <c r="CE281" s="496"/>
      <c r="CF281" s="496"/>
      <c r="CG281" s="496"/>
    </row>
    <row r="282" spans="1:85" ht="15" customHeight="1" x14ac:dyDescent="0.3">
      <c r="A282" s="460">
        <v>23</v>
      </c>
      <c r="B282" s="460" t="s">
        <v>624</v>
      </c>
      <c r="C282" s="460" t="s">
        <v>625</v>
      </c>
      <c r="D282" s="460" t="s">
        <v>690</v>
      </c>
      <c r="E282" s="460">
        <v>567</v>
      </c>
      <c r="F282" s="465">
        <v>62</v>
      </c>
      <c r="G282" s="460">
        <v>68</v>
      </c>
      <c r="H282" s="460">
        <v>192</v>
      </c>
      <c r="I282" s="460">
        <f>SUM(H282:H284)</f>
        <v>192</v>
      </c>
      <c r="J282" s="460">
        <f>SUM(E282:E284)</f>
        <v>641</v>
      </c>
      <c r="K282" s="499" t="s">
        <v>691</v>
      </c>
      <c r="L282" s="497" t="s">
        <v>692</v>
      </c>
      <c r="M282" s="498">
        <v>1</v>
      </c>
      <c r="O282" s="496"/>
      <c r="P282" s="496"/>
      <c r="Q282" s="496"/>
      <c r="R282" s="496"/>
      <c r="S282" s="496"/>
      <c r="T282" s="535" t="s">
        <v>1383</v>
      </c>
      <c r="U282" s="496"/>
      <c r="V282" s="496"/>
      <c r="W282" s="496"/>
      <c r="X282" s="496"/>
      <c r="Z282" s="496"/>
      <c r="AA282" s="496"/>
      <c r="AB282" s="496"/>
      <c r="AC282" s="496"/>
      <c r="AD282" s="496"/>
      <c r="AE282" s="496"/>
      <c r="AF282" s="496"/>
      <c r="AG282" s="496"/>
      <c r="AH282" s="496"/>
      <c r="AI282" s="496"/>
      <c r="AJ282" s="496"/>
      <c r="AK282" s="496"/>
      <c r="AL282" s="496"/>
      <c r="AM282" s="496"/>
      <c r="AN282" s="496"/>
      <c r="AO282" s="496"/>
      <c r="AP282" s="496"/>
      <c r="AQ282" s="496"/>
      <c r="AR282" s="496"/>
      <c r="AS282" s="496"/>
      <c r="AT282" s="496"/>
      <c r="AU282" s="496"/>
      <c r="AV282" s="496"/>
      <c r="AW282" s="496"/>
      <c r="AX282" s="496"/>
      <c r="AY282" s="496"/>
      <c r="AZ282" s="496"/>
      <c r="BA282" s="496"/>
      <c r="BB282" s="496"/>
      <c r="BC282" s="496"/>
      <c r="BD282" s="496"/>
      <c r="BE282" s="496"/>
      <c r="BF282" s="496"/>
      <c r="BG282" s="496"/>
      <c r="BH282" s="496"/>
      <c r="BI282" s="496"/>
      <c r="BJ282" s="496"/>
      <c r="BK282" s="496"/>
      <c r="BL282" s="496"/>
      <c r="BM282" s="496"/>
      <c r="BN282" s="496"/>
      <c r="BO282" s="496"/>
      <c r="BP282" s="496"/>
      <c r="BQ282" s="496"/>
      <c r="BR282" s="496"/>
      <c r="BS282" s="496"/>
      <c r="BT282" s="496"/>
      <c r="BU282" s="496"/>
      <c r="BV282" s="496"/>
      <c r="BW282" s="496"/>
      <c r="BX282" s="496"/>
      <c r="BY282" s="496"/>
      <c r="BZ282" s="496"/>
      <c r="CA282" s="496"/>
      <c r="CB282" s="496"/>
      <c r="CC282" s="496"/>
      <c r="CD282" s="496"/>
      <c r="CE282" s="496"/>
      <c r="CF282" s="496"/>
      <c r="CG282" s="496"/>
    </row>
    <row r="283" spans="1:85" ht="15" customHeight="1" x14ac:dyDescent="0.3">
      <c r="A283" s="460">
        <v>203</v>
      </c>
      <c r="B283" s="460" t="s">
        <v>977</v>
      </c>
      <c r="C283" s="460" t="s">
        <v>978</v>
      </c>
      <c r="D283" s="460" t="s">
        <v>997</v>
      </c>
      <c r="E283" s="460">
        <v>10</v>
      </c>
      <c r="F283" s="467"/>
      <c r="K283" s="458" t="s">
        <v>691</v>
      </c>
      <c r="L283" s="458" t="s">
        <v>692</v>
      </c>
      <c r="X283" s="483"/>
    </row>
    <row r="284" spans="1:85" ht="15" customHeight="1" x14ac:dyDescent="0.3">
      <c r="A284" s="460">
        <v>453</v>
      </c>
      <c r="B284" s="460" t="s">
        <v>1129</v>
      </c>
      <c r="C284" s="460" t="s">
        <v>1130</v>
      </c>
      <c r="D284" s="460" t="s">
        <v>1284</v>
      </c>
      <c r="E284" s="460">
        <v>64</v>
      </c>
      <c r="K284" s="458" t="s">
        <v>691</v>
      </c>
      <c r="L284" s="458" t="s">
        <v>692</v>
      </c>
      <c r="X284" s="483"/>
      <c r="Y284" s="503"/>
    </row>
    <row r="285" spans="1:85" ht="15" customHeight="1" x14ac:dyDescent="0.3">
      <c r="A285" s="460">
        <v>6</v>
      </c>
      <c r="B285" s="460" t="s">
        <v>624</v>
      </c>
      <c r="C285" s="460" t="s">
        <v>625</v>
      </c>
      <c r="D285" s="460" t="s">
        <v>641</v>
      </c>
      <c r="E285" s="460">
        <v>562</v>
      </c>
      <c r="F285" s="465">
        <v>57</v>
      </c>
      <c r="G285" s="460">
        <v>65</v>
      </c>
      <c r="H285" s="460">
        <v>121</v>
      </c>
      <c r="I285" s="460">
        <f>SUM(H285:H288)</f>
        <v>121</v>
      </c>
      <c r="J285" s="460">
        <f>SUM(E285:E288)</f>
        <v>700</v>
      </c>
      <c r="K285" s="499" t="s">
        <v>642</v>
      </c>
      <c r="L285" s="497" t="s">
        <v>643</v>
      </c>
      <c r="M285" s="498">
        <v>1</v>
      </c>
      <c r="O285" s="496"/>
      <c r="P285" s="496"/>
      <c r="Q285" s="496"/>
      <c r="R285" s="496"/>
      <c r="S285" s="496"/>
      <c r="T285" s="535" t="s">
        <v>1447</v>
      </c>
      <c r="U285" s="496">
        <v>-1</v>
      </c>
      <c r="V285" s="496">
        <v>1</v>
      </c>
      <c r="W285" s="496"/>
      <c r="X285" s="496"/>
      <c r="Z285" s="496"/>
      <c r="AA285" s="496"/>
      <c r="AB285" s="496"/>
      <c r="AC285" s="496"/>
      <c r="AD285" s="496"/>
      <c r="AE285" s="496"/>
      <c r="AF285" s="496"/>
      <c r="AG285" s="496"/>
      <c r="AH285" s="496"/>
      <c r="AI285" s="496"/>
      <c r="AJ285" s="496"/>
      <c r="AK285" s="496"/>
      <c r="AL285" s="496"/>
      <c r="AM285" s="496"/>
      <c r="AN285" s="496"/>
      <c r="AO285" s="496"/>
      <c r="AP285" s="496"/>
      <c r="AQ285" s="496"/>
      <c r="AR285" s="496"/>
      <c r="AS285" s="496"/>
      <c r="AT285" s="496"/>
      <c r="AU285" s="496"/>
      <c r="AV285" s="496"/>
      <c r="AW285" s="496"/>
      <c r="AX285" s="496"/>
      <c r="AY285" s="496"/>
      <c r="AZ285" s="496"/>
      <c r="BA285" s="496"/>
      <c r="BB285" s="496"/>
      <c r="BC285" s="496"/>
      <c r="BD285" s="496"/>
      <c r="BE285" s="496"/>
      <c r="BF285" s="496"/>
      <c r="BG285" s="496"/>
      <c r="BH285" s="496"/>
      <c r="BI285" s="496"/>
      <c r="BJ285" s="496"/>
      <c r="BK285" s="496"/>
      <c r="BL285" s="496"/>
      <c r="BM285" s="496"/>
      <c r="BN285" s="496"/>
      <c r="BO285" s="496"/>
      <c r="BP285" s="496"/>
      <c r="BQ285" s="496"/>
      <c r="BR285" s="496"/>
      <c r="BS285" s="496"/>
      <c r="BT285" s="496"/>
      <c r="BU285" s="496"/>
      <c r="BV285" s="496"/>
      <c r="BW285" s="496"/>
      <c r="BX285" s="496"/>
      <c r="BY285" s="496"/>
      <c r="BZ285" s="496"/>
      <c r="CA285" s="496"/>
      <c r="CB285" s="496"/>
      <c r="CC285" s="496"/>
      <c r="CD285" s="496"/>
      <c r="CE285" s="496"/>
      <c r="CF285" s="496"/>
      <c r="CG285" s="496"/>
    </row>
    <row r="286" spans="1:85" ht="15" customHeight="1" x14ac:dyDescent="0.3">
      <c r="A286" s="460">
        <v>227</v>
      </c>
      <c r="B286" s="460" t="s">
        <v>977</v>
      </c>
      <c r="C286" s="460" t="s">
        <v>1010</v>
      </c>
      <c r="D286" s="460" t="s">
        <v>1023</v>
      </c>
      <c r="E286" s="460">
        <v>10</v>
      </c>
      <c r="F286" s="467"/>
      <c r="K286" s="458" t="s">
        <v>642</v>
      </c>
      <c r="L286" s="458" t="s">
        <v>643</v>
      </c>
      <c r="X286" s="483"/>
    </row>
    <row r="287" spans="1:85" ht="15" customHeight="1" x14ac:dyDescent="0.3">
      <c r="A287" s="460">
        <v>334</v>
      </c>
      <c r="B287" s="460" t="s">
        <v>1129</v>
      </c>
      <c r="C287" s="460" t="s">
        <v>1130</v>
      </c>
      <c r="D287" s="460" t="s">
        <v>1136</v>
      </c>
      <c r="E287" s="460">
        <v>64</v>
      </c>
      <c r="K287" s="458" t="s">
        <v>642</v>
      </c>
      <c r="L287" s="458" t="s">
        <v>643</v>
      </c>
      <c r="X287" s="483"/>
    </row>
    <row r="288" spans="1:85" ht="15" customHeight="1" x14ac:dyDescent="0.3">
      <c r="A288" s="460">
        <v>383</v>
      </c>
      <c r="B288" s="460" t="s">
        <v>1129</v>
      </c>
      <c r="C288" s="460" t="s">
        <v>1130</v>
      </c>
      <c r="D288" s="460" t="s">
        <v>1199</v>
      </c>
      <c r="E288" s="460">
        <v>64</v>
      </c>
      <c r="K288" s="458" t="s">
        <v>642</v>
      </c>
      <c r="L288" s="458" t="s">
        <v>643</v>
      </c>
      <c r="X288" s="483"/>
    </row>
    <row r="289" spans="1:2046 2049:7168 7171:11263 11266:15358 15361:16366" ht="15" customHeight="1" x14ac:dyDescent="0.3">
      <c r="A289" s="467">
        <v>2</v>
      </c>
      <c r="B289" s="467" t="s">
        <v>624</v>
      </c>
      <c r="C289" s="467" t="s">
        <v>625</v>
      </c>
      <c r="D289" s="467" t="s">
        <v>629</v>
      </c>
      <c r="E289" s="467">
        <v>872</v>
      </c>
      <c r="F289" s="465">
        <v>106</v>
      </c>
      <c r="G289" s="467">
        <v>105</v>
      </c>
      <c r="H289" s="467">
        <v>195</v>
      </c>
      <c r="I289" s="467">
        <f>SUM(H289:H291)</f>
        <v>195</v>
      </c>
      <c r="J289" s="467">
        <f>SUM(E289:E291)</f>
        <v>946</v>
      </c>
      <c r="K289" s="526" t="s">
        <v>630</v>
      </c>
      <c r="L289" s="527" t="s">
        <v>631</v>
      </c>
      <c r="M289" s="528">
        <v>1</v>
      </c>
      <c r="N289" s="467"/>
      <c r="O289" s="529"/>
      <c r="P289" s="529"/>
      <c r="Q289" s="529"/>
      <c r="R289" s="529"/>
      <c r="S289" s="529"/>
      <c r="T289" s="536" t="s">
        <v>1383</v>
      </c>
      <c r="U289" s="529"/>
      <c r="V289" s="529"/>
      <c r="W289" s="529"/>
      <c r="X289" s="529"/>
      <c r="Y289" s="543"/>
      <c r="Z289" s="529"/>
      <c r="AA289" s="529"/>
      <c r="AB289" s="529"/>
      <c r="AC289" s="529"/>
      <c r="AD289" s="529"/>
      <c r="AE289" s="529"/>
      <c r="AF289" s="529"/>
      <c r="AG289" s="529"/>
      <c r="AH289" s="529"/>
      <c r="AI289" s="529"/>
      <c r="AJ289" s="529"/>
      <c r="AK289" s="529"/>
      <c r="AL289" s="529"/>
      <c r="AM289" s="529"/>
      <c r="AN289" s="529"/>
      <c r="AO289" s="529"/>
      <c r="AP289" s="529"/>
      <c r="AQ289" s="529"/>
      <c r="AR289" s="529"/>
      <c r="AS289" s="529"/>
      <c r="AT289" s="529"/>
      <c r="AU289" s="529"/>
      <c r="AV289" s="529"/>
      <c r="AW289" s="529"/>
      <c r="AX289" s="529"/>
      <c r="AY289" s="529"/>
      <c r="AZ289" s="529"/>
      <c r="BA289" s="529"/>
      <c r="BB289" s="529"/>
      <c r="BC289" s="529"/>
      <c r="BD289" s="529"/>
      <c r="BE289" s="529"/>
      <c r="BF289" s="529"/>
      <c r="BG289" s="529"/>
      <c r="BH289" s="529"/>
      <c r="BI289" s="529"/>
      <c r="BJ289" s="529"/>
      <c r="BK289" s="529"/>
      <c r="BL289" s="529"/>
      <c r="BM289" s="529"/>
      <c r="BN289" s="529"/>
      <c r="BO289" s="529"/>
      <c r="BP289" s="529"/>
      <c r="BQ289" s="529"/>
      <c r="BR289" s="529"/>
      <c r="BS289" s="529"/>
      <c r="BT289" s="529"/>
      <c r="BU289" s="529"/>
      <c r="BV289" s="529"/>
      <c r="BW289" s="529"/>
      <c r="BX289" s="529"/>
      <c r="BY289" s="529"/>
      <c r="BZ289" s="529"/>
      <c r="CA289" s="529"/>
      <c r="CB289" s="529"/>
      <c r="CC289" s="529"/>
      <c r="CD289" s="529"/>
      <c r="CE289" s="529"/>
      <c r="CF289" s="529"/>
      <c r="CG289" s="529"/>
      <c r="CH289" s="468"/>
      <c r="CI289" s="468"/>
      <c r="CJ289" s="468"/>
    </row>
    <row r="290" spans="1:2046 2049:7168 7171:11263 11266:15358 15361:16366" ht="15" customHeight="1" x14ac:dyDescent="0.3">
      <c r="A290" s="460">
        <v>205</v>
      </c>
      <c r="B290" s="460" t="s">
        <v>977</v>
      </c>
      <c r="C290" s="460" t="s">
        <v>978</v>
      </c>
      <c r="D290" s="460" t="s">
        <v>999</v>
      </c>
      <c r="E290" s="460">
        <v>10</v>
      </c>
      <c r="F290" s="467"/>
      <c r="K290" s="458" t="s">
        <v>630</v>
      </c>
      <c r="L290" s="458" t="s">
        <v>631</v>
      </c>
      <c r="X290" s="483"/>
    </row>
    <row r="291" spans="1:2046 2049:7168 7171:11263 11266:15358 15361:16366" ht="15" customHeight="1" x14ac:dyDescent="0.3">
      <c r="A291" s="460">
        <v>420</v>
      </c>
      <c r="B291" s="460" t="s">
        <v>1129</v>
      </c>
      <c r="C291" s="460" t="s">
        <v>1130</v>
      </c>
      <c r="D291" s="460" t="s">
        <v>1242</v>
      </c>
      <c r="E291" s="460">
        <v>64</v>
      </c>
      <c r="K291" s="458" t="s">
        <v>630</v>
      </c>
      <c r="L291" s="458" t="s">
        <v>631</v>
      </c>
      <c r="X291" s="483"/>
    </row>
    <row r="292" spans="1:2046 2049:7168 7171:11263 11266:15358 15361:16366" ht="15" customHeight="1" x14ac:dyDescent="0.3">
      <c r="A292" s="460">
        <v>118</v>
      </c>
      <c r="B292" s="460" t="s">
        <v>624</v>
      </c>
      <c r="C292" s="460" t="s">
        <v>845</v>
      </c>
      <c r="D292" s="460" t="s">
        <v>664</v>
      </c>
      <c r="E292" s="460">
        <v>291</v>
      </c>
      <c r="F292" s="465">
        <v>30</v>
      </c>
      <c r="G292" s="460">
        <v>31</v>
      </c>
      <c r="H292" s="460">
        <v>125</v>
      </c>
      <c r="I292" s="460">
        <f>SUM(H292:H293)</f>
        <v>125</v>
      </c>
      <c r="J292" s="460">
        <f>SUM(E292:E293)</f>
        <v>301</v>
      </c>
      <c r="K292" s="506" t="s">
        <v>866</v>
      </c>
      <c r="L292" s="497" t="s">
        <v>838</v>
      </c>
      <c r="M292" s="498">
        <v>1</v>
      </c>
      <c r="O292" s="496"/>
      <c r="P292" s="496"/>
      <c r="Q292" s="496"/>
      <c r="R292" s="496"/>
      <c r="S292" s="496"/>
      <c r="T292" s="535" t="s">
        <v>1383</v>
      </c>
      <c r="U292" s="496"/>
      <c r="V292" s="496"/>
      <c r="W292" s="496"/>
      <c r="X292" s="496"/>
      <c r="Y292" s="503"/>
      <c r="Z292" s="496"/>
      <c r="AA292" s="496"/>
      <c r="AB292" s="496"/>
      <c r="AC292" s="496"/>
      <c r="AD292" s="496"/>
      <c r="AE292" s="496"/>
      <c r="AF292" s="496"/>
      <c r="AG292" s="496"/>
      <c r="AH292" s="496"/>
      <c r="AI292" s="496"/>
      <c r="AJ292" s="496"/>
      <c r="AK292" s="496"/>
      <c r="AL292" s="496"/>
      <c r="AM292" s="496"/>
      <c r="AN292" s="496"/>
      <c r="AO292" s="496"/>
      <c r="AP292" s="496"/>
      <c r="AQ292" s="496"/>
      <c r="AR292" s="496"/>
      <c r="AS292" s="496"/>
      <c r="AT292" s="496"/>
      <c r="AU292" s="496"/>
      <c r="AV292" s="496"/>
      <c r="AW292" s="496"/>
      <c r="AX292" s="496"/>
      <c r="AY292" s="496"/>
      <c r="AZ292" s="496"/>
      <c r="BA292" s="496"/>
      <c r="BB292" s="496"/>
      <c r="BC292" s="496"/>
      <c r="BD292" s="496"/>
      <c r="BE292" s="496"/>
      <c r="BF292" s="496"/>
      <c r="BG292" s="496"/>
      <c r="BH292" s="496"/>
      <c r="BI292" s="496"/>
      <c r="BJ292" s="496"/>
      <c r="BK292" s="496"/>
      <c r="BL292" s="496"/>
      <c r="BM292" s="496"/>
      <c r="BN292" s="496"/>
      <c r="BO292" s="496"/>
      <c r="BP292" s="496"/>
      <c r="BQ292" s="496"/>
      <c r="BR292" s="496"/>
      <c r="BS292" s="496"/>
      <c r="BT292" s="496"/>
      <c r="BU292" s="496"/>
      <c r="BV292" s="496"/>
      <c r="BW292" s="496"/>
      <c r="BX292" s="496"/>
      <c r="BY292" s="496"/>
      <c r="BZ292" s="496"/>
      <c r="CA292" s="496"/>
      <c r="CB292" s="496"/>
      <c r="CC292" s="496"/>
      <c r="CD292" s="496"/>
      <c r="CE292" s="496"/>
      <c r="CF292" s="496"/>
      <c r="CG292" s="496"/>
    </row>
    <row r="293" spans="1:2046 2049:7168 7171:11263 11266:15358 15361:16366" ht="15" customHeight="1" x14ac:dyDescent="0.3">
      <c r="A293" s="460">
        <v>326</v>
      </c>
      <c r="B293" s="460" t="s">
        <v>977</v>
      </c>
      <c r="C293" s="460" t="s">
        <v>1032</v>
      </c>
      <c r="D293" s="460" t="s">
        <v>1125</v>
      </c>
      <c r="E293" s="460">
        <v>10</v>
      </c>
      <c r="F293" s="467"/>
      <c r="K293" s="458" t="s">
        <v>866</v>
      </c>
      <c r="L293" s="458" t="s">
        <v>838</v>
      </c>
      <c r="X293" s="483"/>
    </row>
    <row r="294" spans="1:2046 2049:7168 7171:11263 11266:15358 15361:16366" ht="15" customHeight="1" x14ac:dyDescent="0.3">
      <c r="A294" s="460">
        <v>144</v>
      </c>
      <c r="B294" s="460" t="s">
        <v>624</v>
      </c>
      <c r="C294" s="460" t="s">
        <v>901</v>
      </c>
      <c r="D294" s="460" t="s">
        <v>661</v>
      </c>
      <c r="E294" s="460">
        <v>859</v>
      </c>
      <c r="F294" s="465">
        <v>92</v>
      </c>
      <c r="G294" s="460">
        <v>96</v>
      </c>
      <c r="H294" s="460">
        <v>2668</v>
      </c>
      <c r="I294" s="460">
        <f>SUM(H294:H296)</f>
        <v>2668</v>
      </c>
      <c r="J294" s="460">
        <f>SUM(E294:E296)</f>
        <v>933</v>
      </c>
      <c r="K294" s="458" t="s">
        <v>904</v>
      </c>
      <c r="L294" s="458" t="s">
        <v>805</v>
      </c>
      <c r="N294" s="512" t="s">
        <v>1375</v>
      </c>
      <c r="O294" s="512" t="s">
        <v>1375</v>
      </c>
      <c r="P294" s="512" t="s">
        <v>1375</v>
      </c>
      <c r="Q294" s="460" t="s">
        <v>1375</v>
      </c>
      <c r="R294" s="512" t="s">
        <v>1375</v>
      </c>
      <c r="S294" s="512" t="s">
        <v>1375</v>
      </c>
      <c r="T294" s="512">
        <v>1</v>
      </c>
      <c r="U294" s="512">
        <v>1</v>
      </c>
      <c r="V294" s="512">
        <v>-1</v>
      </c>
      <c r="W294" s="460">
        <v>1</v>
      </c>
      <c r="X294" s="483">
        <v>0</v>
      </c>
      <c r="Y294" s="502" t="s">
        <v>1383</v>
      </c>
      <c r="Z294" s="502">
        <v>1</v>
      </c>
      <c r="AA294" s="514" t="s">
        <v>1375</v>
      </c>
      <c r="AB294" s="514" t="s">
        <v>1375</v>
      </c>
      <c r="AC294" s="514" t="s">
        <v>1375</v>
      </c>
      <c r="AD294" s="514" t="s">
        <v>1375</v>
      </c>
      <c r="AE294" s="513" t="s">
        <v>1375</v>
      </c>
      <c r="AF294" s="512" t="s">
        <v>1375</v>
      </c>
      <c r="AG294" s="460">
        <v>1</v>
      </c>
      <c r="AH294" s="460" t="s">
        <v>1383</v>
      </c>
      <c r="AI294" s="460" t="s">
        <v>1383</v>
      </c>
      <c r="AJ294" s="460" t="s">
        <v>1383</v>
      </c>
      <c r="AK294" s="460">
        <v>1</v>
      </c>
      <c r="AL294" s="512" t="s">
        <v>1375</v>
      </c>
      <c r="AM294" s="460">
        <v>1</v>
      </c>
      <c r="AZ294" s="460">
        <v>1</v>
      </c>
      <c r="BA294" s="460">
        <v>1</v>
      </c>
      <c r="BB294" s="460">
        <v>1</v>
      </c>
      <c r="BC294" s="512" t="s">
        <v>1375</v>
      </c>
      <c r="BD294" s="512" t="s">
        <v>1375</v>
      </c>
      <c r="BE294" s="512" t="s">
        <v>1375</v>
      </c>
      <c r="BF294" s="512" t="s">
        <v>1375</v>
      </c>
      <c r="BG294" s="512" t="s">
        <v>1375</v>
      </c>
      <c r="BH294" s="512" t="s">
        <v>1375</v>
      </c>
      <c r="BI294" s="512" t="s">
        <v>1375</v>
      </c>
      <c r="BJ294" s="460">
        <v>-1</v>
      </c>
      <c r="BK294" s="460">
        <v>-1</v>
      </c>
      <c r="BL294" s="460">
        <v>-1</v>
      </c>
      <c r="BM294" s="515" t="s">
        <v>1383</v>
      </c>
      <c r="BN294" s="512" t="s">
        <v>1375</v>
      </c>
      <c r="BO294" s="460">
        <v>1</v>
      </c>
      <c r="BP294" s="460">
        <v>1</v>
      </c>
      <c r="BQ294" s="460">
        <v>1</v>
      </c>
      <c r="BR294" s="460">
        <v>1</v>
      </c>
      <c r="BS294" s="460">
        <v>1</v>
      </c>
      <c r="BT294" s="460">
        <v>-1</v>
      </c>
      <c r="BU294" s="460">
        <v>-1</v>
      </c>
      <c r="BV294" s="515" t="s">
        <v>1383</v>
      </c>
      <c r="BW294" s="460">
        <v>-1</v>
      </c>
      <c r="BX294" s="460">
        <v>-1</v>
      </c>
      <c r="BY294" s="523">
        <v>1</v>
      </c>
      <c r="BZ294" s="517" t="s">
        <v>1375</v>
      </c>
      <c r="CA294" s="517" t="s">
        <v>1375</v>
      </c>
      <c r="CB294" s="460">
        <v>1</v>
      </c>
      <c r="CC294" s="460">
        <v>1</v>
      </c>
      <c r="CD294" s="460">
        <v>1</v>
      </c>
      <c r="CE294" s="523">
        <v>1</v>
      </c>
      <c r="CF294" s="523">
        <v>1</v>
      </c>
      <c r="CG294" s="523">
        <v>1</v>
      </c>
    </row>
    <row r="295" spans="1:2046 2049:7168 7171:11263 11266:15358 15361:16366" ht="15" customHeight="1" x14ac:dyDescent="0.3">
      <c r="A295" s="460">
        <v>246</v>
      </c>
      <c r="B295" s="460" t="s">
        <v>977</v>
      </c>
      <c r="C295" s="460" t="s">
        <v>1032</v>
      </c>
      <c r="D295" s="460" t="s">
        <v>1044</v>
      </c>
      <c r="E295" s="460">
        <v>10</v>
      </c>
      <c r="F295" s="467"/>
      <c r="K295" s="458" t="s">
        <v>904</v>
      </c>
      <c r="L295" s="458" t="s">
        <v>805</v>
      </c>
      <c r="X295" s="483"/>
    </row>
    <row r="296" spans="1:2046 2049:7168 7171:11263 11266:15358 15361:16366" ht="15" customHeight="1" x14ac:dyDescent="0.3">
      <c r="A296" s="460">
        <v>336</v>
      </c>
      <c r="B296" s="460" t="s">
        <v>1129</v>
      </c>
      <c r="C296" s="460" t="s">
        <v>1130</v>
      </c>
      <c r="D296" s="460" t="s">
        <v>1138</v>
      </c>
      <c r="E296" s="460">
        <v>64</v>
      </c>
      <c r="K296" s="458" t="s">
        <v>904</v>
      </c>
      <c r="L296" s="458" t="s">
        <v>805</v>
      </c>
      <c r="X296" s="483"/>
      <c r="Y296" s="467"/>
    </row>
    <row r="297" spans="1:2046 2049:7168 7171:11263 11266:15358 15361:16366" ht="15" customHeight="1" x14ac:dyDescent="0.3">
      <c r="A297" s="460">
        <v>97</v>
      </c>
      <c r="B297" s="460" t="s">
        <v>624</v>
      </c>
      <c r="C297" s="460" t="s">
        <v>784</v>
      </c>
      <c r="D297" s="460" t="s">
        <v>732</v>
      </c>
      <c r="E297" s="460">
        <v>426</v>
      </c>
      <c r="F297" s="465">
        <v>40</v>
      </c>
      <c r="G297" s="460">
        <v>43</v>
      </c>
      <c r="H297" s="460">
        <v>246</v>
      </c>
      <c r="I297" s="460">
        <f>SUM(H297:H298)</f>
        <v>246</v>
      </c>
      <c r="J297" s="460">
        <f>SUM(E297:E298)</f>
        <v>436</v>
      </c>
      <c r="K297" s="499" t="s">
        <v>828</v>
      </c>
      <c r="L297" s="497" t="s">
        <v>829</v>
      </c>
      <c r="M297" s="498">
        <v>1</v>
      </c>
      <c r="O297" s="496"/>
      <c r="P297" s="496"/>
      <c r="Q297" s="496"/>
      <c r="R297" s="496"/>
      <c r="S297" s="496"/>
      <c r="T297" s="535" t="s">
        <v>1383</v>
      </c>
      <c r="U297" s="496"/>
      <c r="V297" s="496"/>
      <c r="W297" s="496"/>
      <c r="X297" s="496"/>
      <c r="Z297" s="496"/>
      <c r="AA297" s="496"/>
      <c r="AB297" s="496"/>
      <c r="AC297" s="496"/>
      <c r="AD297" s="496"/>
      <c r="AE297" s="496"/>
      <c r="AF297" s="496"/>
      <c r="AG297" s="496"/>
      <c r="AH297" s="496"/>
      <c r="AI297" s="496"/>
      <c r="AJ297" s="496"/>
      <c r="AK297" s="496"/>
      <c r="AL297" s="496"/>
      <c r="AM297" s="496"/>
      <c r="AN297" s="496"/>
      <c r="AO297" s="496"/>
      <c r="AP297" s="496"/>
      <c r="AQ297" s="496"/>
      <c r="AR297" s="496"/>
      <c r="AS297" s="496"/>
      <c r="AT297" s="496"/>
      <c r="AU297" s="496"/>
      <c r="AV297" s="496"/>
      <c r="AW297" s="496"/>
      <c r="AX297" s="496"/>
      <c r="AY297" s="496"/>
      <c r="AZ297" s="496"/>
      <c r="BA297" s="496"/>
      <c r="BB297" s="496"/>
      <c r="BC297" s="496"/>
      <c r="BD297" s="496"/>
      <c r="BE297" s="496"/>
      <c r="BF297" s="496"/>
      <c r="BG297" s="496"/>
      <c r="BH297" s="496"/>
      <c r="BI297" s="496"/>
      <c r="BJ297" s="496"/>
      <c r="BK297" s="496"/>
      <c r="BL297" s="496"/>
      <c r="BM297" s="496"/>
      <c r="BN297" s="496"/>
      <c r="BO297" s="496"/>
      <c r="BP297" s="496"/>
      <c r="BQ297" s="496"/>
      <c r="BR297" s="496"/>
      <c r="BS297" s="496"/>
      <c r="BT297" s="496"/>
      <c r="BU297" s="496"/>
      <c r="BV297" s="496"/>
      <c r="BW297" s="496"/>
      <c r="BX297" s="496"/>
      <c r="BY297" s="496"/>
      <c r="BZ297" s="496"/>
      <c r="CA297" s="496"/>
      <c r="CB297" s="496"/>
      <c r="CC297" s="496"/>
      <c r="CD297" s="496"/>
      <c r="CE297" s="496"/>
      <c r="CF297" s="496"/>
      <c r="CG297" s="496"/>
    </row>
    <row r="298" spans="1:2046 2049:7168 7171:11263 11266:15358 15361:16366" ht="15" customHeight="1" x14ac:dyDescent="0.3">
      <c r="A298" s="460">
        <v>262</v>
      </c>
      <c r="B298" s="460" t="s">
        <v>977</v>
      </c>
      <c r="C298" s="460" t="s">
        <v>978</v>
      </c>
      <c r="D298" s="460" t="s">
        <v>1061</v>
      </c>
      <c r="E298" s="460">
        <v>10</v>
      </c>
      <c r="F298" s="467"/>
      <c r="K298" s="458" t="s">
        <v>828</v>
      </c>
      <c r="L298" s="458" t="s">
        <v>829</v>
      </c>
      <c r="X298" s="483"/>
    </row>
    <row r="299" spans="1:2046 2049:7168 7171:11263 11266:15358 15361:16366" ht="15" customHeight="1" x14ac:dyDescent="0.3">
      <c r="A299" s="460">
        <v>171</v>
      </c>
      <c r="B299" s="460" t="s">
        <v>942</v>
      </c>
      <c r="C299" s="460" t="s">
        <v>625</v>
      </c>
      <c r="D299" s="460" t="s">
        <v>961</v>
      </c>
      <c r="E299" s="460">
        <v>109</v>
      </c>
      <c r="F299" s="467">
        <v>20</v>
      </c>
      <c r="G299" s="460">
        <v>18</v>
      </c>
      <c r="I299" s="460">
        <f>SUM(H299:H300)</f>
        <v>0</v>
      </c>
      <c r="J299" s="460">
        <f>SUM(E299:E300)</f>
        <v>193</v>
      </c>
      <c r="K299" s="493" t="s">
        <v>962</v>
      </c>
      <c r="N299" s="460">
        <v>1</v>
      </c>
      <c r="O299" s="460">
        <v>1</v>
      </c>
      <c r="P299" s="460">
        <v>1</v>
      </c>
      <c r="Q299" s="512" t="s">
        <v>1375</v>
      </c>
      <c r="R299" s="483">
        <v>-1</v>
      </c>
      <c r="S299" s="537" t="s">
        <v>1375</v>
      </c>
      <c r="T299" s="512">
        <v>1</v>
      </c>
      <c r="U299" s="537">
        <v>1</v>
      </c>
      <c r="V299" s="537">
        <v>1</v>
      </c>
      <c r="W299" s="512" t="s">
        <v>1375</v>
      </c>
      <c r="X299" s="483">
        <v>0</v>
      </c>
      <c r="Y299" s="513" t="s">
        <v>1375</v>
      </c>
      <c r="Z299" s="513" t="s">
        <v>1375</v>
      </c>
      <c r="AA299" s="514" t="s">
        <v>1375</v>
      </c>
      <c r="AB299" s="514" t="s">
        <v>1375</v>
      </c>
      <c r="AC299" s="514" t="s">
        <v>1375</v>
      </c>
      <c r="AD299" s="514" t="s">
        <v>1375</v>
      </c>
      <c r="AE299" s="513" t="s">
        <v>1375</v>
      </c>
      <c r="AF299" s="460">
        <v>1</v>
      </c>
      <c r="AG299" s="460">
        <v>1</v>
      </c>
      <c r="AH299" s="512" t="s">
        <v>1375</v>
      </c>
      <c r="AI299" s="460">
        <v>1</v>
      </c>
      <c r="AJ299" s="460">
        <v>1</v>
      </c>
      <c r="AK299" s="460">
        <v>1</v>
      </c>
      <c r="AL299" s="460">
        <v>-1</v>
      </c>
      <c r="AM299" s="460">
        <v>1</v>
      </c>
      <c r="BC299" s="460">
        <v>-1</v>
      </c>
      <c r="BD299" s="460">
        <v>-1</v>
      </c>
      <c r="BE299" s="460">
        <v>-1</v>
      </c>
      <c r="BF299" s="460">
        <v>1</v>
      </c>
      <c r="BG299" s="460">
        <v>1</v>
      </c>
      <c r="BH299" s="460">
        <v>-1</v>
      </c>
      <c r="BI299" s="460">
        <v>-1</v>
      </c>
      <c r="BJ299" s="460">
        <v>1</v>
      </c>
      <c r="BK299" s="460">
        <v>1</v>
      </c>
      <c r="BL299" s="460">
        <v>1</v>
      </c>
      <c r="BM299" s="460">
        <v>-1</v>
      </c>
      <c r="BN299" s="460">
        <v>-1</v>
      </c>
      <c r="BO299" s="460">
        <v>1</v>
      </c>
      <c r="BP299" s="460">
        <v>1</v>
      </c>
      <c r="BQ299" s="517" t="s">
        <v>1375</v>
      </c>
      <c r="BR299" s="517" t="s">
        <v>1375</v>
      </c>
      <c r="BS299" s="515">
        <v>-1</v>
      </c>
      <c r="BT299" s="460">
        <v>-1</v>
      </c>
      <c r="BU299" s="460">
        <v>-1</v>
      </c>
      <c r="BV299" s="460">
        <v>-1</v>
      </c>
      <c r="BW299" s="460">
        <v>-1</v>
      </c>
      <c r="BX299" s="460">
        <v>-1</v>
      </c>
      <c r="BY299" s="517" t="s">
        <v>1375</v>
      </c>
      <c r="BZ299" s="517" t="s">
        <v>1375</v>
      </c>
      <c r="CA299" s="517" t="s">
        <v>1375</v>
      </c>
      <c r="CB299" s="515">
        <v>-1</v>
      </c>
      <c r="CC299" s="515">
        <v>-1</v>
      </c>
      <c r="CD299" s="515">
        <v>-1</v>
      </c>
      <c r="CE299" s="460">
        <v>-1</v>
      </c>
      <c r="CF299" s="460">
        <v>-1</v>
      </c>
      <c r="CG299" s="460">
        <v>-1</v>
      </c>
    </row>
    <row r="300" spans="1:2046 2049:7168 7171:11263 11266:15358 15361:16366" ht="15" customHeight="1" x14ac:dyDescent="0.3">
      <c r="A300" s="460">
        <v>172</v>
      </c>
      <c r="B300" s="460" t="s">
        <v>942</v>
      </c>
      <c r="C300" s="460" t="s">
        <v>625</v>
      </c>
      <c r="D300" s="460" t="s">
        <v>963</v>
      </c>
      <c r="E300" s="460">
        <v>84</v>
      </c>
      <c r="F300" s="467">
        <v>12</v>
      </c>
      <c r="G300" s="460">
        <v>10</v>
      </c>
      <c r="K300" s="458" t="s">
        <v>962</v>
      </c>
      <c r="X300" s="483"/>
    </row>
    <row r="301" spans="1:2046 2049:7168 7171:11263 11266:15358 15361:16366" ht="15" customHeight="1" x14ac:dyDescent="0.3">
      <c r="A301" s="460">
        <v>54</v>
      </c>
      <c r="B301" s="460" t="s">
        <v>624</v>
      </c>
      <c r="C301" s="460" t="s">
        <v>753</v>
      </c>
      <c r="D301" s="460" t="s">
        <v>681</v>
      </c>
      <c r="E301" s="460">
        <v>621</v>
      </c>
      <c r="F301" s="467">
        <v>64</v>
      </c>
      <c r="G301" s="460">
        <v>68</v>
      </c>
      <c r="H301" s="460">
        <v>497</v>
      </c>
      <c r="I301" s="460">
        <f>SUM(H301:H302)</f>
        <v>497</v>
      </c>
      <c r="J301" s="460">
        <f>SUM(E301:E302)</f>
        <v>631</v>
      </c>
      <c r="K301" s="458" t="s">
        <v>766</v>
      </c>
      <c r="L301" s="458" t="s">
        <v>767</v>
      </c>
      <c r="N301" s="460">
        <v>1</v>
      </c>
      <c r="O301" s="460">
        <v>1</v>
      </c>
      <c r="P301" s="460">
        <v>1</v>
      </c>
      <c r="Q301" s="460">
        <v>1</v>
      </c>
      <c r="R301" s="460" t="s">
        <v>1375</v>
      </c>
      <c r="S301" s="467">
        <v>1</v>
      </c>
      <c r="T301" s="467">
        <v>1</v>
      </c>
      <c r="U301" s="467">
        <v>1</v>
      </c>
      <c r="V301" s="467">
        <v>-1</v>
      </c>
      <c r="W301" s="460">
        <v>1</v>
      </c>
      <c r="X301" s="460">
        <v>0</v>
      </c>
      <c r="Y301" s="460">
        <v>1</v>
      </c>
      <c r="Z301" s="460">
        <v>1</v>
      </c>
      <c r="AA301" s="458">
        <v>1</v>
      </c>
      <c r="AB301" s="458">
        <v>1</v>
      </c>
      <c r="AC301" s="460">
        <v>1</v>
      </c>
      <c r="AD301" s="460">
        <v>1</v>
      </c>
      <c r="AE301" s="460">
        <v>1</v>
      </c>
      <c r="AF301" s="460">
        <v>1</v>
      </c>
      <c r="AG301" s="460">
        <v>1</v>
      </c>
      <c r="AH301" s="460">
        <v>1</v>
      </c>
      <c r="AI301" s="467">
        <v>1</v>
      </c>
      <c r="AJ301" s="460">
        <v>1</v>
      </c>
      <c r="AK301" s="460">
        <v>1</v>
      </c>
      <c r="AL301" s="460">
        <v>1</v>
      </c>
      <c r="AM301" s="460">
        <v>1</v>
      </c>
      <c r="AN301" s="458"/>
      <c r="AO301" s="458"/>
      <c r="AQ301" s="460">
        <v>-1</v>
      </c>
      <c r="AR301" s="460">
        <v>-1</v>
      </c>
      <c r="AS301" s="460">
        <v>-1</v>
      </c>
      <c r="AV301" s="467"/>
      <c r="BA301" s="458"/>
      <c r="BB301" s="458"/>
      <c r="BC301" s="460">
        <v>-1</v>
      </c>
      <c r="BD301" s="460">
        <v>-1</v>
      </c>
      <c r="BE301" s="460">
        <v>-1</v>
      </c>
      <c r="BF301" s="460">
        <v>1</v>
      </c>
      <c r="BG301" s="460">
        <v>1</v>
      </c>
      <c r="BH301" s="460">
        <v>1</v>
      </c>
      <c r="BI301" s="467">
        <v>1</v>
      </c>
      <c r="BJ301" s="460">
        <v>-1</v>
      </c>
      <c r="BK301" s="460">
        <v>-1</v>
      </c>
      <c r="BL301" s="460">
        <v>-1</v>
      </c>
      <c r="BM301" s="460">
        <v>1</v>
      </c>
      <c r="BN301" s="458">
        <v>1</v>
      </c>
      <c r="BO301" s="458">
        <v>-1</v>
      </c>
      <c r="BP301" s="460">
        <v>-1</v>
      </c>
      <c r="BQ301" s="460">
        <v>1</v>
      </c>
      <c r="BR301" s="460">
        <v>1</v>
      </c>
      <c r="BS301" s="460">
        <v>1</v>
      </c>
      <c r="BT301" s="460">
        <v>1</v>
      </c>
      <c r="BU301" s="460">
        <v>1</v>
      </c>
      <c r="BV301" s="467">
        <v>1</v>
      </c>
      <c r="BW301" s="460">
        <v>1</v>
      </c>
      <c r="BX301" s="460">
        <v>1</v>
      </c>
      <c r="BY301" s="460">
        <v>1</v>
      </c>
      <c r="BZ301" s="460">
        <v>1</v>
      </c>
      <c r="CA301" s="458">
        <v>1</v>
      </c>
      <c r="CB301" s="458">
        <v>1</v>
      </c>
      <c r="CC301" s="460">
        <v>1</v>
      </c>
      <c r="CD301" s="460">
        <v>1</v>
      </c>
      <c r="CE301" s="460">
        <v>1</v>
      </c>
      <c r="CF301" s="460">
        <v>1</v>
      </c>
      <c r="CG301" s="460">
        <v>1</v>
      </c>
      <c r="CH301" s="460"/>
      <c r="CI301" s="467"/>
      <c r="CJ301" s="460"/>
    </row>
    <row r="302" spans="1:2046 2049:7168 7171:11263 11266:15358 15361:16366" ht="15" customHeight="1" x14ac:dyDescent="0.3">
      <c r="A302" s="460">
        <v>301</v>
      </c>
      <c r="B302" s="460" t="s">
        <v>977</v>
      </c>
      <c r="C302" s="460" t="s">
        <v>1010</v>
      </c>
      <c r="D302" s="460" t="s">
        <v>1100</v>
      </c>
      <c r="E302" s="460">
        <v>10</v>
      </c>
      <c r="F302" s="467"/>
      <c r="K302" s="458" t="s">
        <v>766</v>
      </c>
      <c r="L302" s="458" t="s">
        <v>767</v>
      </c>
      <c r="X302" s="483"/>
      <c r="Y302" s="503"/>
      <c r="CK302" s="460"/>
      <c r="CL302" s="460"/>
      <c r="CM302" s="460"/>
      <c r="CN302" s="467"/>
      <c r="CO302" s="460"/>
      <c r="CP302" s="460"/>
      <c r="CQ302" s="460"/>
      <c r="CR302" s="460"/>
      <c r="CU302" s="460"/>
      <c r="CV302" s="460"/>
      <c r="CW302" s="460"/>
      <c r="CX302" s="460"/>
      <c r="CY302" s="460"/>
      <c r="CZ302" s="460"/>
      <c r="DA302" s="467"/>
      <c r="DB302" s="460"/>
      <c r="DC302" s="460"/>
      <c r="DD302" s="460"/>
      <c r="DE302" s="460"/>
      <c r="DH302" s="460"/>
      <c r="DI302" s="460"/>
      <c r="DJ302" s="460"/>
      <c r="DK302" s="460"/>
      <c r="DL302" s="460"/>
      <c r="DM302" s="460"/>
      <c r="DN302" s="467"/>
      <c r="DO302" s="460"/>
      <c r="DP302" s="460"/>
      <c r="DQ302" s="460"/>
      <c r="DR302" s="460"/>
      <c r="DU302" s="460"/>
      <c r="DV302" s="460"/>
      <c r="DW302" s="460"/>
      <c r="DX302" s="460"/>
      <c r="DY302" s="460"/>
      <c r="DZ302" s="460"/>
      <c r="EA302" s="467"/>
      <c r="EB302" s="460"/>
      <c r="EC302" s="460"/>
      <c r="ED302" s="460"/>
      <c r="EE302" s="460"/>
      <c r="EH302" s="460"/>
      <c r="EI302" s="460"/>
      <c r="EJ302" s="460"/>
      <c r="EK302" s="460"/>
      <c r="EL302" s="460"/>
      <c r="EM302" s="460"/>
      <c r="EN302" s="467"/>
      <c r="EO302" s="460"/>
      <c r="EP302" s="460"/>
      <c r="EQ302" s="460"/>
      <c r="ER302" s="460"/>
      <c r="EU302" s="460"/>
      <c r="EV302" s="460"/>
      <c r="EW302" s="460"/>
      <c r="EX302" s="460"/>
      <c r="EY302" s="460"/>
      <c r="EZ302" s="460"/>
      <c r="FA302" s="467"/>
      <c r="FB302" s="460"/>
      <c r="FC302" s="460"/>
      <c r="FD302" s="460"/>
      <c r="FE302" s="460"/>
      <c r="FH302" s="460"/>
      <c r="FI302" s="460"/>
      <c r="FJ302" s="460"/>
      <c r="FK302" s="460"/>
      <c r="FL302" s="460"/>
      <c r="FM302" s="460"/>
      <c r="FN302" s="467"/>
      <c r="FO302" s="460"/>
      <c r="FP302" s="460"/>
      <c r="FQ302" s="460"/>
      <c r="FR302" s="460"/>
      <c r="FU302" s="460"/>
      <c r="FV302" s="460"/>
      <c r="FW302" s="460"/>
      <c r="FX302" s="460"/>
      <c r="FY302" s="460"/>
      <c r="FZ302" s="460"/>
      <c r="GA302" s="467"/>
      <c r="GB302" s="460"/>
      <c r="GC302" s="460"/>
      <c r="GD302" s="460"/>
      <c r="GE302" s="460"/>
      <c r="GH302" s="460"/>
      <c r="GI302" s="460"/>
      <c r="GJ302" s="460"/>
      <c r="GK302" s="460"/>
      <c r="GL302" s="460"/>
      <c r="GM302" s="460"/>
      <c r="GN302" s="467"/>
      <c r="GO302" s="460"/>
      <c r="GP302" s="460"/>
      <c r="GQ302" s="460"/>
      <c r="GR302" s="460"/>
      <c r="GU302" s="460"/>
      <c r="GV302" s="460"/>
      <c r="GW302" s="460"/>
      <c r="GX302" s="460"/>
      <c r="GY302" s="460"/>
      <c r="GZ302" s="460"/>
      <c r="HA302" s="467"/>
      <c r="HB302" s="460"/>
      <c r="HC302" s="460"/>
      <c r="HD302" s="460"/>
      <c r="HE302" s="460"/>
      <c r="HH302" s="460"/>
      <c r="HI302" s="460"/>
      <c r="HJ302" s="460"/>
      <c r="HK302" s="460"/>
      <c r="HL302" s="460"/>
      <c r="HM302" s="460"/>
      <c r="HN302" s="467"/>
      <c r="HO302" s="460"/>
      <c r="HP302" s="460"/>
      <c r="HQ302" s="460"/>
      <c r="HR302" s="460"/>
      <c r="HU302" s="460"/>
      <c r="HV302" s="460"/>
      <c r="HW302" s="460"/>
      <c r="HX302" s="460"/>
      <c r="HY302" s="460"/>
      <c r="HZ302" s="460"/>
      <c r="IA302" s="467"/>
      <c r="IB302" s="460"/>
      <c r="IC302" s="460"/>
      <c r="ID302" s="460"/>
      <c r="IE302" s="460"/>
      <c r="IH302" s="460"/>
      <c r="II302" s="460"/>
      <c r="IJ302" s="460"/>
      <c r="IK302" s="460"/>
      <c r="IL302" s="460"/>
      <c r="IM302" s="460"/>
      <c r="IN302" s="467"/>
      <c r="IO302" s="460"/>
      <c r="IP302" s="460"/>
      <c r="IQ302" s="460"/>
      <c r="IR302" s="460"/>
      <c r="IU302" s="460"/>
      <c r="IV302" s="460"/>
      <c r="IW302" s="460"/>
      <c r="IX302" s="460"/>
      <c r="IY302" s="460"/>
      <c r="IZ302" s="460"/>
      <c r="JA302" s="467"/>
      <c r="JB302" s="460"/>
      <c r="JC302" s="460"/>
      <c r="JD302" s="460"/>
      <c r="JE302" s="460"/>
      <c r="JH302" s="460"/>
      <c r="JI302" s="460"/>
      <c r="JJ302" s="460"/>
      <c r="JK302" s="460"/>
      <c r="JL302" s="460"/>
      <c r="JM302" s="460"/>
      <c r="JN302" s="467"/>
      <c r="JO302" s="460"/>
      <c r="JP302" s="460"/>
      <c r="JQ302" s="460"/>
      <c r="JR302" s="460"/>
      <c r="JU302" s="460"/>
      <c r="JV302" s="460"/>
      <c r="JW302" s="460"/>
      <c r="JX302" s="460"/>
      <c r="JY302" s="460"/>
      <c r="JZ302" s="460"/>
      <c r="KA302" s="467"/>
      <c r="KB302" s="460"/>
      <c r="KC302" s="460"/>
      <c r="KD302" s="460"/>
      <c r="KE302" s="460"/>
      <c r="KH302" s="460"/>
      <c r="KI302" s="460"/>
      <c r="KJ302" s="460"/>
      <c r="KK302" s="460"/>
      <c r="KL302" s="460"/>
      <c r="KM302" s="460"/>
      <c r="KN302" s="467"/>
      <c r="KO302" s="460"/>
      <c r="KP302" s="460"/>
      <c r="KQ302" s="460"/>
      <c r="KR302" s="460"/>
      <c r="KU302" s="460"/>
      <c r="KV302" s="460"/>
      <c r="KW302" s="460"/>
      <c r="KX302" s="460"/>
      <c r="KY302" s="460"/>
      <c r="KZ302" s="460"/>
      <c r="LA302" s="467"/>
      <c r="LB302" s="460"/>
      <c r="LC302" s="460"/>
      <c r="LD302" s="460"/>
      <c r="LE302" s="460"/>
      <c r="LH302" s="460"/>
      <c r="LI302" s="460"/>
      <c r="LJ302" s="460"/>
      <c r="LK302" s="460"/>
      <c r="LL302" s="460"/>
      <c r="LM302" s="460"/>
      <c r="LN302" s="467"/>
      <c r="LO302" s="460"/>
      <c r="LP302" s="460"/>
      <c r="LQ302" s="460"/>
      <c r="LR302" s="460"/>
      <c r="LU302" s="460"/>
      <c r="LV302" s="460"/>
      <c r="LW302" s="460"/>
      <c r="LX302" s="460"/>
      <c r="LY302" s="460"/>
      <c r="LZ302" s="460"/>
      <c r="MA302" s="467"/>
      <c r="MB302" s="460"/>
      <c r="MC302" s="460"/>
      <c r="MD302" s="460"/>
      <c r="ME302" s="460"/>
      <c r="MH302" s="460"/>
      <c r="MI302" s="460"/>
      <c r="MJ302" s="460"/>
      <c r="MK302" s="460"/>
      <c r="ML302" s="460"/>
      <c r="MM302" s="460"/>
      <c r="MN302" s="467"/>
      <c r="MO302" s="460"/>
      <c r="MP302" s="460"/>
      <c r="MQ302" s="460"/>
      <c r="MR302" s="460"/>
      <c r="MU302" s="460"/>
      <c r="MV302" s="460"/>
      <c r="MW302" s="460"/>
      <c r="MX302" s="460"/>
      <c r="MY302" s="460"/>
      <c r="MZ302" s="460"/>
      <c r="NA302" s="467"/>
      <c r="NB302" s="460"/>
      <c r="NC302" s="460"/>
      <c r="ND302" s="460"/>
      <c r="NE302" s="460"/>
      <c r="NH302" s="460"/>
      <c r="NI302" s="460"/>
      <c r="NJ302" s="460"/>
      <c r="NK302" s="460"/>
      <c r="NL302" s="460"/>
      <c r="NM302" s="460"/>
      <c r="NN302" s="467"/>
      <c r="NO302" s="460"/>
      <c r="NP302" s="460"/>
      <c r="NQ302" s="460"/>
      <c r="NR302" s="460"/>
      <c r="NU302" s="460"/>
      <c r="NV302" s="460"/>
      <c r="NW302" s="460"/>
      <c r="NX302" s="460"/>
      <c r="NY302" s="460"/>
      <c r="NZ302" s="460"/>
      <c r="OA302" s="467"/>
      <c r="OB302" s="460"/>
      <c r="OC302" s="460"/>
      <c r="OD302" s="460"/>
      <c r="OE302" s="460"/>
      <c r="OH302" s="460"/>
      <c r="OI302" s="460"/>
      <c r="OJ302" s="460"/>
      <c r="OK302" s="460"/>
      <c r="OL302" s="460"/>
      <c r="OM302" s="460"/>
      <c r="ON302" s="467"/>
      <c r="OO302" s="460"/>
      <c r="OP302" s="460"/>
      <c r="OQ302" s="460"/>
      <c r="OR302" s="460"/>
      <c r="OU302" s="460"/>
      <c r="OV302" s="460"/>
      <c r="OW302" s="460"/>
      <c r="OX302" s="460"/>
      <c r="OY302" s="460"/>
      <c r="OZ302" s="460"/>
      <c r="PA302" s="467"/>
      <c r="PB302" s="460"/>
      <c r="PC302" s="460"/>
      <c r="PD302" s="460"/>
      <c r="PE302" s="460"/>
      <c r="PH302" s="460"/>
      <c r="PI302" s="460"/>
      <c r="PJ302" s="460"/>
      <c r="PK302" s="460"/>
      <c r="PL302" s="460"/>
      <c r="PM302" s="460"/>
      <c r="PN302" s="467"/>
      <c r="PO302" s="460"/>
      <c r="PP302" s="460"/>
      <c r="PQ302" s="460"/>
      <c r="PR302" s="460"/>
      <c r="PU302" s="460"/>
      <c r="PV302" s="460"/>
      <c r="PW302" s="460"/>
      <c r="PX302" s="460"/>
      <c r="PY302" s="460"/>
      <c r="PZ302" s="460"/>
      <c r="QA302" s="467"/>
      <c r="QB302" s="460"/>
      <c r="QC302" s="460"/>
      <c r="QD302" s="460"/>
      <c r="QE302" s="460"/>
      <c r="QH302" s="460"/>
      <c r="QI302" s="460"/>
      <c r="QJ302" s="460"/>
      <c r="QK302" s="460"/>
      <c r="QL302" s="460"/>
      <c r="QM302" s="460"/>
      <c r="QN302" s="467"/>
      <c r="QO302" s="460"/>
      <c r="QP302" s="460"/>
      <c r="QQ302" s="460"/>
      <c r="QR302" s="460"/>
      <c r="QU302" s="460"/>
      <c r="QV302" s="460"/>
      <c r="QW302" s="460"/>
      <c r="QX302" s="460"/>
      <c r="QY302" s="460"/>
      <c r="QZ302" s="460"/>
      <c r="RA302" s="467"/>
      <c r="RB302" s="460"/>
      <c r="RC302" s="460"/>
      <c r="RD302" s="460"/>
      <c r="RE302" s="460"/>
      <c r="RH302" s="460"/>
      <c r="RI302" s="460"/>
      <c r="RJ302" s="460"/>
      <c r="RK302" s="460"/>
      <c r="RL302" s="460"/>
      <c r="RM302" s="460"/>
      <c r="RN302" s="467"/>
      <c r="RO302" s="460"/>
      <c r="RP302" s="460"/>
      <c r="RQ302" s="460"/>
      <c r="RR302" s="460"/>
      <c r="RU302" s="460"/>
      <c r="RV302" s="460"/>
      <c r="RW302" s="460"/>
      <c r="RX302" s="460"/>
      <c r="RY302" s="460"/>
      <c r="RZ302" s="460"/>
      <c r="SA302" s="467"/>
      <c r="SB302" s="460"/>
      <c r="SC302" s="460"/>
      <c r="SD302" s="460"/>
      <c r="SE302" s="460"/>
      <c r="SH302" s="460"/>
      <c r="SI302" s="460"/>
      <c r="SJ302" s="460"/>
      <c r="SK302" s="460"/>
      <c r="SL302" s="460"/>
      <c r="SM302" s="460"/>
      <c r="SN302" s="467"/>
      <c r="SO302" s="460"/>
      <c r="SP302" s="460"/>
      <c r="SQ302" s="460"/>
      <c r="SR302" s="460"/>
      <c r="SU302" s="460"/>
      <c r="SV302" s="460"/>
      <c r="SW302" s="460"/>
      <c r="SX302" s="460"/>
      <c r="SY302" s="460"/>
      <c r="SZ302" s="460"/>
      <c r="TA302" s="467"/>
      <c r="TB302" s="460"/>
      <c r="TC302" s="460"/>
      <c r="TD302" s="460"/>
      <c r="TE302" s="460"/>
      <c r="TH302" s="460"/>
      <c r="TI302" s="460"/>
      <c r="TJ302" s="460"/>
      <c r="TK302" s="460"/>
      <c r="TL302" s="460"/>
      <c r="TM302" s="460"/>
      <c r="TN302" s="467"/>
      <c r="TO302" s="460"/>
      <c r="TP302" s="460"/>
      <c r="TQ302" s="460"/>
      <c r="TR302" s="460"/>
      <c r="TU302" s="460"/>
      <c r="TV302" s="460"/>
      <c r="TW302" s="460"/>
      <c r="TX302" s="460"/>
      <c r="TY302" s="460"/>
      <c r="TZ302" s="460"/>
      <c r="UA302" s="467"/>
      <c r="UB302" s="460"/>
      <c r="UC302" s="460"/>
      <c r="UD302" s="460"/>
      <c r="UE302" s="460"/>
      <c r="UH302" s="460"/>
      <c r="UI302" s="460"/>
      <c r="UJ302" s="460"/>
      <c r="UK302" s="460"/>
      <c r="UL302" s="460"/>
      <c r="UM302" s="460"/>
      <c r="UN302" s="467"/>
      <c r="UO302" s="460"/>
      <c r="UP302" s="460"/>
      <c r="UQ302" s="460"/>
      <c r="UR302" s="460"/>
      <c r="UU302" s="460"/>
      <c r="UV302" s="460"/>
      <c r="UW302" s="460"/>
      <c r="UX302" s="460"/>
      <c r="UY302" s="460"/>
      <c r="UZ302" s="460"/>
      <c r="VA302" s="467"/>
      <c r="VB302" s="460"/>
      <c r="VC302" s="460"/>
      <c r="VD302" s="460"/>
      <c r="VE302" s="460"/>
      <c r="VH302" s="460"/>
      <c r="VI302" s="460"/>
      <c r="VJ302" s="460"/>
      <c r="VK302" s="460"/>
      <c r="VL302" s="460"/>
      <c r="VM302" s="460"/>
      <c r="VN302" s="467"/>
      <c r="VO302" s="460"/>
      <c r="VP302" s="460"/>
      <c r="VQ302" s="460"/>
      <c r="VR302" s="460"/>
      <c r="VU302" s="460"/>
      <c r="VV302" s="460"/>
      <c r="VW302" s="460"/>
      <c r="VX302" s="460"/>
      <c r="VY302" s="460"/>
      <c r="VZ302" s="460"/>
      <c r="WA302" s="467"/>
      <c r="WB302" s="460"/>
      <c r="WC302" s="460"/>
      <c r="WD302" s="460"/>
      <c r="WE302" s="460"/>
      <c r="WH302" s="460"/>
      <c r="WI302" s="460"/>
      <c r="WJ302" s="460"/>
      <c r="WK302" s="460"/>
      <c r="WL302" s="460"/>
      <c r="WM302" s="460"/>
      <c r="WN302" s="467"/>
      <c r="WO302" s="460"/>
      <c r="WP302" s="460"/>
      <c r="WQ302" s="460"/>
      <c r="WR302" s="460"/>
      <c r="WU302" s="460"/>
      <c r="WV302" s="460"/>
      <c r="WW302" s="460"/>
      <c r="WX302" s="460"/>
      <c r="WY302" s="460"/>
      <c r="WZ302" s="460"/>
      <c r="XA302" s="467"/>
      <c r="XB302" s="460"/>
      <c r="XC302" s="460"/>
      <c r="XD302" s="460"/>
      <c r="XE302" s="460"/>
      <c r="XH302" s="460"/>
      <c r="XI302" s="460"/>
      <c r="XJ302" s="460"/>
      <c r="XK302" s="460"/>
      <c r="XL302" s="460"/>
      <c r="XM302" s="460"/>
      <c r="XN302" s="467"/>
      <c r="XO302" s="460"/>
      <c r="XP302" s="460"/>
      <c r="XQ302" s="460"/>
      <c r="XR302" s="460"/>
      <c r="XU302" s="460"/>
      <c r="XV302" s="460"/>
      <c r="XW302" s="460"/>
      <c r="XX302" s="460"/>
      <c r="XY302" s="460"/>
      <c r="XZ302" s="460"/>
      <c r="YA302" s="467"/>
      <c r="YB302" s="460"/>
      <c r="YC302" s="460"/>
      <c r="YD302" s="460"/>
      <c r="YE302" s="460"/>
      <c r="YH302" s="460"/>
      <c r="YI302" s="460"/>
      <c r="YJ302" s="460"/>
      <c r="YK302" s="460"/>
      <c r="YL302" s="460"/>
      <c r="YM302" s="460"/>
      <c r="YN302" s="467"/>
      <c r="YO302" s="460"/>
      <c r="YP302" s="460"/>
      <c r="YQ302" s="460"/>
      <c r="YR302" s="460"/>
      <c r="YU302" s="460"/>
      <c r="YV302" s="460"/>
      <c r="YW302" s="460"/>
      <c r="YX302" s="460"/>
      <c r="YY302" s="460"/>
      <c r="YZ302" s="460"/>
      <c r="ZA302" s="467"/>
      <c r="ZB302" s="460"/>
      <c r="ZC302" s="460"/>
      <c r="ZD302" s="460"/>
      <c r="ZE302" s="460"/>
      <c r="ZH302" s="460"/>
      <c r="ZI302" s="460"/>
      <c r="ZJ302" s="460"/>
      <c r="ZK302" s="460"/>
      <c r="ZL302" s="460"/>
      <c r="ZM302" s="460"/>
      <c r="ZN302" s="467"/>
      <c r="ZO302" s="460"/>
      <c r="ZP302" s="460"/>
      <c r="ZQ302" s="460"/>
      <c r="ZR302" s="460"/>
      <c r="ZU302" s="460"/>
      <c r="ZV302" s="460"/>
      <c r="ZW302" s="460"/>
      <c r="ZX302" s="460"/>
      <c r="ZY302" s="460"/>
      <c r="ZZ302" s="460"/>
      <c r="AAA302" s="467"/>
      <c r="AAB302" s="460"/>
      <c r="AAC302" s="460"/>
      <c r="AAD302" s="460"/>
      <c r="AAE302" s="460"/>
      <c r="AAH302" s="460"/>
      <c r="AAI302" s="460"/>
      <c r="AAJ302" s="460"/>
      <c r="AAK302" s="460"/>
      <c r="AAL302" s="460"/>
      <c r="AAM302" s="460"/>
      <c r="AAN302" s="467"/>
      <c r="AAO302" s="460"/>
      <c r="AAP302" s="460"/>
      <c r="AAQ302" s="460"/>
      <c r="AAR302" s="460"/>
      <c r="AAU302" s="460"/>
      <c r="AAV302" s="460"/>
      <c r="AAW302" s="460"/>
      <c r="AAX302" s="460"/>
      <c r="AAY302" s="460"/>
      <c r="AAZ302" s="460"/>
      <c r="ABA302" s="467"/>
      <c r="ABB302" s="460"/>
      <c r="ABC302" s="460"/>
      <c r="ABD302" s="460"/>
      <c r="ABE302" s="460"/>
      <c r="ABH302" s="460"/>
      <c r="ABI302" s="460"/>
      <c r="ABJ302" s="460"/>
      <c r="ABK302" s="460"/>
      <c r="ABL302" s="460"/>
      <c r="ABM302" s="460"/>
      <c r="ABN302" s="467"/>
      <c r="ABO302" s="460"/>
      <c r="ABP302" s="460"/>
      <c r="ABQ302" s="460"/>
      <c r="ABR302" s="460"/>
      <c r="ABU302" s="460"/>
      <c r="ABV302" s="460"/>
      <c r="ABW302" s="460"/>
      <c r="ABX302" s="460"/>
      <c r="ABY302" s="460"/>
      <c r="ABZ302" s="460"/>
      <c r="ACA302" s="467"/>
      <c r="ACB302" s="460"/>
      <c r="ACC302" s="460"/>
      <c r="ACD302" s="460"/>
      <c r="ACE302" s="460"/>
      <c r="ACH302" s="460"/>
      <c r="ACI302" s="460"/>
      <c r="ACJ302" s="460"/>
      <c r="ACK302" s="460"/>
      <c r="ACL302" s="460"/>
      <c r="ACM302" s="460"/>
      <c r="ACN302" s="467"/>
      <c r="ACO302" s="460"/>
      <c r="ACP302" s="460"/>
      <c r="ACQ302" s="460"/>
      <c r="ACR302" s="460"/>
      <c r="ACU302" s="460"/>
      <c r="ACV302" s="460"/>
      <c r="ACW302" s="460"/>
      <c r="ACX302" s="460"/>
      <c r="ACY302" s="460"/>
      <c r="ACZ302" s="460"/>
      <c r="ADA302" s="467"/>
      <c r="ADB302" s="460"/>
      <c r="ADC302" s="460"/>
      <c r="ADD302" s="460"/>
      <c r="ADE302" s="460"/>
      <c r="ADH302" s="460"/>
      <c r="ADI302" s="460"/>
      <c r="ADJ302" s="460"/>
      <c r="ADK302" s="460"/>
      <c r="ADL302" s="460"/>
      <c r="ADM302" s="460"/>
      <c r="ADN302" s="467"/>
      <c r="ADO302" s="460"/>
      <c r="ADP302" s="460"/>
      <c r="ADQ302" s="460"/>
      <c r="ADR302" s="460"/>
      <c r="ADU302" s="460"/>
      <c r="ADV302" s="460"/>
      <c r="ADW302" s="460"/>
      <c r="ADX302" s="460"/>
      <c r="ADY302" s="460"/>
      <c r="ADZ302" s="460"/>
      <c r="AEA302" s="467"/>
      <c r="AEB302" s="460"/>
      <c r="AEC302" s="460"/>
      <c r="AED302" s="460"/>
      <c r="AEE302" s="460"/>
      <c r="AEH302" s="460"/>
      <c r="AEI302" s="460"/>
      <c r="AEJ302" s="460"/>
      <c r="AEK302" s="460"/>
      <c r="AEL302" s="460"/>
      <c r="AEM302" s="460"/>
      <c r="AEN302" s="467"/>
      <c r="AEO302" s="460"/>
      <c r="AEP302" s="460"/>
      <c r="AEQ302" s="460"/>
      <c r="AER302" s="460"/>
      <c r="AEU302" s="460"/>
      <c r="AEV302" s="460"/>
      <c r="AEW302" s="460"/>
      <c r="AEX302" s="460"/>
      <c r="AEY302" s="460"/>
      <c r="AEZ302" s="460"/>
      <c r="AFA302" s="467"/>
      <c r="AFB302" s="460"/>
      <c r="AFC302" s="460"/>
      <c r="AFD302" s="460"/>
      <c r="AFE302" s="460"/>
      <c r="AFH302" s="460"/>
      <c r="AFI302" s="460"/>
      <c r="AFJ302" s="460"/>
      <c r="AFK302" s="460"/>
      <c r="AFL302" s="460"/>
      <c r="AFM302" s="460"/>
      <c r="AFN302" s="467"/>
      <c r="AFO302" s="460"/>
      <c r="AFP302" s="460"/>
      <c r="AFQ302" s="460"/>
      <c r="AFR302" s="460"/>
      <c r="AFU302" s="460"/>
      <c r="AFV302" s="460"/>
      <c r="AFW302" s="460"/>
      <c r="AFX302" s="460"/>
      <c r="AFY302" s="460"/>
      <c r="AFZ302" s="460"/>
      <c r="AGA302" s="467"/>
      <c r="AGB302" s="460"/>
      <c r="AGC302" s="460"/>
      <c r="AGD302" s="460"/>
      <c r="AGE302" s="460"/>
      <c r="AGH302" s="460"/>
      <c r="AGI302" s="460"/>
      <c r="AGJ302" s="460"/>
      <c r="AGK302" s="460"/>
      <c r="AGL302" s="460"/>
      <c r="AGM302" s="460"/>
      <c r="AGN302" s="467"/>
      <c r="AGO302" s="460"/>
      <c r="AGP302" s="460"/>
      <c r="AGQ302" s="460"/>
      <c r="AGR302" s="460"/>
      <c r="AGU302" s="460"/>
      <c r="AGV302" s="460"/>
      <c r="AGW302" s="460"/>
      <c r="AGX302" s="460"/>
      <c r="AGY302" s="460"/>
      <c r="AGZ302" s="460"/>
      <c r="AHA302" s="467"/>
      <c r="AHB302" s="460"/>
      <c r="AHC302" s="460"/>
      <c r="AHD302" s="460"/>
      <c r="AHE302" s="460"/>
      <c r="AHH302" s="460"/>
      <c r="AHI302" s="460"/>
      <c r="AHJ302" s="460"/>
      <c r="AHK302" s="460"/>
      <c r="AHL302" s="460"/>
      <c r="AHM302" s="460"/>
      <c r="AHN302" s="467"/>
      <c r="AHO302" s="460"/>
      <c r="AHP302" s="460"/>
      <c r="AHQ302" s="460"/>
      <c r="AHR302" s="460"/>
      <c r="AHU302" s="460"/>
      <c r="AHV302" s="460"/>
      <c r="AHW302" s="460"/>
      <c r="AHX302" s="460"/>
      <c r="AHY302" s="460"/>
      <c r="AHZ302" s="460"/>
      <c r="AIA302" s="467"/>
      <c r="AIB302" s="460"/>
      <c r="AIC302" s="460"/>
      <c r="AID302" s="460"/>
      <c r="AIE302" s="460"/>
      <c r="AIH302" s="460"/>
      <c r="AII302" s="460"/>
      <c r="AIJ302" s="460"/>
      <c r="AIK302" s="460"/>
      <c r="AIL302" s="460"/>
      <c r="AIM302" s="460"/>
      <c r="AIN302" s="467"/>
      <c r="AIO302" s="460"/>
      <c r="AIP302" s="460"/>
      <c r="AIQ302" s="460"/>
      <c r="AIR302" s="460"/>
      <c r="AIU302" s="460"/>
      <c r="AIV302" s="460"/>
      <c r="AIW302" s="460"/>
      <c r="AIX302" s="460"/>
      <c r="AIY302" s="460"/>
      <c r="AIZ302" s="460"/>
      <c r="AJA302" s="467"/>
      <c r="AJB302" s="460"/>
      <c r="AJC302" s="460"/>
      <c r="AJD302" s="460"/>
      <c r="AJE302" s="460"/>
      <c r="AJH302" s="460"/>
      <c r="AJI302" s="460"/>
      <c r="AJJ302" s="460"/>
      <c r="AJK302" s="460"/>
      <c r="AJL302" s="460"/>
      <c r="AJM302" s="460"/>
      <c r="AJN302" s="467"/>
      <c r="AJO302" s="460"/>
      <c r="AJP302" s="460"/>
      <c r="AJQ302" s="460"/>
      <c r="AJR302" s="460"/>
      <c r="AJU302" s="460"/>
      <c r="AJV302" s="460"/>
      <c r="AJW302" s="460"/>
      <c r="AJX302" s="460"/>
      <c r="AJY302" s="460"/>
      <c r="AJZ302" s="460"/>
      <c r="AKA302" s="467"/>
      <c r="AKB302" s="460"/>
      <c r="AKC302" s="460"/>
      <c r="AKD302" s="460"/>
      <c r="AKE302" s="460"/>
      <c r="AKH302" s="460"/>
      <c r="AKI302" s="460"/>
      <c r="AKJ302" s="460"/>
      <c r="AKK302" s="460"/>
      <c r="AKL302" s="460"/>
      <c r="AKM302" s="460"/>
      <c r="AKN302" s="467"/>
      <c r="AKO302" s="460"/>
      <c r="AKP302" s="460"/>
      <c r="AKQ302" s="460"/>
      <c r="AKR302" s="460"/>
      <c r="AKU302" s="460"/>
      <c r="AKV302" s="460"/>
      <c r="AKW302" s="460"/>
      <c r="AKX302" s="460"/>
      <c r="AKY302" s="460"/>
      <c r="AKZ302" s="460"/>
      <c r="ALA302" s="467"/>
      <c r="ALB302" s="460"/>
      <c r="ALC302" s="460"/>
      <c r="ALD302" s="460"/>
      <c r="ALE302" s="460"/>
      <c r="ALH302" s="460"/>
      <c r="ALI302" s="460"/>
      <c r="ALJ302" s="460"/>
      <c r="ALK302" s="460"/>
      <c r="ALL302" s="460"/>
      <c r="ALM302" s="460"/>
      <c r="ALN302" s="467"/>
      <c r="ALO302" s="460"/>
      <c r="ALP302" s="460"/>
      <c r="ALQ302" s="460"/>
      <c r="ALR302" s="460"/>
      <c r="ALU302" s="460"/>
      <c r="ALV302" s="460"/>
      <c r="ALW302" s="460"/>
      <c r="ALX302" s="460"/>
      <c r="ALY302" s="460"/>
      <c r="ALZ302" s="460"/>
      <c r="AMA302" s="467"/>
      <c r="AMB302" s="460"/>
      <c r="AMC302" s="460"/>
      <c r="AMD302" s="460"/>
      <c r="AME302" s="460"/>
      <c r="AMH302" s="460"/>
      <c r="AMI302" s="460"/>
      <c r="AMJ302" s="460"/>
      <c r="AMK302" s="460"/>
      <c r="AML302" s="460"/>
      <c r="AMM302" s="460"/>
      <c r="AMN302" s="467"/>
      <c r="AMO302" s="460"/>
      <c r="AMP302" s="460"/>
      <c r="AMQ302" s="460"/>
      <c r="AMR302" s="460"/>
      <c r="AMU302" s="460"/>
      <c r="AMV302" s="460"/>
      <c r="AMW302" s="460"/>
      <c r="AMX302" s="460"/>
      <c r="AMY302" s="460"/>
      <c r="AMZ302" s="460"/>
      <c r="ANA302" s="467"/>
      <c r="ANB302" s="460"/>
      <c r="ANC302" s="460"/>
      <c r="AND302" s="460"/>
      <c r="ANE302" s="460"/>
      <c r="ANH302" s="460"/>
      <c r="ANI302" s="460"/>
      <c r="ANJ302" s="460"/>
      <c r="ANK302" s="460"/>
      <c r="ANL302" s="460"/>
      <c r="ANM302" s="460"/>
      <c r="ANN302" s="467"/>
      <c r="ANO302" s="460"/>
      <c r="ANP302" s="460"/>
      <c r="ANQ302" s="460"/>
      <c r="ANR302" s="460"/>
      <c r="ANU302" s="460"/>
      <c r="ANV302" s="460"/>
      <c r="ANW302" s="460"/>
      <c r="ANX302" s="460"/>
      <c r="ANY302" s="460"/>
      <c r="ANZ302" s="460"/>
      <c r="AOA302" s="467"/>
      <c r="AOB302" s="460"/>
      <c r="AOC302" s="460"/>
      <c r="AOD302" s="460"/>
      <c r="AOE302" s="460"/>
      <c r="AOH302" s="460"/>
      <c r="AOI302" s="460"/>
      <c r="AOJ302" s="460"/>
      <c r="AOK302" s="460"/>
      <c r="AOL302" s="460"/>
      <c r="AOM302" s="460"/>
      <c r="AON302" s="467"/>
      <c r="AOO302" s="460"/>
      <c r="AOP302" s="460"/>
      <c r="AOQ302" s="460"/>
      <c r="AOR302" s="460"/>
      <c r="AOU302" s="460"/>
      <c r="AOV302" s="460"/>
      <c r="AOW302" s="460"/>
      <c r="AOX302" s="460"/>
      <c r="AOY302" s="460"/>
      <c r="AOZ302" s="460"/>
      <c r="APA302" s="467"/>
      <c r="APB302" s="460"/>
      <c r="APC302" s="460"/>
      <c r="APD302" s="460"/>
      <c r="APE302" s="460"/>
      <c r="APH302" s="460"/>
      <c r="API302" s="460"/>
      <c r="APJ302" s="460"/>
      <c r="APK302" s="460"/>
      <c r="APL302" s="460"/>
      <c r="APM302" s="460"/>
      <c r="APN302" s="467"/>
      <c r="APO302" s="460"/>
      <c r="APP302" s="460"/>
      <c r="APQ302" s="460"/>
      <c r="APR302" s="460"/>
      <c r="APU302" s="460"/>
      <c r="APV302" s="460"/>
      <c r="APW302" s="460"/>
      <c r="APX302" s="460"/>
      <c r="APY302" s="460"/>
      <c r="APZ302" s="460"/>
      <c r="AQA302" s="467"/>
      <c r="AQB302" s="460"/>
      <c r="AQC302" s="460"/>
      <c r="AQD302" s="460"/>
      <c r="AQE302" s="460"/>
      <c r="AQH302" s="460"/>
      <c r="AQI302" s="460"/>
      <c r="AQJ302" s="460"/>
      <c r="AQK302" s="460"/>
      <c r="AQL302" s="460"/>
      <c r="AQM302" s="460"/>
      <c r="AQN302" s="467"/>
      <c r="AQO302" s="460"/>
      <c r="AQP302" s="460"/>
      <c r="AQQ302" s="460"/>
      <c r="AQR302" s="460"/>
      <c r="AQU302" s="460"/>
      <c r="AQV302" s="460"/>
      <c r="AQW302" s="460"/>
      <c r="AQX302" s="460"/>
      <c r="AQY302" s="460"/>
      <c r="AQZ302" s="460"/>
      <c r="ARA302" s="467"/>
      <c r="ARB302" s="460"/>
      <c r="ARC302" s="460"/>
      <c r="ARD302" s="460"/>
      <c r="ARE302" s="460"/>
      <c r="ARH302" s="460"/>
      <c r="ARI302" s="460"/>
      <c r="ARJ302" s="460"/>
      <c r="ARK302" s="460"/>
      <c r="ARL302" s="460"/>
      <c r="ARM302" s="460"/>
      <c r="ARN302" s="467"/>
      <c r="ARO302" s="460"/>
      <c r="ARP302" s="460"/>
      <c r="ARQ302" s="460"/>
      <c r="ARR302" s="460"/>
      <c r="ARU302" s="460"/>
      <c r="ARV302" s="460"/>
      <c r="ARW302" s="460"/>
      <c r="ARX302" s="460"/>
      <c r="ARY302" s="460"/>
      <c r="ARZ302" s="460"/>
      <c r="ASA302" s="467"/>
      <c r="ASB302" s="460"/>
      <c r="ASC302" s="460"/>
      <c r="ASD302" s="460"/>
      <c r="ASE302" s="460"/>
      <c r="ASH302" s="460"/>
      <c r="ASI302" s="460"/>
      <c r="ASJ302" s="460"/>
      <c r="ASK302" s="460"/>
      <c r="ASL302" s="460"/>
      <c r="ASM302" s="460"/>
      <c r="ASN302" s="467"/>
      <c r="ASO302" s="460"/>
      <c r="ASP302" s="460"/>
      <c r="ASQ302" s="460"/>
      <c r="ASR302" s="460"/>
      <c r="ASU302" s="460"/>
      <c r="ASV302" s="460"/>
      <c r="ASW302" s="460"/>
      <c r="ASX302" s="460"/>
      <c r="ASY302" s="460"/>
      <c r="ASZ302" s="460"/>
      <c r="ATA302" s="467"/>
      <c r="ATB302" s="460"/>
      <c r="ATC302" s="460"/>
      <c r="ATD302" s="460"/>
      <c r="ATE302" s="460"/>
      <c r="ATH302" s="460"/>
      <c r="ATI302" s="460"/>
      <c r="ATJ302" s="460"/>
      <c r="ATK302" s="460"/>
      <c r="ATL302" s="460"/>
      <c r="ATM302" s="460"/>
      <c r="ATN302" s="467"/>
      <c r="ATO302" s="460"/>
      <c r="ATP302" s="460"/>
      <c r="ATQ302" s="460"/>
      <c r="ATR302" s="460"/>
      <c r="ATU302" s="460"/>
      <c r="ATV302" s="460"/>
      <c r="ATW302" s="460"/>
      <c r="ATX302" s="460"/>
      <c r="ATY302" s="460"/>
      <c r="ATZ302" s="460"/>
      <c r="AUA302" s="467"/>
      <c r="AUB302" s="460"/>
      <c r="AUC302" s="460"/>
      <c r="AUD302" s="460"/>
      <c r="AUE302" s="460"/>
      <c r="AUH302" s="460"/>
      <c r="AUI302" s="460"/>
      <c r="AUJ302" s="460"/>
      <c r="AUK302" s="460"/>
      <c r="AUL302" s="460"/>
      <c r="AUM302" s="460"/>
      <c r="AUN302" s="467"/>
      <c r="AUO302" s="460"/>
      <c r="AUP302" s="460"/>
      <c r="AUQ302" s="460"/>
      <c r="AUR302" s="460"/>
      <c r="AUU302" s="460"/>
      <c r="AUV302" s="460"/>
      <c r="AUW302" s="460"/>
      <c r="AUX302" s="460"/>
      <c r="AUY302" s="460"/>
      <c r="AUZ302" s="460"/>
      <c r="AVA302" s="467"/>
      <c r="AVB302" s="460"/>
      <c r="AVC302" s="460"/>
      <c r="AVD302" s="460"/>
      <c r="AVE302" s="460"/>
      <c r="AVH302" s="460"/>
      <c r="AVI302" s="460"/>
      <c r="AVJ302" s="460"/>
      <c r="AVK302" s="460"/>
      <c r="AVL302" s="460"/>
      <c r="AVM302" s="460"/>
      <c r="AVN302" s="467"/>
      <c r="AVO302" s="460"/>
      <c r="AVP302" s="460"/>
      <c r="AVQ302" s="460"/>
      <c r="AVR302" s="460"/>
      <c r="AVU302" s="460"/>
      <c r="AVV302" s="460"/>
      <c r="AVW302" s="460"/>
      <c r="AVX302" s="460"/>
      <c r="AVY302" s="460"/>
      <c r="AVZ302" s="460"/>
      <c r="AWA302" s="467"/>
      <c r="AWB302" s="460"/>
      <c r="AWC302" s="460"/>
      <c r="AWD302" s="460"/>
      <c r="AWE302" s="460"/>
      <c r="AWH302" s="460"/>
      <c r="AWI302" s="460"/>
      <c r="AWJ302" s="460"/>
      <c r="AWK302" s="460"/>
      <c r="AWL302" s="460"/>
      <c r="AWM302" s="460"/>
      <c r="AWN302" s="467"/>
      <c r="AWO302" s="460"/>
      <c r="AWP302" s="460"/>
      <c r="AWQ302" s="460"/>
      <c r="AWR302" s="460"/>
      <c r="AWU302" s="460"/>
      <c r="AWV302" s="460"/>
      <c r="AWW302" s="460"/>
      <c r="AWX302" s="460"/>
      <c r="AWY302" s="460"/>
      <c r="AWZ302" s="460"/>
      <c r="AXA302" s="467"/>
      <c r="AXB302" s="460"/>
      <c r="AXC302" s="460"/>
      <c r="AXD302" s="460"/>
      <c r="AXE302" s="460"/>
      <c r="AXH302" s="460"/>
      <c r="AXI302" s="460"/>
      <c r="AXJ302" s="460"/>
      <c r="AXK302" s="460"/>
      <c r="AXL302" s="460"/>
      <c r="AXM302" s="460"/>
      <c r="AXN302" s="467"/>
      <c r="AXO302" s="460"/>
      <c r="AXP302" s="460"/>
      <c r="AXQ302" s="460"/>
      <c r="AXR302" s="460"/>
      <c r="AXU302" s="460"/>
      <c r="AXV302" s="460"/>
      <c r="AXW302" s="460"/>
      <c r="AXX302" s="460"/>
      <c r="AXY302" s="460"/>
      <c r="AXZ302" s="460"/>
      <c r="AYA302" s="467"/>
      <c r="AYB302" s="460"/>
      <c r="AYC302" s="460"/>
      <c r="AYD302" s="460"/>
      <c r="AYE302" s="460"/>
      <c r="AYH302" s="460"/>
      <c r="AYI302" s="460"/>
      <c r="AYJ302" s="460"/>
      <c r="AYK302" s="460"/>
      <c r="AYL302" s="460"/>
      <c r="AYM302" s="460"/>
      <c r="AYN302" s="467"/>
      <c r="AYO302" s="460"/>
      <c r="AYP302" s="460"/>
      <c r="AYQ302" s="460"/>
      <c r="AYR302" s="460"/>
      <c r="AYU302" s="460"/>
      <c r="AYV302" s="460"/>
      <c r="AYW302" s="460"/>
      <c r="AYX302" s="460"/>
      <c r="AYY302" s="460"/>
      <c r="AYZ302" s="460"/>
      <c r="AZA302" s="467"/>
      <c r="AZB302" s="460"/>
      <c r="AZC302" s="460"/>
      <c r="AZD302" s="460"/>
      <c r="AZE302" s="460"/>
      <c r="AZH302" s="460"/>
      <c r="AZI302" s="460"/>
      <c r="AZJ302" s="460"/>
      <c r="AZK302" s="460"/>
      <c r="AZL302" s="460"/>
      <c r="AZM302" s="460"/>
      <c r="AZN302" s="467"/>
      <c r="AZO302" s="460"/>
      <c r="AZP302" s="460"/>
      <c r="AZQ302" s="460"/>
      <c r="AZR302" s="460"/>
      <c r="AZU302" s="460"/>
      <c r="AZV302" s="460"/>
      <c r="AZW302" s="460"/>
      <c r="AZX302" s="460"/>
      <c r="AZY302" s="460"/>
      <c r="AZZ302" s="460"/>
      <c r="BAA302" s="467"/>
      <c r="BAB302" s="460"/>
      <c r="BAC302" s="460"/>
      <c r="BAD302" s="460"/>
      <c r="BAE302" s="460"/>
      <c r="BAH302" s="460"/>
      <c r="BAI302" s="460"/>
      <c r="BAJ302" s="460"/>
      <c r="BAK302" s="460"/>
      <c r="BAL302" s="460"/>
      <c r="BAM302" s="460"/>
      <c r="BAN302" s="467"/>
      <c r="BAO302" s="460"/>
      <c r="BAP302" s="460"/>
      <c r="BAQ302" s="460"/>
      <c r="BAR302" s="460"/>
      <c r="BAU302" s="460"/>
      <c r="BAV302" s="460"/>
      <c r="BAW302" s="460"/>
      <c r="BAX302" s="460"/>
      <c r="BAY302" s="460"/>
      <c r="BAZ302" s="460"/>
      <c r="BBA302" s="467"/>
      <c r="BBB302" s="460"/>
      <c r="BBC302" s="460"/>
      <c r="BBD302" s="460"/>
      <c r="BBE302" s="460"/>
      <c r="BBH302" s="460"/>
      <c r="BBI302" s="460"/>
      <c r="BBJ302" s="460"/>
      <c r="BBK302" s="460"/>
      <c r="BBL302" s="460"/>
      <c r="BBM302" s="460"/>
      <c r="BBN302" s="467"/>
      <c r="BBO302" s="460"/>
      <c r="BBP302" s="460"/>
      <c r="BBQ302" s="460"/>
      <c r="BBR302" s="460"/>
      <c r="BBU302" s="460"/>
      <c r="BBV302" s="460"/>
      <c r="BBW302" s="460"/>
      <c r="BBX302" s="460"/>
      <c r="BBY302" s="460"/>
      <c r="BBZ302" s="460"/>
      <c r="BCA302" s="467"/>
      <c r="BCB302" s="460"/>
      <c r="BCC302" s="460"/>
      <c r="BCD302" s="460"/>
      <c r="BCE302" s="460"/>
      <c r="BCH302" s="460"/>
      <c r="BCI302" s="460"/>
      <c r="BCJ302" s="460"/>
      <c r="BCK302" s="460"/>
      <c r="BCL302" s="460"/>
      <c r="BCM302" s="460"/>
      <c r="BCN302" s="467"/>
      <c r="BCO302" s="460"/>
      <c r="BCP302" s="460"/>
      <c r="BCQ302" s="460"/>
      <c r="BCR302" s="460"/>
      <c r="BCU302" s="460"/>
      <c r="BCV302" s="460"/>
      <c r="BCW302" s="460"/>
      <c r="BCX302" s="460"/>
      <c r="BCY302" s="460"/>
      <c r="BCZ302" s="460"/>
      <c r="BDA302" s="467"/>
      <c r="BDB302" s="460"/>
      <c r="BDC302" s="460"/>
      <c r="BDD302" s="460"/>
      <c r="BDE302" s="460"/>
      <c r="BDH302" s="460"/>
      <c r="BDI302" s="460"/>
      <c r="BDJ302" s="460"/>
      <c r="BDK302" s="460"/>
      <c r="BDL302" s="460"/>
      <c r="BDM302" s="460"/>
      <c r="BDN302" s="467"/>
      <c r="BDO302" s="460"/>
      <c r="BDP302" s="460"/>
      <c r="BDQ302" s="460"/>
      <c r="BDR302" s="460"/>
      <c r="BDU302" s="460"/>
      <c r="BDV302" s="460"/>
      <c r="BDW302" s="460"/>
      <c r="BDX302" s="460"/>
      <c r="BDY302" s="460"/>
      <c r="BDZ302" s="460"/>
      <c r="BEA302" s="467"/>
      <c r="BEB302" s="460"/>
      <c r="BEC302" s="460"/>
      <c r="BED302" s="460"/>
      <c r="BEE302" s="460"/>
      <c r="BEH302" s="460"/>
      <c r="BEI302" s="460"/>
      <c r="BEJ302" s="460"/>
      <c r="BEK302" s="460"/>
      <c r="BEL302" s="460"/>
      <c r="BEM302" s="460"/>
      <c r="BEN302" s="467"/>
      <c r="BEO302" s="460"/>
      <c r="BEP302" s="460"/>
      <c r="BEQ302" s="460"/>
      <c r="BER302" s="460"/>
      <c r="BEU302" s="460"/>
      <c r="BEV302" s="460"/>
      <c r="BEW302" s="460"/>
      <c r="BEX302" s="460"/>
      <c r="BEY302" s="460"/>
      <c r="BEZ302" s="460"/>
      <c r="BFA302" s="467"/>
      <c r="BFB302" s="460"/>
      <c r="BFC302" s="460"/>
      <c r="BFD302" s="460"/>
      <c r="BFE302" s="460"/>
      <c r="BFH302" s="460"/>
      <c r="BFI302" s="460"/>
      <c r="BFJ302" s="460"/>
      <c r="BFK302" s="460"/>
      <c r="BFL302" s="460"/>
      <c r="BFM302" s="460"/>
      <c r="BFN302" s="467"/>
      <c r="BFO302" s="460"/>
      <c r="BFP302" s="460"/>
      <c r="BFQ302" s="460"/>
      <c r="BFR302" s="460"/>
      <c r="BFU302" s="460"/>
      <c r="BFV302" s="460"/>
      <c r="BFW302" s="460"/>
      <c r="BFX302" s="460"/>
      <c r="BFY302" s="460"/>
      <c r="BFZ302" s="460"/>
      <c r="BGA302" s="467"/>
      <c r="BGB302" s="460"/>
      <c r="BGC302" s="460"/>
      <c r="BGD302" s="460"/>
      <c r="BGE302" s="460"/>
      <c r="BGH302" s="460"/>
      <c r="BGI302" s="460"/>
      <c r="BGJ302" s="460"/>
      <c r="BGK302" s="460"/>
      <c r="BGL302" s="460"/>
      <c r="BGM302" s="460"/>
      <c r="BGN302" s="467"/>
      <c r="BGO302" s="460"/>
      <c r="BGP302" s="460"/>
      <c r="BGQ302" s="460"/>
      <c r="BGR302" s="460"/>
      <c r="BGU302" s="460"/>
      <c r="BGV302" s="460"/>
      <c r="BGW302" s="460"/>
      <c r="BGX302" s="460"/>
      <c r="BGY302" s="460"/>
      <c r="BGZ302" s="460"/>
      <c r="BHA302" s="467"/>
      <c r="BHB302" s="460"/>
      <c r="BHC302" s="460"/>
      <c r="BHD302" s="460"/>
      <c r="BHE302" s="460"/>
      <c r="BHH302" s="460"/>
      <c r="BHI302" s="460"/>
      <c r="BHJ302" s="460"/>
      <c r="BHK302" s="460"/>
      <c r="BHL302" s="460"/>
      <c r="BHM302" s="460"/>
      <c r="BHN302" s="467"/>
      <c r="BHO302" s="460"/>
      <c r="BHP302" s="460"/>
      <c r="BHQ302" s="460"/>
      <c r="BHR302" s="460"/>
      <c r="BHU302" s="460"/>
      <c r="BHV302" s="460"/>
      <c r="BHW302" s="460"/>
      <c r="BHX302" s="460"/>
      <c r="BHY302" s="460"/>
      <c r="BHZ302" s="460"/>
      <c r="BIA302" s="467"/>
      <c r="BIB302" s="460"/>
      <c r="BIC302" s="460"/>
      <c r="BID302" s="460"/>
      <c r="BIE302" s="460"/>
      <c r="BIH302" s="460"/>
      <c r="BII302" s="460"/>
      <c r="BIJ302" s="460"/>
      <c r="BIK302" s="460"/>
      <c r="BIL302" s="460"/>
      <c r="BIM302" s="460"/>
      <c r="BIN302" s="467"/>
      <c r="BIO302" s="460"/>
      <c r="BIP302" s="460"/>
      <c r="BIQ302" s="460"/>
      <c r="BIR302" s="460"/>
      <c r="BIU302" s="460"/>
      <c r="BIV302" s="460"/>
      <c r="BIW302" s="460"/>
      <c r="BIX302" s="460"/>
      <c r="BIY302" s="460"/>
      <c r="BIZ302" s="460"/>
      <c r="BJA302" s="467"/>
      <c r="BJB302" s="460"/>
      <c r="BJC302" s="460"/>
      <c r="BJD302" s="460"/>
      <c r="BJE302" s="460"/>
      <c r="BJH302" s="460"/>
      <c r="BJI302" s="460"/>
      <c r="BJJ302" s="460"/>
      <c r="BJK302" s="460"/>
      <c r="BJL302" s="460"/>
      <c r="BJM302" s="460"/>
      <c r="BJN302" s="467"/>
      <c r="BJO302" s="460"/>
      <c r="BJP302" s="460"/>
      <c r="BJQ302" s="460"/>
      <c r="BJR302" s="460"/>
      <c r="BJU302" s="460"/>
      <c r="BJV302" s="460"/>
      <c r="BJW302" s="460"/>
      <c r="BJX302" s="460"/>
      <c r="BJY302" s="460"/>
      <c r="BJZ302" s="460"/>
      <c r="BKA302" s="467"/>
      <c r="BKB302" s="460"/>
      <c r="BKC302" s="460"/>
      <c r="BKD302" s="460"/>
      <c r="BKE302" s="460"/>
      <c r="BKH302" s="460"/>
      <c r="BKI302" s="460"/>
      <c r="BKJ302" s="460"/>
      <c r="BKK302" s="460"/>
      <c r="BKL302" s="460"/>
      <c r="BKM302" s="460"/>
      <c r="BKN302" s="467"/>
      <c r="BKO302" s="460"/>
      <c r="BKP302" s="460"/>
      <c r="BKQ302" s="460"/>
      <c r="BKR302" s="460"/>
      <c r="BKU302" s="460"/>
      <c r="BKV302" s="460"/>
      <c r="BKW302" s="460"/>
      <c r="BKX302" s="460"/>
      <c r="BKY302" s="460"/>
      <c r="BKZ302" s="460"/>
      <c r="BLA302" s="467"/>
      <c r="BLB302" s="460"/>
      <c r="BLC302" s="460"/>
      <c r="BLD302" s="460"/>
      <c r="BLE302" s="460"/>
      <c r="BLH302" s="460"/>
      <c r="BLI302" s="460"/>
      <c r="BLJ302" s="460"/>
      <c r="BLK302" s="460"/>
      <c r="BLL302" s="460"/>
      <c r="BLM302" s="460"/>
      <c r="BLN302" s="467"/>
      <c r="BLO302" s="460"/>
      <c r="BLP302" s="460"/>
      <c r="BLQ302" s="460"/>
      <c r="BLR302" s="460"/>
      <c r="BLU302" s="460"/>
      <c r="BLV302" s="460"/>
      <c r="BLW302" s="460"/>
      <c r="BLX302" s="460"/>
      <c r="BLY302" s="460"/>
      <c r="BLZ302" s="460"/>
      <c r="BMA302" s="467"/>
      <c r="BMB302" s="460"/>
      <c r="BMC302" s="460"/>
      <c r="BMD302" s="460"/>
      <c r="BME302" s="460"/>
      <c r="BMH302" s="460"/>
      <c r="BMI302" s="460"/>
      <c r="BMJ302" s="460"/>
      <c r="BMK302" s="460"/>
      <c r="BML302" s="460"/>
      <c r="BMM302" s="460"/>
      <c r="BMN302" s="467"/>
      <c r="BMO302" s="460"/>
      <c r="BMP302" s="460"/>
      <c r="BMQ302" s="460"/>
      <c r="BMR302" s="460"/>
      <c r="BMU302" s="460"/>
      <c r="BMV302" s="460"/>
      <c r="BMW302" s="460"/>
      <c r="BMX302" s="460"/>
      <c r="BMY302" s="460"/>
      <c r="BMZ302" s="460"/>
      <c r="BNA302" s="467"/>
      <c r="BNB302" s="460"/>
      <c r="BNC302" s="460"/>
      <c r="BND302" s="460"/>
      <c r="BNE302" s="460"/>
      <c r="BNH302" s="460"/>
      <c r="BNI302" s="460"/>
      <c r="BNJ302" s="460"/>
      <c r="BNK302" s="460"/>
      <c r="BNL302" s="460"/>
      <c r="BNM302" s="460"/>
      <c r="BNN302" s="467"/>
      <c r="BNO302" s="460"/>
      <c r="BNP302" s="460"/>
      <c r="BNQ302" s="460"/>
      <c r="BNR302" s="460"/>
      <c r="BNU302" s="460"/>
      <c r="BNV302" s="460"/>
      <c r="BNW302" s="460"/>
      <c r="BNX302" s="460"/>
      <c r="BNY302" s="460"/>
      <c r="BNZ302" s="460"/>
      <c r="BOA302" s="467"/>
      <c r="BOB302" s="460"/>
      <c r="BOC302" s="460"/>
      <c r="BOD302" s="460"/>
      <c r="BOE302" s="460"/>
      <c r="BOH302" s="460"/>
      <c r="BOI302" s="460"/>
      <c r="BOJ302" s="460"/>
      <c r="BOK302" s="460"/>
      <c r="BOL302" s="460"/>
      <c r="BOM302" s="460"/>
      <c r="BON302" s="467"/>
      <c r="BOO302" s="460"/>
      <c r="BOP302" s="460"/>
      <c r="BOQ302" s="460"/>
      <c r="BOR302" s="460"/>
      <c r="BOU302" s="460"/>
      <c r="BOV302" s="460"/>
      <c r="BOW302" s="460"/>
      <c r="BOX302" s="460"/>
      <c r="BOY302" s="460"/>
      <c r="BOZ302" s="460"/>
      <c r="BPA302" s="467"/>
      <c r="BPB302" s="460"/>
      <c r="BPC302" s="460"/>
      <c r="BPD302" s="460"/>
      <c r="BPE302" s="460"/>
      <c r="BPH302" s="460"/>
      <c r="BPI302" s="460"/>
      <c r="BPJ302" s="460"/>
      <c r="BPK302" s="460"/>
      <c r="BPL302" s="460"/>
      <c r="BPM302" s="460"/>
      <c r="BPN302" s="467"/>
      <c r="BPO302" s="460"/>
      <c r="BPP302" s="460"/>
      <c r="BPQ302" s="460"/>
      <c r="BPR302" s="460"/>
      <c r="BPU302" s="460"/>
      <c r="BPV302" s="460"/>
      <c r="BPW302" s="460"/>
      <c r="BPX302" s="460"/>
      <c r="BPY302" s="460"/>
      <c r="BPZ302" s="460"/>
      <c r="BQA302" s="467"/>
      <c r="BQB302" s="460"/>
      <c r="BQC302" s="460"/>
      <c r="BQD302" s="460"/>
      <c r="BQE302" s="460"/>
      <c r="BQH302" s="460"/>
      <c r="BQI302" s="460"/>
      <c r="BQJ302" s="460"/>
      <c r="BQK302" s="460"/>
      <c r="BQL302" s="460"/>
      <c r="BQM302" s="460"/>
      <c r="BQN302" s="467"/>
      <c r="BQO302" s="460"/>
      <c r="BQP302" s="460"/>
      <c r="BQQ302" s="460"/>
      <c r="BQR302" s="460"/>
      <c r="BQU302" s="460"/>
      <c r="BQV302" s="460"/>
      <c r="BQW302" s="460"/>
      <c r="BQX302" s="460"/>
      <c r="BQY302" s="460"/>
      <c r="BQZ302" s="460"/>
      <c r="BRA302" s="467"/>
      <c r="BRB302" s="460"/>
      <c r="BRC302" s="460"/>
      <c r="BRD302" s="460"/>
      <c r="BRE302" s="460"/>
      <c r="BRH302" s="460"/>
      <c r="BRI302" s="460"/>
      <c r="BRJ302" s="460"/>
      <c r="BRK302" s="460"/>
      <c r="BRL302" s="460"/>
      <c r="BRM302" s="460"/>
      <c r="BRN302" s="467"/>
      <c r="BRO302" s="460"/>
      <c r="BRP302" s="460"/>
      <c r="BRQ302" s="460"/>
      <c r="BRR302" s="460"/>
      <c r="BRU302" s="460"/>
      <c r="BRV302" s="460"/>
      <c r="BRW302" s="460"/>
      <c r="BRX302" s="460"/>
      <c r="BRY302" s="460"/>
      <c r="BRZ302" s="460"/>
      <c r="BSA302" s="467"/>
      <c r="BSB302" s="460"/>
      <c r="BSC302" s="460"/>
      <c r="BSD302" s="460"/>
      <c r="BSE302" s="460"/>
      <c r="BSH302" s="460"/>
      <c r="BSI302" s="460"/>
      <c r="BSJ302" s="460"/>
      <c r="BSK302" s="460"/>
      <c r="BSL302" s="460"/>
      <c r="BSM302" s="460"/>
      <c r="BSN302" s="467"/>
      <c r="BSO302" s="460"/>
      <c r="BSP302" s="460"/>
      <c r="BSQ302" s="460"/>
      <c r="BSR302" s="460"/>
      <c r="BSU302" s="460"/>
      <c r="BSV302" s="460"/>
      <c r="BSW302" s="460"/>
      <c r="BSX302" s="460"/>
      <c r="BSY302" s="460"/>
      <c r="BSZ302" s="460"/>
      <c r="BTA302" s="467"/>
      <c r="BTB302" s="460"/>
      <c r="BTC302" s="460"/>
      <c r="BTD302" s="460"/>
      <c r="BTE302" s="460"/>
      <c r="BTH302" s="460"/>
      <c r="BTI302" s="460"/>
      <c r="BTJ302" s="460"/>
      <c r="BTK302" s="460"/>
      <c r="BTL302" s="460"/>
      <c r="BTM302" s="460"/>
      <c r="BTN302" s="467"/>
      <c r="BTO302" s="460"/>
      <c r="BTP302" s="460"/>
      <c r="BTQ302" s="460"/>
      <c r="BTR302" s="460"/>
      <c r="BTU302" s="460"/>
      <c r="BTV302" s="460"/>
      <c r="BTW302" s="460"/>
      <c r="BTX302" s="460"/>
      <c r="BTY302" s="460"/>
      <c r="BTZ302" s="460"/>
      <c r="BUA302" s="467"/>
      <c r="BUB302" s="460"/>
      <c r="BUC302" s="460"/>
      <c r="BUD302" s="460"/>
      <c r="BUE302" s="460"/>
      <c r="BUH302" s="460"/>
      <c r="BUI302" s="460"/>
      <c r="BUJ302" s="460"/>
      <c r="BUK302" s="460"/>
      <c r="BUL302" s="460"/>
      <c r="BUM302" s="460"/>
      <c r="BUN302" s="467"/>
      <c r="BUO302" s="460"/>
      <c r="BUP302" s="460"/>
      <c r="BUQ302" s="460"/>
      <c r="BUR302" s="460"/>
      <c r="BUU302" s="460"/>
      <c r="BUV302" s="460"/>
      <c r="BUW302" s="460"/>
      <c r="BUX302" s="460"/>
      <c r="BUY302" s="460"/>
      <c r="BUZ302" s="460"/>
      <c r="BVA302" s="467"/>
      <c r="BVB302" s="460"/>
      <c r="BVC302" s="460"/>
      <c r="BVD302" s="460"/>
      <c r="BVE302" s="460"/>
      <c r="BVH302" s="460"/>
      <c r="BVI302" s="460"/>
      <c r="BVJ302" s="460"/>
      <c r="BVK302" s="460"/>
      <c r="BVL302" s="460"/>
      <c r="BVM302" s="460"/>
      <c r="BVN302" s="467"/>
      <c r="BVO302" s="460"/>
      <c r="BVP302" s="460"/>
      <c r="BVQ302" s="460"/>
      <c r="BVR302" s="460"/>
      <c r="BVU302" s="460"/>
      <c r="BVV302" s="460"/>
      <c r="BVW302" s="460"/>
      <c r="BVX302" s="460"/>
      <c r="BVY302" s="460"/>
      <c r="BVZ302" s="460"/>
      <c r="BWA302" s="467"/>
      <c r="BWB302" s="460"/>
      <c r="BWC302" s="460"/>
      <c r="BWD302" s="460"/>
      <c r="BWE302" s="460"/>
      <c r="BWH302" s="460"/>
      <c r="BWI302" s="460"/>
      <c r="BWJ302" s="460"/>
      <c r="BWK302" s="460"/>
      <c r="BWL302" s="460"/>
      <c r="BWM302" s="460"/>
      <c r="BWN302" s="467"/>
      <c r="BWO302" s="460"/>
      <c r="BWP302" s="460"/>
      <c r="BWQ302" s="460"/>
      <c r="BWR302" s="460"/>
      <c r="BWU302" s="460"/>
      <c r="BWV302" s="460"/>
      <c r="BWW302" s="460"/>
      <c r="BWX302" s="460"/>
      <c r="BWY302" s="460"/>
      <c r="BWZ302" s="460"/>
      <c r="BXA302" s="467"/>
      <c r="BXB302" s="460"/>
      <c r="BXC302" s="460"/>
      <c r="BXD302" s="460"/>
      <c r="BXE302" s="460"/>
      <c r="BXH302" s="460"/>
      <c r="BXI302" s="460"/>
      <c r="BXJ302" s="460"/>
      <c r="BXK302" s="460"/>
      <c r="BXL302" s="460"/>
      <c r="BXM302" s="460"/>
      <c r="BXN302" s="467"/>
      <c r="BXO302" s="460"/>
      <c r="BXP302" s="460"/>
      <c r="BXQ302" s="460"/>
      <c r="BXR302" s="460"/>
      <c r="BXU302" s="460"/>
      <c r="BXV302" s="460"/>
      <c r="BXW302" s="460"/>
      <c r="BXX302" s="460"/>
      <c r="BXY302" s="460"/>
      <c r="BXZ302" s="460"/>
      <c r="BYA302" s="467"/>
      <c r="BYB302" s="460"/>
      <c r="BYC302" s="460"/>
      <c r="BYD302" s="460"/>
      <c r="BYE302" s="460"/>
      <c r="BYH302" s="460"/>
      <c r="BYI302" s="460"/>
      <c r="BYJ302" s="460"/>
      <c r="BYK302" s="460"/>
      <c r="BYL302" s="460"/>
      <c r="BYM302" s="460"/>
      <c r="BYN302" s="467"/>
      <c r="BYO302" s="460"/>
      <c r="BYP302" s="460"/>
      <c r="BYQ302" s="460"/>
      <c r="BYR302" s="460"/>
      <c r="BYU302" s="460"/>
      <c r="BYV302" s="460"/>
      <c r="BYW302" s="460"/>
      <c r="BYX302" s="460"/>
      <c r="BYY302" s="460"/>
      <c r="BYZ302" s="460"/>
      <c r="BZA302" s="467"/>
      <c r="BZB302" s="460"/>
      <c r="BZC302" s="460"/>
      <c r="BZD302" s="460"/>
      <c r="BZE302" s="460"/>
      <c r="BZH302" s="460"/>
      <c r="BZI302" s="460"/>
      <c r="BZJ302" s="460"/>
      <c r="BZK302" s="460"/>
      <c r="BZL302" s="460"/>
      <c r="BZM302" s="460"/>
      <c r="BZN302" s="467"/>
      <c r="BZO302" s="460"/>
      <c r="BZP302" s="460"/>
      <c r="BZQ302" s="460"/>
      <c r="BZR302" s="460"/>
      <c r="BZU302" s="460"/>
      <c r="BZV302" s="460"/>
      <c r="BZW302" s="460"/>
      <c r="BZX302" s="460"/>
      <c r="BZY302" s="460"/>
      <c r="BZZ302" s="460"/>
      <c r="CAA302" s="467"/>
      <c r="CAB302" s="460"/>
      <c r="CAC302" s="460"/>
      <c r="CAD302" s="460"/>
      <c r="CAE302" s="460"/>
      <c r="CAH302" s="460"/>
      <c r="CAI302" s="460"/>
      <c r="CAJ302" s="460"/>
      <c r="CAK302" s="460"/>
      <c r="CAL302" s="460"/>
      <c r="CAM302" s="460"/>
      <c r="CAN302" s="467"/>
      <c r="CAO302" s="460"/>
      <c r="CAP302" s="460"/>
      <c r="CAQ302" s="460"/>
      <c r="CAR302" s="460"/>
      <c r="CAU302" s="460"/>
      <c r="CAV302" s="460"/>
      <c r="CAW302" s="460"/>
      <c r="CAX302" s="460"/>
      <c r="CAY302" s="460"/>
      <c r="CAZ302" s="460"/>
      <c r="CBA302" s="467"/>
      <c r="CBB302" s="460"/>
      <c r="CBC302" s="460"/>
      <c r="CBD302" s="460"/>
      <c r="CBE302" s="460"/>
      <c r="CBH302" s="460"/>
      <c r="CBI302" s="460"/>
      <c r="CBJ302" s="460"/>
      <c r="CBK302" s="460"/>
      <c r="CBL302" s="460"/>
      <c r="CBM302" s="460"/>
      <c r="CBN302" s="467"/>
      <c r="CBO302" s="460"/>
      <c r="CBP302" s="460"/>
      <c r="CBQ302" s="460"/>
      <c r="CBR302" s="460"/>
      <c r="CBU302" s="460"/>
      <c r="CBV302" s="460"/>
      <c r="CBW302" s="460"/>
      <c r="CBX302" s="460"/>
      <c r="CBY302" s="460"/>
      <c r="CBZ302" s="460"/>
      <c r="CCA302" s="467"/>
      <c r="CCB302" s="460"/>
      <c r="CCC302" s="460"/>
      <c r="CCD302" s="460"/>
      <c r="CCE302" s="460"/>
      <c r="CCH302" s="460"/>
      <c r="CCI302" s="460"/>
      <c r="CCJ302" s="460"/>
      <c r="CCK302" s="460"/>
      <c r="CCL302" s="460"/>
      <c r="CCM302" s="460"/>
      <c r="CCN302" s="467"/>
      <c r="CCO302" s="460"/>
      <c r="CCP302" s="460"/>
      <c r="CCQ302" s="460"/>
      <c r="CCR302" s="460"/>
      <c r="CCU302" s="460"/>
      <c r="CCV302" s="460"/>
      <c r="CCW302" s="460"/>
      <c r="CCX302" s="460"/>
      <c r="CCY302" s="460"/>
      <c r="CCZ302" s="460"/>
      <c r="CDA302" s="467"/>
      <c r="CDB302" s="460"/>
      <c r="CDC302" s="460"/>
      <c r="CDD302" s="460"/>
      <c r="CDE302" s="460"/>
      <c r="CDH302" s="460"/>
      <c r="CDI302" s="460"/>
      <c r="CDJ302" s="460"/>
      <c r="CDK302" s="460"/>
      <c r="CDL302" s="460"/>
      <c r="CDM302" s="460"/>
      <c r="CDN302" s="467"/>
      <c r="CDO302" s="460"/>
      <c r="CDP302" s="460"/>
      <c r="CDQ302" s="460"/>
      <c r="CDR302" s="460"/>
      <c r="CDU302" s="460"/>
      <c r="CDV302" s="460"/>
      <c r="CDW302" s="460"/>
      <c r="CDX302" s="460"/>
      <c r="CDY302" s="460"/>
      <c r="CDZ302" s="460"/>
      <c r="CEA302" s="467"/>
      <c r="CEB302" s="460"/>
      <c r="CEC302" s="460"/>
      <c r="CED302" s="460"/>
      <c r="CEE302" s="460"/>
      <c r="CEH302" s="460"/>
      <c r="CEI302" s="460"/>
      <c r="CEJ302" s="460"/>
      <c r="CEK302" s="460"/>
      <c r="CEL302" s="460"/>
      <c r="CEM302" s="460"/>
      <c r="CEN302" s="467"/>
      <c r="CEO302" s="460"/>
      <c r="CEP302" s="460"/>
      <c r="CEQ302" s="460"/>
      <c r="CER302" s="460"/>
      <c r="CEU302" s="460"/>
      <c r="CEV302" s="460"/>
      <c r="CEW302" s="460"/>
      <c r="CEX302" s="460"/>
      <c r="CEY302" s="460"/>
      <c r="CEZ302" s="460"/>
      <c r="CFA302" s="467"/>
      <c r="CFB302" s="460"/>
      <c r="CFC302" s="460"/>
      <c r="CFD302" s="460"/>
      <c r="CFE302" s="460"/>
      <c r="CFH302" s="460"/>
      <c r="CFI302" s="460"/>
      <c r="CFJ302" s="460"/>
      <c r="CFK302" s="460"/>
      <c r="CFL302" s="460"/>
      <c r="CFM302" s="460"/>
      <c r="CFN302" s="467"/>
      <c r="CFO302" s="460"/>
      <c r="CFP302" s="460"/>
      <c r="CFQ302" s="460"/>
      <c r="CFR302" s="460"/>
      <c r="CFU302" s="460"/>
      <c r="CFV302" s="460"/>
      <c r="CFW302" s="460"/>
      <c r="CFX302" s="460"/>
      <c r="CFY302" s="460"/>
      <c r="CFZ302" s="460"/>
      <c r="CGA302" s="467"/>
      <c r="CGB302" s="460"/>
      <c r="CGC302" s="460"/>
      <c r="CGD302" s="460"/>
      <c r="CGE302" s="460"/>
      <c r="CGH302" s="460"/>
      <c r="CGI302" s="460"/>
      <c r="CGJ302" s="460"/>
      <c r="CGK302" s="460"/>
      <c r="CGL302" s="460"/>
      <c r="CGM302" s="460"/>
      <c r="CGN302" s="467"/>
      <c r="CGO302" s="460"/>
      <c r="CGP302" s="460"/>
      <c r="CGQ302" s="460"/>
      <c r="CGR302" s="460"/>
      <c r="CGU302" s="460"/>
      <c r="CGV302" s="460"/>
      <c r="CGW302" s="460"/>
      <c r="CGX302" s="460"/>
      <c r="CGY302" s="460"/>
      <c r="CGZ302" s="460"/>
      <c r="CHA302" s="467"/>
      <c r="CHB302" s="460"/>
      <c r="CHC302" s="460"/>
      <c r="CHD302" s="460"/>
      <c r="CHE302" s="460"/>
      <c r="CHH302" s="460"/>
      <c r="CHI302" s="460"/>
      <c r="CHJ302" s="460"/>
      <c r="CHK302" s="460"/>
      <c r="CHL302" s="460"/>
      <c r="CHM302" s="460"/>
      <c r="CHN302" s="467"/>
      <c r="CHO302" s="460"/>
      <c r="CHP302" s="460"/>
      <c r="CHQ302" s="460"/>
      <c r="CHR302" s="460"/>
      <c r="CHU302" s="460"/>
      <c r="CHV302" s="460"/>
      <c r="CHW302" s="460"/>
      <c r="CHX302" s="460"/>
      <c r="CHY302" s="460"/>
      <c r="CHZ302" s="460"/>
      <c r="CIA302" s="467"/>
      <c r="CIB302" s="460"/>
      <c r="CIC302" s="460"/>
      <c r="CID302" s="460"/>
      <c r="CIE302" s="460"/>
      <c r="CIH302" s="460"/>
      <c r="CII302" s="460"/>
      <c r="CIJ302" s="460"/>
      <c r="CIK302" s="460"/>
      <c r="CIL302" s="460"/>
      <c r="CIM302" s="460"/>
      <c r="CIN302" s="467"/>
      <c r="CIO302" s="460"/>
      <c r="CIP302" s="460"/>
      <c r="CIQ302" s="460"/>
      <c r="CIR302" s="460"/>
      <c r="CIU302" s="460"/>
      <c r="CIV302" s="460"/>
      <c r="CIW302" s="460"/>
      <c r="CIX302" s="460"/>
      <c r="CIY302" s="460"/>
      <c r="CIZ302" s="460"/>
      <c r="CJA302" s="467"/>
      <c r="CJB302" s="460"/>
      <c r="CJC302" s="460"/>
      <c r="CJD302" s="460"/>
      <c r="CJE302" s="460"/>
      <c r="CJH302" s="460"/>
      <c r="CJI302" s="460"/>
      <c r="CJJ302" s="460"/>
      <c r="CJK302" s="460"/>
      <c r="CJL302" s="460"/>
      <c r="CJM302" s="460"/>
      <c r="CJN302" s="467"/>
      <c r="CJO302" s="460"/>
      <c r="CJP302" s="460"/>
      <c r="CJQ302" s="460"/>
      <c r="CJR302" s="460"/>
      <c r="CJU302" s="460"/>
      <c r="CJV302" s="460"/>
      <c r="CJW302" s="460"/>
      <c r="CJX302" s="460"/>
      <c r="CJY302" s="460"/>
      <c r="CJZ302" s="460"/>
      <c r="CKA302" s="467"/>
      <c r="CKB302" s="460"/>
      <c r="CKC302" s="460"/>
      <c r="CKD302" s="460"/>
      <c r="CKE302" s="460"/>
      <c r="CKH302" s="460"/>
      <c r="CKI302" s="460"/>
      <c r="CKJ302" s="460"/>
      <c r="CKK302" s="460"/>
      <c r="CKL302" s="460"/>
      <c r="CKM302" s="460"/>
      <c r="CKN302" s="467"/>
      <c r="CKO302" s="460"/>
      <c r="CKP302" s="460"/>
      <c r="CKQ302" s="460"/>
      <c r="CKR302" s="460"/>
      <c r="CKU302" s="460"/>
      <c r="CKV302" s="460"/>
      <c r="CKW302" s="460"/>
      <c r="CKX302" s="460"/>
      <c r="CKY302" s="460"/>
      <c r="CKZ302" s="460"/>
      <c r="CLA302" s="467"/>
      <c r="CLB302" s="460"/>
      <c r="CLC302" s="460"/>
      <c r="CLD302" s="460"/>
      <c r="CLE302" s="460"/>
      <c r="CLH302" s="460"/>
      <c r="CLI302" s="460"/>
      <c r="CLJ302" s="460"/>
      <c r="CLK302" s="460"/>
      <c r="CLL302" s="460"/>
      <c r="CLM302" s="460"/>
      <c r="CLN302" s="467"/>
      <c r="CLO302" s="460"/>
      <c r="CLP302" s="460"/>
      <c r="CLQ302" s="460"/>
      <c r="CLR302" s="460"/>
      <c r="CLU302" s="460"/>
      <c r="CLV302" s="460"/>
      <c r="CLW302" s="460"/>
      <c r="CLX302" s="460"/>
      <c r="CLY302" s="460"/>
      <c r="CLZ302" s="460"/>
      <c r="CMA302" s="467"/>
      <c r="CMB302" s="460"/>
      <c r="CMC302" s="460"/>
      <c r="CMD302" s="460"/>
      <c r="CME302" s="460"/>
      <c r="CMH302" s="460"/>
      <c r="CMI302" s="460"/>
      <c r="CMJ302" s="460"/>
      <c r="CMK302" s="460"/>
      <c r="CML302" s="460"/>
      <c r="CMM302" s="460"/>
      <c r="CMN302" s="467"/>
      <c r="CMO302" s="460"/>
      <c r="CMP302" s="460"/>
      <c r="CMQ302" s="460"/>
      <c r="CMR302" s="460"/>
      <c r="CMU302" s="460"/>
      <c r="CMV302" s="460"/>
      <c r="CMW302" s="460"/>
      <c r="CMX302" s="460"/>
      <c r="CMY302" s="460"/>
      <c r="CMZ302" s="460"/>
      <c r="CNA302" s="467"/>
      <c r="CNB302" s="460"/>
      <c r="CNC302" s="460"/>
      <c r="CND302" s="460"/>
      <c r="CNE302" s="460"/>
      <c r="CNH302" s="460"/>
      <c r="CNI302" s="460"/>
      <c r="CNJ302" s="460"/>
      <c r="CNK302" s="460"/>
      <c r="CNL302" s="460"/>
      <c r="CNM302" s="460"/>
      <c r="CNN302" s="467"/>
      <c r="CNO302" s="460"/>
      <c r="CNP302" s="460"/>
      <c r="CNQ302" s="460"/>
      <c r="CNR302" s="460"/>
      <c r="CNU302" s="460"/>
      <c r="CNV302" s="460"/>
      <c r="CNW302" s="460"/>
      <c r="CNX302" s="460"/>
      <c r="CNY302" s="460"/>
      <c r="CNZ302" s="460"/>
      <c r="COA302" s="467"/>
      <c r="COB302" s="460"/>
      <c r="COC302" s="460"/>
      <c r="COD302" s="460"/>
      <c r="COE302" s="460"/>
      <c r="COH302" s="460"/>
      <c r="COI302" s="460"/>
      <c r="COJ302" s="460"/>
      <c r="COK302" s="460"/>
      <c r="COL302" s="460"/>
      <c r="COM302" s="460"/>
      <c r="CON302" s="467"/>
      <c r="COO302" s="460"/>
      <c r="COP302" s="460"/>
      <c r="COQ302" s="460"/>
      <c r="COR302" s="460"/>
      <c r="COU302" s="460"/>
      <c r="COV302" s="460"/>
      <c r="COW302" s="460"/>
      <c r="COX302" s="460"/>
      <c r="COY302" s="460"/>
      <c r="COZ302" s="460"/>
      <c r="CPA302" s="467"/>
      <c r="CPB302" s="460"/>
      <c r="CPC302" s="460"/>
      <c r="CPD302" s="460"/>
      <c r="CPE302" s="460"/>
      <c r="CPH302" s="460"/>
      <c r="CPI302" s="460"/>
      <c r="CPJ302" s="460"/>
      <c r="CPK302" s="460"/>
      <c r="CPL302" s="460"/>
      <c r="CPM302" s="460"/>
      <c r="CPN302" s="467"/>
      <c r="CPO302" s="460"/>
      <c r="CPP302" s="460"/>
      <c r="CPQ302" s="460"/>
      <c r="CPR302" s="460"/>
      <c r="CPU302" s="460"/>
      <c r="CPV302" s="460"/>
      <c r="CPW302" s="460"/>
      <c r="CPX302" s="460"/>
      <c r="CPY302" s="460"/>
      <c r="CPZ302" s="460"/>
      <c r="CQA302" s="467"/>
      <c r="CQB302" s="460"/>
      <c r="CQC302" s="460"/>
      <c r="CQD302" s="460"/>
      <c r="CQE302" s="460"/>
      <c r="CQH302" s="460"/>
      <c r="CQI302" s="460"/>
      <c r="CQJ302" s="460"/>
      <c r="CQK302" s="460"/>
      <c r="CQL302" s="460"/>
      <c r="CQM302" s="460"/>
      <c r="CQN302" s="467"/>
      <c r="CQO302" s="460"/>
      <c r="CQP302" s="460"/>
      <c r="CQQ302" s="460"/>
      <c r="CQR302" s="460"/>
      <c r="CQU302" s="460"/>
      <c r="CQV302" s="460"/>
      <c r="CQW302" s="460"/>
      <c r="CQX302" s="460"/>
      <c r="CQY302" s="460"/>
      <c r="CQZ302" s="460"/>
      <c r="CRA302" s="467"/>
      <c r="CRB302" s="460"/>
      <c r="CRC302" s="460"/>
      <c r="CRD302" s="460"/>
      <c r="CRE302" s="460"/>
      <c r="CRH302" s="460"/>
      <c r="CRI302" s="460"/>
      <c r="CRJ302" s="460"/>
      <c r="CRK302" s="460"/>
      <c r="CRL302" s="460"/>
      <c r="CRM302" s="460"/>
      <c r="CRN302" s="467"/>
      <c r="CRO302" s="460"/>
      <c r="CRP302" s="460"/>
      <c r="CRQ302" s="460"/>
      <c r="CRR302" s="460"/>
      <c r="CRU302" s="460"/>
      <c r="CRV302" s="460"/>
      <c r="CRW302" s="460"/>
      <c r="CRX302" s="460"/>
      <c r="CRY302" s="460"/>
      <c r="CRZ302" s="460"/>
      <c r="CSA302" s="467"/>
      <c r="CSB302" s="460"/>
      <c r="CSC302" s="460"/>
      <c r="CSD302" s="460"/>
      <c r="CSE302" s="460"/>
      <c r="CSH302" s="460"/>
      <c r="CSI302" s="460"/>
      <c r="CSJ302" s="460"/>
      <c r="CSK302" s="460"/>
      <c r="CSL302" s="460"/>
      <c r="CSM302" s="460"/>
      <c r="CSN302" s="467"/>
      <c r="CSO302" s="460"/>
      <c r="CSP302" s="460"/>
      <c r="CSQ302" s="460"/>
      <c r="CSR302" s="460"/>
      <c r="CSU302" s="460"/>
      <c r="CSV302" s="460"/>
      <c r="CSW302" s="460"/>
      <c r="CSX302" s="460"/>
      <c r="CSY302" s="460"/>
      <c r="CSZ302" s="460"/>
      <c r="CTA302" s="467"/>
      <c r="CTB302" s="460"/>
      <c r="CTC302" s="460"/>
      <c r="CTD302" s="460"/>
      <c r="CTE302" s="460"/>
      <c r="CTH302" s="460"/>
      <c r="CTI302" s="460"/>
      <c r="CTJ302" s="460"/>
      <c r="CTK302" s="460"/>
      <c r="CTL302" s="460"/>
      <c r="CTM302" s="460"/>
      <c r="CTN302" s="467"/>
      <c r="CTO302" s="460"/>
      <c r="CTP302" s="460"/>
      <c r="CTQ302" s="460"/>
      <c r="CTR302" s="460"/>
      <c r="CTU302" s="460"/>
      <c r="CTV302" s="460"/>
      <c r="CTW302" s="460"/>
      <c r="CTX302" s="460"/>
      <c r="CTY302" s="460"/>
      <c r="CTZ302" s="460"/>
      <c r="CUA302" s="467"/>
      <c r="CUB302" s="460"/>
      <c r="CUC302" s="460"/>
      <c r="CUD302" s="460"/>
      <c r="CUE302" s="460"/>
      <c r="CUH302" s="460"/>
      <c r="CUI302" s="460"/>
      <c r="CUJ302" s="460"/>
      <c r="CUK302" s="460"/>
      <c r="CUL302" s="460"/>
      <c r="CUM302" s="460"/>
      <c r="CUN302" s="467"/>
      <c r="CUO302" s="460"/>
      <c r="CUP302" s="460"/>
      <c r="CUQ302" s="460"/>
      <c r="CUR302" s="460"/>
      <c r="CUU302" s="460"/>
      <c r="CUV302" s="460"/>
      <c r="CUW302" s="460"/>
      <c r="CUX302" s="460"/>
      <c r="CUY302" s="460"/>
      <c r="CUZ302" s="460"/>
      <c r="CVA302" s="467"/>
      <c r="CVB302" s="460"/>
      <c r="CVC302" s="460"/>
      <c r="CVD302" s="460"/>
      <c r="CVE302" s="460"/>
      <c r="CVH302" s="460"/>
      <c r="CVI302" s="460"/>
      <c r="CVJ302" s="460"/>
      <c r="CVK302" s="460"/>
      <c r="CVL302" s="460"/>
      <c r="CVM302" s="460"/>
      <c r="CVN302" s="467"/>
      <c r="CVO302" s="460"/>
      <c r="CVP302" s="460"/>
      <c r="CVQ302" s="460"/>
      <c r="CVR302" s="460"/>
      <c r="CVU302" s="460"/>
      <c r="CVV302" s="460"/>
      <c r="CVW302" s="460"/>
      <c r="CVX302" s="460"/>
      <c r="CVY302" s="460"/>
      <c r="CVZ302" s="460"/>
      <c r="CWA302" s="467"/>
      <c r="CWB302" s="460"/>
      <c r="CWC302" s="460"/>
      <c r="CWD302" s="460"/>
      <c r="CWE302" s="460"/>
      <c r="CWH302" s="460"/>
      <c r="CWI302" s="460"/>
      <c r="CWJ302" s="460"/>
      <c r="CWK302" s="460"/>
      <c r="CWL302" s="460"/>
      <c r="CWM302" s="460"/>
      <c r="CWN302" s="467"/>
      <c r="CWO302" s="460"/>
      <c r="CWP302" s="460"/>
      <c r="CWQ302" s="460"/>
      <c r="CWR302" s="460"/>
      <c r="CWU302" s="460"/>
      <c r="CWV302" s="460"/>
      <c r="CWW302" s="460"/>
      <c r="CWX302" s="460"/>
      <c r="CWY302" s="460"/>
      <c r="CWZ302" s="460"/>
      <c r="CXA302" s="467"/>
      <c r="CXB302" s="460"/>
      <c r="CXC302" s="460"/>
      <c r="CXD302" s="460"/>
      <c r="CXE302" s="460"/>
      <c r="CXH302" s="460"/>
      <c r="CXI302" s="460"/>
      <c r="CXJ302" s="460"/>
      <c r="CXK302" s="460"/>
      <c r="CXL302" s="460"/>
      <c r="CXM302" s="460"/>
      <c r="CXN302" s="467"/>
      <c r="CXO302" s="460"/>
      <c r="CXP302" s="460"/>
      <c r="CXQ302" s="460"/>
      <c r="CXR302" s="460"/>
      <c r="CXU302" s="460"/>
      <c r="CXV302" s="460"/>
      <c r="CXW302" s="460"/>
      <c r="CXX302" s="460"/>
      <c r="CXY302" s="460"/>
      <c r="CXZ302" s="460"/>
      <c r="CYA302" s="467"/>
      <c r="CYB302" s="460"/>
      <c r="CYC302" s="460"/>
      <c r="CYD302" s="460"/>
      <c r="CYE302" s="460"/>
      <c r="CYH302" s="460"/>
      <c r="CYI302" s="460"/>
      <c r="CYJ302" s="460"/>
      <c r="CYK302" s="460"/>
      <c r="CYL302" s="460"/>
      <c r="CYM302" s="460"/>
      <c r="CYN302" s="467"/>
      <c r="CYO302" s="460"/>
      <c r="CYP302" s="460"/>
      <c r="CYQ302" s="460"/>
      <c r="CYR302" s="460"/>
      <c r="CYU302" s="460"/>
      <c r="CYV302" s="460"/>
      <c r="CYW302" s="460"/>
      <c r="CYX302" s="460"/>
      <c r="CYY302" s="460"/>
      <c r="CYZ302" s="460"/>
      <c r="CZA302" s="467"/>
      <c r="CZB302" s="460"/>
      <c r="CZC302" s="460"/>
      <c r="CZD302" s="460"/>
      <c r="CZE302" s="460"/>
      <c r="CZH302" s="460"/>
      <c r="CZI302" s="460"/>
      <c r="CZJ302" s="460"/>
      <c r="CZK302" s="460"/>
      <c r="CZL302" s="460"/>
      <c r="CZM302" s="460"/>
      <c r="CZN302" s="467"/>
      <c r="CZO302" s="460"/>
      <c r="CZP302" s="460"/>
      <c r="CZQ302" s="460"/>
      <c r="CZR302" s="460"/>
      <c r="CZU302" s="460"/>
      <c r="CZV302" s="460"/>
      <c r="CZW302" s="460"/>
      <c r="CZX302" s="460"/>
      <c r="CZY302" s="460"/>
      <c r="CZZ302" s="460"/>
      <c r="DAA302" s="467"/>
      <c r="DAB302" s="460"/>
      <c r="DAC302" s="460"/>
      <c r="DAD302" s="460"/>
      <c r="DAE302" s="460"/>
      <c r="DAH302" s="460"/>
      <c r="DAI302" s="460"/>
      <c r="DAJ302" s="460"/>
      <c r="DAK302" s="460"/>
      <c r="DAL302" s="460"/>
      <c r="DAM302" s="460"/>
      <c r="DAN302" s="467"/>
      <c r="DAO302" s="460"/>
      <c r="DAP302" s="460"/>
      <c r="DAQ302" s="460"/>
      <c r="DAR302" s="460"/>
      <c r="DAU302" s="460"/>
      <c r="DAV302" s="460"/>
      <c r="DAW302" s="460"/>
      <c r="DAX302" s="460"/>
      <c r="DAY302" s="460"/>
      <c r="DAZ302" s="460"/>
      <c r="DBA302" s="467"/>
      <c r="DBB302" s="460"/>
      <c r="DBC302" s="460"/>
      <c r="DBD302" s="460"/>
      <c r="DBE302" s="460"/>
      <c r="DBH302" s="460"/>
      <c r="DBI302" s="460"/>
      <c r="DBJ302" s="460"/>
      <c r="DBK302" s="460"/>
      <c r="DBL302" s="460"/>
      <c r="DBM302" s="460"/>
      <c r="DBN302" s="467"/>
      <c r="DBO302" s="460"/>
      <c r="DBP302" s="460"/>
      <c r="DBQ302" s="460"/>
      <c r="DBR302" s="460"/>
      <c r="DBU302" s="460"/>
      <c r="DBV302" s="460"/>
      <c r="DBW302" s="460"/>
      <c r="DBX302" s="460"/>
      <c r="DBY302" s="460"/>
      <c r="DBZ302" s="460"/>
      <c r="DCA302" s="467"/>
      <c r="DCB302" s="460"/>
      <c r="DCC302" s="460"/>
      <c r="DCD302" s="460"/>
      <c r="DCE302" s="460"/>
      <c r="DCH302" s="460"/>
      <c r="DCI302" s="460"/>
      <c r="DCJ302" s="460"/>
      <c r="DCK302" s="460"/>
      <c r="DCL302" s="460"/>
      <c r="DCM302" s="460"/>
      <c r="DCN302" s="467"/>
      <c r="DCO302" s="460"/>
      <c r="DCP302" s="460"/>
      <c r="DCQ302" s="460"/>
      <c r="DCR302" s="460"/>
      <c r="DCU302" s="460"/>
      <c r="DCV302" s="460"/>
      <c r="DCW302" s="460"/>
      <c r="DCX302" s="460"/>
      <c r="DCY302" s="460"/>
      <c r="DCZ302" s="460"/>
      <c r="DDA302" s="467"/>
      <c r="DDB302" s="460"/>
      <c r="DDC302" s="460"/>
      <c r="DDD302" s="460"/>
      <c r="DDE302" s="460"/>
      <c r="DDH302" s="460"/>
      <c r="DDI302" s="460"/>
      <c r="DDJ302" s="460"/>
      <c r="DDK302" s="460"/>
      <c r="DDL302" s="460"/>
      <c r="DDM302" s="460"/>
      <c r="DDN302" s="467"/>
      <c r="DDO302" s="460"/>
      <c r="DDP302" s="460"/>
      <c r="DDQ302" s="460"/>
      <c r="DDR302" s="460"/>
      <c r="DDU302" s="460"/>
      <c r="DDV302" s="460"/>
      <c r="DDW302" s="460"/>
      <c r="DDX302" s="460"/>
      <c r="DDY302" s="460"/>
      <c r="DDZ302" s="460"/>
      <c r="DEA302" s="467"/>
      <c r="DEB302" s="460"/>
      <c r="DEC302" s="460"/>
      <c r="DED302" s="460"/>
      <c r="DEE302" s="460"/>
      <c r="DEH302" s="460"/>
      <c r="DEI302" s="460"/>
      <c r="DEJ302" s="460"/>
      <c r="DEK302" s="460"/>
      <c r="DEL302" s="460"/>
      <c r="DEM302" s="460"/>
      <c r="DEN302" s="467"/>
      <c r="DEO302" s="460"/>
      <c r="DEP302" s="460"/>
      <c r="DEQ302" s="460"/>
      <c r="DER302" s="460"/>
      <c r="DEU302" s="460"/>
      <c r="DEV302" s="460"/>
      <c r="DEW302" s="460"/>
      <c r="DEX302" s="460"/>
      <c r="DEY302" s="460"/>
      <c r="DEZ302" s="460"/>
      <c r="DFA302" s="467"/>
      <c r="DFB302" s="460"/>
      <c r="DFC302" s="460"/>
      <c r="DFD302" s="460"/>
      <c r="DFE302" s="460"/>
      <c r="DFH302" s="460"/>
      <c r="DFI302" s="460"/>
      <c r="DFJ302" s="460"/>
      <c r="DFK302" s="460"/>
      <c r="DFL302" s="460"/>
      <c r="DFM302" s="460"/>
      <c r="DFN302" s="467"/>
      <c r="DFO302" s="460"/>
      <c r="DFP302" s="460"/>
      <c r="DFQ302" s="460"/>
      <c r="DFR302" s="460"/>
      <c r="DFU302" s="460"/>
      <c r="DFV302" s="460"/>
      <c r="DFW302" s="460"/>
      <c r="DFX302" s="460"/>
      <c r="DFY302" s="460"/>
      <c r="DFZ302" s="460"/>
      <c r="DGA302" s="467"/>
      <c r="DGB302" s="460"/>
      <c r="DGC302" s="460"/>
      <c r="DGD302" s="460"/>
      <c r="DGE302" s="460"/>
      <c r="DGH302" s="460"/>
      <c r="DGI302" s="460"/>
      <c r="DGJ302" s="460"/>
      <c r="DGK302" s="460"/>
      <c r="DGL302" s="460"/>
      <c r="DGM302" s="460"/>
      <c r="DGN302" s="467"/>
      <c r="DGO302" s="460"/>
      <c r="DGP302" s="460"/>
      <c r="DGQ302" s="460"/>
      <c r="DGR302" s="460"/>
      <c r="DGU302" s="460"/>
      <c r="DGV302" s="460"/>
      <c r="DGW302" s="460"/>
      <c r="DGX302" s="460"/>
      <c r="DGY302" s="460"/>
      <c r="DGZ302" s="460"/>
      <c r="DHA302" s="467"/>
      <c r="DHB302" s="460"/>
      <c r="DHC302" s="460"/>
      <c r="DHD302" s="460"/>
      <c r="DHE302" s="460"/>
      <c r="DHH302" s="460"/>
      <c r="DHI302" s="460"/>
      <c r="DHJ302" s="460"/>
      <c r="DHK302" s="460"/>
      <c r="DHL302" s="460"/>
      <c r="DHM302" s="460"/>
      <c r="DHN302" s="467"/>
      <c r="DHO302" s="460"/>
      <c r="DHP302" s="460"/>
      <c r="DHQ302" s="460"/>
      <c r="DHR302" s="460"/>
      <c r="DHU302" s="460"/>
      <c r="DHV302" s="460"/>
      <c r="DHW302" s="460"/>
      <c r="DHX302" s="460"/>
      <c r="DHY302" s="460"/>
      <c r="DHZ302" s="460"/>
      <c r="DIA302" s="467"/>
      <c r="DIB302" s="460"/>
      <c r="DIC302" s="460"/>
      <c r="DID302" s="460"/>
      <c r="DIE302" s="460"/>
      <c r="DIH302" s="460"/>
      <c r="DII302" s="460"/>
      <c r="DIJ302" s="460"/>
      <c r="DIK302" s="460"/>
      <c r="DIL302" s="460"/>
      <c r="DIM302" s="460"/>
      <c r="DIN302" s="467"/>
      <c r="DIO302" s="460"/>
      <c r="DIP302" s="460"/>
      <c r="DIQ302" s="460"/>
      <c r="DIR302" s="460"/>
      <c r="DIU302" s="460"/>
      <c r="DIV302" s="460"/>
      <c r="DIW302" s="460"/>
      <c r="DIX302" s="460"/>
      <c r="DIY302" s="460"/>
      <c r="DIZ302" s="460"/>
      <c r="DJA302" s="467"/>
      <c r="DJB302" s="460"/>
      <c r="DJC302" s="460"/>
      <c r="DJD302" s="460"/>
      <c r="DJE302" s="460"/>
      <c r="DJH302" s="460"/>
      <c r="DJI302" s="460"/>
      <c r="DJJ302" s="460"/>
      <c r="DJK302" s="460"/>
      <c r="DJL302" s="460"/>
      <c r="DJM302" s="460"/>
      <c r="DJN302" s="467"/>
      <c r="DJO302" s="460"/>
      <c r="DJP302" s="460"/>
      <c r="DJQ302" s="460"/>
      <c r="DJR302" s="460"/>
      <c r="DJU302" s="460"/>
      <c r="DJV302" s="460"/>
      <c r="DJW302" s="460"/>
      <c r="DJX302" s="460"/>
      <c r="DJY302" s="460"/>
      <c r="DJZ302" s="460"/>
      <c r="DKA302" s="467"/>
      <c r="DKB302" s="460"/>
      <c r="DKC302" s="460"/>
      <c r="DKD302" s="460"/>
      <c r="DKE302" s="460"/>
      <c r="DKH302" s="460"/>
      <c r="DKI302" s="460"/>
      <c r="DKJ302" s="460"/>
      <c r="DKK302" s="460"/>
      <c r="DKL302" s="460"/>
      <c r="DKM302" s="460"/>
      <c r="DKN302" s="467"/>
      <c r="DKO302" s="460"/>
      <c r="DKP302" s="460"/>
      <c r="DKQ302" s="460"/>
      <c r="DKR302" s="460"/>
      <c r="DKU302" s="460"/>
      <c r="DKV302" s="460"/>
      <c r="DKW302" s="460"/>
      <c r="DKX302" s="460"/>
      <c r="DKY302" s="460"/>
      <c r="DKZ302" s="460"/>
      <c r="DLA302" s="467"/>
      <c r="DLB302" s="460"/>
      <c r="DLC302" s="460"/>
      <c r="DLD302" s="460"/>
      <c r="DLE302" s="460"/>
      <c r="DLH302" s="460"/>
      <c r="DLI302" s="460"/>
      <c r="DLJ302" s="460"/>
      <c r="DLK302" s="460"/>
      <c r="DLL302" s="460"/>
      <c r="DLM302" s="460"/>
      <c r="DLN302" s="467"/>
      <c r="DLO302" s="460"/>
      <c r="DLP302" s="460"/>
      <c r="DLQ302" s="460"/>
      <c r="DLR302" s="460"/>
      <c r="DLU302" s="460"/>
      <c r="DLV302" s="460"/>
      <c r="DLW302" s="460"/>
      <c r="DLX302" s="460"/>
      <c r="DLY302" s="460"/>
      <c r="DLZ302" s="460"/>
      <c r="DMA302" s="467"/>
      <c r="DMB302" s="460"/>
      <c r="DMC302" s="460"/>
      <c r="DMD302" s="460"/>
      <c r="DME302" s="460"/>
      <c r="DMH302" s="460"/>
      <c r="DMI302" s="460"/>
      <c r="DMJ302" s="460"/>
      <c r="DMK302" s="460"/>
      <c r="DML302" s="460"/>
      <c r="DMM302" s="460"/>
      <c r="DMN302" s="467"/>
      <c r="DMO302" s="460"/>
      <c r="DMP302" s="460"/>
      <c r="DMQ302" s="460"/>
      <c r="DMR302" s="460"/>
      <c r="DMU302" s="460"/>
      <c r="DMV302" s="460"/>
      <c r="DMW302" s="460"/>
      <c r="DMX302" s="460"/>
      <c r="DMY302" s="460"/>
      <c r="DMZ302" s="460"/>
      <c r="DNA302" s="467"/>
      <c r="DNB302" s="460"/>
      <c r="DNC302" s="460"/>
      <c r="DND302" s="460"/>
      <c r="DNE302" s="460"/>
      <c r="DNH302" s="460"/>
      <c r="DNI302" s="460"/>
      <c r="DNJ302" s="460"/>
      <c r="DNK302" s="460"/>
      <c r="DNL302" s="460"/>
      <c r="DNM302" s="460"/>
      <c r="DNN302" s="467"/>
      <c r="DNO302" s="460"/>
      <c r="DNP302" s="460"/>
      <c r="DNQ302" s="460"/>
      <c r="DNR302" s="460"/>
      <c r="DNU302" s="460"/>
      <c r="DNV302" s="460"/>
      <c r="DNW302" s="460"/>
      <c r="DNX302" s="460"/>
      <c r="DNY302" s="460"/>
      <c r="DNZ302" s="460"/>
      <c r="DOA302" s="467"/>
      <c r="DOB302" s="460"/>
      <c r="DOC302" s="460"/>
      <c r="DOD302" s="460"/>
      <c r="DOE302" s="460"/>
      <c r="DOH302" s="460"/>
      <c r="DOI302" s="460"/>
      <c r="DOJ302" s="460"/>
      <c r="DOK302" s="460"/>
      <c r="DOL302" s="460"/>
      <c r="DOM302" s="460"/>
      <c r="DON302" s="467"/>
      <c r="DOO302" s="460"/>
      <c r="DOP302" s="460"/>
      <c r="DOQ302" s="460"/>
      <c r="DOR302" s="460"/>
      <c r="DOU302" s="460"/>
      <c r="DOV302" s="460"/>
      <c r="DOW302" s="460"/>
      <c r="DOX302" s="460"/>
      <c r="DOY302" s="460"/>
      <c r="DOZ302" s="460"/>
      <c r="DPA302" s="467"/>
      <c r="DPB302" s="460"/>
      <c r="DPC302" s="460"/>
      <c r="DPD302" s="460"/>
      <c r="DPE302" s="460"/>
      <c r="DPH302" s="460"/>
      <c r="DPI302" s="460"/>
      <c r="DPJ302" s="460"/>
      <c r="DPK302" s="460"/>
      <c r="DPL302" s="460"/>
      <c r="DPM302" s="460"/>
      <c r="DPN302" s="467"/>
      <c r="DPO302" s="460"/>
      <c r="DPP302" s="460"/>
      <c r="DPQ302" s="460"/>
      <c r="DPR302" s="460"/>
      <c r="DPU302" s="460"/>
      <c r="DPV302" s="460"/>
      <c r="DPW302" s="460"/>
      <c r="DPX302" s="460"/>
      <c r="DPY302" s="460"/>
      <c r="DPZ302" s="460"/>
      <c r="DQA302" s="467"/>
      <c r="DQB302" s="460"/>
      <c r="DQC302" s="460"/>
      <c r="DQD302" s="460"/>
      <c r="DQE302" s="460"/>
      <c r="DQH302" s="460"/>
      <c r="DQI302" s="460"/>
      <c r="DQJ302" s="460"/>
      <c r="DQK302" s="460"/>
      <c r="DQL302" s="460"/>
      <c r="DQM302" s="460"/>
      <c r="DQN302" s="467"/>
      <c r="DQO302" s="460"/>
      <c r="DQP302" s="460"/>
      <c r="DQQ302" s="460"/>
      <c r="DQR302" s="460"/>
      <c r="DQU302" s="460"/>
      <c r="DQV302" s="460"/>
      <c r="DQW302" s="460"/>
      <c r="DQX302" s="460"/>
      <c r="DQY302" s="460"/>
      <c r="DQZ302" s="460"/>
      <c r="DRA302" s="467"/>
      <c r="DRB302" s="460"/>
      <c r="DRC302" s="460"/>
      <c r="DRD302" s="460"/>
      <c r="DRE302" s="460"/>
      <c r="DRH302" s="460"/>
      <c r="DRI302" s="460"/>
      <c r="DRJ302" s="460"/>
      <c r="DRK302" s="460"/>
      <c r="DRL302" s="460"/>
      <c r="DRM302" s="460"/>
      <c r="DRN302" s="467"/>
      <c r="DRO302" s="460"/>
      <c r="DRP302" s="460"/>
      <c r="DRQ302" s="460"/>
      <c r="DRR302" s="460"/>
      <c r="DRU302" s="460"/>
      <c r="DRV302" s="460"/>
      <c r="DRW302" s="460"/>
      <c r="DRX302" s="460"/>
      <c r="DRY302" s="460"/>
      <c r="DRZ302" s="460"/>
      <c r="DSA302" s="467"/>
      <c r="DSB302" s="460"/>
      <c r="DSC302" s="460"/>
      <c r="DSD302" s="460"/>
      <c r="DSE302" s="460"/>
      <c r="DSH302" s="460"/>
      <c r="DSI302" s="460"/>
      <c r="DSJ302" s="460"/>
      <c r="DSK302" s="460"/>
      <c r="DSL302" s="460"/>
      <c r="DSM302" s="460"/>
      <c r="DSN302" s="467"/>
      <c r="DSO302" s="460"/>
      <c r="DSP302" s="460"/>
      <c r="DSQ302" s="460"/>
      <c r="DSR302" s="460"/>
      <c r="DSU302" s="460"/>
      <c r="DSV302" s="460"/>
      <c r="DSW302" s="460"/>
      <c r="DSX302" s="460"/>
      <c r="DSY302" s="460"/>
      <c r="DSZ302" s="460"/>
      <c r="DTA302" s="467"/>
      <c r="DTB302" s="460"/>
      <c r="DTC302" s="460"/>
      <c r="DTD302" s="460"/>
      <c r="DTE302" s="460"/>
      <c r="DTH302" s="460"/>
      <c r="DTI302" s="460"/>
      <c r="DTJ302" s="460"/>
      <c r="DTK302" s="460"/>
      <c r="DTL302" s="460"/>
      <c r="DTM302" s="460"/>
      <c r="DTN302" s="467"/>
      <c r="DTO302" s="460"/>
      <c r="DTP302" s="460"/>
      <c r="DTQ302" s="460"/>
      <c r="DTR302" s="460"/>
      <c r="DTU302" s="460"/>
      <c r="DTV302" s="460"/>
      <c r="DTW302" s="460"/>
      <c r="DTX302" s="460"/>
      <c r="DTY302" s="460"/>
      <c r="DTZ302" s="460"/>
      <c r="DUA302" s="467"/>
      <c r="DUB302" s="460"/>
      <c r="DUC302" s="460"/>
      <c r="DUD302" s="460"/>
      <c r="DUE302" s="460"/>
      <c r="DUH302" s="460"/>
      <c r="DUI302" s="460"/>
      <c r="DUJ302" s="460"/>
      <c r="DUK302" s="460"/>
      <c r="DUL302" s="460"/>
      <c r="DUM302" s="460"/>
      <c r="DUN302" s="467"/>
      <c r="DUO302" s="460"/>
      <c r="DUP302" s="460"/>
      <c r="DUQ302" s="460"/>
      <c r="DUR302" s="460"/>
      <c r="DUU302" s="460"/>
      <c r="DUV302" s="460"/>
      <c r="DUW302" s="460"/>
      <c r="DUX302" s="460"/>
      <c r="DUY302" s="460"/>
      <c r="DUZ302" s="460"/>
      <c r="DVA302" s="467"/>
      <c r="DVB302" s="460"/>
      <c r="DVC302" s="460"/>
      <c r="DVD302" s="460"/>
      <c r="DVE302" s="460"/>
      <c r="DVH302" s="460"/>
      <c r="DVI302" s="460"/>
      <c r="DVJ302" s="460"/>
      <c r="DVK302" s="460"/>
      <c r="DVL302" s="460"/>
      <c r="DVM302" s="460"/>
      <c r="DVN302" s="467"/>
      <c r="DVO302" s="460"/>
      <c r="DVP302" s="460"/>
      <c r="DVQ302" s="460"/>
      <c r="DVR302" s="460"/>
      <c r="DVU302" s="460"/>
      <c r="DVV302" s="460"/>
      <c r="DVW302" s="460"/>
      <c r="DVX302" s="460"/>
      <c r="DVY302" s="460"/>
      <c r="DVZ302" s="460"/>
      <c r="DWA302" s="467"/>
      <c r="DWB302" s="460"/>
      <c r="DWC302" s="460"/>
      <c r="DWD302" s="460"/>
      <c r="DWE302" s="460"/>
      <c r="DWH302" s="460"/>
      <c r="DWI302" s="460"/>
      <c r="DWJ302" s="460"/>
      <c r="DWK302" s="460"/>
      <c r="DWL302" s="460"/>
      <c r="DWM302" s="460"/>
      <c r="DWN302" s="467"/>
      <c r="DWO302" s="460"/>
      <c r="DWP302" s="460"/>
      <c r="DWQ302" s="460"/>
      <c r="DWR302" s="460"/>
      <c r="DWU302" s="460"/>
      <c r="DWV302" s="460"/>
      <c r="DWW302" s="460"/>
      <c r="DWX302" s="460"/>
      <c r="DWY302" s="460"/>
      <c r="DWZ302" s="460"/>
      <c r="DXA302" s="467"/>
      <c r="DXB302" s="460"/>
      <c r="DXC302" s="460"/>
      <c r="DXD302" s="460"/>
      <c r="DXE302" s="460"/>
      <c r="DXH302" s="460"/>
      <c r="DXI302" s="460"/>
      <c r="DXJ302" s="460"/>
      <c r="DXK302" s="460"/>
      <c r="DXL302" s="460"/>
      <c r="DXM302" s="460"/>
      <c r="DXN302" s="467"/>
      <c r="DXO302" s="460"/>
      <c r="DXP302" s="460"/>
      <c r="DXQ302" s="460"/>
      <c r="DXR302" s="460"/>
      <c r="DXU302" s="460"/>
      <c r="DXV302" s="460"/>
      <c r="DXW302" s="460"/>
      <c r="DXX302" s="460"/>
      <c r="DXY302" s="460"/>
      <c r="DXZ302" s="460"/>
      <c r="DYA302" s="467"/>
      <c r="DYB302" s="460"/>
      <c r="DYC302" s="460"/>
      <c r="DYD302" s="460"/>
      <c r="DYE302" s="460"/>
      <c r="DYH302" s="460"/>
      <c r="DYI302" s="460"/>
      <c r="DYJ302" s="460"/>
      <c r="DYK302" s="460"/>
      <c r="DYL302" s="460"/>
      <c r="DYM302" s="460"/>
      <c r="DYN302" s="467"/>
      <c r="DYO302" s="460"/>
      <c r="DYP302" s="460"/>
      <c r="DYQ302" s="460"/>
      <c r="DYR302" s="460"/>
      <c r="DYU302" s="460"/>
      <c r="DYV302" s="460"/>
      <c r="DYW302" s="460"/>
      <c r="DYX302" s="460"/>
      <c r="DYY302" s="460"/>
      <c r="DYZ302" s="460"/>
      <c r="DZA302" s="467"/>
      <c r="DZB302" s="460"/>
      <c r="DZC302" s="460"/>
      <c r="DZD302" s="460"/>
      <c r="DZE302" s="460"/>
      <c r="DZH302" s="460"/>
      <c r="DZI302" s="460"/>
      <c r="DZJ302" s="460"/>
      <c r="DZK302" s="460"/>
      <c r="DZL302" s="460"/>
      <c r="DZM302" s="460"/>
      <c r="DZN302" s="467"/>
      <c r="DZO302" s="460"/>
      <c r="DZP302" s="460"/>
      <c r="DZQ302" s="460"/>
      <c r="DZR302" s="460"/>
      <c r="DZU302" s="460"/>
      <c r="DZV302" s="460"/>
      <c r="DZW302" s="460"/>
      <c r="DZX302" s="460"/>
      <c r="DZY302" s="460"/>
      <c r="DZZ302" s="460"/>
      <c r="EAA302" s="467"/>
      <c r="EAB302" s="460"/>
      <c r="EAC302" s="460"/>
      <c r="EAD302" s="460"/>
      <c r="EAE302" s="460"/>
      <c r="EAH302" s="460"/>
      <c r="EAI302" s="460"/>
      <c r="EAJ302" s="460"/>
      <c r="EAK302" s="460"/>
      <c r="EAL302" s="460"/>
      <c r="EAM302" s="460"/>
      <c r="EAN302" s="467"/>
      <c r="EAO302" s="460"/>
      <c r="EAP302" s="460"/>
      <c r="EAQ302" s="460"/>
      <c r="EAR302" s="460"/>
      <c r="EAU302" s="460"/>
      <c r="EAV302" s="460"/>
      <c r="EAW302" s="460"/>
      <c r="EAX302" s="460"/>
      <c r="EAY302" s="460"/>
      <c r="EAZ302" s="460"/>
      <c r="EBA302" s="467"/>
      <c r="EBB302" s="460"/>
      <c r="EBC302" s="460"/>
      <c r="EBD302" s="460"/>
      <c r="EBE302" s="460"/>
      <c r="EBH302" s="460"/>
      <c r="EBI302" s="460"/>
      <c r="EBJ302" s="460"/>
      <c r="EBK302" s="460"/>
      <c r="EBL302" s="460"/>
      <c r="EBM302" s="460"/>
      <c r="EBN302" s="467"/>
      <c r="EBO302" s="460"/>
      <c r="EBP302" s="460"/>
      <c r="EBQ302" s="460"/>
      <c r="EBR302" s="460"/>
      <c r="EBU302" s="460"/>
      <c r="EBV302" s="460"/>
      <c r="EBW302" s="460"/>
      <c r="EBX302" s="460"/>
      <c r="EBY302" s="460"/>
      <c r="EBZ302" s="460"/>
      <c r="ECA302" s="467"/>
      <c r="ECB302" s="460"/>
      <c r="ECC302" s="460"/>
      <c r="ECD302" s="460"/>
      <c r="ECE302" s="460"/>
      <c r="ECH302" s="460"/>
      <c r="ECI302" s="460"/>
      <c r="ECJ302" s="460"/>
      <c r="ECK302" s="460"/>
      <c r="ECL302" s="460"/>
      <c r="ECM302" s="460"/>
      <c r="ECN302" s="467"/>
      <c r="ECO302" s="460"/>
      <c r="ECP302" s="460"/>
      <c r="ECQ302" s="460"/>
      <c r="ECR302" s="460"/>
      <c r="ECU302" s="460"/>
      <c r="ECV302" s="460"/>
      <c r="ECW302" s="460"/>
      <c r="ECX302" s="460"/>
      <c r="ECY302" s="460"/>
      <c r="ECZ302" s="460"/>
      <c r="EDA302" s="467"/>
      <c r="EDB302" s="460"/>
      <c r="EDC302" s="460"/>
      <c r="EDD302" s="460"/>
      <c r="EDE302" s="460"/>
      <c r="EDH302" s="460"/>
      <c r="EDI302" s="460"/>
      <c r="EDJ302" s="460"/>
      <c r="EDK302" s="460"/>
      <c r="EDL302" s="460"/>
      <c r="EDM302" s="460"/>
      <c r="EDN302" s="467"/>
      <c r="EDO302" s="460"/>
      <c r="EDP302" s="460"/>
      <c r="EDQ302" s="460"/>
      <c r="EDR302" s="460"/>
      <c r="EDU302" s="460"/>
      <c r="EDV302" s="460"/>
      <c r="EDW302" s="460"/>
      <c r="EDX302" s="460"/>
      <c r="EDY302" s="460"/>
      <c r="EDZ302" s="460"/>
      <c r="EEA302" s="467"/>
      <c r="EEB302" s="460"/>
      <c r="EEC302" s="460"/>
      <c r="EED302" s="460"/>
      <c r="EEE302" s="460"/>
      <c r="EEH302" s="460"/>
      <c r="EEI302" s="460"/>
      <c r="EEJ302" s="460"/>
      <c r="EEK302" s="460"/>
      <c r="EEL302" s="460"/>
      <c r="EEM302" s="460"/>
      <c r="EEN302" s="467"/>
      <c r="EEO302" s="460"/>
      <c r="EEP302" s="460"/>
      <c r="EEQ302" s="460"/>
      <c r="EER302" s="460"/>
      <c r="EEU302" s="460"/>
      <c r="EEV302" s="460"/>
      <c r="EEW302" s="460"/>
      <c r="EEX302" s="460"/>
      <c r="EEY302" s="460"/>
      <c r="EEZ302" s="460"/>
      <c r="EFA302" s="467"/>
      <c r="EFB302" s="460"/>
      <c r="EFC302" s="460"/>
      <c r="EFD302" s="460"/>
      <c r="EFE302" s="460"/>
      <c r="EFH302" s="460"/>
      <c r="EFI302" s="460"/>
      <c r="EFJ302" s="460"/>
      <c r="EFK302" s="460"/>
      <c r="EFL302" s="460"/>
      <c r="EFM302" s="460"/>
      <c r="EFN302" s="467"/>
      <c r="EFO302" s="460"/>
      <c r="EFP302" s="460"/>
      <c r="EFQ302" s="460"/>
      <c r="EFR302" s="460"/>
      <c r="EFU302" s="460"/>
      <c r="EFV302" s="460"/>
      <c r="EFW302" s="460"/>
      <c r="EFX302" s="460"/>
      <c r="EFY302" s="460"/>
      <c r="EFZ302" s="460"/>
      <c r="EGA302" s="467"/>
      <c r="EGB302" s="460"/>
      <c r="EGC302" s="460"/>
      <c r="EGD302" s="460"/>
      <c r="EGE302" s="460"/>
      <c r="EGH302" s="460"/>
      <c r="EGI302" s="460"/>
      <c r="EGJ302" s="460"/>
      <c r="EGK302" s="460"/>
      <c r="EGL302" s="460"/>
      <c r="EGM302" s="460"/>
      <c r="EGN302" s="467"/>
      <c r="EGO302" s="460"/>
      <c r="EGP302" s="460"/>
      <c r="EGQ302" s="460"/>
      <c r="EGR302" s="460"/>
      <c r="EGU302" s="460"/>
      <c r="EGV302" s="460"/>
      <c r="EGW302" s="460"/>
      <c r="EGX302" s="460"/>
      <c r="EGY302" s="460"/>
      <c r="EGZ302" s="460"/>
      <c r="EHA302" s="467"/>
      <c r="EHB302" s="460"/>
      <c r="EHC302" s="460"/>
      <c r="EHD302" s="460"/>
      <c r="EHE302" s="460"/>
      <c r="EHH302" s="460"/>
      <c r="EHI302" s="460"/>
      <c r="EHJ302" s="460"/>
      <c r="EHK302" s="460"/>
      <c r="EHL302" s="460"/>
      <c r="EHM302" s="460"/>
      <c r="EHN302" s="467"/>
      <c r="EHO302" s="460"/>
      <c r="EHP302" s="460"/>
      <c r="EHQ302" s="460"/>
      <c r="EHR302" s="460"/>
      <c r="EHU302" s="460"/>
      <c r="EHV302" s="460"/>
      <c r="EHW302" s="460"/>
      <c r="EHX302" s="460"/>
      <c r="EHY302" s="460"/>
      <c r="EHZ302" s="460"/>
      <c r="EIA302" s="467"/>
      <c r="EIB302" s="460"/>
      <c r="EIC302" s="460"/>
      <c r="EID302" s="460"/>
      <c r="EIE302" s="460"/>
      <c r="EIH302" s="460"/>
      <c r="EII302" s="460"/>
      <c r="EIJ302" s="460"/>
      <c r="EIK302" s="460"/>
      <c r="EIL302" s="460"/>
      <c r="EIM302" s="460"/>
      <c r="EIN302" s="467"/>
      <c r="EIO302" s="460"/>
      <c r="EIP302" s="460"/>
      <c r="EIQ302" s="460"/>
      <c r="EIR302" s="460"/>
      <c r="EIU302" s="460"/>
      <c r="EIV302" s="460"/>
      <c r="EIW302" s="460"/>
      <c r="EIX302" s="460"/>
      <c r="EIY302" s="460"/>
      <c r="EIZ302" s="460"/>
      <c r="EJA302" s="467"/>
      <c r="EJB302" s="460"/>
      <c r="EJC302" s="460"/>
      <c r="EJD302" s="460"/>
      <c r="EJE302" s="460"/>
      <c r="EJH302" s="460"/>
      <c r="EJI302" s="460"/>
      <c r="EJJ302" s="460"/>
      <c r="EJK302" s="460"/>
      <c r="EJL302" s="460"/>
      <c r="EJM302" s="460"/>
      <c r="EJN302" s="467"/>
      <c r="EJO302" s="460"/>
      <c r="EJP302" s="460"/>
      <c r="EJQ302" s="460"/>
      <c r="EJR302" s="460"/>
      <c r="EJU302" s="460"/>
      <c r="EJV302" s="460"/>
      <c r="EJW302" s="460"/>
      <c r="EJX302" s="460"/>
      <c r="EJY302" s="460"/>
      <c r="EJZ302" s="460"/>
      <c r="EKA302" s="467"/>
      <c r="EKB302" s="460"/>
      <c r="EKC302" s="460"/>
      <c r="EKD302" s="460"/>
      <c r="EKE302" s="460"/>
      <c r="EKH302" s="460"/>
      <c r="EKI302" s="460"/>
      <c r="EKJ302" s="460"/>
      <c r="EKK302" s="460"/>
      <c r="EKL302" s="460"/>
      <c r="EKM302" s="460"/>
      <c r="EKN302" s="467"/>
      <c r="EKO302" s="460"/>
      <c r="EKP302" s="460"/>
      <c r="EKQ302" s="460"/>
      <c r="EKR302" s="460"/>
      <c r="EKU302" s="460"/>
      <c r="EKV302" s="460"/>
      <c r="EKW302" s="460"/>
      <c r="EKX302" s="460"/>
      <c r="EKY302" s="460"/>
      <c r="EKZ302" s="460"/>
      <c r="ELA302" s="467"/>
      <c r="ELB302" s="460"/>
      <c r="ELC302" s="460"/>
      <c r="ELD302" s="460"/>
      <c r="ELE302" s="460"/>
      <c r="ELH302" s="460"/>
      <c r="ELI302" s="460"/>
      <c r="ELJ302" s="460"/>
      <c r="ELK302" s="460"/>
      <c r="ELL302" s="460"/>
      <c r="ELM302" s="460"/>
      <c r="ELN302" s="467"/>
      <c r="ELO302" s="460"/>
      <c r="ELP302" s="460"/>
      <c r="ELQ302" s="460"/>
      <c r="ELR302" s="460"/>
      <c r="ELU302" s="460"/>
      <c r="ELV302" s="460"/>
      <c r="ELW302" s="460"/>
      <c r="ELX302" s="460"/>
      <c r="ELY302" s="460"/>
      <c r="ELZ302" s="460"/>
      <c r="EMA302" s="467"/>
      <c r="EMB302" s="460"/>
      <c r="EMC302" s="460"/>
      <c r="EMD302" s="460"/>
      <c r="EME302" s="460"/>
      <c r="EMH302" s="460"/>
      <c r="EMI302" s="460"/>
      <c r="EMJ302" s="460"/>
      <c r="EMK302" s="460"/>
      <c r="EML302" s="460"/>
      <c r="EMM302" s="460"/>
      <c r="EMN302" s="467"/>
      <c r="EMO302" s="460"/>
      <c r="EMP302" s="460"/>
      <c r="EMQ302" s="460"/>
      <c r="EMR302" s="460"/>
      <c r="EMU302" s="460"/>
      <c r="EMV302" s="460"/>
      <c r="EMW302" s="460"/>
      <c r="EMX302" s="460"/>
      <c r="EMY302" s="460"/>
      <c r="EMZ302" s="460"/>
      <c r="ENA302" s="467"/>
      <c r="ENB302" s="460"/>
      <c r="ENC302" s="460"/>
      <c r="END302" s="460"/>
      <c r="ENE302" s="460"/>
      <c r="ENH302" s="460"/>
      <c r="ENI302" s="460"/>
      <c r="ENJ302" s="460"/>
      <c r="ENK302" s="460"/>
      <c r="ENL302" s="460"/>
      <c r="ENM302" s="460"/>
      <c r="ENN302" s="467"/>
      <c r="ENO302" s="460"/>
      <c r="ENP302" s="460"/>
      <c r="ENQ302" s="460"/>
      <c r="ENR302" s="460"/>
      <c r="ENU302" s="460"/>
      <c r="ENV302" s="460"/>
      <c r="ENW302" s="460"/>
      <c r="ENX302" s="460"/>
      <c r="ENY302" s="460"/>
      <c r="ENZ302" s="460"/>
      <c r="EOA302" s="467"/>
      <c r="EOB302" s="460"/>
      <c r="EOC302" s="460"/>
      <c r="EOD302" s="460"/>
      <c r="EOE302" s="460"/>
      <c r="EOH302" s="460"/>
      <c r="EOI302" s="460"/>
      <c r="EOJ302" s="460"/>
      <c r="EOK302" s="460"/>
      <c r="EOL302" s="460"/>
      <c r="EOM302" s="460"/>
      <c r="EON302" s="467"/>
      <c r="EOO302" s="460"/>
      <c r="EOP302" s="460"/>
      <c r="EOQ302" s="460"/>
      <c r="EOR302" s="460"/>
      <c r="EOU302" s="460"/>
      <c r="EOV302" s="460"/>
      <c r="EOW302" s="460"/>
      <c r="EOX302" s="460"/>
      <c r="EOY302" s="460"/>
      <c r="EOZ302" s="460"/>
      <c r="EPA302" s="467"/>
      <c r="EPB302" s="460"/>
      <c r="EPC302" s="460"/>
      <c r="EPD302" s="460"/>
      <c r="EPE302" s="460"/>
      <c r="EPH302" s="460"/>
      <c r="EPI302" s="460"/>
      <c r="EPJ302" s="460"/>
      <c r="EPK302" s="460"/>
      <c r="EPL302" s="460"/>
      <c r="EPM302" s="460"/>
      <c r="EPN302" s="467"/>
      <c r="EPO302" s="460"/>
      <c r="EPP302" s="460"/>
      <c r="EPQ302" s="460"/>
      <c r="EPR302" s="460"/>
      <c r="EPU302" s="460"/>
      <c r="EPV302" s="460"/>
      <c r="EPW302" s="460"/>
      <c r="EPX302" s="460"/>
      <c r="EPY302" s="460"/>
      <c r="EPZ302" s="460"/>
      <c r="EQA302" s="467"/>
      <c r="EQB302" s="460"/>
      <c r="EQC302" s="460"/>
      <c r="EQD302" s="460"/>
      <c r="EQE302" s="460"/>
      <c r="EQH302" s="460"/>
      <c r="EQI302" s="460"/>
      <c r="EQJ302" s="460"/>
      <c r="EQK302" s="460"/>
      <c r="EQL302" s="460"/>
      <c r="EQM302" s="460"/>
      <c r="EQN302" s="467"/>
      <c r="EQO302" s="460"/>
      <c r="EQP302" s="460"/>
      <c r="EQQ302" s="460"/>
      <c r="EQR302" s="460"/>
      <c r="EQU302" s="460"/>
      <c r="EQV302" s="460"/>
      <c r="EQW302" s="460"/>
      <c r="EQX302" s="460"/>
      <c r="EQY302" s="460"/>
      <c r="EQZ302" s="460"/>
      <c r="ERA302" s="467"/>
      <c r="ERB302" s="460"/>
      <c r="ERC302" s="460"/>
      <c r="ERD302" s="460"/>
      <c r="ERE302" s="460"/>
      <c r="ERH302" s="460"/>
      <c r="ERI302" s="460"/>
      <c r="ERJ302" s="460"/>
      <c r="ERK302" s="460"/>
      <c r="ERL302" s="460"/>
      <c r="ERM302" s="460"/>
      <c r="ERN302" s="467"/>
      <c r="ERO302" s="460"/>
      <c r="ERP302" s="460"/>
      <c r="ERQ302" s="460"/>
      <c r="ERR302" s="460"/>
      <c r="ERU302" s="460"/>
      <c r="ERV302" s="460"/>
      <c r="ERW302" s="460"/>
      <c r="ERX302" s="460"/>
      <c r="ERY302" s="460"/>
      <c r="ERZ302" s="460"/>
      <c r="ESA302" s="467"/>
      <c r="ESB302" s="460"/>
      <c r="ESC302" s="460"/>
      <c r="ESD302" s="460"/>
      <c r="ESE302" s="460"/>
      <c r="ESH302" s="460"/>
      <c r="ESI302" s="460"/>
      <c r="ESJ302" s="460"/>
      <c r="ESK302" s="460"/>
      <c r="ESL302" s="460"/>
      <c r="ESM302" s="460"/>
      <c r="ESN302" s="467"/>
      <c r="ESO302" s="460"/>
      <c r="ESP302" s="460"/>
      <c r="ESQ302" s="460"/>
      <c r="ESR302" s="460"/>
      <c r="ESU302" s="460"/>
      <c r="ESV302" s="460"/>
      <c r="ESW302" s="460"/>
      <c r="ESX302" s="460"/>
      <c r="ESY302" s="460"/>
      <c r="ESZ302" s="460"/>
      <c r="ETA302" s="467"/>
      <c r="ETB302" s="460"/>
      <c r="ETC302" s="460"/>
      <c r="ETD302" s="460"/>
      <c r="ETE302" s="460"/>
      <c r="ETH302" s="460"/>
      <c r="ETI302" s="460"/>
      <c r="ETJ302" s="460"/>
      <c r="ETK302" s="460"/>
      <c r="ETL302" s="460"/>
      <c r="ETM302" s="460"/>
      <c r="ETN302" s="467"/>
      <c r="ETO302" s="460"/>
      <c r="ETP302" s="460"/>
      <c r="ETQ302" s="460"/>
      <c r="ETR302" s="460"/>
      <c r="ETU302" s="460"/>
      <c r="ETV302" s="460"/>
      <c r="ETW302" s="460"/>
      <c r="ETX302" s="460"/>
      <c r="ETY302" s="460"/>
      <c r="ETZ302" s="460"/>
      <c r="EUA302" s="467"/>
      <c r="EUB302" s="460"/>
      <c r="EUC302" s="460"/>
      <c r="EUD302" s="460"/>
      <c r="EUE302" s="460"/>
      <c r="EUH302" s="460"/>
      <c r="EUI302" s="460"/>
      <c r="EUJ302" s="460"/>
      <c r="EUK302" s="460"/>
      <c r="EUL302" s="460"/>
      <c r="EUM302" s="460"/>
      <c r="EUN302" s="467"/>
      <c r="EUO302" s="460"/>
      <c r="EUP302" s="460"/>
      <c r="EUQ302" s="460"/>
      <c r="EUR302" s="460"/>
      <c r="EUU302" s="460"/>
      <c r="EUV302" s="460"/>
      <c r="EUW302" s="460"/>
      <c r="EUX302" s="460"/>
      <c r="EUY302" s="460"/>
      <c r="EUZ302" s="460"/>
      <c r="EVA302" s="467"/>
      <c r="EVB302" s="460"/>
      <c r="EVC302" s="460"/>
      <c r="EVD302" s="460"/>
      <c r="EVE302" s="460"/>
      <c r="EVH302" s="460"/>
      <c r="EVI302" s="460"/>
      <c r="EVJ302" s="460"/>
      <c r="EVK302" s="460"/>
      <c r="EVL302" s="460"/>
      <c r="EVM302" s="460"/>
      <c r="EVN302" s="467"/>
      <c r="EVO302" s="460"/>
      <c r="EVP302" s="460"/>
      <c r="EVQ302" s="460"/>
      <c r="EVR302" s="460"/>
      <c r="EVU302" s="460"/>
      <c r="EVV302" s="460"/>
      <c r="EVW302" s="460"/>
      <c r="EVX302" s="460"/>
      <c r="EVY302" s="460"/>
      <c r="EVZ302" s="460"/>
      <c r="EWA302" s="467"/>
      <c r="EWB302" s="460"/>
      <c r="EWC302" s="460"/>
      <c r="EWD302" s="460"/>
      <c r="EWE302" s="460"/>
      <c r="EWH302" s="460"/>
      <c r="EWI302" s="460"/>
      <c r="EWJ302" s="460"/>
      <c r="EWK302" s="460"/>
      <c r="EWL302" s="460"/>
      <c r="EWM302" s="460"/>
      <c r="EWN302" s="467"/>
      <c r="EWO302" s="460"/>
      <c r="EWP302" s="460"/>
      <c r="EWQ302" s="460"/>
      <c r="EWR302" s="460"/>
      <c r="EWU302" s="460"/>
      <c r="EWV302" s="460"/>
      <c r="EWW302" s="460"/>
      <c r="EWX302" s="460"/>
      <c r="EWY302" s="460"/>
      <c r="EWZ302" s="460"/>
      <c r="EXA302" s="467"/>
      <c r="EXB302" s="460"/>
      <c r="EXC302" s="460"/>
      <c r="EXD302" s="460"/>
      <c r="EXE302" s="460"/>
      <c r="EXH302" s="460"/>
      <c r="EXI302" s="460"/>
      <c r="EXJ302" s="460"/>
      <c r="EXK302" s="460"/>
      <c r="EXL302" s="460"/>
      <c r="EXM302" s="460"/>
      <c r="EXN302" s="467"/>
      <c r="EXO302" s="460"/>
      <c r="EXP302" s="460"/>
      <c r="EXQ302" s="460"/>
      <c r="EXR302" s="460"/>
      <c r="EXU302" s="460"/>
      <c r="EXV302" s="460"/>
      <c r="EXW302" s="460"/>
      <c r="EXX302" s="460"/>
      <c r="EXY302" s="460"/>
      <c r="EXZ302" s="460"/>
      <c r="EYA302" s="467"/>
      <c r="EYB302" s="460"/>
      <c r="EYC302" s="460"/>
      <c r="EYD302" s="460"/>
      <c r="EYE302" s="460"/>
      <c r="EYH302" s="460"/>
      <c r="EYI302" s="460"/>
      <c r="EYJ302" s="460"/>
      <c r="EYK302" s="460"/>
      <c r="EYL302" s="460"/>
      <c r="EYM302" s="460"/>
      <c r="EYN302" s="467"/>
      <c r="EYO302" s="460"/>
      <c r="EYP302" s="460"/>
      <c r="EYQ302" s="460"/>
      <c r="EYR302" s="460"/>
      <c r="EYU302" s="460"/>
      <c r="EYV302" s="460"/>
      <c r="EYW302" s="460"/>
      <c r="EYX302" s="460"/>
      <c r="EYY302" s="460"/>
      <c r="EYZ302" s="460"/>
      <c r="EZA302" s="467"/>
      <c r="EZB302" s="460"/>
      <c r="EZC302" s="460"/>
      <c r="EZD302" s="460"/>
      <c r="EZE302" s="460"/>
      <c r="EZH302" s="460"/>
      <c r="EZI302" s="460"/>
      <c r="EZJ302" s="460"/>
      <c r="EZK302" s="460"/>
      <c r="EZL302" s="460"/>
      <c r="EZM302" s="460"/>
      <c r="EZN302" s="467"/>
      <c r="EZO302" s="460"/>
      <c r="EZP302" s="460"/>
      <c r="EZQ302" s="460"/>
      <c r="EZR302" s="460"/>
      <c r="EZU302" s="460"/>
      <c r="EZV302" s="460"/>
      <c r="EZW302" s="460"/>
      <c r="EZX302" s="460"/>
      <c r="EZY302" s="460"/>
      <c r="EZZ302" s="460"/>
      <c r="FAA302" s="467"/>
      <c r="FAB302" s="460"/>
      <c r="FAC302" s="460"/>
      <c r="FAD302" s="460"/>
      <c r="FAE302" s="460"/>
      <c r="FAH302" s="460"/>
      <c r="FAI302" s="460"/>
      <c r="FAJ302" s="460"/>
      <c r="FAK302" s="460"/>
      <c r="FAL302" s="460"/>
      <c r="FAM302" s="460"/>
      <c r="FAN302" s="467"/>
      <c r="FAO302" s="460"/>
      <c r="FAP302" s="460"/>
      <c r="FAQ302" s="460"/>
      <c r="FAR302" s="460"/>
      <c r="FAU302" s="460"/>
      <c r="FAV302" s="460"/>
      <c r="FAW302" s="460"/>
      <c r="FAX302" s="460"/>
      <c r="FAY302" s="460"/>
      <c r="FAZ302" s="460"/>
      <c r="FBA302" s="467"/>
      <c r="FBB302" s="460"/>
      <c r="FBC302" s="460"/>
      <c r="FBD302" s="460"/>
      <c r="FBE302" s="460"/>
      <c r="FBH302" s="460"/>
      <c r="FBI302" s="460"/>
      <c r="FBJ302" s="460"/>
      <c r="FBK302" s="460"/>
      <c r="FBL302" s="460"/>
      <c r="FBM302" s="460"/>
      <c r="FBN302" s="467"/>
      <c r="FBO302" s="460"/>
      <c r="FBP302" s="460"/>
      <c r="FBQ302" s="460"/>
      <c r="FBR302" s="460"/>
      <c r="FBU302" s="460"/>
      <c r="FBV302" s="460"/>
      <c r="FBW302" s="460"/>
      <c r="FBX302" s="460"/>
      <c r="FBY302" s="460"/>
      <c r="FBZ302" s="460"/>
      <c r="FCA302" s="467"/>
      <c r="FCB302" s="460"/>
      <c r="FCC302" s="460"/>
      <c r="FCD302" s="460"/>
      <c r="FCE302" s="460"/>
      <c r="FCH302" s="460"/>
      <c r="FCI302" s="460"/>
      <c r="FCJ302" s="460"/>
      <c r="FCK302" s="460"/>
      <c r="FCL302" s="460"/>
      <c r="FCM302" s="460"/>
      <c r="FCN302" s="467"/>
      <c r="FCO302" s="460"/>
      <c r="FCP302" s="460"/>
      <c r="FCQ302" s="460"/>
      <c r="FCR302" s="460"/>
      <c r="FCU302" s="460"/>
      <c r="FCV302" s="460"/>
      <c r="FCW302" s="460"/>
      <c r="FCX302" s="460"/>
      <c r="FCY302" s="460"/>
      <c r="FCZ302" s="460"/>
      <c r="FDA302" s="467"/>
      <c r="FDB302" s="460"/>
      <c r="FDC302" s="460"/>
      <c r="FDD302" s="460"/>
      <c r="FDE302" s="460"/>
      <c r="FDH302" s="460"/>
      <c r="FDI302" s="460"/>
      <c r="FDJ302" s="460"/>
      <c r="FDK302" s="460"/>
      <c r="FDL302" s="460"/>
      <c r="FDM302" s="460"/>
      <c r="FDN302" s="467"/>
      <c r="FDO302" s="460"/>
      <c r="FDP302" s="460"/>
      <c r="FDQ302" s="460"/>
      <c r="FDR302" s="460"/>
      <c r="FDU302" s="460"/>
      <c r="FDV302" s="460"/>
      <c r="FDW302" s="460"/>
      <c r="FDX302" s="460"/>
      <c r="FDY302" s="460"/>
      <c r="FDZ302" s="460"/>
      <c r="FEA302" s="467"/>
      <c r="FEB302" s="460"/>
      <c r="FEC302" s="460"/>
      <c r="FED302" s="460"/>
      <c r="FEE302" s="460"/>
      <c r="FEH302" s="460"/>
      <c r="FEI302" s="460"/>
      <c r="FEJ302" s="460"/>
      <c r="FEK302" s="460"/>
      <c r="FEL302" s="460"/>
      <c r="FEM302" s="460"/>
      <c r="FEN302" s="467"/>
      <c r="FEO302" s="460"/>
      <c r="FEP302" s="460"/>
      <c r="FEQ302" s="460"/>
      <c r="FER302" s="460"/>
      <c r="FEU302" s="460"/>
      <c r="FEV302" s="460"/>
      <c r="FEW302" s="460"/>
      <c r="FEX302" s="460"/>
      <c r="FEY302" s="460"/>
      <c r="FEZ302" s="460"/>
      <c r="FFA302" s="467"/>
      <c r="FFB302" s="460"/>
      <c r="FFC302" s="460"/>
      <c r="FFD302" s="460"/>
      <c r="FFE302" s="460"/>
      <c r="FFH302" s="460"/>
      <c r="FFI302" s="460"/>
      <c r="FFJ302" s="460"/>
      <c r="FFK302" s="460"/>
      <c r="FFL302" s="460"/>
      <c r="FFM302" s="460"/>
      <c r="FFN302" s="467"/>
      <c r="FFO302" s="460"/>
      <c r="FFP302" s="460"/>
      <c r="FFQ302" s="460"/>
      <c r="FFR302" s="460"/>
      <c r="FFU302" s="460"/>
      <c r="FFV302" s="460"/>
      <c r="FFW302" s="460"/>
      <c r="FFX302" s="460"/>
      <c r="FFY302" s="460"/>
      <c r="FFZ302" s="460"/>
      <c r="FGA302" s="467"/>
      <c r="FGB302" s="460"/>
      <c r="FGC302" s="460"/>
      <c r="FGD302" s="460"/>
      <c r="FGE302" s="460"/>
      <c r="FGH302" s="460"/>
      <c r="FGI302" s="460"/>
      <c r="FGJ302" s="460"/>
      <c r="FGK302" s="460"/>
      <c r="FGL302" s="460"/>
      <c r="FGM302" s="460"/>
      <c r="FGN302" s="467"/>
      <c r="FGO302" s="460"/>
      <c r="FGP302" s="460"/>
      <c r="FGQ302" s="460"/>
      <c r="FGR302" s="460"/>
      <c r="FGU302" s="460"/>
      <c r="FGV302" s="460"/>
      <c r="FGW302" s="460"/>
      <c r="FGX302" s="460"/>
      <c r="FGY302" s="460"/>
      <c r="FGZ302" s="460"/>
      <c r="FHA302" s="467"/>
      <c r="FHB302" s="460"/>
      <c r="FHC302" s="460"/>
      <c r="FHD302" s="460"/>
      <c r="FHE302" s="460"/>
      <c r="FHH302" s="460"/>
      <c r="FHI302" s="460"/>
      <c r="FHJ302" s="460"/>
      <c r="FHK302" s="460"/>
      <c r="FHL302" s="460"/>
      <c r="FHM302" s="460"/>
      <c r="FHN302" s="467"/>
      <c r="FHO302" s="460"/>
      <c r="FHP302" s="460"/>
      <c r="FHQ302" s="460"/>
      <c r="FHR302" s="460"/>
      <c r="FHU302" s="460"/>
      <c r="FHV302" s="460"/>
      <c r="FHW302" s="460"/>
      <c r="FHX302" s="460"/>
      <c r="FHY302" s="460"/>
      <c r="FHZ302" s="460"/>
      <c r="FIA302" s="467"/>
      <c r="FIB302" s="460"/>
      <c r="FIC302" s="460"/>
      <c r="FID302" s="460"/>
      <c r="FIE302" s="460"/>
      <c r="FIH302" s="460"/>
      <c r="FII302" s="460"/>
      <c r="FIJ302" s="460"/>
      <c r="FIK302" s="460"/>
      <c r="FIL302" s="460"/>
      <c r="FIM302" s="460"/>
      <c r="FIN302" s="467"/>
      <c r="FIO302" s="460"/>
      <c r="FIP302" s="460"/>
      <c r="FIQ302" s="460"/>
      <c r="FIR302" s="460"/>
      <c r="FIU302" s="460"/>
      <c r="FIV302" s="460"/>
      <c r="FIW302" s="460"/>
      <c r="FIX302" s="460"/>
      <c r="FIY302" s="460"/>
      <c r="FIZ302" s="460"/>
      <c r="FJA302" s="467"/>
      <c r="FJB302" s="460"/>
      <c r="FJC302" s="460"/>
      <c r="FJD302" s="460"/>
      <c r="FJE302" s="460"/>
      <c r="FJH302" s="460"/>
      <c r="FJI302" s="460"/>
      <c r="FJJ302" s="460"/>
      <c r="FJK302" s="460"/>
      <c r="FJL302" s="460"/>
      <c r="FJM302" s="460"/>
      <c r="FJN302" s="467"/>
      <c r="FJO302" s="460"/>
      <c r="FJP302" s="460"/>
      <c r="FJQ302" s="460"/>
      <c r="FJR302" s="460"/>
      <c r="FJU302" s="460"/>
      <c r="FJV302" s="460"/>
      <c r="FJW302" s="460"/>
      <c r="FJX302" s="460"/>
      <c r="FJY302" s="460"/>
      <c r="FJZ302" s="460"/>
      <c r="FKA302" s="467"/>
      <c r="FKB302" s="460"/>
      <c r="FKC302" s="460"/>
      <c r="FKD302" s="460"/>
      <c r="FKE302" s="460"/>
      <c r="FKH302" s="460"/>
      <c r="FKI302" s="460"/>
      <c r="FKJ302" s="460"/>
      <c r="FKK302" s="460"/>
      <c r="FKL302" s="460"/>
      <c r="FKM302" s="460"/>
      <c r="FKN302" s="467"/>
      <c r="FKO302" s="460"/>
      <c r="FKP302" s="460"/>
      <c r="FKQ302" s="460"/>
      <c r="FKR302" s="460"/>
      <c r="FKU302" s="460"/>
      <c r="FKV302" s="460"/>
      <c r="FKW302" s="460"/>
      <c r="FKX302" s="460"/>
      <c r="FKY302" s="460"/>
      <c r="FKZ302" s="460"/>
      <c r="FLA302" s="467"/>
      <c r="FLB302" s="460"/>
      <c r="FLC302" s="460"/>
      <c r="FLD302" s="460"/>
      <c r="FLE302" s="460"/>
      <c r="FLH302" s="460"/>
      <c r="FLI302" s="460"/>
      <c r="FLJ302" s="460"/>
      <c r="FLK302" s="460"/>
      <c r="FLL302" s="460"/>
      <c r="FLM302" s="460"/>
      <c r="FLN302" s="467"/>
      <c r="FLO302" s="460"/>
      <c r="FLP302" s="460"/>
      <c r="FLQ302" s="460"/>
      <c r="FLR302" s="460"/>
      <c r="FLU302" s="460"/>
      <c r="FLV302" s="460"/>
      <c r="FLW302" s="460"/>
      <c r="FLX302" s="460"/>
      <c r="FLY302" s="460"/>
      <c r="FLZ302" s="460"/>
      <c r="FMA302" s="467"/>
      <c r="FMB302" s="460"/>
      <c r="FMC302" s="460"/>
      <c r="FMD302" s="460"/>
      <c r="FME302" s="460"/>
      <c r="FMH302" s="460"/>
      <c r="FMI302" s="460"/>
      <c r="FMJ302" s="460"/>
      <c r="FMK302" s="460"/>
      <c r="FML302" s="460"/>
      <c r="FMM302" s="460"/>
      <c r="FMN302" s="467"/>
      <c r="FMO302" s="460"/>
      <c r="FMP302" s="460"/>
      <c r="FMQ302" s="460"/>
      <c r="FMR302" s="460"/>
      <c r="FMU302" s="460"/>
      <c r="FMV302" s="460"/>
      <c r="FMW302" s="460"/>
      <c r="FMX302" s="460"/>
      <c r="FMY302" s="460"/>
      <c r="FMZ302" s="460"/>
      <c r="FNA302" s="467"/>
      <c r="FNB302" s="460"/>
      <c r="FNC302" s="460"/>
      <c r="FND302" s="460"/>
      <c r="FNE302" s="460"/>
      <c r="FNH302" s="460"/>
      <c r="FNI302" s="460"/>
      <c r="FNJ302" s="460"/>
      <c r="FNK302" s="460"/>
      <c r="FNL302" s="460"/>
      <c r="FNM302" s="460"/>
      <c r="FNN302" s="467"/>
      <c r="FNO302" s="460"/>
      <c r="FNP302" s="460"/>
      <c r="FNQ302" s="460"/>
      <c r="FNR302" s="460"/>
      <c r="FNU302" s="460"/>
      <c r="FNV302" s="460"/>
      <c r="FNW302" s="460"/>
      <c r="FNX302" s="460"/>
      <c r="FNY302" s="460"/>
      <c r="FNZ302" s="460"/>
      <c r="FOA302" s="467"/>
      <c r="FOB302" s="460"/>
      <c r="FOC302" s="460"/>
      <c r="FOD302" s="460"/>
      <c r="FOE302" s="460"/>
      <c r="FOH302" s="460"/>
      <c r="FOI302" s="460"/>
      <c r="FOJ302" s="460"/>
      <c r="FOK302" s="460"/>
      <c r="FOL302" s="460"/>
      <c r="FOM302" s="460"/>
      <c r="FON302" s="467"/>
      <c r="FOO302" s="460"/>
      <c r="FOP302" s="460"/>
      <c r="FOQ302" s="460"/>
      <c r="FOR302" s="460"/>
      <c r="FOU302" s="460"/>
      <c r="FOV302" s="460"/>
      <c r="FOW302" s="460"/>
      <c r="FOX302" s="460"/>
      <c r="FOY302" s="460"/>
      <c r="FOZ302" s="460"/>
      <c r="FPA302" s="467"/>
      <c r="FPB302" s="460"/>
      <c r="FPC302" s="460"/>
      <c r="FPD302" s="460"/>
      <c r="FPE302" s="460"/>
      <c r="FPH302" s="460"/>
      <c r="FPI302" s="460"/>
      <c r="FPJ302" s="460"/>
      <c r="FPK302" s="460"/>
      <c r="FPL302" s="460"/>
      <c r="FPM302" s="460"/>
      <c r="FPN302" s="467"/>
      <c r="FPO302" s="460"/>
      <c r="FPP302" s="460"/>
      <c r="FPQ302" s="460"/>
      <c r="FPR302" s="460"/>
      <c r="FPU302" s="460"/>
      <c r="FPV302" s="460"/>
      <c r="FPW302" s="460"/>
      <c r="FPX302" s="460"/>
      <c r="FPY302" s="460"/>
      <c r="FPZ302" s="460"/>
      <c r="FQA302" s="467"/>
      <c r="FQB302" s="460"/>
      <c r="FQC302" s="460"/>
      <c r="FQD302" s="460"/>
      <c r="FQE302" s="460"/>
      <c r="FQH302" s="460"/>
      <c r="FQI302" s="460"/>
      <c r="FQJ302" s="460"/>
      <c r="FQK302" s="460"/>
      <c r="FQL302" s="460"/>
      <c r="FQM302" s="460"/>
      <c r="FQN302" s="467"/>
      <c r="FQO302" s="460"/>
      <c r="FQP302" s="460"/>
      <c r="FQQ302" s="460"/>
      <c r="FQR302" s="460"/>
      <c r="FQU302" s="460"/>
      <c r="FQV302" s="460"/>
      <c r="FQW302" s="460"/>
      <c r="FQX302" s="460"/>
      <c r="FQY302" s="460"/>
      <c r="FQZ302" s="460"/>
      <c r="FRA302" s="467"/>
      <c r="FRB302" s="460"/>
      <c r="FRC302" s="460"/>
      <c r="FRD302" s="460"/>
      <c r="FRE302" s="460"/>
      <c r="FRH302" s="460"/>
      <c r="FRI302" s="460"/>
      <c r="FRJ302" s="460"/>
      <c r="FRK302" s="460"/>
      <c r="FRL302" s="460"/>
      <c r="FRM302" s="460"/>
      <c r="FRN302" s="467"/>
      <c r="FRO302" s="460"/>
      <c r="FRP302" s="460"/>
      <c r="FRQ302" s="460"/>
      <c r="FRR302" s="460"/>
      <c r="FRU302" s="460"/>
      <c r="FRV302" s="460"/>
      <c r="FRW302" s="460"/>
      <c r="FRX302" s="460"/>
      <c r="FRY302" s="460"/>
      <c r="FRZ302" s="460"/>
      <c r="FSA302" s="467"/>
      <c r="FSB302" s="460"/>
      <c r="FSC302" s="460"/>
      <c r="FSD302" s="460"/>
      <c r="FSE302" s="460"/>
      <c r="FSH302" s="460"/>
      <c r="FSI302" s="460"/>
      <c r="FSJ302" s="460"/>
      <c r="FSK302" s="460"/>
      <c r="FSL302" s="460"/>
      <c r="FSM302" s="460"/>
      <c r="FSN302" s="467"/>
      <c r="FSO302" s="460"/>
      <c r="FSP302" s="460"/>
      <c r="FSQ302" s="460"/>
      <c r="FSR302" s="460"/>
      <c r="FSU302" s="460"/>
      <c r="FSV302" s="460"/>
      <c r="FSW302" s="460"/>
      <c r="FSX302" s="460"/>
      <c r="FSY302" s="460"/>
      <c r="FSZ302" s="460"/>
      <c r="FTA302" s="467"/>
      <c r="FTB302" s="460"/>
      <c r="FTC302" s="460"/>
      <c r="FTD302" s="460"/>
      <c r="FTE302" s="460"/>
      <c r="FTH302" s="460"/>
      <c r="FTI302" s="460"/>
      <c r="FTJ302" s="460"/>
      <c r="FTK302" s="460"/>
      <c r="FTL302" s="460"/>
      <c r="FTM302" s="460"/>
      <c r="FTN302" s="467"/>
      <c r="FTO302" s="460"/>
      <c r="FTP302" s="460"/>
      <c r="FTQ302" s="460"/>
      <c r="FTR302" s="460"/>
      <c r="FTU302" s="460"/>
      <c r="FTV302" s="460"/>
      <c r="FTW302" s="460"/>
      <c r="FTX302" s="460"/>
      <c r="FTY302" s="460"/>
      <c r="FTZ302" s="460"/>
      <c r="FUA302" s="467"/>
      <c r="FUB302" s="460"/>
      <c r="FUC302" s="460"/>
      <c r="FUD302" s="460"/>
      <c r="FUE302" s="460"/>
      <c r="FUH302" s="460"/>
      <c r="FUI302" s="460"/>
      <c r="FUJ302" s="460"/>
      <c r="FUK302" s="460"/>
      <c r="FUL302" s="460"/>
      <c r="FUM302" s="460"/>
      <c r="FUN302" s="467"/>
      <c r="FUO302" s="460"/>
      <c r="FUP302" s="460"/>
      <c r="FUQ302" s="460"/>
      <c r="FUR302" s="460"/>
      <c r="FUU302" s="460"/>
      <c r="FUV302" s="460"/>
      <c r="FUW302" s="460"/>
      <c r="FUX302" s="460"/>
      <c r="FUY302" s="460"/>
      <c r="FUZ302" s="460"/>
      <c r="FVA302" s="467"/>
      <c r="FVB302" s="460"/>
      <c r="FVC302" s="460"/>
      <c r="FVD302" s="460"/>
      <c r="FVE302" s="460"/>
      <c r="FVH302" s="460"/>
      <c r="FVI302" s="460"/>
      <c r="FVJ302" s="460"/>
      <c r="FVK302" s="460"/>
      <c r="FVL302" s="460"/>
      <c r="FVM302" s="460"/>
      <c r="FVN302" s="467"/>
      <c r="FVO302" s="460"/>
      <c r="FVP302" s="460"/>
      <c r="FVQ302" s="460"/>
      <c r="FVR302" s="460"/>
      <c r="FVU302" s="460"/>
      <c r="FVV302" s="460"/>
      <c r="FVW302" s="460"/>
      <c r="FVX302" s="460"/>
      <c r="FVY302" s="460"/>
      <c r="FVZ302" s="460"/>
      <c r="FWA302" s="467"/>
      <c r="FWB302" s="460"/>
      <c r="FWC302" s="460"/>
      <c r="FWD302" s="460"/>
      <c r="FWE302" s="460"/>
      <c r="FWH302" s="460"/>
      <c r="FWI302" s="460"/>
      <c r="FWJ302" s="460"/>
      <c r="FWK302" s="460"/>
      <c r="FWL302" s="460"/>
      <c r="FWM302" s="460"/>
      <c r="FWN302" s="467"/>
      <c r="FWO302" s="460"/>
      <c r="FWP302" s="460"/>
      <c r="FWQ302" s="460"/>
      <c r="FWR302" s="460"/>
      <c r="FWU302" s="460"/>
      <c r="FWV302" s="460"/>
      <c r="FWW302" s="460"/>
      <c r="FWX302" s="460"/>
      <c r="FWY302" s="460"/>
      <c r="FWZ302" s="460"/>
      <c r="FXA302" s="467"/>
      <c r="FXB302" s="460"/>
      <c r="FXC302" s="460"/>
      <c r="FXD302" s="460"/>
      <c r="FXE302" s="460"/>
      <c r="FXH302" s="460"/>
      <c r="FXI302" s="460"/>
      <c r="FXJ302" s="460"/>
      <c r="FXK302" s="460"/>
      <c r="FXL302" s="460"/>
      <c r="FXM302" s="460"/>
      <c r="FXN302" s="467"/>
      <c r="FXO302" s="460"/>
      <c r="FXP302" s="460"/>
      <c r="FXQ302" s="460"/>
      <c r="FXR302" s="460"/>
      <c r="FXU302" s="460"/>
      <c r="FXV302" s="460"/>
      <c r="FXW302" s="460"/>
      <c r="FXX302" s="460"/>
      <c r="FXY302" s="460"/>
      <c r="FXZ302" s="460"/>
      <c r="FYA302" s="467"/>
      <c r="FYB302" s="460"/>
      <c r="FYC302" s="460"/>
      <c r="FYD302" s="460"/>
      <c r="FYE302" s="460"/>
      <c r="FYH302" s="460"/>
      <c r="FYI302" s="460"/>
      <c r="FYJ302" s="460"/>
      <c r="FYK302" s="460"/>
      <c r="FYL302" s="460"/>
      <c r="FYM302" s="460"/>
      <c r="FYN302" s="467"/>
      <c r="FYO302" s="460"/>
      <c r="FYP302" s="460"/>
      <c r="FYQ302" s="460"/>
      <c r="FYR302" s="460"/>
      <c r="FYU302" s="460"/>
      <c r="FYV302" s="460"/>
      <c r="FYW302" s="460"/>
      <c r="FYX302" s="460"/>
      <c r="FYY302" s="460"/>
      <c r="FYZ302" s="460"/>
      <c r="FZA302" s="467"/>
      <c r="FZB302" s="460"/>
      <c r="FZC302" s="460"/>
      <c r="FZD302" s="460"/>
      <c r="FZE302" s="460"/>
      <c r="FZH302" s="460"/>
      <c r="FZI302" s="460"/>
      <c r="FZJ302" s="460"/>
      <c r="FZK302" s="460"/>
      <c r="FZL302" s="460"/>
      <c r="FZM302" s="460"/>
      <c r="FZN302" s="467"/>
      <c r="FZO302" s="460"/>
      <c r="FZP302" s="460"/>
      <c r="FZQ302" s="460"/>
      <c r="FZR302" s="460"/>
      <c r="FZU302" s="460"/>
      <c r="FZV302" s="460"/>
      <c r="FZW302" s="460"/>
      <c r="FZX302" s="460"/>
      <c r="FZY302" s="460"/>
      <c r="FZZ302" s="460"/>
      <c r="GAA302" s="467"/>
      <c r="GAB302" s="460"/>
      <c r="GAC302" s="460"/>
      <c r="GAD302" s="460"/>
      <c r="GAE302" s="460"/>
      <c r="GAH302" s="460"/>
      <c r="GAI302" s="460"/>
      <c r="GAJ302" s="460"/>
      <c r="GAK302" s="460"/>
      <c r="GAL302" s="460"/>
      <c r="GAM302" s="460"/>
      <c r="GAN302" s="467"/>
      <c r="GAO302" s="460"/>
      <c r="GAP302" s="460"/>
      <c r="GAQ302" s="460"/>
      <c r="GAR302" s="460"/>
      <c r="GAU302" s="460"/>
      <c r="GAV302" s="460"/>
      <c r="GAW302" s="460"/>
      <c r="GAX302" s="460"/>
      <c r="GAY302" s="460"/>
      <c r="GAZ302" s="460"/>
      <c r="GBA302" s="467"/>
      <c r="GBB302" s="460"/>
      <c r="GBC302" s="460"/>
      <c r="GBD302" s="460"/>
      <c r="GBE302" s="460"/>
      <c r="GBH302" s="460"/>
      <c r="GBI302" s="460"/>
      <c r="GBJ302" s="460"/>
      <c r="GBK302" s="460"/>
      <c r="GBL302" s="460"/>
      <c r="GBM302" s="460"/>
      <c r="GBN302" s="467"/>
      <c r="GBO302" s="460"/>
      <c r="GBP302" s="460"/>
      <c r="GBQ302" s="460"/>
      <c r="GBR302" s="460"/>
      <c r="GBU302" s="460"/>
      <c r="GBV302" s="460"/>
      <c r="GBW302" s="460"/>
      <c r="GBX302" s="460"/>
      <c r="GBY302" s="460"/>
      <c r="GBZ302" s="460"/>
      <c r="GCA302" s="467"/>
      <c r="GCB302" s="460"/>
      <c r="GCC302" s="460"/>
      <c r="GCD302" s="460"/>
      <c r="GCE302" s="460"/>
      <c r="GCH302" s="460"/>
      <c r="GCI302" s="460"/>
      <c r="GCJ302" s="460"/>
      <c r="GCK302" s="460"/>
      <c r="GCL302" s="460"/>
      <c r="GCM302" s="460"/>
      <c r="GCN302" s="467"/>
      <c r="GCO302" s="460"/>
      <c r="GCP302" s="460"/>
      <c r="GCQ302" s="460"/>
      <c r="GCR302" s="460"/>
      <c r="GCU302" s="460"/>
      <c r="GCV302" s="460"/>
      <c r="GCW302" s="460"/>
      <c r="GCX302" s="460"/>
      <c r="GCY302" s="460"/>
      <c r="GCZ302" s="460"/>
      <c r="GDA302" s="467"/>
      <c r="GDB302" s="460"/>
      <c r="GDC302" s="460"/>
      <c r="GDD302" s="460"/>
      <c r="GDE302" s="460"/>
      <c r="GDH302" s="460"/>
      <c r="GDI302" s="460"/>
      <c r="GDJ302" s="460"/>
      <c r="GDK302" s="460"/>
      <c r="GDL302" s="460"/>
      <c r="GDM302" s="460"/>
      <c r="GDN302" s="467"/>
      <c r="GDO302" s="460"/>
      <c r="GDP302" s="460"/>
      <c r="GDQ302" s="460"/>
      <c r="GDR302" s="460"/>
      <c r="GDU302" s="460"/>
      <c r="GDV302" s="460"/>
      <c r="GDW302" s="460"/>
      <c r="GDX302" s="460"/>
      <c r="GDY302" s="460"/>
      <c r="GDZ302" s="460"/>
      <c r="GEA302" s="467"/>
      <c r="GEB302" s="460"/>
      <c r="GEC302" s="460"/>
      <c r="GED302" s="460"/>
      <c r="GEE302" s="460"/>
      <c r="GEH302" s="460"/>
      <c r="GEI302" s="460"/>
      <c r="GEJ302" s="460"/>
      <c r="GEK302" s="460"/>
      <c r="GEL302" s="460"/>
      <c r="GEM302" s="460"/>
      <c r="GEN302" s="467"/>
      <c r="GEO302" s="460"/>
      <c r="GEP302" s="460"/>
      <c r="GEQ302" s="460"/>
      <c r="GER302" s="460"/>
      <c r="GEU302" s="460"/>
      <c r="GEV302" s="460"/>
      <c r="GEW302" s="460"/>
      <c r="GEX302" s="460"/>
      <c r="GEY302" s="460"/>
      <c r="GEZ302" s="460"/>
      <c r="GFA302" s="467"/>
      <c r="GFB302" s="460"/>
      <c r="GFC302" s="460"/>
      <c r="GFD302" s="460"/>
      <c r="GFE302" s="460"/>
      <c r="GFH302" s="460"/>
      <c r="GFI302" s="460"/>
      <c r="GFJ302" s="460"/>
      <c r="GFK302" s="460"/>
      <c r="GFL302" s="460"/>
      <c r="GFM302" s="460"/>
      <c r="GFN302" s="467"/>
      <c r="GFO302" s="460"/>
      <c r="GFP302" s="460"/>
      <c r="GFQ302" s="460"/>
      <c r="GFR302" s="460"/>
      <c r="GFU302" s="460"/>
      <c r="GFV302" s="460"/>
      <c r="GFW302" s="460"/>
      <c r="GFX302" s="460"/>
      <c r="GFY302" s="460"/>
      <c r="GFZ302" s="460"/>
      <c r="GGA302" s="467"/>
      <c r="GGB302" s="460"/>
      <c r="GGC302" s="460"/>
      <c r="GGD302" s="460"/>
      <c r="GGE302" s="460"/>
      <c r="GGH302" s="460"/>
      <c r="GGI302" s="460"/>
      <c r="GGJ302" s="460"/>
      <c r="GGK302" s="460"/>
      <c r="GGL302" s="460"/>
      <c r="GGM302" s="460"/>
      <c r="GGN302" s="467"/>
      <c r="GGO302" s="460"/>
      <c r="GGP302" s="460"/>
      <c r="GGQ302" s="460"/>
      <c r="GGR302" s="460"/>
      <c r="GGU302" s="460"/>
      <c r="GGV302" s="460"/>
      <c r="GGW302" s="460"/>
      <c r="GGX302" s="460"/>
      <c r="GGY302" s="460"/>
      <c r="GGZ302" s="460"/>
      <c r="GHA302" s="467"/>
      <c r="GHB302" s="460"/>
      <c r="GHC302" s="460"/>
      <c r="GHD302" s="460"/>
      <c r="GHE302" s="460"/>
      <c r="GHH302" s="460"/>
      <c r="GHI302" s="460"/>
      <c r="GHJ302" s="460"/>
      <c r="GHK302" s="460"/>
      <c r="GHL302" s="460"/>
      <c r="GHM302" s="460"/>
      <c r="GHN302" s="467"/>
      <c r="GHO302" s="460"/>
      <c r="GHP302" s="460"/>
      <c r="GHQ302" s="460"/>
      <c r="GHR302" s="460"/>
      <c r="GHU302" s="460"/>
      <c r="GHV302" s="460"/>
      <c r="GHW302" s="460"/>
      <c r="GHX302" s="460"/>
      <c r="GHY302" s="460"/>
      <c r="GHZ302" s="460"/>
      <c r="GIA302" s="467"/>
      <c r="GIB302" s="460"/>
      <c r="GIC302" s="460"/>
      <c r="GID302" s="460"/>
      <c r="GIE302" s="460"/>
      <c r="GIH302" s="460"/>
      <c r="GII302" s="460"/>
      <c r="GIJ302" s="460"/>
      <c r="GIK302" s="460"/>
      <c r="GIL302" s="460"/>
      <c r="GIM302" s="460"/>
      <c r="GIN302" s="467"/>
      <c r="GIO302" s="460"/>
      <c r="GIP302" s="460"/>
      <c r="GIQ302" s="460"/>
      <c r="GIR302" s="460"/>
      <c r="GIU302" s="460"/>
      <c r="GIV302" s="460"/>
      <c r="GIW302" s="460"/>
      <c r="GIX302" s="460"/>
      <c r="GIY302" s="460"/>
      <c r="GIZ302" s="460"/>
      <c r="GJA302" s="467"/>
      <c r="GJB302" s="460"/>
      <c r="GJC302" s="460"/>
      <c r="GJD302" s="460"/>
      <c r="GJE302" s="460"/>
      <c r="GJH302" s="460"/>
      <c r="GJI302" s="460"/>
      <c r="GJJ302" s="460"/>
      <c r="GJK302" s="460"/>
      <c r="GJL302" s="460"/>
      <c r="GJM302" s="460"/>
      <c r="GJN302" s="467"/>
      <c r="GJO302" s="460"/>
      <c r="GJP302" s="460"/>
      <c r="GJQ302" s="460"/>
      <c r="GJR302" s="460"/>
      <c r="GJU302" s="460"/>
      <c r="GJV302" s="460"/>
      <c r="GJW302" s="460"/>
      <c r="GJX302" s="460"/>
      <c r="GJY302" s="460"/>
      <c r="GJZ302" s="460"/>
      <c r="GKA302" s="467"/>
      <c r="GKB302" s="460"/>
      <c r="GKC302" s="460"/>
      <c r="GKD302" s="460"/>
      <c r="GKE302" s="460"/>
      <c r="GKH302" s="460"/>
      <c r="GKI302" s="460"/>
      <c r="GKJ302" s="460"/>
      <c r="GKK302" s="460"/>
      <c r="GKL302" s="460"/>
      <c r="GKM302" s="460"/>
      <c r="GKN302" s="467"/>
      <c r="GKO302" s="460"/>
      <c r="GKP302" s="460"/>
      <c r="GKQ302" s="460"/>
      <c r="GKR302" s="460"/>
      <c r="GKU302" s="460"/>
      <c r="GKV302" s="460"/>
      <c r="GKW302" s="460"/>
      <c r="GKX302" s="460"/>
      <c r="GKY302" s="460"/>
      <c r="GKZ302" s="460"/>
      <c r="GLA302" s="467"/>
      <c r="GLB302" s="460"/>
      <c r="GLC302" s="460"/>
      <c r="GLD302" s="460"/>
      <c r="GLE302" s="460"/>
      <c r="GLH302" s="460"/>
      <c r="GLI302" s="460"/>
      <c r="GLJ302" s="460"/>
      <c r="GLK302" s="460"/>
      <c r="GLL302" s="460"/>
      <c r="GLM302" s="460"/>
      <c r="GLN302" s="467"/>
      <c r="GLO302" s="460"/>
      <c r="GLP302" s="460"/>
      <c r="GLQ302" s="460"/>
      <c r="GLR302" s="460"/>
      <c r="GLU302" s="460"/>
      <c r="GLV302" s="460"/>
      <c r="GLW302" s="460"/>
      <c r="GLX302" s="460"/>
      <c r="GLY302" s="460"/>
      <c r="GLZ302" s="460"/>
      <c r="GMA302" s="467"/>
      <c r="GMB302" s="460"/>
      <c r="GMC302" s="460"/>
      <c r="GMD302" s="460"/>
      <c r="GME302" s="460"/>
      <c r="GMH302" s="460"/>
      <c r="GMI302" s="460"/>
      <c r="GMJ302" s="460"/>
      <c r="GMK302" s="460"/>
      <c r="GML302" s="460"/>
      <c r="GMM302" s="460"/>
      <c r="GMN302" s="467"/>
      <c r="GMO302" s="460"/>
      <c r="GMP302" s="460"/>
      <c r="GMQ302" s="460"/>
      <c r="GMR302" s="460"/>
      <c r="GMU302" s="460"/>
      <c r="GMV302" s="460"/>
      <c r="GMW302" s="460"/>
      <c r="GMX302" s="460"/>
      <c r="GMY302" s="460"/>
      <c r="GMZ302" s="460"/>
      <c r="GNA302" s="467"/>
      <c r="GNB302" s="460"/>
      <c r="GNC302" s="460"/>
      <c r="GND302" s="460"/>
      <c r="GNE302" s="460"/>
      <c r="GNH302" s="460"/>
      <c r="GNI302" s="460"/>
      <c r="GNJ302" s="460"/>
      <c r="GNK302" s="460"/>
      <c r="GNL302" s="460"/>
      <c r="GNM302" s="460"/>
      <c r="GNN302" s="467"/>
      <c r="GNO302" s="460"/>
      <c r="GNP302" s="460"/>
      <c r="GNQ302" s="460"/>
      <c r="GNR302" s="460"/>
      <c r="GNU302" s="460"/>
      <c r="GNV302" s="460"/>
      <c r="GNW302" s="460"/>
      <c r="GNX302" s="460"/>
      <c r="GNY302" s="460"/>
      <c r="GNZ302" s="460"/>
      <c r="GOA302" s="467"/>
      <c r="GOB302" s="460"/>
      <c r="GOC302" s="460"/>
      <c r="GOD302" s="460"/>
      <c r="GOE302" s="460"/>
      <c r="GOH302" s="460"/>
      <c r="GOI302" s="460"/>
      <c r="GOJ302" s="460"/>
      <c r="GOK302" s="460"/>
      <c r="GOL302" s="460"/>
      <c r="GOM302" s="460"/>
      <c r="GON302" s="467"/>
      <c r="GOO302" s="460"/>
      <c r="GOP302" s="460"/>
      <c r="GOQ302" s="460"/>
      <c r="GOR302" s="460"/>
      <c r="GOU302" s="460"/>
      <c r="GOV302" s="460"/>
      <c r="GOW302" s="460"/>
      <c r="GOX302" s="460"/>
      <c r="GOY302" s="460"/>
      <c r="GOZ302" s="460"/>
      <c r="GPA302" s="467"/>
      <c r="GPB302" s="460"/>
      <c r="GPC302" s="460"/>
      <c r="GPD302" s="460"/>
      <c r="GPE302" s="460"/>
      <c r="GPH302" s="460"/>
      <c r="GPI302" s="460"/>
      <c r="GPJ302" s="460"/>
      <c r="GPK302" s="460"/>
      <c r="GPL302" s="460"/>
      <c r="GPM302" s="460"/>
      <c r="GPN302" s="467"/>
      <c r="GPO302" s="460"/>
      <c r="GPP302" s="460"/>
      <c r="GPQ302" s="460"/>
      <c r="GPR302" s="460"/>
      <c r="GPU302" s="460"/>
      <c r="GPV302" s="460"/>
      <c r="GPW302" s="460"/>
      <c r="GPX302" s="460"/>
      <c r="GPY302" s="460"/>
      <c r="GPZ302" s="460"/>
      <c r="GQA302" s="467"/>
      <c r="GQB302" s="460"/>
      <c r="GQC302" s="460"/>
      <c r="GQD302" s="460"/>
      <c r="GQE302" s="460"/>
      <c r="GQH302" s="460"/>
      <c r="GQI302" s="460"/>
      <c r="GQJ302" s="460"/>
      <c r="GQK302" s="460"/>
      <c r="GQL302" s="460"/>
      <c r="GQM302" s="460"/>
      <c r="GQN302" s="467"/>
      <c r="GQO302" s="460"/>
      <c r="GQP302" s="460"/>
      <c r="GQQ302" s="460"/>
      <c r="GQR302" s="460"/>
      <c r="GQU302" s="460"/>
      <c r="GQV302" s="460"/>
      <c r="GQW302" s="460"/>
      <c r="GQX302" s="460"/>
      <c r="GQY302" s="460"/>
      <c r="GQZ302" s="460"/>
      <c r="GRA302" s="467"/>
      <c r="GRB302" s="460"/>
      <c r="GRC302" s="460"/>
      <c r="GRD302" s="460"/>
      <c r="GRE302" s="460"/>
      <c r="GRH302" s="460"/>
      <c r="GRI302" s="460"/>
      <c r="GRJ302" s="460"/>
      <c r="GRK302" s="460"/>
      <c r="GRL302" s="460"/>
      <c r="GRM302" s="460"/>
      <c r="GRN302" s="467"/>
      <c r="GRO302" s="460"/>
      <c r="GRP302" s="460"/>
      <c r="GRQ302" s="460"/>
      <c r="GRR302" s="460"/>
      <c r="GRU302" s="460"/>
      <c r="GRV302" s="460"/>
      <c r="GRW302" s="460"/>
      <c r="GRX302" s="460"/>
      <c r="GRY302" s="460"/>
      <c r="GRZ302" s="460"/>
      <c r="GSA302" s="467"/>
      <c r="GSB302" s="460"/>
      <c r="GSC302" s="460"/>
      <c r="GSD302" s="460"/>
      <c r="GSE302" s="460"/>
      <c r="GSH302" s="460"/>
      <c r="GSI302" s="460"/>
      <c r="GSJ302" s="460"/>
      <c r="GSK302" s="460"/>
      <c r="GSL302" s="460"/>
      <c r="GSM302" s="460"/>
      <c r="GSN302" s="467"/>
      <c r="GSO302" s="460"/>
      <c r="GSP302" s="460"/>
      <c r="GSQ302" s="460"/>
      <c r="GSR302" s="460"/>
      <c r="GSU302" s="460"/>
      <c r="GSV302" s="460"/>
      <c r="GSW302" s="460"/>
      <c r="GSX302" s="460"/>
      <c r="GSY302" s="460"/>
      <c r="GSZ302" s="460"/>
      <c r="GTA302" s="467"/>
      <c r="GTB302" s="460"/>
      <c r="GTC302" s="460"/>
      <c r="GTD302" s="460"/>
      <c r="GTE302" s="460"/>
      <c r="GTH302" s="460"/>
      <c r="GTI302" s="460"/>
      <c r="GTJ302" s="460"/>
      <c r="GTK302" s="460"/>
      <c r="GTL302" s="460"/>
      <c r="GTM302" s="460"/>
      <c r="GTN302" s="467"/>
      <c r="GTO302" s="460"/>
      <c r="GTP302" s="460"/>
      <c r="GTQ302" s="460"/>
      <c r="GTR302" s="460"/>
      <c r="GTU302" s="460"/>
      <c r="GTV302" s="460"/>
      <c r="GTW302" s="460"/>
      <c r="GTX302" s="460"/>
      <c r="GTY302" s="460"/>
      <c r="GTZ302" s="460"/>
      <c r="GUA302" s="467"/>
      <c r="GUB302" s="460"/>
      <c r="GUC302" s="460"/>
      <c r="GUD302" s="460"/>
      <c r="GUE302" s="460"/>
      <c r="GUH302" s="460"/>
      <c r="GUI302" s="460"/>
      <c r="GUJ302" s="460"/>
      <c r="GUK302" s="460"/>
      <c r="GUL302" s="460"/>
      <c r="GUM302" s="460"/>
      <c r="GUN302" s="467"/>
      <c r="GUO302" s="460"/>
      <c r="GUP302" s="460"/>
      <c r="GUQ302" s="460"/>
      <c r="GUR302" s="460"/>
      <c r="GUU302" s="460"/>
      <c r="GUV302" s="460"/>
      <c r="GUW302" s="460"/>
      <c r="GUX302" s="460"/>
      <c r="GUY302" s="460"/>
      <c r="GUZ302" s="460"/>
      <c r="GVA302" s="467"/>
      <c r="GVB302" s="460"/>
      <c r="GVC302" s="460"/>
      <c r="GVD302" s="460"/>
      <c r="GVE302" s="460"/>
      <c r="GVH302" s="460"/>
      <c r="GVI302" s="460"/>
      <c r="GVJ302" s="460"/>
      <c r="GVK302" s="460"/>
      <c r="GVL302" s="460"/>
      <c r="GVM302" s="460"/>
      <c r="GVN302" s="467"/>
      <c r="GVO302" s="460"/>
      <c r="GVP302" s="460"/>
      <c r="GVQ302" s="460"/>
      <c r="GVR302" s="460"/>
      <c r="GVU302" s="460"/>
      <c r="GVV302" s="460"/>
      <c r="GVW302" s="460"/>
      <c r="GVX302" s="460"/>
      <c r="GVY302" s="460"/>
      <c r="GVZ302" s="460"/>
      <c r="GWA302" s="467"/>
      <c r="GWB302" s="460"/>
      <c r="GWC302" s="460"/>
      <c r="GWD302" s="460"/>
      <c r="GWE302" s="460"/>
      <c r="GWH302" s="460"/>
      <c r="GWI302" s="460"/>
      <c r="GWJ302" s="460"/>
      <c r="GWK302" s="460"/>
      <c r="GWL302" s="460"/>
      <c r="GWM302" s="460"/>
      <c r="GWN302" s="467"/>
      <c r="GWO302" s="460"/>
      <c r="GWP302" s="460"/>
      <c r="GWQ302" s="460"/>
      <c r="GWR302" s="460"/>
      <c r="GWU302" s="460"/>
      <c r="GWV302" s="460"/>
      <c r="GWW302" s="460"/>
      <c r="GWX302" s="460"/>
      <c r="GWY302" s="460"/>
      <c r="GWZ302" s="460"/>
      <c r="GXA302" s="467"/>
      <c r="GXB302" s="460"/>
      <c r="GXC302" s="460"/>
      <c r="GXD302" s="460"/>
      <c r="GXE302" s="460"/>
      <c r="GXH302" s="460"/>
      <c r="GXI302" s="460"/>
      <c r="GXJ302" s="460"/>
      <c r="GXK302" s="460"/>
      <c r="GXL302" s="460"/>
      <c r="GXM302" s="460"/>
      <c r="GXN302" s="467"/>
      <c r="GXO302" s="460"/>
      <c r="GXP302" s="460"/>
      <c r="GXQ302" s="460"/>
      <c r="GXR302" s="460"/>
      <c r="GXU302" s="460"/>
      <c r="GXV302" s="460"/>
      <c r="GXW302" s="460"/>
      <c r="GXX302" s="460"/>
      <c r="GXY302" s="460"/>
      <c r="GXZ302" s="460"/>
      <c r="GYA302" s="467"/>
      <c r="GYB302" s="460"/>
      <c r="GYC302" s="460"/>
      <c r="GYD302" s="460"/>
      <c r="GYE302" s="460"/>
      <c r="GYH302" s="460"/>
      <c r="GYI302" s="460"/>
      <c r="GYJ302" s="460"/>
      <c r="GYK302" s="460"/>
      <c r="GYL302" s="460"/>
      <c r="GYM302" s="460"/>
      <c r="GYN302" s="467"/>
      <c r="GYO302" s="460"/>
      <c r="GYP302" s="460"/>
      <c r="GYQ302" s="460"/>
      <c r="GYR302" s="460"/>
      <c r="GYU302" s="460"/>
      <c r="GYV302" s="460"/>
      <c r="GYW302" s="460"/>
      <c r="GYX302" s="460"/>
      <c r="GYY302" s="460"/>
      <c r="GYZ302" s="460"/>
      <c r="GZA302" s="467"/>
      <c r="GZB302" s="460"/>
      <c r="GZC302" s="460"/>
      <c r="GZD302" s="460"/>
      <c r="GZE302" s="460"/>
      <c r="GZH302" s="460"/>
      <c r="GZI302" s="460"/>
      <c r="GZJ302" s="460"/>
      <c r="GZK302" s="460"/>
      <c r="GZL302" s="460"/>
      <c r="GZM302" s="460"/>
      <c r="GZN302" s="467"/>
      <c r="GZO302" s="460"/>
      <c r="GZP302" s="460"/>
      <c r="GZQ302" s="460"/>
      <c r="GZR302" s="460"/>
      <c r="GZU302" s="460"/>
      <c r="GZV302" s="460"/>
      <c r="GZW302" s="460"/>
      <c r="GZX302" s="460"/>
      <c r="GZY302" s="460"/>
      <c r="GZZ302" s="460"/>
      <c r="HAA302" s="467"/>
      <c r="HAB302" s="460"/>
      <c r="HAC302" s="460"/>
      <c r="HAD302" s="460"/>
      <c r="HAE302" s="460"/>
      <c r="HAH302" s="460"/>
      <c r="HAI302" s="460"/>
      <c r="HAJ302" s="460"/>
      <c r="HAK302" s="460"/>
      <c r="HAL302" s="460"/>
      <c r="HAM302" s="460"/>
      <c r="HAN302" s="467"/>
      <c r="HAO302" s="460"/>
      <c r="HAP302" s="460"/>
      <c r="HAQ302" s="460"/>
      <c r="HAR302" s="460"/>
      <c r="HAU302" s="460"/>
      <c r="HAV302" s="460"/>
      <c r="HAW302" s="460"/>
      <c r="HAX302" s="460"/>
      <c r="HAY302" s="460"/>
      <c r="HAZ302" s="460"/>
      <c r="HBA302" s="467"/>
      <c r="HBB302" s="460"/>
      <c r="HBC302" s="460"/>
      <c r="HBD302" s="460"/>
      <c r="HBE302" s="460"/>
      <c r="HBH302" s="460"/>
      <c r="HBI302" s="460"/>
      <c r="HBJ302" s="460"/>
      <c r="HBK302" s="460"/>
      <c r="HBL302" s="460"/>
      <c r="HBM302" s="460"/>
      <c r="HBN302" s="467"/>
      <c r="HBO302" s="460"/>
      <c r="HBP302" s="460"/>
      <c r="HBQ302" s="460"/>
      <c r="HBR302" s="460"/>
      <c r="HBU302" s="460"/>
      <c r="HBV302" s="460"/>
      <c r="HBW302" s="460"/>
      <c r="HBX302" s="460"/>
      <c r="HBY302" s="460"/>
      <c r="HBZ302" s="460"/>
      <c r="HCA302" s="467"/>
      <c r="HCB302" s="460"/>
      <c r="HCC302" s="460"/>
      <c r="HCD302" s="460"/>
      <c r="HCE302" s="460"/>
      <c r="HCH302" s="460"/>
      <c r="HCI302" s="460"/>
      <c r="HCJ302" s="460"/>
      <c r="HCK302" s="460"/>
      <c r="HCL302" s="460"/>
      <c r="HCM302" s="460"/>
      <c r="HCN302" s="467"/>
      <c r="HCO302" s="460"/>
      <c r="HCP302" s="460"/>
      <c r="HCQ302" s="460"/>
      <c r="HCR302" s="460"/>
      <c r="HCU302" s="460"/>
      <c r="HCV302" s="460"/>
      <c r="HCW302" s="460"/>
      <c r="HCX302" s="460"/>
      <c r="HCY302" s="460"/>
      <c r="HCZ302" s="460"/>
      <c r="HDA302" s="467"/>
      <c r="HDB302" s="460"/>
      <c r="HDC302" s="460"/>
      <c r="HDD302" s="460"/>
      <c r="HDE302" s="460"/>
      <c r="HDH302" s="460"/>
      <c r="HDI302" s="460"/>
      <c r="HDJ302" s="460"/>
      <c r="HDK302" s="460"/>
      <c r="HDL302" s="460"/>
      <c r="HDM302" s="460"/>
      <c r="HDN302" s="467"/>
      <c r="HDO302" s="460"/>
      <c r="HDP302" s="460"/>
      <c r="HDQ302" s="460"/>
      <c r="HDR302" s="460"/>
      <c r="HDU302" s="460"/>
      <c r="HDV302" s="460"/>
      <c r="HDW302" s="460"/>
      <c r="HDX302" s="460"/>
      <c r="HDY302" s="460"/>
      <c r="HDZ302" s="460"/>
      <c r="HEA302" s="467"/>
      <c r="HEB302" s="460"/>
      <c r="HEC302" s="460"/>
      <c r="HED302" s="460"/>
      <c r="HEE302" s="460"/>
      <c r="HEH302" s="460"/>
      <c r="HEI302" s="460"/>
      <c r="HEJ302" s="460"/>
      <c r="HEK302" s="460"/>
      <c r="HEL302" s="460"/>
      <c r="HEM302" s="460"/>
      <c r="HEN302" s="467"/>
      <c r="HEO302" s="460"/>
      <c r="HEP302" s="460"/>
      <c r="HEQ302" s="460"/>
      <c r="HER302" s="460"/>
      <c r="HEU302" s="460"/>
      <c r="HEV302" s="460"/>
      <c r="HEW302" s="460"/>
      <c r="HEX302" s="460"/>
      <c r="HEY302" s="460"/>
      <c r="HEZ302" s="460"/>
      <c r="HFA302" s="467"/>
      <c r="HFB302" s="460"/>
      <c r="HFC302" s="460"/>
      <c r="HFD302" s="460"/>
      <c r="HFE302" s="460"/>
      <c r="HFH302" s="460"/>
      <c r="HFI302" s="460"/>
      <c r="HFJ302" s="460"/>
      <c r="HFK302" s="460"/>
      <c r="HFL302" s="460"/>
      <c r="HFM302" s="460"/>
      <c r="HFN302" s="467"/>
      <c r="HFO302" s="460"/>
      <c r="HFP302" s="460"/>
      <c r="HFQ302" s="460"/>
      <c r="HFR302" s="460"/>
      <c r="HFU302" s="460"/>
      <c r="HFV302" s="460"/>
      <c r="HFW302" s="460"/>
      <c r="HFX302" s="460"/>
      <c r="HFY302" s="460"/>
      <c r="HFZ302" s="460"/>
      <c r="HGA302" s="467"/>
      <c r="HGB302" s="460"/>
      <c r="HGC302" s="460"/>
      <c r="HGD302" s="460"/>
      <c r="HGE302" s="460"/>
      <c r="HGH302" s="460"/>
      <c r="HGI302" s="460"/>
      <c r="HGJ302" s="460"/>
      <c r="HGK302" s="460"/>
      <c r="HGL302" s="460"/>
      <c r="HGM302" s="460"/>
      <c r="HGN302" s="467"/>
      <c r="HGO302" s="460"/>
      <c r="HGP302" s="460"/>
      <c r="HGQ302" s="460"/>
      <c r="HGR302" s="460"/>
      <c r="HGU302" s="460"/>
      <c r="HGV302" s="460"/>
      <c r="HGW302" s="460"/>
      <c r="HGX302" s="460"/>
      <c r="HGY302" s="460"/>
      <c r="HGZ302" s="460"/>
      <c r="HHA302" s="467"/>
      <c r="HHB302" s="460"/>
      <c r="HHC302" s="460"/>
      <c r="HHD302" s="460"/>
      <c r="HHE302" s="460"/>
      <c r="HHH302" s="460"/>
      <c r="HHI302" s="460"/>
      <c r="HHJ302" s="460"/>
      <c r="HHK302" s="460"/>
      <c r="HHL302" s="460"/>
      <c r="HHM302" s="460"/>
      <c r="HHN302" s="467"/>
      <c r="HHO302" s="460"/>
      <c r="HHP302" s="460"/>
      <c r="HHQ302" s="460"/>
      <c r="HHR302" s="460"/>
      <c r="HHU302" s="460"/>
      <c r="HHV302" s="460"/>
      <c r="HHW302" s="460"/>
      <c r="HHX302" s="460"/>
      <c r="HHY302" s="460"/>
      <c r="HHZ302" s="460"/>
      <c r="HIA302" s="467"/>
      <c r="HIB302" s="460"/>
      <c r="HIC302" s="460"/>
      <c r="HID302" s="460"/>
      <c r="HIE302" s="460"/>
      <c r="HIH302" s="460"/>
      <c r="HII302" s="460"/>
      <c r="HIJ302" s="460"/>
      <c r="HIK302" s="460"/>
      <c r="HIL302" s="460"/>
      <c r="HIM302" s="460"/>
      <c r="HIN302" s="467"/>
      <c r="HIO302" s="460"/>
      <c r="HIP302" s="460"/>
      <c r="HIQ302" s="460"/>
      <c r="HIR302" s="460"/>
      <c r="HIU302" s="460"/>
      <c r="HIV302" s="460"/>
      <c r="HIW302" s="460"/>
      <c r="HIX302" s="460"/>
      <c r="HIY302" s="460"/>
      <c r="HIZ302" s="460"/>
      <c r="HJA302" s="467"/>
      <c r="HJB302" s="460"/>
      <c r="HJC302" s="460"/>
      <c r="HJD302" s="460"/>
      <c r="HJE302" s="460"/>
      <c r="HJH302" s="460"/>
      <c r="HJI302" s="460"/>
      <c r="HJJ302" s="460"/>
      <c r="HJK302" s="460"/>
      <c r="HJL302" s="460"/>
      <c r="HJM302" s="460"/>
      <c r="HJN302" s="467"/>
      <c r="HJO302" s="460"/>
      <c r="HJP302" s="460"/>
      <c r="HJQ302" s="460"/>
      <c r="HJR302" s="460"/>
      <c r="HJU302" s="460"/>
      <c r="HJV302" s="460"/>
      <c r="HJW302" s="460"/>
      <c r="HJX302" s="460"/>
      <c r="HJY302" s="460"/>
      <c r="HJZ302" s="460"/>
      <c r="HKA302" s="467"/>
      <c r="HKB302" s="460"/>
      <c r="HKC302" s="460"/>
      <c r="HKD302" s="460"/>
      <c r="HKE302" s="460"/>
      <c r="HKH302" s="460"/>
      <c r="HKI302" s="460"/>
      <c r="HKJ302" s="460"/>
      <c r="HKK302" s="460"/>
      <c r="HKL302" s="460"/>
      <c r="HKM302" s="460"/>
      <c r="HKN302" s="467"/>
      <c r="HKO302" s="460"/>
      <c r="HKP302" s="460"/>
      <c r="HKQ302" s="460"/>
      <c r="HKR302" s="460"/>
      <c r="HKU302" s="460"/>
      <c r="HKV302" s="460"/>
      <c r="HKW302" s="460"/>
      <c r="HKX302" s="460"/>
      <c r="HKY302" s="460"/>
      <c r="HKZ302" s="460"/>
      <c r="HLA302" s="467"/>
      <c r="HLB302" s="460"/>
      <c r="HLC302" s="460"/>
      <c r="HLD302" s="460"/>
      <c r="HLE302" s="460"/>
      <c r="HLH302" s="460"/>
      <c r="HLI302" s="460"/>
      <c r="HLJ302" s="460"/>
      <c r="HLK302" s="460"/>
      <c r="HLL302" s="460"/>
      <c r="HLM302" s="460"/>
      <c r="HLN302" s="467"/>
      <c r="HLO302" s="460"/>
      <c r="HLP302" s="460"/>
      <c r="HLQ302" s="460"/>
      <c r="HLR302" s="460"/>
      <c r="HLU302" s="460"/>
      <c r="HLV302" s="460"/>
      <c r="HLW302" s="460"/>
      <c r="HLX302" s="460"/>
      <c r="HLY302" s="460"/>
      <c r="HLZ302" s="460"/>
      <c r="HMA302" s="467"/>
      <c r="HMB302" s="460"/>
      <c r="HMC302" s="460"/>
      <c r="HMD302" s="460"/>
      <c r="HME302" s="460"/>
      <c r="HMH302" s="460"/>
      <c r="HMI302" s="460"/>
      <c r="HMJ302" s="460"/>
      <c r="HMK302" s="460"/>
      <c r="HML302" s="460"/>
      <c r="HMM302" s="460"/>
      <c r="HMN302" s="467"/>
      <c r="HMO302" s="460"/>
      <c r="HMP302" s="460"/>
      <c r="HMQ302" s="460"/>
      <c r="HMR302" s="460"/>
      <c r="HMU302" s="460"/>
      <c r="HMV302" s="460"/>
      <c r="HMW302" s="460"/>
      <c r="HMX302" s="460"/>
      <c r="HMY302" s="460"/>
      <c r="HMZ302" s="460"/>
      <c r="HNA302" s="467"/>
      <c r="HNB302" s="460"/>
      <c r="HNC302" s="460"/>
      <c r="HND302" s="460"/>
      <c r="HNE302" s="460"/>
      <c r="HNH302" s="460"/>
      <c r="HNI302" s="460"/>
      <c r="HNJ302" s="460"/>
      <c r="HNK302" s="460"/>
      <c r="HNL302" s="460"/>
      <c r="HNM302" s="460"/>
      <c r="HNN302" s="467"/>
      <c r="HNO302" s="460"/>
      <c r="HNP302" s="460"/>
      <c r="HNQ302" s="460"/>
      <c r="HNR302" s="460"/>
      <c r="HNU302" s="460"/>
      <c r="HNV302" s="460"/>
      <c r="HNW302" s="460"/>
      <c r="HNX302" s="460"/>
      <c r="HNY302" s="460"/>
      <c r="HNZ302" s="460"/>
      <c r="HOA302" s="467"/>
      <c r="HOB302" s="460"/>
      <c r="HOC302" s="460"/>
      <c r="HOD302" s="460"/>
      <c r="HOE302" s="460"/>
      <c r="HOH302" s="460"/>
      <c r="HOI302" s="460"/>
      <c r="HOJ302" s="460"/>
      <c r="HOK302" s="460"/>
      <c r="HOL302" s="460"/>
      <c r="HOM302" s="460"/>
      <c r="HON302" s="467"/>
      <c r="HOO302" s="460"/>
      <c r="HOP302" s="460"/>
      <c r="HOQ302" s="460"/>
      <c r="HOR302" s="460"/>
      <c r="HOU302" s="460"/>
      <c r="HOV302" s="460"/>
      <c r="HOW302" s="460"/>
      <c r="HOX302" s="460"/>
      <c r="HOY302" s="460"/>
      <c r="HOZ302" s="460"/>
      <c r="HPA302" s="467"/>
      <c r="HPB302" s="460"/>
      <c r="HPC302" s="460"/>
      <c r="HPD302" s="460"/>
      <c r="HPE302" s="460"/>
      <c r="HPH302" s="460"/>
      <c r="HPI302" s="460"/>
      <c r="HPJ302" s="460"/>
      <c r="HPK302" s="460"/>
      <c r="HPL302" s="460"/>
      <c r="HPM302" s="460"/>
      <c r="HPN302" s="467"/>
      <c r="HPO302" s="460"/>
      <c r="HPP302" s="460"/>
      <c r="HPQ302" s="460"/>
      <c r="HPR302" s="460"/>
      <c r="HPU302" s="460"/>
      <c r="HPV302" s="460"/>
      <c r="HPW302" s="460"/>
      <c r="HPX302" s="460"/>
      <c r="HPY302" s="460"/>
      <c r="HPZ302" s="460"/>
      <c r="HQA302" s="467"/>
      <c r="HQB302" s="460"/>
      <c r="HQC302" s="460"/>
      <c r="HQD302" s="460"/>
      <c r="HQE302" s="460"/>
      <c r="HQH302" s="460"/>
      <c r="HQI302" s="460"/>
      <c r="HQJ302" s="460"/>
      <c r="HQK302" s="460"/>
      <c r="HQL302" s="460"/>
      <c r="HQM302" s="460"/>
      <c r="HQN302" s="467"/>
      <c r="HQO302" s="460"/>
      <c r="HQP302" s="460"/>
      <c r="HQQ302" s="460"/>
      <c r="HQR302" s="460"/>
      <c r="HQU302" s="460"/>
      <c r="HQV302" s="460"/>
      <c r="HQW302" s="460"/>
      <c r="HQX302" s="460"/>
      <c r="HQY302" s="460"/>
      <c r="HQZ302" s="460"/>
      <c r="HRA302" s="467"/>
      <c r="HRB302" s="460"/>
      <c r="HRC302" s="460"/>
      <c r="HRD302" s="460"/>
      <c r="HRE302" s="460"/>
      <c r="HRH302" s="460"/>
      <c r="HRI302" s="460"/>
      <c r="HRJ302" s="460"/>
      <c r="HRK302" s="460"/>
      <c r="HRL302" s="460"/>
      <c r="HRM302" s="460"/>
      <c r="HRN302" s="467"/>
      <c r="HRO302" s="460"/>
      <c r="HRP302" s="460"/>
      <c r="HRQ302" s="460"/>
      <c r="HRR302" s="460"/>
      <c r="HRU302" s="460"/>
      <c r="HRV302" s="460"/>
      <c r="HRW302" s="460"/>
      <c r="HRX302" s="460"/>
      <c r="HRY302" s="460"/>
      <c r="HRZ302" s="460"/>
      <c r="HSA302" s="467"/>
      <c r="HSB302" s="460"/>
      <c r="HSC302" s="460"/>
      <c r="HSD302" s="460"/>
      <c r="HSE302" s="460"/>
      <c r="HSH302" s="460"/>
      <c r="HSI302" s="460"/>
      <c r="HSJ302" s="460"/>
      <c r="HSK302" s="460"/>
      <c r="HSL302" s="460"/>
      <c r="HSM302" s="460"/>
      <c r="HSN302" s="467"/>
      <c r="HSO302" s="460"/>
      <c r="HSP302" s="460"/>
      <c r="HSQ302" s="460"/>
      <c r="HSR302" s="460"/>
      <c r="HSU302" s="460"/>
      <c r="HSV302" s="460"/>
      <c r="HSW302" s="460"/>
      <c r="HSX302" s="460"/>
      <c r="HSY302" s="460"/>
      <c r="HSZ302" s="460"/>
      <c r="HTA302" s="467"/>
      <c r="HTB302" s="460"/>
      <c r="HTC302" s="460"/>
      <c r="HTD302" s="460"/>
      <c r="HTE302" s="460"/>
      <c r="HTH302" s="460"/>
      <c r="HTI302" s="460"/>
      <c r="HTJ302" s="460"/>
      <c r="HTK302" s="460"/>
      <c r="HTL302" s="460"/>
      <c r="HTM302" s="460"/>
      <c r="HTN302" s="467"/>
      <c r="HTO302" s="460"/>
      <c r="HTP302" s="460"/>
      <c r="HTQ302" s="460"/>
      <c r="HTR302" s="460"/>
      <c r="HTU302" s="460"/>
      <c r="HTV302" s="460"/>
      <c r="HTW302" s="460"/>
      <c r="HTX302" s="460"/>
      <c r="HTY302" s="460"/>
      <c r="HTZ302" s="460"/>
      <c r="HUA302" s="467"/>
      <c r="HUB302" s="460"/>
      <c r="HUC302" s="460"/>
      <c r="HUD302" s="460"/>
      <c r="HUE302" s="460"/>
      <c r="HUH302" s="460"/>
      <c r="HUI302" s="460"/>
      <c r="HUJ302" s="460"/>
      <c r="HUK302" s="460"/>
      <c r="HUL302" s="460"/>
      <c r="HUM302" s="460"/>
      <c r="HUN302" s="467"/>
      <c r="HUO302" s="460"/>
      <c r="HUP302" s="460"/>
      <c r="HUQ302" s="460"/>
      <c r="HUR302" s="460"/>
      <c r="HUU302" s="460"/>
      <c r="HUV302" s="460"/>
      <c r="HUW302" s="460"/>
      <c r="HUX302" s="460"/>
      <c r="HUY302" s="460"/>
      <c r="HUZ302" s="460"/>
      <c r="HVA302" s="467"/>
      <c r="HVB302" s="460"/>
      <c r="HVC302" s="460"/>
      <c r="HVD302" s="460"/>
      <c r="HVE302" s="460"/>
      <c r="HVH302" s="460"/>
      <c r="HVI302" s="460"/>
      <c r="HVJ302" s="460"/>
      <c r="HVK302" s="460"/>
      <c r="HVL302" s="460"/>
      <c r="HVM302" s="460"/>
      <c r="HVN302" s="467"/>
      <c r="HVO302" s="460"/>
      <c r="HVP302" s="460"/>
      <c r="HVQ302" s="460"/>
      <c r="HVR302" s="460"/>
      <c r="HVU302" s="460"/>
      <c r="HVV302" s="460"/>
      <c r="HVW302" s="460"/>
      <c r="HVX302" s="460"/>
      <c r="HVY302" s="460"/>
      <c r="HVZ302" s="460"/>
      <c r="HWA302" s="467"/>
      <c r="HWB302" s="460"/>
      <c r="HWC302" s="460"/>
      <c r="HWD302" s="460"/>
      <c r="HWE302" s="460"/>
      <c r="HWH302" s="460"/>
      <c r="HWI302" s="460"/>
      <c r="HWJ302" s="460"/>
      <c r="HWK302" s="460"/>
      <c r="HWL302" s="460"/>
      <c r="HWM302" s="460"/>
      <c r="HWN302" s="467"/>
      <c r="HWO302" s="460"/>
      <c r="HWP302" s="460"/>
      <c r="HWQ302" s="460"/>
      <c r="HWR302" s="460"/>
      <c r="HWU302" s="460"/>
      <c r="HWV302" s="460"/>
      <c r="HWW302" s="460"/>
      <c r="HWX302" s="460"/>
      <c r="HWY302" s="460"/>
      <c r="HWZ302" s="460"/>
      <c r="HXA302" s="467"/>
      <c r="HXB302" s="460"/>
      <c r="HXC302" s="460"/>
      <c r="HXD302" s="460"/>
      <c r="HXE302" s="460"/>
      <c r="HXH302" s="460"/>
      <c r="HXI302" s="460"/>
      <c r="HXJ302" s="460"/>
      <c r="HXK302" s="460"/>
      <c r="HXL302" s="460"/>
      <c r="HXM302" s="460"/>
      <c r="HXN302" s="467"/>
      <c r="HXO302" s="460"/>
      <c r="HXP302" s="460"/>
      <c r="HXQ302" s="460"/>
      <c r="HXR302" s="460"/>
      <c r="HXU302" s="460"/>
      <c r="HXV302" s="460"/>
      <c r="HXW302" s="460"/>
      <c r="HXX302" s="460"/>
      <c r="HXY302" s="460"/>
      <c r="HXZ302" s="460"/>
      <c r="HYA302" s="467"/>
      <c r="HYB302" s="460"/>
      <c r="HYC302" s="460"/>
      <c r="HYD302" s="460"/>
      <c r="HYE302" s="460"/>
      <c r="HYH302" s="460"/>
      <c r="HYI302" s="460"/>
      <c r="HYJ302" s="460"/>
      <c r="HYK302" s="460"/>
      <c r="HYL302" s="460"/>
      <c r="HYM302" s="460"/>
      <c r="HYN302" s="467"/>
      <c r="HYO302" s="460"/>
      <c r="HYP302" s="460"/>
      <c r="HYQ302" s="460"/>
      <c r="HYR302" s="460"/>
      <c r="HYU302" s="460"/>
      <c r="HYV302" s="460"/>
      <c r="HYW302" s="460"/>
      <c r="HYX302" s="460"/>
      <c r="HYY302" s="460"/>
      <c r="HYZ302" s="460"/>
      <c r="HZA302" s="467"/>
      <c r="HZB302" s="460"/>
      <c r="HZC302" s="460"/>
      <c r="HZD302" s="460"/>
      <c r="HZE302" s="460"/>
      <c r="HZH302" s="460"/>
      <c r="HZI302" s="460"/>
      <c r="HZJ302" s="460"/>
      <c r="HZK302" s="460"/>
      <c r="HZL302" s="460"/>
      <c r="HZM302" s="460"/>
      <c r="HZN302" s="467"/>
      <c r="HZO302" s="460"/>
      <c r="HZP302" s="460"/>
      <c r="HZQ302" s="460"/>
      <c r="HZR302" s="460"/>
      <c r="HZU302" s="460"/>
      <c r="HZV302" s="460"/>
      <c r="HZW302" s="460"/>
      <c r="HZX302" s="460"/>
      <c r="HZY302" s="460"/>
      <c r="HZZ302" s="460"/>
      <c r="IAA302" s="467"/>
      <c r="IAB302" s="460"/>
      <c r="IAC302" s="460"/>
      <c r="IAD302" s="460"/>
      <c r="IAE302" s="460"/>
      <c r="IAH302" s="460"/>
      <c r="IAI302" s="460"/>
      <c r="IAJ302" s="460"/>
      <c r="IAK302" s="460"/>
      <c r="IAL302" s="460"/>
      <c r="IAM302" s="460"/>
      <c r="IAN302" s="467"/>
      <c r="IAO302" s="460"/>
      <c r="IAP302" s="460"/>
      <c r="IAQ302" s="460"/>
      <c r="IAR302" s="460"/>
      <c r="IAU302" s="460"/>
      <c r="IAV302" s="460"/>
      <c r="IAW302" s="460"/>
      <c r="IAX302" s="460"/>
      <c r="IAY302" s="460"/>
      <c r="IAZ302" s="460"/>
      <c r="IBA302" s="467"/>
      <c r="IBB302" s="460"/>
      <c r="IBC302" s="460"/>
      <c r="IBD302" s="460"/>
      <c r="IBE302" s="460"/>
      <c r="IBH302" s="460"/>
      <c r="IBI302" s="460"/>
      <c r="IBJ302" s="460"/>
      <c r="IBK302" s="460"/>
      <c r="IBL302" s="460"/>
      <c r="IBM302" s="460"/>
      <c r="IBN302" s="467"/>
      <c r="IBO302" s="460"/>
      <c r="IBP302" s="460"/>
      <c r="IBQ302" s="460"/>
      <c r="IBR302" s="460"/>
      <c r="IBU302" s="460"/>
      <c r="IBV302" s="460"/>
      <c r="IBW302" s="460"/>
      <c r="IBX302" s="460"/>
      <c r="IBY302" s="460"/>
      <c r="IBZ302" s="460"/>
      <c r="ICA302" s="467"/>
      <c r="ICB302" s="460"/>
      <c r="ICC302" s="460"/>
      <c r="ICD302" s="460"/>
      <c r="ICE302" s="460"/>
      <c r="ICH302" s="460"/>
      <c r="ICI302" s="460"/>
      <c r="ICJ302" s="460"/>
      <c r="ICK302" s="460"/>
      <c r="ICL302" s="460"/>
      <c r="ICM302" s="460"/>
      <c r="ICN302" s="467"/>
      <c r="ICO302" s="460"/>
      <c r="ICP302" s="460"/>
      <c r="ICQ302" s="460"/>
      <c r="ICR302" s="460"/>
      <c r="ICU302" s="460"/>
      <c r="ICV302" s="460"/>
      <c r="ICW302" s="460"/>
      <c r="ICX302" s="460"/>
      <c r="ICY302" s="460"/>
      <c r="ICZ302" s="460"/>
      <c r="IDA302" s="467"/>
      <c r="IDB302" s="460"/>
      <c r="IDC302" s="460"/>
      <c r="IDD302" s="460"/>
      <c r="IDE302" s="460"/>
      <c r="IDH302" s="460"/>
      <c r="IDI302" s="460"/>
      <c r="IDJ302" s="460"/>
      <c r="IDK302" s="460"/>
      <c r="IDL302" s="460"/>
      <c r="IDM302" s="460"/>
      <c r="IDN302" s="467"/>
      <c r="IDO302" s="460"/>
      <c r="IDP302" s="460"/>
      <c r="IDQ302" s="460"/>
      <c r="IDR302" s="460"/>
      <c r="IDU302" s="460"/>
      <c r="IDV302" s="460"/>
      <c r="IDW302" s="460"/>
      <c r="IDX302" s="460"/>
      <c r="IDY302" s="460"/>
      <c r="IDZ302" s="460"/>
      <c r="IEA302" s="467"/>
      <c r="IEB302" s="460"/>
      <c r="IEC302" s="460"/>
      <c r="IED302" s="460"/>
      <c r="IEE302" s="460"/>
      <c r="IEH302" s="460"/>
      <c r="IEI302" s="460"/>
      <c r="IEJ302" s="460"/>
      <c r="IEK302" s="460"/>
      <c r="IEL302" s="460"/>
      <c r="IEM302" s="460"/>
      <c r="IEN302" s="467"/>
      <c r="IEO302" s="460"/>
      <c r="IEP302" s="460"/>
      <c r="IEQ302" s="460"/>
      <c r="IER302" s="460"/>
      <c r="IEU302" s="460"/>
      <c r="IEV302" s="460"/>
      <c r="IEW302" s="460"/>
      <c r="IEX302" s="460"/>
      <c r="IEY302" s="460"/>
      <c r="IEZ302" s="460"/>
      <c r="IFA302" s="467"/>
      <c r="IFB302" s="460"/>
      <c r="IFC302" s="460"/>
      <c r="IFD302" s="460"/>
      <c r="IFE302" s="460"/>
      <c r="IFH302" s="460"/>
      <c r="IFI302" s="460"/>
      <c r="IFJ302" s="460"/>
      <c r="IFK302" s="460"/>
      <c r="IFL302" s="460"/>
      <c r="IFM302" s="460"/>
      <c r="IFN302" s="467"/>
      <c r="IFO302" s="460"/>
      <c r="IFP302" s="460"/>
      <c r="IFQ302" s="460"/>
      <c r="IFR302" s="460"/>
      <c r="IFU302" s="460"/>
      <c r="IFV302" s="460"/>
      <c r="IFW302" s="460"/>
      <c r="IFX302" s="460"/>
      <c r="IFY302" s="460"/>
      <c r="IFZ302" s="460"/>
      <c r="IGA302" s="467"/>
      <c r="IGB302" s="460"/>
      <c r="IGC302" s="460"/>
      <c r="IGD302" s="460"/>
      <c r="IGE302" s="460"/>
      <c r="IGH302" s="460"/>
      <c r="IGI302" s="460"/>
      <c r="IGJ302" s="460"/>
      <c r="IGK302" s="460"/>
      <c r="IGL302" s="460"/>
      <c r="IGM302" s="460"/>
      <c r="IGN302" s="467"/>
      <c r="IGO302" s="460"/>
      <c r="IGP302" s="460"/>
      <c r="IGQ302" s="460"/>
      <c r="IGR302" s="460"/>
      <c r="IGU302" s="460"/>
      <c r="IGV302" s="460"/>
      <c r="IGW302" s="460"/>
      <c r="IGX302" s="460"/>
      <c r="IGY302" s="460"/>
      <c r="IGZ302" s="460"/>
      <c r="IHA302" s="467"/>
      <c r="IHB302" s="460"/>
      <c r="IHC302" s="460"/>
      <c r="IHD302" s="460"/>
      <c r="IHE302" s="460"/>
      <c r="IHH302" s="460"/>
      <c r="IHI302" s="460"/>
      <c r="IHJ302" s="460"/>
      <c r="IHK302" s="460"/>
      <c r="IHL302" s="460"/>
      <c r="IHM302" s="460"/>
      <c r="IHN302" s="467"/>
      <c r="IHO302" s="460"/>
      <c r="IHP302" s="460"/>
      <c r="IHQ302" s="460"/>
      <c r="IHR302" s="460"/>
      <c r="IHU302" s="460"/>
      <c r="IHV302" s="460"/>
      <c r="IHW302" s="460"/>
      <c r="IHX302" s="460"/>
      <c r="IHY302" s="460"/>
      <c r="IHZ302" s="460"/>
      <c r="IIA302" s="467"/>
      <c r="IIB302" s="460"/>
      <c r="IIC302" s="460"/>
      <c r="IID302" s="460"/>
      <c r="IIE302" s="460"/>
      <c r="IIH302" s="460"/>
      <c r="III302" s="460"/>
      <c r="IIJ302" s="460"/>
      <c r="IIK302" s="460"/>
      <c r="IIL302" s="460"/>
      <c r="IIM302" s="460"/>
      <c r="IIN302" s="467"/>
      <c r="IIO302" s="460"/>
      <c r="IIP302" s="460"/>
      <c r="IIQ302" s="460"/>
      <c r="IIR302" s="460"/>
      <c r="IIU302" s="460"/>
      <c r="IIV302" s="460"/>
      <c r="IIW302" s="460"/>
      <c r="IIX302" s="460"/>
      <c r="IIY302" s="460"/>
      <c r="IIZ302" s="460"/>
      <c r="IJA302" s="467"/>
      <c r="IJB302" s="460"/>
      <c r="IJC302" s="460"/>
      <c r="IJD302" s="460"/>
      <c r="IJE302" s="460"/>
      <c r="IJH302" s="460"/>
      <c r="IJI302" s="460"/>
      <c r="IJJ302" s="460"/>
      <c r="IJK302" s="460"/>
      <c r="IJL302" s="460"/>
      <c r="IJM302" s="460"/>
      <c r="IJN302" s="467"/>
      <c r="IJO302" s="460"/>
      <c r="IJP302" s="460"/>
      <c r="IJQ302" s="460"/>
      <c r="IJR302" s="460"/>
      <c r="IJU302" s="460"/>
      <c r="IJV302" s="460"/>
      <c r="IJW302" s="460"/>
      <c r="IJX302" s="460"/>
      <c r="IJY302" s="460"/>
      <c r="IJZ302" s="460"/>
      <c r="IKA302" s="467"/>
      <c r="IKB302" s="460"/>
      <c r="IKC302" s="460"/>
      <c r="IKD302" s="460"/>
      <c r="IKE302" s="460"/>
      <c r="IKH302" s="460"/>
      <c r="IKI302" s="460"/>
      <c r="IKJ302" s="460"/>
      <c r="IKK302" s="460"/>
      <c r="IKL302" s="460"/>
      <c r="IKM302" s="460"/>
      <c r="IKN302" s="467"/>
      <c r="IKO302" s="460"/>
      <c r="IKP302" s="460"/>
      <c r="IKQ302" s="460"/>
      <c r="IKR302" s="460"/>
      <c r="IKU302" s="460"/>
      <c r="IKV302" s="460"/>
      <c r="IKW302" s="460"/>
      <c r="IKX302" s="460"/>
      <c r="IKY302" s="460"/>
      <c r="IKZ302" s="460"/>
      <c r="ILA302" s="467"/>
      <c r="ILB302" s="460"/>
      <c r="ILC302" s="460"/>
      <c r="ILD302" s="460"/>
      <c r="ILE302" s="460"/>
      <c r="ILH302" s="460"/>
      <c r="ILI302" s="460"/>
      <c r="ILJ302" s="460"/>
      <c r="ILK302" s="460"/>
      <c r="ILL302" s="460"/>
      <c r="ILM302" s="460"/>
      <c r="ILN302" s="467"/>
      <c r="ILO302" s="460"/>
      <c r="ILP302" s="460"/>
      <c r="ILQ302" s="460"/>
      <c r="ILR302" s="460"/>
      <c r="ILU302" s="460"/>
      <c r="ILV302" s="460"/>
      <c r="ILW302" s="460"/>
      <c r="ILX302" s="460"/>
      <c r="ILY302" s="460"/>
      <c r="ILZ302" s="460"/>
      <c r="IMA302" s="467"/>
      <c r="IMB302" s="460"/>
      <c r="IMC302" s="460"/>
      <c r="IMD302" s="460"/>
      <c r="IME302" s="460"/>
      <c r="IMH302" s="460"/>
      <c r="IMI302" s="460"/>
      <c r="IMJ302" s="460"/>
      <c r="IMK302" s="460"/>
      <c r="IML302" s="460"/>
      <c r="IMM302" s="460"/>
      <c r="IMN302" s="467"/>
      <c r="IMO302" s="460"/>
      <c r="IMP302" s="460"/>
      <c r="IMQ302" s="460"/>
      <c r="IMR302" s="460"/>
      <c r="IMU302" s="460"/>
      <c r="IMV302" s="460"/>
      <c r="IMW302" s="460"/>
      <c r="IMX302" s="460"/>
      <c r="IMY302" s="460"/>
      <c r="IMZ302" s="460"/>
      <c r="INA302" s="467"/>
      <c r="INB302" s="460"/>
      <c r="INC302" s="460"/>
      <c r="IND302" s="460"/>
      <c r="INE302" s="460"/>
      <c r="INH302" s="460"/>
      <c r="INI302" s="460"/>
      <c r="INJ302" s="460"/>
      <c r="INK302" s="460"/>
      <c r="INL302" s="460"/>
      <c r="INM302" s="460"/>
      <c r="INN302" s="467"/>
      <c r="INO302" s="460"/>
      <c r="INP302" s="460"/>
      <c r="INQ302" s="460"/>
      <c r="INR302" s="460"/>
      <c r="INU302" s="460"/>
      <c r="INV302" s="460"/>
      <c r="INW302" s="460"/>
      <c r="INX302" s="460"/>
      <c r="INY302" s="460"/>
      <c r="INZ302" s="460"/>
      <c r="IOA302" s="467"/>
      <c r="IOB302" s="460"/>
      <c r="IOC302" s="460"/>
      <c r="IOD302" s="460"/>
      <c r="IOE302" s="460"/>
      <c r="IOH302" s="460"/>
      <c r="IOI302" s="460"/>
      <c r="IOJ302" s="460"/>
      <c r="IOK302" s="460"/>
      <c r="IOL302" s="460"/>
      <c r="IOM302" s="460"/>
      <c r="ION302" s="467"/>
      <c r="IOO302" s="460"/>
      <c r="IOP302" s="460"/>
      <c r="IOQ302" s="460"/>
      <c r="IOR302" s="460"/>
      <c r="IOU302" s="460"/>
      <c r="IOV302" s="460"/>
      <c r="IOW302" s="460"/>
      <c r="IOX302" s="460"/>
      <c r="IOY302" s="460"/>
      <c r="IOZ302" s="460"/>
      <c r="IPA302" s="467"/>
      <c r="IPB302" s="460"/>
      <c r="IPC302" s="460"/>
      <c r="IPD302" s="460"/>
      <c r="IPE302" s="460"/>
      <c r="IPH302" s="460"/>
      <c r="IPI302" s="460"/>
      <c r="IPJ302" s="460"/>
      <c r="IPK302" s="460"/>
      <c r="IPL302" s="460"/>
      <c r="IPM302" s="460"/>
      <c r="IPN302" s="467"/>
      <c r="IPO302" s="460"/>
      <c r="IPP302" s="460"/>
      <c r="IPQ302" s="460"/>
      <c r="IPR302" s="460"/>
      <c r="IPU302" s="460"/>
      <c r="IPV302" s="460"/>
      <c r="IPW302" s="460"/>
      <c r="IPX302" s="460"/>
      <c r="IPY302" s="460"/>
      <c r="IPZ302" s="460"/>
      <c r="IQA302" s="467"/>
      <c r="IQB302" s="460"/>
      <c r="IQC302" s="460"/>
      <c r="IQD302" s="460"/>
      <c r="IQE302" s="460"/>
      <c r="IQH302" s="460"/>
      <c r="IQI302" s="460"/>
      <c r="IQJ302" s="460"/>
      <c r="IQK302" s="460"/>
      <c r="IQL302" s="460"/>
      <c r="IQM302" s="460"/>
      <c r="IQN302" s="467"/>
      <c r="IQO302" s="460"/>
      <c r="IQP302" s="460"/>
      <c r="IQQ302" s="460"/>
      <c r="IQR302" s="460"/>
      <c r="IQU302" s="460"/>
      <c r="IQV302" s="460"/>
      <c r="IQW302" s="460"/>
      <c r="IQX302" s="460"/>
      <c r="IQY302" s="460"/>
      <c r="IQZ302" s="460"/>
      <c r="IRA302" s="467"/>
      <c r="IRB302" s="460"/>
      <c r="IRC302" s="460"/>
      <c r="IRD302" s="460"/>
      <c r="IRE302" s="460"/>
      <c r="IRH302" s="460"/>
      <c r="IRI302" s="460"/>
      <c r="IRJ302" s="460"/>
      <c r="IRK302" s="460"/>
      <c r="IRL302" s="460"/>
      <c r="IRM302" s="460"/>
      <c r="IRN302" s="467"/>
      <c r="IRO302" s="460"/>
      <c r="IRP302" s="460"/>
      <c r="IRQ302" s="460"/>
      <c r="IRR302" s="460"/>
      <c r="IRU302" s="460"/>
      <c r="IRV302" s="460"/>
      <c r="IRW302" s="460"/>
      <c r="IRX302" s="460"/>
      <c r="IRY302" s="460"/>
      <c r="IRZ302" s="460"/>
      <c r="ISA302" s="467"/>
      <c r="ISB302" s="460"/>
      <c r="ISC302" s="460"/>
      <c r="ISD302" s="460"/>
      <c r="ISE302" s="460"/>
      <c r="ISH302" s="460"/>
      <c r="ISI302" s="460"/>
      <c r="ISJ302" s="460"/>
      <c r="ISK302" s="460"/>
      <c r="ISL302" s="460"/>
      <c r="ISM302" s="460"/>
      <c r="ISN302" s="467"/>
      <c r="ISO302" s="460"/>
      <c r="ISP302" s="460"/>
      <c r="ISQ302" s="460"/>
      <c r="ISR302" s="460"/>
      <c r="ISU302" s="460"/>
      <c r="ISV302" s="460"/>
      <c r="ISW302" s="460"/>
      <c r="ISX302" s="460"/>
      <c r="ISY302" s="460"/>
      <c r="ISZ302" s="460"/>
      <c r="ITA302" s="467"/>
      <c r="ITB302" s="460"/>
      <c r="ITC302" s="460"/>
      <c r="ITD302" s="460"/>
      <c r="ITE302" s="460"/>
      <c r="ITH302" s="460"/>
      <c r="ITI302" s="460"/>
      <c r="ITJ302" s="460"/>
      <c r="ITK302" s="460"/>
      <c r="ITL302" s="460"/>
      <c r="ITM302" s="460"/>
      <c r="ITN302" s="467"/>
      <c r="ITO302" s="460"/>
      <c r="ITP302" s="460"/>
      <c r="ITQ302" s="460"/>
      <c r="ITR302" s="460"/>
      <c r="ITU302" s="460"/>
      <c r="ITV302" s="460"/>
      <c r="ITW302" s="460"/>
      <c r="ITX302" s="460"/>
      <c r="ITY302" s="460"/>
      <c r="ITZ302" s="460"/>
      <c r="IUA302" s="467"/>
      <c r="IUB302" s="460"/>
      <c r="IUC302" s="460"/>
      <c r="IUD302" s="460"/>
      <c r="IUE302" s="460"/>
      <c r="IUH302" s="460"/>
      <c r="IUI302" s="460"/>
      <c r="IUJ302" s="460"/>
      <c r="IUK302" s="460"/>
      <c r="IUL302" s="460"/>
      <c r="IUM302" s="460"/>
      <c r="IUN302" s="467"/>
      <c r="IUO302" s="460"/>
      <c r="IUP302" s="460"/>
      <c r="IUQ302" s="460"/>
      <c r="IUR302" s="460"/>
      <c r="IUU302" s="460"/>
      <c r="IUV302" s="460"/>
      <c r="IUW302" s="460"/>
      <c r="IUX302" s="460"/>
      <c r="IUY302" s="460"/>
      <c r="IUZ302" s="460"/>
      <c r="IVA302" s="467"/>
      <c r="IVB302" s="460"/>
      <c r="IVC302" s="460"/>
      <c r="IVD302" s="460"/>
      <c r="IVE302" s="460"/>
      <c r="IVH302" s="460"/>
      <c r="IVI302" s="460"/>
      <c r="IVJ302" s="460"/>
      <c r="IVK302" s="460"/>
      <c r="IVL302" s="460"/>
      <c r="IVM302" s="460"/>
      <c r="IVN302" s="467"/>
      <c r="IVO302" s="460"/>
      <c r="IVP302" s="460"/>
      <c r="IVQ302" s="460"/>
      <c r="IVR302" s="460"/>
      <c r="IVU302" s="460"/>
      <c r="IVV302" s="460"/>
      <c r="IVW302" s="460"/>
      <c r="IVX302" s="460"/>
      <c r="IVY302" s="460"/>
      <c r="IVZ302" s="460"/>
      <c r="IWA302" s="467"/>
      <c r="IWB302" s="460"/>
      <c r="IWC302" s="460"/>
      <c r="IWD302" s="460"/>
      <c r="IWE302" s="460"/>
      <c r="IWH302" s="460"/>
      <c r="IWI302" s="460"/>
      <c r="IWJ302" s="460"/>
      <c r="IWK302" s="460"/>
      <c r="IWL302" s="460"/>
      <c r="IWM302" s="460"/>
      <c r="IWN302" s="467"/>
      <c r="IWO302" s="460"/>
      <c r="IWP302" s="460"/>
      <c r="IWQ302" s="460"/>
      <c r="IWR302" s="460"/>
      <c r="IWU302" s="460"/>
      <c r="IWV302" s="460"/>
      <c r="IWW302" s="460"/>
      <c r="IWX302" s="460"/>
      <c r="IWY302" s="460"/>
      <c r="IWZ302" s="460"/>
      <c r="IXA302" s="467"/>
      <c r="IXB302" s="460"/>
      <c r="IXC302" s="460"/>
      <c r="IXD302" s="460"/>
      <c r="IXE302" s="460"/>
      <c r="IXH302" s="460"/>
      <c r="IXI302" s="460"/>
      <c r="IXJ302" s="460"/>
      <c r="IXK302" s="460"/>
      <c r="IXL302" s="460"/>
      <c r="IXM302" s="460"/>
      <c r="IXN302" s="467"/>
      <c r="IXO302" s="460"/>
      <c r="IXP302" s="460"/>
      <c r="IXQ302" s="460"/>
      <c r="IXR302" s="460"/>
      <c r="IXU302" s="460"/>
      <c r="IXV302" s="460"/>
      <c r="IXW302" s="460"/>
      <c r="IXX302" s="460"/>
      <c r="IXY302" s="460"/>
      <c r="IXZ302" s="460"/>
      <c r="IYA302" s="467"/>
      <c r="IYB302" s="460"/>
      <c r="IYC302" s="460"/>
      <c r="IYD302" s="460"/>
      <c r="IYE302" s="460"/>
      <c r="IYH302" s="460"/>
      <c r="IYI302" s="460"/>
      <c r="IYJ302" s="460"/>
      <c r="IYK302" s="460"/>
      <c r="IYL302" s="460"/>
      <c r="IYM302" s="460"/>
      <c r="IYN302" s="467"/>
      <c r="IYO302" s="460"/>
      <c r="IYP302" s="460"/>
      <c r="IYQ302" s="460"/>
      <c r="IYR302" s="460"/>
      <c r="IYU302" s="460"/>
      <c r="IYV302" s="460"/>
      <c r="IYW302" s="460"/>
      <c r="IYX302" s="460"/>
      <c r="IYY302" s="460"/>
      <c r="IYZ302" s="460"/>
      <c r="IZA302" s="467"/>
      <c r="IZB302" s="460"/>
      <c r="IZC302" s="460"/>
      <c r="IZD302" s="460"/>
      <c r="IZE302" s="460"/>
      <c r="IZH302" s="460"/>
      <c r="IZI302" s="460"/>
      <c r="IZJ302" s="460"/>
      <c r="IZK302" s="460"/>
      <c r="IZL302" s="460"/>
      <c r="IZM302" s="460"/>
      <c r="IZN302" s="467"/>
      <c r="IZO302" s="460"/>
      <c r="IZP302" s="460"/>
      <c r="IZQ302" s="460"/>
      <c r="IZR302" s="460"/>
      <c r="IZU302" s="460"/>
      <c r="IZV302" s="460"/>
      <c r="IZW302" s="460"/>
      <c r="IZX302" s="460"/>
      <c r="IZY302" s="460"/>
      <c r="IZZ302" s="460"/>
      <c r="JAA302" s="467"/>
      <c r="JAB302" s="460"/>
      <c r="JAC302" s="460"/>
      <c r="JAD302" s="460"/>
      <c r="JAE302" s="460"/>
      <c r="JAH302" s="460"/>
      <c r="JAI302" s="460"/>
      <c r="JAJ302" s="460"/>
      <c r="JAK302" s="460"/>
      <c r="JAL302" s="460"/>
      <c r="JAM302" s="460"/>
      <c r="JAN302" s="467"/>
      <c r="JAO302" s="460"/>
      <c r="JAP302" s="460"/>
      <c r="JAQ302" s="460"/>
      <c r="JAR302" s="460"/>
      <c r="JAU302" s="460"/>
      <c r="JAV302" s="460"/>
      <c r="JAW302" s="460"/>
      <c r="JAX302" s="460"/>
      <c r="JAY302" s="460"/>
      <c r="JAZ302" s="460"/>
      <c r="JBA302" s="467"/>
      <c r="JBB302" s="460"/>
      <c r="JBC302" s="460"/>
      <c r="JBD302" s="460"/>
      <c r="JBE302" s="460"/>
      <c r="JBH302" s="460"/>
      <c r="JBI302" s="460"/>
      <c r="JBJ302" s="460"/>
      <c r="JBK302" s="460"/>
      <c r="JBL302" s="460"/>
      <c r="JBM302" s="460"/>
      <c r="JBN302" s="467"/>
      <c r="JBO302" s="460"/>
      <c r="JBP302" s="460"/>
      <c r="JBQ302" s="460"/>
      <c r="JBR302" s="460"/>
      <c r="JBU302" s="460"/>
      <c r="JBV302" s="460"/>
      <c r="JBW302" s="460"/>
      <c r="JBX302" s="460"/>
      <c r="JBY302" s="460"/>
      <c r="JBZ302" s="460"/>
      <c r="JCA302" s="467"/>
      <c r="JCB302" s="460"/>
      <c r="JCC302" s="460"/>
      <c r="JCD302" s="460"/>
      <c r="JCE302" s="460"/>
      <c r="JCH302" s="460"/>
      <c r="JCI302" s="460"/>
      <c r="JCJ302" s="460"/>
      <c r="JCK302" s="460"/>
      <c r="JCL302" s="460"/>
      <c r="JCM302" s="460"/>
      <c r="JCN302" s="467"/>
      <c r="JCO302" s="460"/>
      <c r="JCP302" s="460"/>
      <c r="JCQ302" s="460"/>
      <c r="JCR302" s="460"/>
      <c r="JCU302" s="460"/>
      <c r="JCV302" s="460"/>
      <c r="JCW302" s="460"/>
      <c r="JCX302" s="460"/>
      <c r="JCY302" s="460"/>
      <c r="JCZ302" s="460"/>
      <c r="JDA302" s="467"/>
      <c r="JDB302" s="460"/>
      <c r="JDC302" s="460"/>
      <c r="JDD302" s="460"/>
      <c r="JDE302" s="460"/>
      <c r="JDH302" s="460"/>
      <c r="JDI302" s="460"/>
      <c r="JDJ302" s="460"/>
      <c r="JDK302" s="460"/>
      <c r="JDL302" s="460"/>
      <c r="JDM302" s="460"/>
      <c r="JDN302" s="467"/>
      <c r="JDO302" s="460"/>
      <c r="JDP302" s="460"/>
      <c r="JDQ302" s="460"/>
      <c r="JDR302" s="460"/>
      <c r="JDU302" s="460"/>
      <c r="JDV302" s="460"/>
      <c r="JDW302" s="460"/>
      <c r="JDX302" s="460"/>
      <c r="JDY302" s="460"/>
      <c r="JDZ302" s="460"/>
      <c r="JEA302" s="467"/>
      <c r="JEB302" s="460"/>
      <c r="JEC302" s="460"/>
      <c r="JED302" s="460"/>
      <c r="JEE302" s="460"/>
      <c r="JEH302" s="460"/>
      <c r="JEI302" s="460"/>
      <c r="JEJ302" s="460"/>
      <c r="JEK302" s="460"/>
      <c r="JEL302" s="460"/>
      <c r="JEM302" s="460"/>
      <c r="JEN302" s="467"/>
      <c r="JEO302" s="460"/>
      <c r="JEP302" s="460"/>
      <c r="JEQ302" s="460"/>
      <c r="JER302" s="460"/>
      <c r="JEU302" s="460"/>
      <c r="JEV302" s="460"/>
      <c r="JEW302" s="460"/>
      <c r="JEX302" s="460"/>
      <c r="JEY302" s="460"/>
      <c r="JEZ302" s="460"/>
      <c r="JFA302" s="467"/>
      <c r="JFB302" s="460"/>
      <c r="JFC302" s="460"/>
      <c r="JFD302" s="460"/>
      <c r="JFE302" s="460"/>
      <c r="JFH302" s="460"/>
      <c r="JFI302" s="460"/>
      <c r="JFJ302" s="460"/>
      <c r="JFK302" s="460"/>
      <c r="JFL302" s="460"/>
      <c r="JFM302" s="460"/>
      <c r="JFN302" s="467"/>
      <c r="JFO302" s="460"/>
      <c r="JFP302" s="460"/>
      <c r="JFQ302" s="460"/>
      <c r="JFR302" s="460"/>
      <c r="JFU302" s="460"/>
      <c r="JFV302" s="460"/>
      <c r="JFW302" s="460"/>
      <c r="JFX302" s="460"/>
      <c r="JFY302" s="460"/>
      <c r="JFZ302" s="460"/>
      <c r="JGA302" s="467"/>
      <c r="JGB302" s="460"/>
      <c r="JGC302" s="460"/>
      <c r="JGD302" s="460"/>
      <c r="JGE302" s="460"/>
      <c r="JGH302" s="460"/>
      <c r="JGI302" s="460"/>
      <c r="JGJ302" s="460"/>
      <c r="JGK302" s="460"/>
      <c r="JGL302" s="460"/>
      <c r="JGM302" s="460"/>
      <c r="JGN302" s="467"/>
      <c r="JGO302" s="460"/>
      <c r="JGP302" s="460"/>
      <c r="JGQ302" s="460"/>
      <c r="JGR302" s="460"/>
      <c r="JGU302" s="460"/>
      <c r="JGV302" s="460"/>
      <c r="JGW302" s="460"/>
      <c r="JGX302" s="460"/>
      <c r="JGY302" s="460"/>
      <c r="JGZ302" s="460"/>
      <c r="JHA302" s="467"/>
      <c r="JHB302" s="460"/>
      <c r="JHC302" s="460"/>
      <c r="JHD302" s="460"/>
      <c r="JHE302" s="460"/>
      <c r="JHH302" s="460"/>
      <c r="JHI302" s="460"/>
      <c r="JHJ302" s="460"/>
      <c r="JHK302" s="460"/>
      <c r="JHL302" s="460"/>
      <c r="JHM302" s="460"/>
      <c r="JHN302" s="467"/>
      <c r="JHO302" s="460"/>
      <c r="JHP302" s="460"/>
      <c r="JHQ302" s="460"/>
      <c r="JHR302" s="460"/>
      <c r="JHU302" s="460"/>
      <c r="JHV302" s="460"/>
      <c r="JHW302" s="460"/>
      <c r="JHX302" s="460"/>
      <c r="JHY302" s="460"/>
      <c r="JHZ302" s="460"/>
      <c r="JIA302" s="467"/>
      <c r="JIB302" s="460"/>
      <c r="JIC302" s="460"/>
      <c r="JID302" s="460"/>
      <c r="JIE302" s="460"/>
      <c r="JIH302" s="460"/>
      <c r="JII302" s="460"/>
      <c r="JIJ302" s="460"/>
      <c r="JIK302" s="460"/>
      <c r="JIL302" s="460"/>
      <c r="JIM302" s="460"/>
      <c r="JIN302" s="467"/>
      <c r="JIO302" s="460"/>
      <c r="JIP302" s="460"/>
      <c r="JIQ302" s="460"/>
      <c r="JIR302" s="460"/>
      <c r="JIU302" s="460"/>
      <c r="JIV302" s="460"/>
      <c r="JIW302" s="460"/>
      <c r="JIX302" s="460"/>
      <c r="JIY302" s="460"/>
      <c r="JIZ302" s="460"/>
      <c r="JJA302" s="467"/>
      <c r="JJB302" s="460"/>
      <c r="JJC302" s="460"/>
      <c r="JJD302" s="460"/>
      <c r="JJE302" s="460"/>
      <c r="JJH302" s="460"/>
      <c r="JJI302" s="460"/>
      <c r="JJJ302" s="460"/>
      <c r="JJK302" s="460"/>
      <c r="JJL302" s="460"/>
      <c r="JJM302" s="460"/>
      <c r="JJN302" s="467"/>
      <c r="JJO302" s="460"/>
      <c r="JJP302" s="460"/>
      <c r="JJQ302" s="460"/>
      <c r="JJR302" s="460"/>
      <c r="JJU302" s="460"/>
      <c r="JJV302" s="460"/>
      <c r="JJW302" s="460"/>
      <c r="JJX302" s="460"/>
      <c r="JJY302" s="460"/>
      <c r="JJZ302" s="460"/>
      <c r="JKA302" s="467"/>
      <c r="JKB302" s="460"/>
      <c r="JKC302" s="460"/>
      <c r="JKD302" s="460"/>
      <c r="JKE302" s="460"/>
      <c r="JKH302" s="460"/>
      <c r="JKI302" s="460"/>
      <c r="JKJ302" s="460"/>
      <c r="JKK302" s="460"/>
      <c r="JKL302" s="460"/>
      <c r="JKM302" s="460"/>
      <c r="JKN302" s="467"/>
      <c r="JKO302" s="460"/>
      <c r="JKP302" s="460"/>
      <c r="JKQ302" s="460"/>
      <c r="JKR302" s="460"/>
      <c r="JKU302" s="460"/>
      <c r="JKV302" s="460"/>
      <c r="JKW302" s="460"/>
      <c r="JKX302" s="460"/>
      <c r="JKY302" s="460"/>
      <c r="JKZ302" s="460"/>
      <c r="JLA302" s="467"/>
      <c r="JLB302" s="460"/>
      <c r="JLC302" s="460"/>
      <c r="JLD302" s="460"/>
      <c r="JLE302" s="460"/>
      <c r="JLH302" s="460"/>
      <c r="JLI302" s="460"/>
      <c r="JLJ302" s="460"/>
      <c r="JLK302" s="460"/>
      <c r="JLL302" s="460"/>
      <c r="JLM302" s="460"/>
      <c r="JLN302" s="467"/>
      <c r="JLO302" s="460"/>
      <c r="JLP302" s="460"/>
      <c r="JLQ302" s="460"/>
      <c r="JLR302" s="460"/>
      <c r="JLU302" s="460"/>
      <c r="JLV302" s="460"/>
      <c r="JLW302" s="460"/>
      <c r="JLX302" s="460"/>
      <c r="JLY302" s="460"/>
      <c r="JLZ302" s="460"/>
      <c r="JMA302" s="467"/>
      <c r="JMB302" s="460"/>
      <c r="JMC302" s="460"/>
      <c r="JMD302" s="460"/>
      <c r="JME302" s="460"/>
      <c r="JMH302" s="460"/>
      <c r="JMI302" s="460"/>
      <c r="JMJ302" s="460"/>
      <c r="JMK302" s="460"/>
      <c r="JML302" s="460"/>
      <c r="JMM302" s="460"/>
      <c r="JMN302" s="467"/>
      <c r="JMO302" s="460"/>
      <c r="JMP302" s="460"/>
      <c r="JMQ302" s="460"/>
      <c r="JMR302" s="460"/>
      <c r="JMU302" s="460"/>
      <c r="JMV302" s="460"/>
      <c r="JMW302" s="460"/>
      <c r="JMX302" s="460"/>
      <c r="JMY302" s="460"/>
      <c r="JMZ302" s="460"/>
      <c r="JNA302" s="467"/>
      <c r="JNB302" s="460"/>
      <c r="JNC302" s="460"/>
      <c r="JND302" s="460"/>
      <c r="JNE302" s="460"/>
      <c r="JNH302" s="460"/>
      <c r="JNI302" s="460"/>
      <c r="JNJ302" s="460"/>
      <c r="JNK302" s="460"/>
      <c r="JNL302" s="460"/>
      <c r="JNM302" s="460"/>
      <c r="JNN302" s="467"/>
      <c r="JNO302" s="460"/>
      <c r="JNP302" s="460"/>
      <c r="JNQ302" s="460"/>
      <c r="JNR302" s="460"/>
      <c r="JNU302" s="460"/>
      <c r="JNV302" s="460"/>
      <c r="JNW302" s="460"/>
      <c r="JNX302" s="460"/>
      <c r="JNY302" s="460"/>
      <c r="JNZ302" s="460"/>
      <c r="JOA302" s="467"/>
      <c r="JOB302" s="460"/>
      <c r="JOC302" s="460"/>
      <c r="JOD302" s="460"/>
      <c r="JOE302" s="460"/>
      <c r="JOH302" s="460"/>
      <c r="JOI302" s="460"/>
      <c r="JOJ302" s="460"/>
      <c r="JOK302" s="460"/>
      <c r="JOL302" s="460"/>
      <c r="JOM302" s="460"/>
      <c r="JON302" s="467"/>
      <c r="JOO302" s="460"/>
      <c r="JOP302" s="460"/>
      <c r="JOQ302" s="460"/>
      <c r="JOR302" s="460"/>
      <c r="JOU302" s="460"/>
      <c r="JOV302" s="460"/>
      <c r="JOW302" s="460"/>
      <c r="JOX302" s="460"/>
      <c r="JOY302" s="460"/>
      <c r="JOZ302" s="460"/>
      <c r="JPA302" s="467"/>
      <c r="JPB302" s="460"/>
      <c r="JPC302" s="460"/>
      <c r="JPD302" s="460"/>
      <c r="JPE302" s="460"/>
      <c r="JPH302" s="460"/>
      <c r="JPI302" s="460"/>
      <c r="JPJ302" s="460"/>
      <c r="JPK302" s="460"/>
      <c r="JPL302" s="460"/>
      <c r="JPM302" s="460"/>
      <c r="JPN302" s="467"/>
      <c r="JPO302" s="460"/>
      <c r="JPP302" s="460"/>
      <c r="JPQ302" s="460"/>
      <c r="JPR302" s="460"/>
      <c r="JPU302" s="460"/>
      <c r="JPV302" s="460"/>
      <c r="JPW302" s="460"/>
      <c r="JPX302" s="460"/>
      <c r="JPY302" s="460"/>
      <c r="JPZ302" s="460"/>
      <c r="JQA302" s="467"/>
      <c r="JQB302" s="460"/>
      <c r="JQC302" s="460"/>
      <c r="JQD302" s="460"/>
      <c r="JQE302" s="460"/>
      <c r="JQH302" s="460"/>
      <c r="JQI302" s="460"/>
      <c r="JQJ302" s="460"/>
      <c r="JQK302" s="460"/>
      <c r="JQL302" s="460"/>
      <c r="JQM302" s="460"/>
      <c r="JQN302" s="467"/>
      <c r="JQO302" s="460"/>
      <c r="JQP302" s="460"/>
      <c r="JQQ302" s="460"/>
      <c r="JQR302" s="460"/>
      <c r="JQU302" s="460"/>
      <c r="JQV302" s="460"/>
      <c r="JQW302" s="460"/>
      <c r="JQX302" s="460"/>
      <c r="JQY302" s="460"/>
      <c r="JQZ302" s="460"/>
      <c r="JRA302" s="467"/>
      <c r="JRB302" s="460"/>
      <c r="JRC302" s="460"/>
      <c r="JRD302" s="460"/>
      <c r="JRE302" s="460"/>
      <c r="JRH302" s="460"/>
      <c r="JRI302" s="460"/>
      <c r="JRJ302" s="460"/>
      <c r="JRK302" s="460"/>
      <c r="JRL302" s="460"/>
      <c r="JRM302" s="460"/>
      <c r="JRN302" s="467"/>
      <c r="JRO302" s="460"/>
      <c r="JRP302" s="460"/>
      <c r="JRQ302" s="460"/>
      <c r="JRR302" s="460"/>
      <c r="JRU302" s="460"/>
      <c r="JRV302" s="460"/>
      <c r="JRW302" s="460"/>
      <c r="JRX302" s="460"/>
      <c r="JRY302" s="460"/>
      <c r="JRZ302" s="460"/>
      <c r="JSA302" s="467"/>
      <c r="JSB302" s="460"/>
      <c r="JSC302" s="460"/>
      <c r="JSD302" s="460"/>
      <c r="JSE302" s="460"/>
      <c r="JSH302" s="460"/>
      <c r="JSI302" s="460"/>
      <c r="JSJ302" s="460"/>
      <c r="JSK302" s="460"/>
      <c r="JSL302" s="460"/>
      <c r="JSM302" s="460"/>
      <c r="JSN302" s="467"/>
      <c r="JSO302" s="460"/>
      <c r="JSP302" s="460"/>
      <c r="JSQ302" s="460"/>
      <c r="JSR302" s="460"/>
      <c r="JSU302" s="460"/>
      <c r="JSV302" s="460"/>
      <c r="JSW302" s="460"/>
      <c r="JSX302" s="460"/>
      <c r="JSY302" s="460"/>
      <c r="JSZ302" s="460"/>
      <c r="JTA302" s="467"/>
      <c r="JTB302" s="460"/>
      <c r="JTC302" s="460"/>
      <c r="JTD302" s="460"/>
      <c r="JTE302" s="460"/>
      <c r="JTH302" s="460"/>
      <c r="JTI302" s="460"/>
      <c r="JTJ302" s="460"/>
      <c r="JTK302" s="460"/>
      <c r="JTL302" s="460"/>
      <c r="JTM302" s="460"/>
      <c r="JTN302" s="467"/>
      <c r="JTO302" s="460"/>
      <c r="JTP302" s="460"/>
      <c r="JTQ302" s="460"/>
      <c r="JTR302" s="460"/>
      <c r="JTU302" s="460"/>
      <c r="JTV302" s="460"/>
      <c r="JTW302" s="460"/>
      <c r="JTX302" s="460"/>
      <c r="JTY302" s="460"/>
      <c r="JTZ302" s="460"/>
      <c r="JUA302" s="467"/>
      <c r="JUB302" s="460"/>
      <c r="JUC302" s="460"/>
      <c r="JUD302" s="460"/>
      <c r="JUE302" s="460"/>
      <c r="JUH302" s="460"/>
      <c r="JUI302" s="460"/>
      <c r="JUJ302" s="460"/>
      <c r="JUK302" s="460"/>
      <c r="JUL302" s="460"/>
      <c r="JUM302" s="460"/>
      <c r="JUN302" s="467"/>
      <c r="JUO302" s="460"/>
      <c r="JUP302" s="460"/>
      <c r="JUQ302" s="460"/>
      <c r="JUR302" s="460"/>
      <c r="JUU302" s="460"/>
      <c r="JUV302" s="460"/>
      <c r="JUW302" s="460"/>
      <c r="JUX302" s="460"/>
      <c r="JUY302" s="460"/>
      <c r="JUZ302" s="460"/>
      <c r="JVA302" s="467"/>
      <c r="JVB302" s="460"/>
      <c r="JVC302" s="460"/>
      <c r="JVD302" s="460"/>
      <c r="JVE302" s="460"/>
      <c r="JVH302" s="460"/>
      <c r="JVI302" s="460"/>
      <c r="JVJ302" s="460"/>
      <c r="JVK302" s="460"/>
      <c r="JVL302" s="460"/>
      <c r="JVM302" s="460"/>
      <c r="JVN302" s="467"/>
      <c r="JVO302" s="460"/>
      <c r="JVP302" s="460"/>
      <c r="JVQ302" s="460"/>
      <c r="JVR302" s="460"/>
      <c r="JVU302" s="460"/>
      <c r="JVV302" s="460"/>
      <c r="JVW302" s="460"/>
      <c r="JVX302" s="460"/>
      <c r="JVY302" s="460"/>
      <c r="JVZ302" s="460"/>
      <c r="JWA302" s="467"/>
      <c r="JWB302" s="460"/>
      <c r="JWC302" s="460"/>
      <c r="JWD302" s="460"/>
      <c r="JWE302" s="460"/>
      <c r="JWH302" s="460"/>
      <c r="JWI302" s="460"/>
      <c r="JWJ302" s="460"/>
      <c r="JWK302" s="460"/>
      <c r="JWL302" s="460"/>
      <c r="JWM302" s="460"/>
      <c r="JWN302" s="467"/>
      <c r="JWO302" s="460"/>
      <c r="JWP302" s="460"/>
      <c r="JWQ302" s="460"/>
      <c r="JWR302" s="460"/>
      <c r="JWU302" s="460"/>
      <c r="JWV302" s="460"/>
      <c r="JWW302" s="460"/>
      <c r="JWX302" s="460"/>
      <c r="JWY302" s="460"/>
      <c r="JWZ302" s="460"/>
      <c r="JXA302" s="467"/>
      <c r="JXB302" s="460"/>
      <c r="JXC302" s="460"/>
      <c r="JXD302" s="460"/>
      <c r="JXE302" s="460"/>
      <c r="JXH302" s="460"/>
      <c r="JXI302" s="460"/>
      <c r="JXJ302" s="460"/>
      <c r="JXK302" s="460"/>
      <c r="JXL302" s="460"/>
      <c r="JXM302" s="460"/>
      <c r="JXN302" s="467"/>
      <c r="JXO302" s="460"/>
      <c r="JXP302" s="460"/>
      <c r="JXQ302" s="460"/>
      <c r="JXR302" s="460"/>
      <c r="JXU302" s="460"/>
      <c r="JXV302" s="460"/>
      <c r="JXW302" s="460"/>
      <c r="JXX302" s="460"/>
      <c r="JXY302" s="460"/>
      <c r="JXZ302" s="460"/>
      <c r="JYA302" s="467"/>
      <c r="JYB302" s="460"/>
      <c r="JYC302" s="460"/>
      <c r="JYD302" s="460"/>
      <c r="JYE302" s="460"/>
      <c r="JYH302" s="460"/>
      <c r="JYI302" s="460"/>
      <c r="JYJ302" s="460"/>
      <c r="JYK302" s="460"/>
      <c r="JYL302" s="460"/>
      <c r="JYM302" s="460"/>
      <c r="JYN302" s="467"/>
      <c r="JYO302" s="460"/>
      <c r="JYP302" s="460"/>
      <c r="JYQ302" s="460"/>
      <c r="JYR302" s="460"/>
      <c r="JYU302" s="460"/>
      <c r="JYV302" s="460"/>
      <c r="JYW302" s="460"/>
      <c r="JYX302" s="460"/>
      <c r="JYY302" s="460"/>
      <c r="JYZ302" s="460"/>
      <c r="JZA302" s="467"/>
      <c r="JZB302" s="460"/>
      <c r="JZC302" s="460"/>
      <c r="JZD302" s="460"/>
      <c r="JZE302" s="460"/>
      <c r="JZH302" s="460"/>
      <c r="JZI302" s="460"/>
      <c r="JZJ302" s="460"/>
      <c r="JZK302" s="460"/>
      <c r="JZL302" s="460"/>
      <c r="JZM302" s="460"/>
      <c r="JZN302" s="467"/>
      <c r="JZO302" s="460"/>
      <c r="JZP302" s="460"/>
      <c r="JZQ302" s="460"/>
      <c r="JZR302" s="460"/>
      <c r="JZU302" s="460"/>
      <c r="JZV302" s="460"/>
      <c r="JZW302" s="460"/>
      <c r="JZX302" s="460"/>
      <c r="JZY302" s="460"/>
      <c r="JZZ302" s="460"/>
      <c r="KAA302" s="467"/>
      <c r="KAB302" s="460"/>
      <c r="KAC302" s="460"/>
      <c r="KAD302" s="460"/>
      <c r="KAE302" s="460"/>
      <c r="KAH302" s="460"/>
      <c r="KAI302" s="460"/>
      <c r="KAJ302" s="460"/>
      <c r="KAK302" s="460"/>
      <c r="KAL302" s="460"/>
      <c r="KAM302" s="460"/>
      <c r="KAN302" s="467"/>
      <c r="KAO302" s="460"/>
      <c r="KAP302" s="460"/>
      <c r="KAQ302" s="460"/>
      <c r="KAR302" s="460"/>
      <c r="KAU302" s="460"/>
      <c r="KAV302" s="460"/>
      <c r="KAW302" s="460"/>
      <c r="KAX302" s="460"/>
      <c r="KAY302" s="460"/>
      <c r="KAZ302" s="460"/>
      <c r="KBA302" s="467"/>
      <c r="KBB302" s="460"/>
      <c r="KBC302" s="460"/>
      <c r="KBD302" s="460"/>
      <c r="KBE302" s="460"/>
      <c r="KBH302" s="460"/>
      <c r="KBI302" s="460"/>
      <c r="KBJ302" s="460"/>
      <c r="KBK302" s="460"/>
      <c r="KBL302" s="460"/>
      <c r="KBM302" s="460"/>
      <c r="KBN302" s="467"/>
      <c r="KBO302" s="460"/>
      <c r="KBP302" s="460"/>
      <c r="KBQ302" s="460"/>
      <c r="KBR302" s="460"/>
      <c r="KBU302" s="460"/>
      <c r="KBV302" s="460"/>
      <c r="KBW302" s="460"/>
      <c r="KBX302" s="460"/>
      <c r="KBY302" s="460"/>
      <c r="KBZ302" s="460"/>
      <c r="KCA302" s="467"/>
      <c r="KCB302" s="460"/>
      <c r="KCC302" s="460"/>
      <c r="KCD302" s="460"/>
      <c r="KCE302" s="460"/>
      <c r="KCH302" s="460"/>
      <c r="KCI302" s="460"/>
      <c r="KCJ302" s="460"/>
      <c r="KCK302" s="460"/>
      <c r="KCL302" s="460"/>
      <c r="KCM302" s="460"/>
      <c r="KCN302" s="467"/>
      <c r="KCO302" s="460"/>
      <c r="KCP302" s="460"/>
      <c r="KCQ302" s="460"/>
      <c r="KCR302" s="460"/>
      <c r="KCU302" s="460"/>
      <c r="KCV302" s="460"/>
      <c r="KCW302" s="460"/>
      <c r="KCX302" s="460"/>
      <c r="KCY302" s="460"/>
      <c r="KCZ302" s="460"/>
      <c r="KDA302" s="467"/>
      <c r="KDB302" s="460"/>
      <c r="KDC302" s="460"/>
      <c r="KDD302" s="460"/>
      <c r="KDE302" s="460"/>
      <c r="KDH302" s="460"/>
      <c r="KDI302" s="460"/>
      <c r="KDJ302" s="460"/>
      <c r="KDK302" s="460"/>
      <c r="KDL302" s="460"/>
      <c r="KDM302" s="460"/>
      <c r="KDN302" s="467"/>
      <c r="KDO302" s="460"/>
      <c r="KDP302" s="460"/>
      <c r="KDQ302" s="460"/>
      <c r="KDR302" s="460"/>
      <c r="KDU302" s="460"/>
      <c r="KDV302" s="460"/>
      <c r="KDW302" s="460"/>
      <c r="KDX302" s="460"/>
      <c r="KDY302" s="460"/>
      <c r="KDZ302" s="460"/>
      <c r="KEA302" s="467"/>
      <c r="KEB302" s="460"/>
      <c r="KEC302" s="460"/>
      <c r="KED302" s="460"/>
      <c r="KEE302" s="460"/>
      <c r="KEH302" s="460"/>
      <c r="KEI302" s="460"/>
      <c r="KEJ302" s="460"/>
      <c r="KEK302" s="460"/>
      <c r="KEL302" s="460"/>
      <c r="KEM302" s="460"/>
      <c r="KEN302" s="467"/>
      <c r="KEO302" s="460"/>
      <c r="KEP302" s="460"/>
      <c r="KEQ302" s="460"/>
      <c r="KER302" s="460"/>
      <c r="KEU302" s="460"/>
      <c r="KEV302" s="460"/>
      <c r="KEW302" s="460"/>
      <c r="KEX302" s="460"/>
      <c r="KEY302" s="460"/>
      <c r="KEZ302" s="460"/>
      <c r="KFA302" s="467"/>
      <c r="KFB302" s="460"/>
      <c r="KFC302" s="460"/>
      <c r="KFD302" s="460"/>
      <c r="KFE302" s="460"/>
      <c r="KFH302" s="460"/>
      <c r="KFI302" s="460"/>
      <c r="KFJ302" s="460"/>
      <c r="KFK302" s="460"/>
      <c r="KFL302" s="460"/>
      <c r="KFM302" s="460"/>
      <c r="KFN302" s="467"/>
      <c r="KFO302" s="460"/>
      <c r="KFP302" s="460"/>
      <c r="KFQ302" s="460"/>
      <c r="KFR302" s="460"/>
      <c r="KFU302" s="460"/>
      <c r="KFV302" s="460"/>
      <c r="KFW302" s="460"/>
      <c r="KFX302" s="460"/>
      <c r="KFY302" s="460"/>
      <c r="KFZ302" s="460"/>
      <c r="KGA302" s="467"/>
      <c r="KGB302" s="460"/>
      <c r="KGC302" s="460"/>
      <c r="KGD302" s="460"/>
      <c r="KGE302" s="460"/>
      <c r="KGH302" s="460"/>
      <c r="KGI302" s="460"/>
      <c r="KGJ302" s="460"/>
      <c r="KGK302" s="460"/>
      <c r="KGL302" s="460"/>
      <c r="KGM302" s="460"/>
      <c r="KGN302" s="467"/>
      <c r="KGO302" s="460"/>
      <c r="KGP302" s="460"/>
      <c r="KGQ302" s="460"/>
      <c r="KGR302" s="460"/>
      <c r="KGU302" s="460"/>
      <c r="KGV302" s="460"/>
      <c r="KGW302" s="460"/>
      <c r="KGX302" s="460"/>
      <c r="KGY302" s="460"/>
      <c r="KGZ302" s="460"/>
      <c r="KHA302" s="467"/>
      <c r="KHB302" s="460"/>
      <c r="KHC302" s="460"/>
      <c r="KHD302" s="460"/>
      <c r="KHE302" s="460"/>
      <c r="KHH302" s="460"/>
      <c r="KHI302" s="460"/>
      <c r="KHJ302" s="460"/>
      <c r="KHK302" s="460"/>
      <c r="KHL302" s="460"/>
      <c r="KHM302" s="460"/>
      <c r="KHN302" s="467"/>
      <c r="KHO302" s="460"/>
      <c r="KHP302" s="460"/>
      <c r="KHQ302" s="460"/>
      <c r="KHR302" s="460"/>
      <c r="KHU302" s="460"/>
      <c r="KHV302" s="460"/>
      <c r="KHW302" s="460"/>
      <c r="KHX302" s="460"/>
      <c r="KHY302" s="460"/>
      <c r="KHZ302" s="460"/>
      <c r="KIA302" s="467"/>
      <c r="KIB302" s="460"/>
      <c r="KIC302" s="460"/>
      <c r="KID302" s="460"/>
      <c r="KIE302" s="460"/>
      <c r="KIH302" s="460"/>
      <c r="KII302" s="460"/>
      <c r="KIJ302" s="460"/>
      <c r="KIK302" s="460"/>
      <c r="KIL302" s="460"/>
      <c r="KIM302" s="460"/>
      <c r="KIN302" s="467"/>
      <c r="KIO302" s="460"/>
      <c r="KIP302" s="460"/>
      <c r="KIQ302" s="460"/>
      <c r="KIR302" s="460"/>
      <c r="KIU302" s="460"/>
      <c r="KIV302" s="460"/>
      <c r="KIW302" s="460"/>
      <c r="KIX302" s="460"/>
      <c r="KIY302" s="460"/>
      <c r="KIZ302" s="460"/>
      <c r="KJA302" s="467"/>
      <c r="KJB302" s="460"/>
      <c r="KJC302" s="460"/>
      <c r="KJD302" s="460"/>
      <c r="KJE302" s="460"/>
      <c r="KJH302" s="460"/>
      <c r="KJI302" s="460"/>
      <c r="KJJ302" s="460"/>
      <c r="KJK302" s="460"/>
      <c r="KJL302" s="460"/>
      <c r="KJM302" s="460"/>
      <c r="KJN302" s="467"/>
      <c r="KJO302" s="460"/>
      <c r="KJP302" s="460"/>
      <c r="KJQ302" s="460"/>
      <c r="KJR302" s="460"/>
      <c r="KJU302" s="460"/>
      <c r="KJV302" s="460"/>
      <c r="KJW302" s="460"/>
      <c r="KJX302" s="460"/>
      <c r="KJY302" s="460"/>
      <c r="KJZ302" s="460"/>
      <c r="KKA302" s="467"/>
      <c r="KKB302" s="460"/>
      <c r="KKC302" s="460"/>
      <c r="KKD302" s="460"/>
      <c r="KKE302" s="460"/>
      <c r="KKH302" s="460"/>
      <c r="KKI302" s="460"/>
      <c r="KKJ302" s="460"/>
      <c r="KKK302" s="460"/>
      <c r="KKL302" s="460"/>
      <c r="KKM302" s="460"/>
      <c r="KKN302" s="467"/>
      <c r="KKO302" s="460"/>
      <c r="KKP302" s="460"/>
      <c r="KKQ302" s="460"/>
      <c r="KKR302" s="460"/>
      <c r="KKU302" s="460"/>
      <c r="KKV302" s="460"/>
      <c r="KKW302" s="460"/>
      <c r="KKX302" s="460"/>
      <c r="KKY302" s="460"/>
      <c r="KKZ302" s="460"/>
      <c r="KLA302" s="467"/>
      <c r="KLB302" s="460"/>
      <c r="KLC302" s="460"/>
      <c r="KLD302" s="460"/>
      <c r="KLE302" s="460"/>
      <c r="KLH302" s="460"/>
      <c r="KLI302" s="460"/>
      <c r="KLJ302" s="460"/>
      <c r="KLK302" s="460"/>
      <c r="KLL302" s="460"/>
      <c r="KLM302" s="460"/>
      <c r="KLN302" s="467"/>
      <c r="KLO302" s="460"/>
      <c r="KLP302" s="460"/>
      <c r="KLQ302" s="460"/>
      <c r="KLR302" s="460"/>
      <c r="KLU302" s="460"/>
      <c r="KLV302" s="460"/>
      <c r="KLW302" s="460"/>
      <c r="KLX302" s="460"/>
      <c r="KLY302" s="460"/>
      <c r="KLZ302" s="460"/>
      <c r="KMA302" s="467"/>
      <c r="KMB302" s="460"/>
      <c r="KMC302" s="460"/>
      <c r="KMD302" s="460"/>
      <c r="KME302" s="460"/>
      <c r="KMH302" s="460"/>
      <c r="KMI302" s="460"/>
      <c r="KMJ302" s="460"/>
      <c r="KMK302" s="460"/>
      <c r="KML302" s="460"/>
      <c r="KMM302" s="460"/>
      <c r="KMN302" s="467"/>
      <c r="KMO302" s="460"/>
      <c r="KMP302" s="460"/>
      <c r="KMQ302" s="460"/>
      <c r="KMR302" s="460"/>
      <c r="KMU302" s="460"/>
      <c r="KMV302" s="460"/>
      <c r="KMW302" s="460"/>
      <c r="KMX302" s="460"/>
      <c r="KMY302" s="460"/>
      <c r="KMZ302" s="460"/>
      <c r="KNA302" s="467"/>
      <c r="KNB302" s="460"/>
      <c r="KNC302" s="460"/>
      <c r="KND302" s="460"/>
      <c r="KNE302" s="460"/>
      <c r="KNH302" s="460"/>
      <c r="KNI302" s="460"/>
      <c r="KNJ302" s="460"/>
      <c r="KNK302" s="460"/>
      <c r="KNL302" s="460"/>
      <c r="KNM302" s="460"/>
      <c r="KNN302" s="467"/>
      <c r="KNO302" s="460"/>
      <c r="KNP302" s="460"/>
      <c r="KNQ302" s="460"/>
      <c r="KNR302" s="460"/>
      <c r="KNU302" s="460"/>
      <c r="KNV302" s="460"/>
      <c r="KNW302" s="460"/>
      <c r="KNX302" s="460"/>
      <c r="KNY302" s="460"/>
      <c r="KNZ302" s="460"/>
      <c r="KOA302" s="467"/>
      <c r="KOB302" s="460"/>
      <c r="KOC302" s="460"/>
      <c r="KOD302" s="460"/>
      <c r="KOE302" s="460"/>
      <c r="KOH302" s="460"/>
      <c r="KOI302" s="460"/>
      <c r="KOJ302" s="460"/>
      <c r="KOK302" s="460"/>
      <c r="KOL302" s="460"/>
      <c r="KOM302" s="460"/>
      <c r="KON302" s="467"/>
      <c r="KOO302" s="460"/>
      <c r="KOP302" s="460"/>
      <c r="KOQ302" s="460"/>
      <c r="KOR302" s="460"/>
      <c r="KOU302" s="460"/>
      <c r="KOV302" s="460"/>
      <c r="KOW302" s="460"/>
      <c r="KOX302" s="460"/>
      <c r="KOY302" s="460"/>
      <c r="KOZ302" s="460"/>
      <c r="KPA302" s="467"/>
      <c r="KPB302" s="460"/>
      <c r="KPC302" s="460"/>
      <c r="KPD302" s="460"/>
      <c r="KPE302" s="460"/>
      <c r="KPH302" s="460"/>
      <c r="KPI302" s="460"/>
      <c r="KPJ302" s="460"/>
      <c r="KPK302" s="460"/>
      <c r="KPL302" s="460"/>
      <c r="KPM302" s="460"/>
      <c r="KPN302" s="467"/>
      <c r="KPO302" s="460"/>
      <c r="KPP302" s="460"/>
      <c r="KPQ302" s="460"/>
      <c r="KPR302" s="460"/>
      <c r="KPU302" s="460"/>
      <c r="KPV302" s="460"/>
      <c r="KPW302" s="460"/>
      <c r="KPX302" s="460"/>
      <c r="KPY302" s="460"/>
      <c r="KPZ302" s="460"/>
      <c r="KQA302" s="467"/>
      <c r="KQB302" s="460"/>
      <c r="KQC302" s="460"/>
      <c r="KQD302" s="460"/>
      <c r="KQE302" s="460"/>
      <c r="KQH302" s="460"/>
      <c r="KQI302" s="460"/>
      <c r="KQJ302" s="460"/>
      <c r="KQK302" s="460"/>
      <c r="KQL302" s="460"/>
      <c r="KQM302" s="460"/>
      <c r="KQN302" s="467"/>
      <c r="KQO302" s="460"/>
      <c r="KQP302" s="460"/>
      <c r="KQQ302" s="460"/>
      <c r="KQR302" s="460"/>
      <c r="KQU302" s="460"/>
      <c r="KQV302" s="460"/>
      <c r="KQW302" s="460"/>
      <c r="KQX302" s="460"/>
      <c r="KQY302" s="460"/>
      <c r="KQZ302" s="460"/>
      <c r="KRA302" s="467"/>
      <c r="KRB302" s="460"/>
      <c r="KRC302" s="460"/>
      <c r="KRD302" s="460"/>
      <c r="KRE302" s="460"/>
      <c r="KRH302" s="460"/>
      <c r="KRI302" s="460"/>
      <c r="KRJ302" s="460"/>
      <c r="KRK302" s="460"/>
      <c r="KRL302" s="460"/>
      <c r="KRM302" s="460"/>
      <c r="KRN302" s="467"/>
      <c r="KRO302" s="460"/>
      <c r="KRP302" s="460"/>
      <c r="KRQ302" s="460"/>
      <c r="KRR302" s="460"/>
      <c r="KRU302" s="460"/>
      <c r="KRV302" s="460"/>
      <c r="KRW302" s="460"/>
      <c r="KRX302" s="460"/>
      <c r="KRY302" s="460"/>
      <c r="KRZ302" s="460"/>
      <c r="KSA302" s="467"/>
      <c r="KSB302" s="460"/>
      <c r="KSC302" s="460"/>
      <c r="KSD302" s="460"/>
      <c r="KSE302" s="460"/>
      <c r="KSH302" s="460"/>
      <c r="KSI302" s="460"/>
      <c r="KSJ302" s="460"/>
      <c r="KSK302" s="460"/>
      <c r="KSL302" s="460"/>
      <c r="KSM302" s="460"/>
      <c r="KSN302" s="467"/>
      <c r="KSO302" s="460"/>
      <c r="KSP302" s="460"/>
      <c r="KSQ302" s="460"/>
      <c r="KSR302" s="460"/>
      <c r="KSU302" s="460"/>
      <c r="KSV302" s="460"/>
      <c r="KSW302" s="460"/>
      <c r="KSX302" s="460"/>
      <c r="KSY302" s="460"/>
      <c r="KSZ302" s="460"/>
      <c r="KTA302" s="467"/>
      <c r="KTB302" s="460"/>
      <c r="KTC302" s="460"/>
      <c r="KTD302" s="460"/>
      <c r="KTE302" s="460"/>
      <c r="KTH302" s="460"/>
      <c r="KTI302" s="460"/>
      <c r="KTJ302" s="460"/>
      <c r="KTK302" s="460"/>
      <c r="KTL302" s="460"/>
      <c r="KTM302" s="460"/>
      <c r="KTN302" s="467"/>
      <c r="KTO302" s="460"/>
      <c r="KTP302" s="460"/>
      <c r="KTQ302" s="460"/>
      <c r="KTR302" s="460"/>
      <c r="KTU302" s="460"/>
      <c r="KTV302" s="460"/>
      <c r="KTW302" s="460"/>
      <c r="KTX302" s="460"/>
      <c r="KTY302" s="460"/>
      <c r="KTZ302" s="460"/>
      <c r="KUA302" s="467"/>
      <c r="KUB302" s="460"/>
      <c r="KUC302" s="460"/>
      <c r="KUD302" s="460"/>
      <c r="KUE302" s="460"/>
      <c r="KUH302" s="460"/>
      <c r="KUI302" s="460"/>
      <c r="KUJ302" s="460"/>
      <c r="KUK302" s="460"/>
      <c r="KUL302" s="460"/>
      <c r="KUM302" s="460"/>
      <c r="KUN302" s="467"/>
      <c r="KUO302" s="460"/>
      <c r="KUP302" s="460"/>
      <c r="KUQ302" s="460"/>
      <c r="KUR302" s="460"/>
      <c r="KUU302" s="460"/>
      <c r="KUV302" s="460"/>
      <c r="KUW302" s="460"/>
      <c r="KUX302" s="460"/>
      <c r="KUY302" s="460"/>
      <c r="KUZ302" s="460"/>
      <c r="KVA302" s="467"/>
      <c r="KVB302" s="460"/>
      <c r="KVC302" s="460"/>
      <c r="KVD302" s="460"/>
      <c r="KVE302" s="460"/>
      <c r="KVH302" s="460"/>
      <c r="KVI302" s="460"/>
      <c r="KVJ302" s="460"/>
      <c r="KVK302" s="460"/>
      <c r="KVL302" s="460"/>
      <c r="KVM302" s="460"/>
      <c r="KVN302" s="467"/>
      <c r="KVO302" s="460"/>
      <c r="KVP302" s="460"/>
      <c r="KVQ302" s="460"/>
      <c r="KVR302" s="460"/>
      <c r="KVU302" s="460"/>
      <c r="KVV302" s="460"/>
      <c r="KVW302" s="460"/>
      <c r="KVX302" s="460"/>
      <c r="KVY302" s="460"/>
      <c r="KVZ302" s="460"/>
      <c r="KWA302" s="467"/>
      <c r="KWB302" s="460"/>
      <c r="KWC302" s="460"/>
      <c r="KWD302" s="460"/>
      <c r="KWE302" s="460"/>
      <c r="KWH302" s="460"/>
      <c r="KWI302" s="460"/>
      <c r="KWJ302" s="460"/>
      <c r="KWK302" s="460"/>
      <c r="KWL302" s="460"/>
      <c r="KWM302" s="460"/>
      <c r="KWN302" s="467"/>
      <c r="KWO302" s="460"/>
      <c r="KWP302" s="460"/>
      <c r="KWQ302" s="460"/>
      <c r="KWR302" s="460"/>
      <c r="KWU302" s="460"/>
      <c r="KWV302" s="460"/>
      <c r="KWW302" s="460"/>
      <c r="KWX302" s="460"/>
      <c r="KWY302" s="460"/>
      <c r="KWZ302" s="460"/>
      <c r="KXA302" s="467"/>
      <c r="KXB302" s="460"/>
      <c r="KXC302" s="460"/>
      <c r="KXD302" s="460"/>
      <c r="KXE302" s="460"/>
      <c r="KXH302" s="460"/>
      <c r="KXI302" s="460"/>
      <c r="KXJ302" s="460"/>
      <c r="KXK302" s="460"/>
      <c r="KXL302" s="460"/>
      <c r="KXM302" s="460"/>
      <c r="KXN302" s="467"/>
      <c r="KXO302" s="460"/>
      <c r="KXP302" s="460"/>
      <c r="KXQ302" s="460"/>
      <c r="KXR302" s="460"/>
      <c r="KXU302" s="460"/>
      <c r="KXV302" s="460"/>
      <c r="KXW302" s="460"/>
      <c r="KXX302" s="460"/>
      <c r="KXY302" s="460"/>
      <c r="KXZ302" s="460"/>
      <c r="KYA302" s="467"/>
      <c r="KYB302" s="460"/>
      <c r="KYC302" s="460"/>
      <c r="KYD302" s="460"/>
      <c r="KYE302" s="460"/>
      <c r="KYH302" s="460"/>
      <c r="KYI302" s="460"/>
      <c r="KYJ302" s="460"/>
      <c r="KYK302" s="460"/>
      <c r="KYL302" s="460"/>
      <c r="KYM302" s="460"/>
      <c r="KYN302" s="467"/>
      <c r="KYO302" s="460"/>
      <c r="KYP302" s="460"/>
      <c r="KYQ302" s="460"/>
      <c r="KYR302" s="460"/>
      <c r="KYU302" s="460"/>
      <c r="KYV302" s="460"/>
      <c r="KYW302" s="460"/>
      <c r="KYX302" s="460"/>
      <c r="KYY302" s="460"/>
      <c r="KYZ302" s="460"/>
      <c r="KZA302" s="467"/>
      <c r="KZB302" s="460"/>
      <c r="KZC302" s="460"/>
      <c r="KZD302" s="460"/>
      <c r="KZE302" s="460"/>
      <c r="KZH302" s="460"/>
      <c r="KZI302" s="460"/>
      <c r="KZJ302" s="460"/>
      <c r="KZK302" s="460"/>
      <c r="KZL302" s="460"/>
      <c r="KZM302" s="460"/>
      <c r="KZN302" s="467"/>
      <c r="KZO302" s="460"/>
      <c r="KZP302" s="460"/>
      <c r="KZQ302" s="460"/>
      <c r="KZR302" s="460"/>
      <c r="KZU302" s="460"/>
      <c r="KZV302" s="460"/>
      <c r="KZW302" s="460"/>
      <c r="KZX302" s="460"/>
      <c r="KZY302" s="460"/>
      <c r="KZZ302" s="460"/>
      <c r="LAA302" s="467"/>
      <c r="LAB302" s="460"/>
      <c r="LAC302" s="460"/>
      <c r="LAD302" s="460"/>
      <c r="LAE302" s="460"/>
      <c r="LAH302" s="460"/>
      <c r="LAI302" s="460"/>
      <c r="LAJ302" s="460"/>
      <c r="LAK302" s="460"/>
      <c r="LAL302" s="460"/>
      <c r="LAM302" s="460"/>
      <c r="LAN302" s="467"/>
      <c r="LAO302" s="460"/>
      <c r="LAP302" s="460"/>
      <c r="LAQ302" s="460"/>
      <c r="LAR302" s="460"/>
      <c r="LAU302" s="460"/>
      <c r="LAV302" s="460"/>
      <c r="LAW302" s="460"/>
      <c r="LAX302" s="460"/>
      <c r="LAY302" s="460"/>
      <c r="LAZ302" s="460"/>
      <c r="LBA302" s="467"/>
      <c r="LBB302" s="460"/>
      <c r="LBC302" s="460"/>
      <c r="LBD302" s="460"/>
      <c r="LBE302" s="460"/>
      <c r="LBH302" s="460"/>
      <c r="LBI302" s="460"/>
      <c r="LBJ302" s="460"/>
      <c r="LBK302" s="460"/>
      <c r="LBL302" s="460"/>
      <c r="LBM302" s="460"/>
      <c r="LBN302" s="467"/>
      <c r="LBO302" s="460"/>
      <c r="LBP302" s="460"/>
      <c r="LBQ302" s="460"/>
      <c r="LBR302" s="460"/>
      <c r="LBU302" s="460"/>
      <c r="LBV302" s="460"/>
      <c r="LBW302" s="460"/>
      <c r="LBX302" s="460"/>
      <c r="LBY302" s="460"/>
      <c r="LBZ302" s="460"/>
      <c r="LCA302" s="467"/>
      <c r="LCB302" s="460"/>
      <c r="LCC302" s="460"/>
      <c r="LCD302" s="460"/>
      <c r="LCE302" s="460"/>
      <c r="LCH302" s="460"/>
      <c r="LCI302" s="460"/>
      <c r="LCJ302" s="460"/>
      <c r="LCK302" s="460"/>
      <c r="LCL302" s="460"/>
      <c r="LCM302" s="460"/>
      <c r="LCN302" s="467"/>
      <c r="LCO302" s="460"/>
      <c r="LCP302" s="460"/>
      <c r="LCQ302" s="460"/>
      <c r="LCR302" s="460"/>
      <c r="LCU302" s="460"/>
      <c r="LCV302" s="460"/>
      <c r="LCW302" s="460"/>
      <c r="LCX302" s="460"/>
      <c r="LCY302" s="460"/>
      <c r="LCZ302" s="460"/>
      <c r="LDA302" s="467"/>
      <c r="LDB302" s="460"/>
      <c r="LDC302" s="460"/>
      <c r="LDD302" s="460"/>
      <c r="LDE302" s="460"/>
      <c r="LDH302" s="460"/>
      <c r="LDI302" s="460"/>
      <c r="LDJ302" s="460"/>
      <c r="LDK302" s="460"/>
      <c r="LDL302" s="460"/>
      <c r="LDM302" s="460"/>
      <c r="LDN302" s="467"/>
      <c r="LDO302" s="460"/>
      <c r="LDP302" s="460"/>
      <c r="LDQ302" s="460"/>
      <c r="LDR302" s="460"/>
      <c r="LDU302" s="460"/>
      <c r="LDV302" s="460"/>
      <c r="LDW302" s="460"/>
      <c r="LDX302" s="460"/>
      <c r="LDY302" s="460"/>
      <c r="LDZ302" s="460"/>
      <c r="LEA302" s="467"/>
      <c r="LEB302" s="460"/>
      <c r="LEC302" s="460"/>
      <c r="LED302" s="460"/>
      <c r="LEE302" s="460"/>
      <c r="LEH302" s="460"/>
      <c r="LEI302" s="460"/>
      <c r="LEJ302" s="460"/>
      <c r="LEK302" s="460"/>
      <c r="LEL302" s="460"/>
      <c r="LEM302" s="460"/>
      <c r="LEN302" s="467"/>
      <c r="LEO302" s="460"/>
      <c r="LEP302" s="460"/>
      <c r="LEQ302" s="460"/>
      <c r="LER302" s="460"/>
      <c r="LEU302" s="460"/>
      <c r="LEV302" s="460"/>
      <c r="LEW302" s="460"/>
      <c r="LEX302" s="460"/>
      <c r="LEY302" s="460"/>
      <c r="LEZ302" s="460"/>
      <c r="LFA302" s="467"/>
      <c r="LFB302" s="460"/>
      <c r="LFC302" s="460"/>
      <c r="LFD302" s="460"/>
      <c r="LFE302" s="460"/>
      <c r="LFH302" s="460"/>
      <c r="LFI302" s="460"/>
      <c r="LFJ302" s="460"/>
      <c r="LFK302" s="460"/>
      <c r="LFL302" s="460"/>
      <c r="LFM302" s="460"/>
      <c r="LFN302" s="467"/>
      <c r="LFO302" s="460"/>
      <c r="LFP302" s="460"/>
      <c r="LFQ302" s="460"/>
      <c r="LFR302" s="460"/>
      <c r="LFU302" s="460"/>
      <c r="LFV302" s="460"/>
      <c r="LFW302" s="460"/>
      <c r="LFX302" s="460"/>
      <c r="LFY302" s="460"/>
      <c r="LFZ302" s="460"/>
      <c r="LGA302" s="467"/>
      <c r="LGB302" s="460"/>
      <c r="LGC302" s="460"/>
      <c r="LGD302" s="460"/>
      <c r="LGE302" s="460"/>
      <c r="LGH302" s="460"/>
      <c r="LGI302" s="460"/>
      <c r="LGJ302" s="460"/>
      <c r="LGK302" s="460"/>
      <c r="LGL302" s="460"/>
      <c r="LGM302" s="460"/>
      <c r="LGN302" s="467"/>
      <c r="LGO302" s="460"/>
      <c r="LGP302" s="460"/>
      <c r="LGQ302" s="460"/>
      <c r="LGR302" s="460"/>
      <c r="LGU302" s="460"/>
      <c r="LGV302" s="460"/>
      <c r="LGW302" s="460"/>
      <c r="LGX302" s="460"/>
      <c r="LGY302" s="460"/>
      <c r="LGZ302" s="460"/>
      <c r="LHA302" s="467"/>
      <c r="LHB302" s="460"/>
      <c r="LHC302" s="460"/>
      <c r="LHD302" s="460"/>
      <c r="LHE302" s="460"/>
      <c r="LHH302" s="460"/>
      <c r="LHI302" s="460"/>
      <c r="LHJ302" s="460"/>
      <c r="LHK302" s="460"/>
      <c r="LHL302" s="460"/>
      <c r="LHM302" s="460"/>
      <c r="LHN302" s="467"/>
      <c r="LHO302" s="460"/>
      <c r="LHP302" s="460"/>
      <c r="LHQ302" s="460"/>
      <c r="LHR302" s="460"/>
      <c r="LHU302" s="460"/>
      <c r="LHV302" s="460"/>
      <c r="LHW302" s="460"/>
      <c r="LHX302" s="460"/>
      <c r="LHY302" s="460"/>
      <c r="LHZ302" s="460"/>
      <c r="LIA302" s="467"/>
      <c r="LIB302" s="460"/>
      <c r="LIC302" s="460"/>
      <c r="LID302" s="460"/>
      <c r="LIE302" s="460"/>
      <c r="LIH302" s="460"/>
      <c r="LII302" s="460"/>
      <c r="LIJ302" s="460"/>
      <c r="LIK302" s="460"/>
      <c r="LIL302" s="460"/>
      <c r="LIM302" s="460"/>
      <c r="LIN302" s="467"/>
      <c r="LIO302" s="460"/>
      <c r="LIP302" s="460"/>
      <c r="LIQ302" s="460"/>
      <c r="LIR302" s="460"/>
      <c r="LIU302" s="460"/>
      <c r="LIV302" s="460"/>
      <c r="LIW302" s="460"/>
      <c r="LIX302" s="460"/>
      <c r="LIY302" s="460"/>
      <c r="LIZ302" s="460"/>
      <c r="LJA302" s="467"/>
      <c r="LJB302" s="460"/>
      <c r="LJC302" s="460"/>
      <c r="LJD302" s="460"/>
      <c r="LJE302" s="460"/>
      <c r="LJH302" s="460"/>
      <c r="LJI302" s="460"/>
      <c r="LJJ302" s="460"/>
      <c r="LJK302" s="460"/>
      <c r="LJL302" s="460"/>
      <c r="LJM302" s="460"/>
      <c r="LJN302" s="467"/>
      <c r="LJO302" s="460"/>
      <c r="LJP302" s="460"/>
      <c r="LJQ302" s="460"/>
      <c r="LJR302" s="460"/>
      <c r="LJU302" s="460"/>
      <c r="LJV302" s="460"/>
      <c r="LJW302" s="460"/>
      <c r="LJX302" s="460"/>
      <c r="LJY302" s="460"/>
      <c r="LJZ302" s="460"/>
      <c r="LKA302" s="467"/>
      <c r="LKB302" s="460"/>
      <c r="LKC302" s="460"/>
      <c r="LKD302" s="460"/>
      <c r="LKE302" s="460"/>
      <c r="LKH302" s="460"/>
      <c r="LKI302" s="460"/>
      <c r="LKJ302" s="460"/>
      <c r="LKK302" s="460"/>
      <c r="LKL302" s="460"/>
      <c r="LKM302" s="460"/>
      <c r="LKN302" s="467"/>
      <c r="LKO302" s="460"/>
      <c r="LKP302" s="460"/>
      <c r="LKQ302" s="460"/>
      <c r="LKR302" s="460"/>
      <c r="LKU302" s="460"/>
      <c r="LKV302" s="460"/>
      <c r="LKW302" s="460"/>
      <c r="LKX302" s="460"/>
      <c r="LKY302" s="460"/>
      <c r="LKZ302" s="460"/>
      <c r="LLA302" s="467"/>
      <c r="LLB302" s="460"/>
      <c r="LLC302" s="460"/>
      <c r="LLD302" s="460"/>
      <c r="LLE302" s="460"/>
      <c r="LLH302" s="460"/>
      <c r="LLI302" s="460"/>
      <c r="LLJ302" s="460"/>
      <c r="LLK302" s="460"/>
      <c r="LLL302" s="460"/>
      <c r="LLM302" s="460"/>
      <c r="LLN302" s="467"/>
      <c r="LLO302" s="460"/>
      <c r="LLP302" s="460"/>
      <c r="LLQ302" s="460"/>
      <c r="LLR302" s="460"/>
      <c r="LLU302" s="460"/>
      <c r="LLV302" s="460"/>
      <c r="LLW302" s="460"/>
      <c r="LLX302" s="460"/>
      <c r="LLY302" s="460"/>
      <c r="LLZ302" s="460"/>
      <c r="LMA302" s="467"/>
      <c r="LMB302" s="460"/>
      <c r="LMC302" s="460"/>
      <c r="LMD302" s="460"/>
      <c r="LME302" s="460"/>
      <c r="LMH302" s="460"/>
      <c r="LMI302" s="460"/>
      <c r="LMJ302" s="460"/>
      <c r="LMK302" s="460"/>
      <c r="LML302" s="460"/>
      <c r="LMM302" s="460"/>
      <c r="LMN302" s="467"/>
      <c r="LMO302" s="460"/>
      <c r="LMP302" s="460"/>
      <c r="LMQ302" s="460"/>
      <c r="LMR302" s="460"/>
      <c r="LMU302" s="460"/>
      <c r="LMV302" s="460"/>
      <c r="LMW302" s="460"/>
      <c r="LMX302" s="460"/>
      <c r="LMY302" s="460"/>
      <c r="LMZ302" s="460"/>
      <c r="LNA302" s="467"/>
      <c r="LNB302" s="460"/>
      <c r="LNC302" s="460"/>
      <c r="LND302" s="460"/>
      <c r="LNE302" s="460"/>
      <c r="LNH302" s="460"/>
      <c r="LNI302" s="460"/>
      <c r="LNJ302" s="460"/>
      <c r="LNK302" s="460"/>
      <c r="LNL302" s="460"/>
      <c r="LNM302" s="460"/>
      <c r="LNN302" s="467"/>
      <c r="LNO302" s="460"/>
      <c r="LNP302" s="460"/>
      <c r="LNQ302" s="460"/>
      <c r="LNR302" s="460"/>
      <c r="LNU302" s="460"/>
      <c r="LNV302" s="460"/>
      <c r="LNW302" s="460"/>
      <c r="LNX302" s="460"/>
      <c r="LNY302" s="460"/>
      <c r="LNZ302" s="460"/>
      <c r="LOA302" s="467"/>
      <c r="LOB302" s="460"/>
      <c r="LOC302" s="460"/>
      <c r="LOD302" s="460"/>
      <c r="LOE302" s="460"/>
      <c r="LOH302" s="460"/>
      <c r="LOI302" s="460"/>
      <c r="LOJ302" s="460"/>
      <c r="LOK302" s="460"/>
      <c r="LOL302" s="460"/>
      <c r="LOM302" s="460"/>
      <c r="LON302" s="467"/>
      <c r="LOO302" s="460"/>
      <c r="LOP302" s="460"/>
      <c r="LOQ302" s="460"/>
      <c r="LOR302" s="460"/>
      <c r="LOU302" s="460"/>
      <c r="LOV302" s="460"/>
      <c r="LOW302" s="460"/>
      <c r="LOX302" s="460"/>
      <c r="LOY302" s="460"/>
      <c r="LOZ302" s="460"/>
      <c r="LPA302" s="467"/>
      <c r="LPB302" s="460"/>
      <c r="LPC302" s="460"/>
      <c r="LPD302" s="460"/>
      <c r="LPE302" s="460"/>
      <c r="LPH302" s="460"/>
      <c r="LPI302" s="460"/>
      <c r="LPJ302" s="460"/>
      <c r="LPK302" s="460"/>
      <c r="LPL302" s="460"/>
      <c r="LPM302" s="460"/>
      <c r="LPN302" s="467"/>
      <c r="LPO302" s="460"/>
      <c r="LPP302" s="460"/>
      <c r="LPQ302" s="460"/>
      <c r="LPR302" s="460"/>
      <c r="LPU302" s="460"/>
      <c r="LPV302" s="460"/>
      <c r="LPW302" s="460"/>
      <c r="LPX302" s="460"/>
      <c r="LPY302" s="460"/>
      <c r="LPZ302" s="460"/>
      <c r="LQA302" s="467"/>
      <c r="LQB302" s="460"/>
      <c r="LQC302" s="460"/>
      <c r="LQD302" s="460"/>
      <c r="LQE302" s="460"/>
      <c r="LQH302" s="460"/>
      <c r="LQI302" s="460"/>
      <c r="LQJ302" s="460"/>
      <c r="LQK302" s="460"/>
      <c r="LQL302" s="460"/>
      <c r="LQM302" s="460"/>
      <c r="LQN302" s="467"/>
      <c r="LQO302" s="460"/>
      <c r="LQP302" s="460"/>
      <c r="LQQ302" s="460"/>
      <c r="LQR302" s="460"/>
      <c r="LQU302" s="460"/>
      <c r="LQV302" s="460"/>
      <c r="LQW302" s="460"/>
      <c r="LQX302" s="460"/>
      <c r="LQY302" s="460"/>
      <c r="LQZ302" s="460"/>
      <c r="LRA302" s="467"/>
      <c r="LRB302" s="460"/>
      <c r="LRC302" s="460"/>
      <c r="LRD302" s="460"/>
      <c r="LRE302" s="460"/>
      <c r="LRH302" s="460"/>
      <c r="LRI302" s="460"/>
      <c r="LRJ302" s="460"/>
      <c r="LRK302" s="460"/>
      <c r="LRL302" s="460"/>
      <c r="LRM302" s="460"/>
      <c r="LRN302" s="467"/>
      <c r="LRO302" s="460"/>
      <c r="LRP302" s="460"/>
      <c r="LRQ302" s="460"/>
      <c r="LRR302" s="460"/>
      <c r="LRU302" s="460"/>
      <c r="LRV302" s="460"/>
      <c r="LRW302" s="460"/>
      <c r="LRX302" s="460"/>
      <c r="LRY302" s="460"/>
      <c r="LRZ302" s="460"/>
      <c r="LSA302" s="467"/>
      <c r="LSB302" s="460"/>
      <c r="LSC302" s="460"/>
      <c r="LSD302" s="460"/>
      <c r="LSE302" s="460"/>
      <c r="LSH302" s="460"/>
      <c r="LSI302" s="460"/>
      <c r="LSJ302" s="460"/>
      <c r="LSK302" s="460"/>
      <c r="LSL302" s="460"/>
      <c r="LSM302" s="460"/>
      <c r="LSN302" s="467"/>
      <c r="LSO302" s="460"/>
      <c r="LSP302" s="460"/>
      <c r="LSQ302" s="460"/>
      <c r="LSR302" s="460"/>
      <c r="LSU302" s="460"/>
      <c r="LSV302" s="460"/>
      <c r="LSW302" s="460"/>
      <c r="LSX302" s="460"/>
      <c r="LSY302" s="460"/>
      <c r="LSZ302" s="460"/>
      <c r="LTA302" s="467"/>
      <c r="LTB302" s="460"/>
      <c r="LTC302" s="460"/>
      <c r="LTD302" s="460"/>
      <c r="LTE302" s="460"/>
      <c r="LTH302" s="460"/>
      <c r="LTI302" s="460"/>
      <c r="LTJ302" s="460"/>
      <c r="LTK302" s="460"/>
      <c r="LTL302" s="460"/>
      <c r="LTM302" s="460"/>
      <c r="LTN302" s="467"/>
      <c r="LTO302" s="460"/>
      <c r="LTP302" s="460"/>
      <c r="LTQ302" s="460"/>
      <c r="LTR302" s="460"/>
      <c r="LTU302" s="460"/>
      <c r="LTV302" s="460"/>
      <c r="LTW302" s="460"/>
      <c r="LTX302" s="460"/>
      <c r="LTY302" s="460"/>
      <c r="LTZ302" s="460"/>
      <c r="LUA302" s="467"/>
      <c r="LUB302" s="460"/>
      <c r="LUC302" s="460"/>
      <c r="LUD302" s="460"/>
      <c r="LUE302" s="460"/>
      <c r="LUH302" s="460"/>
      <c r="LUI302" s="460"/>
      <c r="LUJ302" s="460"/>
      <c r="LUK302" s="460"/>
      <c r="LUL302" s="460"/>
      <c r="LUM302" s="460"/>
      <c r="LUN302" s="467"/>
      <c r="LUO302" s="460"/>
      <c r="LUP302" s="460"/>
      <c r="LUQ302" s="460"/>
      <c r="LUR302" s="460"/>
      <c r="LUU302" s="460"/>
      <c r="LUV302" s="460"/>
      <c r="LUW302" s="460"/>
      <c r="LUX302" s="460"/>
      <c r="LUY302" s="460"/>
      <c r="LUZ302" s="460"/>
      <c r="LVA302" s="467"/>
      <c r="LVB302" s="460"/>
      <c r="LVC302" s="460"/>
      <c r="LVD302" s="460"/>
      <c r="LVE302" s="460"/>
      <c r="LVH302" s="460"/>
      <c r="LVI302" s="460"/>
      <c r="LVJ302" s="460"/>
      <c r="LVK302" s="460"/>
      <c r="LVL302" s="460"/>
      <c r="LVM302" s="460"/>
      <c r="LVN302" s="467"/>
      <c r="LVO302" s="460"/>
      <c r="LVP302" s="460"/>
      <c r="LVQ302" s="460"/>
      <c r="LVR302" s="460"/>
      <c r="LVU302" s="460"/>
      <c r="LVV302" s="460"/>
      <c r="LVW302" s="460"/>
      <c r="LVX302" s="460"/>
      <c r="LVY302" s="460"/>
      <c r="LVZ302" s="460"/>
      <c r="LWA302" s="467"/>
      <c r="LWB302" s="460"/>
      <c r="LWC302" s="460"/>
      <c r="LWD302" s="460"/>
      <c r="LWE302" s="460"/>
      <c r="LWH302" s="460"/>
      <c r="LWI302" s="460"/>
      <c r="LWJ302" s="460"/>
      <c r="LWK302" s="460"/>
      <c r="LWL302" s="460"/>
      <c r="LWM302" s="460"/>
      <c r="LWN302" s="467"/>
      <c r="LWO302" s="460"/>
      <c r="LWP302" s="460"/>
      <c r="LWQ302" s="460"/>
      <c r="LWR302" s="460"/>
      <c r="LWU302" s="460"/>
      <c r="LWV302" s="460"/>
      <c r="LWW302" s="460"/>
      <c r="LWX302" s="460"/>
      <c r="LWY302" s="460"/>
      <c r="LWZ302" s="460"/>
      <c r="LXA302" s="467"/>
      <c r="LXB302" s="460"/>
      <c r="LXC302" s="460"/>
      <c r="LXD302" s="460"/>
      <c r="LXE302" s="460"/>
      <c r="LXH302" s="460"/>
      <c r="LXI302" s="460"/>
      <c r="LXJ302" s="460"/>
      <c r="LXK302" s="460"/>
      <c r="LXL302" s="460"/>
      <c r="LXM302" s="460"/>
      <c r="LXN302" s="467"/>
      <c r="LXO302" s="460"/>
      <c r="LXP302" s="460"/>
      <c r="LXQ302" s="460"/>
      <c r="LXR302" s="460"/>
      <c r="LXU302" s="460"/>
      <c r="LXV302" s="460"/>
      <c r="LXW302" s="460"/>
      <c r="LXX302" s="460"/>
      <c r="LXY302" s="460"/>
      <c r="LXZ302" s="460"/>
      <c r="LYA302" s="467"/>
      <c r="LYB302" s="460"/>
      <c r="LYC302" s="460"/>
      <c r="LYD302" s="460"/>
      <c r="LYE302" s="460"/>
      <c r="LYH302" s="460"/>
      <c r="LYI302" s="460"/>
      <c r="LYJ302" s="460"/>
      <c r="LYK302" s="460"/>
      <c r="LYL302" s="460"/>
      <c r="LYM302" s="460"/>
      <c r="LYN302" s="467"/>
      <c r="LYO302" s="460"/>
      <c r="LYP302" s="460"/>
      <c r="LYQ302" s="460"/>
      <c r="LYR302" s="460"/>
      <c r="LYU302" s="460"/>
      <c r="LYV302" s="460"/>
      <c r="LYW302" s="460"/>
      <c r="LYX302" s="460"/>
      <c r="LYY302" s="460"/>
      <c r="LYZ302" s="460"/>
      <c r="LZA302" s="467"/>
      <c r="LZB302" s="460"/>
      <c r="LZC302" s="460"/>
      <c r="LZD302" s="460"/>
      <c r="LZE302" s="460"/>
      <c r="LZH302" s="460"/>
      <c r="LZI302" s="460"/>
      <c r="LZJ302" s="460"/>
      <c r="LZK302" s="460"/>
      <c r="LZL302" s="460"/>
      <c r="LZM302" s="460"/>
      <c r="LZN302" s="467"/>
      <c r="LZO302" s="460"/>
      <c r="LZP302" s="460"/>
      <c r="LZQ302" s="460"/>
      <c r="LZR302" s="460"/>
      <c r="LZU302" s="460"/>
      <c r="LZV302" s="460"/>
      <c r="LZW302" s="460"/>
      <c r="LZX302" s="460"/>
      <c r="LZY302" s="460"/>
      <c r="LZZ302" s="460"/>
      <c r="MAA302" s="467"/>
      <c r="MAB302" s="460"/>
      <c r="MAC302" s="460"/>
      <c r="MAD302" s="460"/>
      <c r="MAE302" s="460"/>
      <c r="MAH302" s="460"/>
      <c r="MAI302" s="460"/>
      <c r="MAJ302" s="460"/>
      <c r="MAK302" s="460"/>
      <c r="MAL302" s="460"/>
      <c r="MAM302" s="460"/>
      <c r="MAN302" s="467"/>
      <c r="MAO302" s="460"/>
      <c r="MAP302" s="460"/>
      <c r="MAQ302" s="460"/>
      <c r="MAR302" s="460"/>
      <c r="MAU302" s="460"/>
      <c r="MAV302" s="460"/>
      <c r="MAW302" s="460"/>
      <c r="MAX302" s="460"/>
      <c r="MAY302" s="460"/>
      <c r="MAZ302" s="460"/>
      <c r="MBA302" s="467"/>
      <c r="MBB302" s="460"/>
      <c r="MBC302" s="460"/>
      <c r="MBD302" s="460"/>
      <c r="MBE302" s="460"/>
      <c r="MBH302" s="460"/>
      <c r="MBI302" s="460"/>
      <c r="MBJ302" s="460"/>
      <c r="MBK302" s="460"/>
      <c r="MBL302" s="460"/>
      <c r="MBM302" s="460"/>
      <c r="MBN302" s="467"/>
      <c r="MBO302" s="460"/>
      <c r="MBP302" s="460"/>
      <c r="MBQ302" s="460"/>
      <c r="MBR302" s="460"/>
      <c r="MBU302" s="460"/>
      <c r="MBV302" s="460"/>
      <c r="MBW302" s="460"/>
      <c r="MBX302" s="460"/>
      <c r="MBY302" s="460"/>
      <c r="MBZ302" s="460"/>
      <c r="MCA302" s="467"/>
      <c r="MCB302" s="460"/>
      <c r="MCC302" s="460"/>
      <c r="MCD302" s="460"/>
      <c r="MCE302" s="460"/>
      <c r="MCH302" s="460"/>
      <c r="MCI302" s="460"/>
      <c r="MCJ302" s="460"/>
      <c r="MCK302" s="460"/>
      <c r="MCL302" s="460"/>
      <c r="MCM302" s="460"/>
      <c r="MCN302" s="467"/>
      <c r="MCO302" s="460"/>
      <c r="MCP302" s="460"/>
      <c r="MCQ302" s="460"/>
      <c r="MCR302" s="460"/>
      <c r="MCU302" s="460"/>
      <c r="MCV302" s="460"/>
      <c r="MCW302" s="460"/>
      <c r="MCX302" s="460"/>
      <c r="MCY302" s="460"/>
      <c r="MCZ302" s="460"/>
      <c r="MDA302" s="467"/>
      <c r="MDB302" s="460"/>
      <c r="MDC302" s="460"/>
      <c r="MDD302" s="460"/>
      <c r="MDE302" s="460"/>
      <c r="MDH302" s="460"/>
      <c r="MDI302" s="460"/>
      <c r="MDJ302" s="460"/>
      <c r="MDK302" s="460"/>
      <c r="MDL302" s="460"/>
      <c r="MDM302" s="460"/>
      <c r="MDN302" s="467"/>
      <c r="MDO302" s="460"/>
      <c r="MDP302" s="460"/>
      <c r="MDQ302" s="460"/>
      <c r="MDR302" s="460"/>
      <c r="MDU302" s="460"/>
      <c r="MDV302" s="460"/>
      <c r="MDW302" s="460"/>
      <c r="MDX302" s="460"/>
      <c r="MDY302" s="460"/>
      <c r="MDZ302" s="460"/>
      <c r="MEA302" s="467"/>
      <c r="MEB302" s="460"/>
      <c r="MEC302" s="460"/>
      <c r="MED302" s="460"/>
      <c r="MEE302" s="460"/>
      <c r="MEH302" s="460"/>
      <c r="MEI302" s="460"/>
      <c r="MEJ302" s="460"/>
      <c r="MEK302" s="460"/>
      <c r="MEL302" s="460"/>
      <c r="MEM302" s="460"/>
      <c r="MEN302" s="467"/>
      <c r="MEO302" s="460"/>
      <c r="MEP302" s="460"/>
      <c r="MEQ302" s="460"/>
      <c r="MER302" s="460"/>
      <c r="MEU302" s="460"/>
      <c r="MEV302" s="460"/>
      <c r="MEW302" s="460"/>
      <c r="MEX302" s="460"/>
      <c r="MEY302" s="460"/>
      <c r="MEZ302" s="460"/>
      <c r="MFA302" s="467"/>
      <c r="MFB302" s="460"/>
      <c r="MFC302" s="460"/>
      <c r="MFD302" s="460"/>
      <c r="MFE302" s="460"/>
      <c r="MFH302" s="460"/>
      <c r="MFI302" s="460"/>
      <c r="MFJ302" s="460"/>
      <c r="MFK302" s="460"/>
      <c r="MFL302" s="460"/>
      <c r="MFM302" s="460"/>
      <c r="MFN302" s="467"/>
      <c r="MFO302" s="460"/>
      <c r="MFP302" s="460"/>
      <c r="MFQ302" s="460"/>
      <c r="MFR302" s="460"/>
      <c r="MFU302" s="460"/>
      <c r="MFV302" s="460"/>
      <c r="MFW302" s="460"/>
      <c r="MFX302" s="460"/>
      <c r="MFY302" s="460"/>
      <c r="MFZ302" s="460"/>
      <c r="MGA302" s="467"/>
      <c r="MGB302" s="460"/>
      <c r="MGC302" s="460"/>
      <c r="MGD302" s="460"/>
      <c r="MGE302" s="460"/>
      <c r="MGH302" s="460"/>
      <c r="MGI302" s="460"/>
      <c r="MGJ302" s="460"/>
      <c r="MGK302" s="460"/>
      <c r="MGL302" s="460"/>
      <c r="MGM302" s="460"/>
      <c r="MGN302" s="467"/>
      <c r="MGO302" s="460"/>
      <c r="MGP302" s="460"/>
      <c r="MGQ302" s="460"/>
      <c r="MGR302" s="460"/>
      <c r="MGU302" s="460"/>
      <c r="MGV302" s="460"/>
      <c r="MGW302" s="460"/>
      <c r="MGX302" s="460"/>
      <c r="MGY302" s="460"/>
      <c r="MGZ302" s="460"/>
      <c r="MHA302" s="467"/>
      <c r="MHB302" s="460"/>
      <c r="MHC302" s="460"/>
      <c r="MHD302" s="460"/>
      <c r="MHE302" s="460"/>
      <c r="MHH302" s="460"/>
      <c r="MHI302" s="460"/>
      <c r="MHJ302" s="460"/>
      <c r="MHK302" s="460"/>
      <c r="MHL302" s="460"/>
      <c r="MHM302" s="460"/>
      <c r="MHN302" s="467"/>
      <c r="MHO302" s="460"/>
      <c r="MHP302" s="460"/>
      <c r="MHQ302" s="460"/>
      <c r="MHR302" s="460"/>
      <c r="MHU302" s="460"/>
      <c r="MHV302" s="460"/>
      <c r="MHW302" s="460"/>
      <c r="MHX302" s="460"/>
      <c r="MHY302" s="460"/>
      <c r="MHZ302" s="460"/>
      <c r="MIA302" s="467"/>
      <c r="MIB302" s="460"/>
      <c r="MIC302" s="460"/>
      <c r="MID302" s="460"/>
      <c r="MIE302" s="460"/>
      <c r="MIH302" s="460"/>
      <c r="MII302" s="460"/>
      <c r="MIJ302" s="460"/>
      <c r="MIK302" s="460"/>
      <c r="MIL302" s="460"/>
      <c r="MIM302" s="460"/>
      <c r="MIN302" s="467"/>
      <c r="MIO302" s="460"/>
      <c r="MIP302" s="460"/>
      <c r="MIQ302" s="460"/>
      <c r="MIR302" s="460"/>
      <c r="MIU302" s="460"/>
      <c r="MIV302" s="460"/>
      <c r="MIW302" s="460"/>
      <c r="MIX302" s="460"/>
      <c r="MIY302" s="460"/>
      <c r="MIZ302" s="460"/>
      <c r="MJA302" s="467"/>
      <c r="MJB302" s="460"/>
      <c r="MJC302" s="460"/>
      <c r="MJD302" s="460"/>
      <c r="MJE302" s="460"/>
      <c r="MJH302" s="460"/>
      <c r="MJI302" s="460"/>
      <c r="MJJ302" s="460"/>
      <c r="MJK302" s="460"/>
      <c r="MJL302" s="460"/>
      <c r="MJM302" s="460"/>
      <c r="MJN302" s="467"/>
      <c r="MJO302" s="460"/>
      <c r="MJP302" s="460"/>
      <c r="MJQ302" s="460"/>
      <c r="MJR302" s="460"/>
      <c r="MJU302" s="460"/>
      <c r="MJV302" s="460"/>
      <c r="MJW302" s="460"/>
      <c r="MJX302" s="460"/>
      <c r="MJY302" s="460"/>
      <c r="MJZ302" s="460"/>
      <c r="MKA302" s="467"/>
      <c r="MKB302" s="460"/>
      <c r="MKC302" s="460"/>
      <c r="MKD302" s="460"/>
      <c r="MKE302" s="460"/>
      <c r="MKH302" s="460"/>
      <c r="MKI302" s="460"/>
      <c r="MKJ302" s="460"/>
      <c r="MKK302" s="460"/>
      <c r="MKL302" s="460"/>
      <c r="MKM302" s="460"/>
      <c r="MKN302" s="467"/>
      <c r="MKO302" s="460"/>
      <c r="MKP302" s="460"/>
      <c r="MKQ302" s="460"/>
      <c r="MKR302" s="460"/>
      <c r="MKU302" s="460"/>
      <c r="MKV302" s="460"/>
      <c r="MKW302" s="460"/>
      <c r="MKX302" s="460"/>
      <c r="MKY302" s="460"/>
      <c r="MKZ302" s="460"/>
      <c r="MLA302" s="467"/>
      <c r="MLB302" s="460"/>
      <c r="MLC302" s="460"/>
      <c r="MLD302" s="460"/>
      <c r="MLE302" s="460"/>
      <c r="MLH302" s="460"/>
      <c r="MLI302" s="460"/>
      <c r="MLJ302" s="460"/>
      <c r="MLK302" s="460"/>
      <c r="MLL302" s="460"/>
      <c r="MLM302" s="460"/>
      <c r="MLN302" s="467"/>
      <c r="MLO302" s="460"/>
      <c r="MLP302" s="460"/>
      <c r="MLQ302" s="460"/>
      <c r="MLR302" s="460"/>
      <c r="MLU302" s="460"/>
      <c r="MLV302" s="460"/>
      <c r="MLW302" s="460"/>
      <c r="MLX302" s="460"/>
      <c r="MLY302" s="460"/>
      <c r="MLZ302" s="460"/>
      <c r="MMA302" s="467"/>
      <c r="MMB302" s="460"/>
      <c r="MMC302" s="460"/>
      <c r="MMD302" s="460"/>
      <c r="MME302" s="460"/>
      <c r="MMH302" s="460"/>
      <c r="MMI302" s="460"/>
      <c r="MMJ302" s="460"/>
      <c r="MMK302" s="460"/>
      <c r="MML302" s="460"/>
      <c r="MMM302" s="460"/>
      <c r="MMN302" s="467"/>
      <c r="MMO302" s="460"/>
      <c r="MMP302" s="460"/>
      <c r="MMQ302" s="460"/>
      <c r="MMR302" s="460"/>
      <c r="MMU302" s="460"/>
      <c r="MMV302" s="460"/>
      <c r="MMW302" s="460"/>
      <c r="MMX302" s="460"/>
      <c r="MMY302" s="460"/>
      <c r="MMZ302" s="460"/>
      <c r="MNA302" s="467"/>
      <c r="MNB302" s="460"/>
      <c r="MNC302" s="460"/>
      <c r="MND302" s="460"/>
      <c r="MNE302" s="460"/>
      <c r="MNH302" s="460"/>
      <c r="MNI302" s="460"/>
      <c r="MNJ302" s="460"/>
      <c r="MNK302" s="460"/>
      <c r="MNL302" s="460"/>
      <c r="MNM302" s="460"/>
      <c r="MNN302" s="467"/>
      <c r="MNO302" s="460"/>
      <c r="MNP302" s="460"/>
      <c r="MNQ302" s="460"/>
      <c r="MNR302" s="460"/>
      <c r="MNU302" s="460"/>
      <c r="MNV302" s="460"/>
      <c r="MNW302" s="460"/>
      <c r="MNX302" s="460"/>
      <c r="MNY302" s="460"/>
      <c r="MNZ302" s="460"/>
      <c r="MOA302" s="467"/>
      <c r="MOB302" s="460"/>
      <c r="MOC302" s="460"/>
      <c r="MOD302" s="460"/>
      <c r="MOE302" s="460"/>
      <c r="MOH302" s="460"/>
      <c r="MOI302" s="460"/>
      <c r="MOJ302" s="460"/>
      <c r="MOK302" s="460"/>
      <c r="MOL302" s="460"/>
      <c r="MOM302" s="460"/>
      <c r="MON302" s="467"/>
      <c r="MOO302" s="460"/>
      <c r="MOP302" s="460"/>
      <c r="MOQ302" s="460"/>
      <c r="MOR302" s="460"/>
      <c r="MOU302" s="460"/>
      <c r="MOV302" s="460"/>
      <c r="MOW302" s="460"/>
      <c r="MOX302" s="460"/>
      <c r="MOY302" s="460"/>
      <c r="MOZ302" s="460"/>
      <c r="MPA302" s="467"/>
      <c r="MPB302" s="460"/>
      <c r="MPC302" s="460"/>
      <c r="MPD302" s="460"/>
      <c r="MPE302" s="460"/>
      <c r="MPH302" s="460"/>
      <c r="MPI302" s="460"/>
      <c r="MPJ302" s="460"/>
      <c r="MPK302" s="460"/>
      <c r="MPL302" s="460"/>
      <c r="MPM302" s="460"/>
      <c r="MPN302" s="467"/>
      <c r="MPO302" s="460"/>
      <c r="MPP302" s="460"/>
      <c r="MPQ302" s="460"/>
      <c r="MPR302" s="460"/>
      <c r="MPU302" s="460"/>
      <c r="MPV302" s="460"/>
      <c r="MPW302" s="460"/>
      <c r="MPX302" s="460"/>
      <c r="MPY302" s="460"/>
      <c r="MPZ302" s="460"/>
      <c r="MQA302" s="467"/>
      <c r="MQB302" s="460"/>
      <c r="MQC302" s="460"/>
      <c r="MQD302" s="460"/>
      <c r="MQE302" s="460"/>
      <c r="MQH302" s="460"/>
      <c r="MQI302" s="460"/>
      <c r="MQJ302" s="460"/>
      <c r="MQK302" s="460"/>
      <c r="MQL302" s="460"/>
      <c r="MQM302" s="460"/>
      <c r="MQN302" s="467"/>
      <c r="MQO302" s="460"/>
      <c r="MQP302" s="460"/>
      <c r="MQQ302" s="460"/>
      <c r="MQR302" s="460"/>
      <c r="MQU302" s="460"/>
      <c r="MQV302" s="460"/>
      <c r="MQW302" s="460"/>
      <c r="MQX302" s="460"/>
      <c r="MQY302" s="460"/>
      <c r="MQZ302" s="460"/>
      <c r="MRA302" s="467"/>
      <c r="MRB302" s="460"/>
      <c r="MRC302" s="460"/>
      <c r="MRD302" s="460"/>
      <c r="MRE302" s="460"/>
      <c r="MRH302" s="460"/>
      <c r="MRI302" s="460"/>
      <c r="MRJ302" s="460"/>
      <c r="MRK302" s="460"/>
      <c r="MRL302" s="460"/>
      <c r="MRM302" s="460"/>
      <c r="MRN302" s="467"/>
      <c r="MRO302" s="460"/>
      <c r="MRP302" s="460"/>
      <c r="MRQ302" s="460"/>
      <c r="MRR302" s="460"/>
      <c r="MRU302" s="460"/>
      <c r="MRV302" s="460"/>
      <c r="MRW302" s="460"/>
      <c r="MRX302" s="460"/>
      <c r="MRY302" s="460"/>
      <c r="MRZ302" s="460"/>
      <c r="MSA302" s="467"/>
      <c r="MSB302" s="460"/>
      <c r="MSC302" s="460"/>
      <c r="MSD302" s="460"/>
      <c r="MSE302" s="460"/>
      <c r="MSH302" s="460"/>
      <c r="MSI302" s="460"/>
      <c r="MSJ302" s="460"/>
      <c r="MSK302" s="460"/>
      <c r="MSL302" s="460"/>
      <c r="MSM302" s="460"/>
      <c r="MSN302" s="467"/>
      <c r="MSO302" s="460"/>
      <c r="MSP302" s="460"/>
      <c r="MSQ302" s="460"/>
      <c r="MSR302" s="460"/>
      <c r="MSU302" s="460"/>
      <c r="MSV302" s="460"/>
      <c r="MSW302" s="460"/>
      <c r="MSX302" s="460"/>
      <c r="MSY302" s="460"/>
      <c r="MSZ302" s="460"/>
      <c r="MTA302" s="467"/>
      <c r="MTB302" s="460"/>
      <c r="MTC302" s="460"/>
      <c r="MTD302" s="460"/>
      <c r="MTE302" s="460"/>
      <c r="MTH302" s="460"/>
      <c r="MTI302" s="460"/>
      <c r="MTJ302" s="460"/>
      <c r="MTK302" s="460"/>
      <c r="MTL302" s="460"/>
      <c r="MTM302" s="460"/>
      <c r="MTN302" s="467"/>
      <c r="MTO302" s="460"/>
      <c r="MTP302" s="460"/>
      <c r="MTQ302" s="460"/>
      <c r="MTR302" s="460"/>
      <c r="MTU302" s="460"/>
      <c r="MTV302" s="460"/>
      <c r="MTW302" s="460"/>
      <c r="MTX302" s="460"/>
      <c r="MTY302" s="460"/>
      <c r="MTZ302" s="460"/>
      <c r="MUA302" s="467"/>
      <c r="MUB302" s="460"/>
      <c r="MUC302" s="460"/>
      <c r="MUD302" s="460"/>
      <c r="MUE302" s="460"/>
      <c r="MUH302" s="460"/>
      <c r="MUI302" s="460"/>
      <c r="MUJ302" s="460"/>
      <c r="MUK302" s="460"/>
      <c r="MUL302" s="460"/>
      <c r="MUM302" s="460"/>
      <c r="MUN302" s="467"/>
      <c r="MUO302" s="460"/>
      <c r="MUP302" s="460"/>
      <c r="MUQ302" s="460"/>
      <c r="MUR302" s="460"/>
      <c r="MUU302" s="460"/>
      <c r="MUV302" s="460"/>
      <c r="MUW302" s="460"/>
      <c r="MUX302" s="460"/>
      <c r="MUY302" s="460"/>
      <c r="MUZ302" s="460"/>
      <c r="MVA302" s="467"/>
      <c r="MVB302" s="460"/>
      <c r="MVC302" s="460"/>
      <c r="MVD302" s="460"/>
      <c r="MVE302" s="460"/>
      <c r="MVH302" s="460"/>
      <c r="MVI302" s="460"/>
      <c r="MVJ302" s="460"/>
      <c r="MVK302" s="460"/>
      <c r="MVL302" s="460"/>
      <c r="MVM302" s="460"/>
      <c r="MVN302" s="467"/>
      <c r="MVO302" s="460"/>
      <c r="MVP302" s="460"/>
      <c r="MVQ302" s="460"/>
      <c r="MVR302" s="460"/>
      <c r="MVU302" s="460"/>
      <c r="MVV302" s="460"/>
      <c r="MVW302" s="460"/>
      <c r="MVX302" s="460"/>
      <c r="MVY302" s="460"/>
      <c r="MVZ302" s="460"/>
      <c r="MWA302" s="467"/>
      <c r="MWB302" s="460"/>
      <c r="MWC302" s="460"/>
      <c r="MWD302" s="460"/>
      <c r="MWE302" s="460"/>
      <c r="MWH302" s="460"/>
      <c r="MWI302" s="460"/>
      <c r="MWJ302" s="460"/>
      <c r="MWK302" s="460"/>
      <c r="MWL302" s="460"/>
      <c r="MWM302" s="460"/>
      <c r="MWN302" s="467"/>
      <c r="MWO302" s="460"/>
      <c r="MWP302" s="460"/>
      <c r="MWQ302" s="460"/>
      <c r="MWR302" s="460"/>
      <c r="MWU302" s="460"/>
      <c r="MWV302" s="460"/>
      <c r="MWW302" s="460"/>
      <c r="MWX302" s="460"/>
      <c r="MWY302" s="460"/>
      <c r="MWZ302" s="460"/>
      <c r="MXA302" s="467"/>
      <c r="MXB302" s="460"/>
      <c r="MXC302" s="460"/>
      <c r="MXD302" s="460"/>
      <c r="MXE302" s="460"/>
      <c r="MXH302" s="460"/>
      <c r="MXI302" s="460"/>
      <c r="MXJ302" s="460"/>
      <c r="MXK302" s="460"/>
      <c r="MXL302" s="460"/>
      <c r="MXM302" s="460"/>
      <c r="MXN302" s="467"/>
      <c r="MXO302" s="460"/>
      <c r="MXP302" s="460"/>
      <c r="MXQ302" s="460"/>
      <c r="MXR302" s="460"/>
      <c r="MXU302" s="460"/>
      <c r="MXV302" s="460"/>
      <c r="MXW302" s="460"/>
      <c r="MXX302" s="460"/>
      <c r="MXY302" s="460"/>
      <c r="MXZ302" s="460"/>
      <c r="MYA302" s="467"/>
      <c r="MYB302" s="460"/>
      <c r="MYC302" s="460"/>
      <c r="MYD302" s="460"/>
      <c r="MYE302" s="460"/>
      <c r="MYH302" s="460"/>
      <c r="MYI302" s="460"/>
      <c r="MYJ302" s="460"/>
      <c r="MYK302" s="460"/>
      <c r="MYL302" s="460"/>
      <c r="MYM302" s="460"/>
      <c r="MYN302" s="467"/>
      <c r="MYO302" s="460"/>
      <c r="MYP302" s="460"/>
      <c r="MYQ302" s="460"/>
      <c r="MYR302" s="460"/>
      <c r="MYU302" s="460"/>
      <c r="MYV302" s="460"/>
      <c r="MYW302" s="460"/>
      <c r="MYX302" s="460"/>
      <c r="MYY302" s="460"/>
      <c r="MYZ302" s="460"/>
      <c r="MZA302" s="467"/>
      <c r="MZB302" s="460"/>
      <c r="MZC302" s="460"/>
      <c r="MZD302" s="460"/>
      <c r="MZE302" s="460"/>
      <c r="MZH302" s="460"/>
      <c r="MZI302" s="460"/>
      <c r="MZJ302" s="460"/>
      <c r="MZK302" s="460"/>
      <c r="MZL302" s="460"/>
      <c r="MZM302" s="460"/>
      <c r="MZN302" s="467"/>
      <c r="MZO302" s="460"/>
      <c r="MZP302" s="460"/>
      <c r="MZQ302" s="460"/>
      <c r="MZR302" s="460"/>
      <c r="MZU302" s="460"/>
      <c r="MZV302" s="460"/>
      <c r="MZW302" s="460"/>
      <c r="MZX302" s="460"/>
      <c r="MZY302" s="460"/>
      <c r="MZZ302" s="460"/>
      <c r="NAA302" s="467"/>
      <c r="NAB302" s="460"/>
      <c r="NAC302" s="460"/>
      <c r="NAD302" s="460"/>
      <c r="NAE302" s="460"/>
      <c r="NAH302" s="460"/>
      <c r="NAI302" s="460"/>
      <c r="NAJ302" s="460"/>
      <c r="NAK302" s="460"/>
      <c r="NAL302" s="460"/>
      <c r="NAM302" s="460"/>
      <c r="NAN302" s="467"/>
      <c r="NAO302" s="460"/>
      <c r="NAP302" s="460"/>
      <c r="NAQ302" s="460"/>
      <c r="NAR302" s="460"/>
      <c r="NAU302" s="460"/>
      <c r="NAV302" s="460"/>
      <c r="NAW302" s="460"/>
      <c r="NAX302" s="460"/>
      <c r="NAY302" s="460"/>
      <c r="NAZ302" s="460"/>
      <c r="NBA302" s="467"/>
      <c r="NBB302" s="460"/>
      <c r="NBC302" s="460"/>
      <c r="NBD302" s="460"/>
      <c r="NBE302" s="460"/>
      <c r="NBH302" s="460"/>
      <c r="NBI302" s="460"/>
      <c r="NBJ302" s="460"/>
      <c r="NBK302" s="460"/>
      <c r="NBL302" s="460"/>
      <c r="NBM302" s="460"/>
      <c r="NBN302" s="467"/>
      <c r="NBO302" s="460"/>
      <c r="NBP302" s="460"/>
      <c r="NBQ302" s="460"/>
      <c r="NBR302" s="460"/>
      <c r="NBU302" s="460"/>
      <c r="NBV302" s="460"/>
      <c r="NBW302" s="460"/>
      <c r="NBX302" s="460"/>
      <c r="NBY302" s="460"/>
      <c r="NBZ302" s="460"/>
      <c r="NCA302" s="467"/>
      <c r="NCB302" s="460"/>
      <c r="NCC302" s="460"/>
      <c r="NCD302" s="460"/>
      <c r="NCE302" s="460"/>
      <c r="NCH302" s="460"/>
      <c r="NCI302" s="460"/>
      <c r="NCJ302" s="460"/>
      <c r="NCK302" s="460"/>
      <c r="NCL302" s="460"/>
      <c r="NCM302" s="460"/>
      <c r="NCN302" s="467"/>
      <c r="NCO302" s="460"/>
      <c r="NCP302" s="460"/>
      <c r="NCQ302" s="460"/>
      <c r="NCR302" s="460"/>
      <c r="NCU302" s="460"/>
      <c r="NCV302" s="460"/>
      <c r="NCW302" s="460"/>
      <c r="NCX302" s="460"/>
      <c r="NCY302" s="460"/>
      <c r="NCZ302" s="460"/>
      <c r="NDA302" s="467"/>
      <c r="NDB302" s="460"/>
      <c r="NDC302" s="460"/>
      <c r="NDD302" s="460"/>
      <c r="NDE302" s="460"/>
      <c r="NDH302" s="460"/>
      <c r="NDI302" s="460"/>
      <c r="NDJ302" s="460"/>
      <c r="NDK302" s="460"/>
      <c r="NDL302" s="460"/>
      <c r="NDM302" s="460"/>
      <c r="NDN302" s="467"/>
      <c r="NDO302" s="460"/>
      <c r="NDP302" s="460"/>
      <c r="NDQ302" s="460"/>
      <c r="NDR302" s="460"/>
      <c r="NDU302" s="460"/>
      <c r="NDV302" s="460"/>
      <c r="NDW302" s="460"/>
      <c r="NDX302" s="460"/>
      <c r="NDY302" s="460"/>
      <c r="NDZ302" s="460"/>
      <c r="NEA302" s="467"/>
      <c r="NEB302" s="460"/>
      <c r="NEC302" s="460"/>
      <c r="NED302" s="460"/>
      <c r="NEE302" s="460"/>
      <c r="NEH302" s="460"/>
      <c r="NEI302" s="460"/>
      <c r="NEJ302" s="460"/>
      <c r="NEK302" s="460"/>
      <c r="NEL302" s="460"/>
      <c r="NEM302" s="460"/>
      <c r="NEN302" s="467"/>
      <c r="NEO302" s="460"/>
      <c r="NEP302" s="460"/>
      <c r="NEQ302" s="460"/>
      <c r="NER302" s="460"/>
      <c r="NEU302" s="460"/>
      <c r="NEV302" s="460"/>
      <c r="NEW302" s="460"/>
      <c r="NEX302" s="460"/>
      <c r="NEY302" s="460"/>
      <c r="NEZ302" s="460"/>
      <c r="NFA302" s="467"/>
      <c r="NFB302" s="460"/>
      <c r="NFC302" s="460"/>
      <c r="NFD302" s="460"/>
      <c r="NFE302" s="460"/>
      <c r="NFH302" s="460"/>
      <c r="NFI302" s="460"/>
      <c r="NFJ302" s="460"/>
      <c r="NFK302" s="460"/>
      <c r="NFL302" s="460"/>
      <c r="NFM302" s="460"/>
      <c r="NFN302" s="467"/>
      <c r="NFO302" s="460"/>
      <c r="NFP302" s="460"/>
      <c r="NFQ302" s="460"/>
      <c r="NFR302" s="460"/>
      <c r="NFU302" s="460"/>
      <c r="NFV302" s="460"/>
      <c r="NFW302" s="460"/>
      <c r="NFX302" s="460"/>
      <c r="NFY302" s="460"/>
      <c r="NFZ302" s="460"/>
      <c r="NGA302" s="467"/>
      <c r="NGB302" s="460"/>
      <c r="NGC302" s="460"/>
      <c r="NGD302" s="460"/>
      <c r="NGE302" s="460"/>
      <c r="NGH302" s="460"/>
      <c r="NGI302" s="460"/>
      <c r="NGJ302" s="460"/>
      <c r="NGK302" s="460"/>
      <c r="NGL302" s="460"/>
      <c r="NGM302" s="460"/>
      <c r="NGN302" s="467"/>
      <c r="NGO302" s="460"/>
      <c r="NGP302" s="460"/>
      <c r="NGQ302" s="460"/>
      <c r="NGR302" s="460"/>
      <c r="NGU302" s="460"/>
      <c r="NGV302" s="460"/>
      <c r="NGW302" s="460"/>
      <c r="NGX302" s="460"/>
      <c r="NGY302" s="460"/>
      <c r="NGZ302" s="460"/>
      <c r="NHA302" s="467"/>
      <c r="NHB302" s="460"/>
      <c r="NHC302" s="460"/>
      <c r="NHD302" s="460"/>
      <c r="NHE302" s="460"/>
      <c r="NHH302" s="460"/>
      <c r="NHI302" s="460"/>
      <c r="NHJ302" s="460"/>
      <c r="NHK302" s="460"/>
      <c r="NHL302" s="460"/>
      <c r="NHM302" s="460"/>
      <c r="NHN302" s="467"/>
      <c r="NHO302" s="460"/>
      <c r="NHP302" s="460"/>
      <c r="NHQ302" s="460"/>
      <c r="NHR302" s="460"/>
      <c r="NHU302" s="460"/>
      <c r="NHV302" s="460"/>
      <c r="NHW302" s="460"/>
      <c r="NHX302" s="460"/>
      <c r="NHY302" s="460"/>
      <c r="NHZ302" s="460"/>
      <c r="NIA302" s="467"/>
      <c r="NIB302" s="460"/>
      <c r="NIC302" s="460"/>
      <c r="NID302" s="460"/>
      <c r="NIE302" s="460"/>
      <c r="NIH302" s="460"/>
      <c r="NII302" s="460"/>
      <c r="NIJ302" s="460"/>
      <c r="NIK302" s="460"/>
      <c r="NIL302" s="460"/>
      <c r="NIM302" s="460"/>
      <c r="NIN302" s="467"/>
      <c r="NIO302" s="460"/>
      <c r="NIP302" s="460"/>
      <c r="NIQ302" s="460"/>
      <c r="NIR302" s="460"/>
      <c r="NIU302" s="460"/>
      <c r="NIV302" s="460"/>
      <c r="NIW302" s="460"/>
      <c r="NIX302" s="460"/>
      <c r="NIY302" s="460"/>
      <c r="NIZ302" s="460"/>
      <c r="NJA302" s="467"/>
      <c r="NJB302" s="460"/>
      <c r="NJC302" s="460"/>
      <c r="NJD302" s="460"/>
      <c r="NJE302" s="460"/>
      <c r="NJH302" s="460"/>
      <c r="NJI302" s="460"/>
      <c r="NJJ302" s="460"/>
      <c r="NJK302" s="460"/>
      <c r="NJL302" s="460"/>
      <c r="NJM302" s="460"/>
      <c r="NJN302" s="467"/>
      <c r="NJO302" s="460"/>
      <c r="NJP302" s="460"/>
      <c r="NJQ302" s="460"/>
      <c r="NJR302" s="460"/>
      <c r="NJU302" s="460"/>
      <c r="NJV302" s="460"/>
      <c r="NJW302" s="460"/>
      <c r="NJX302" s="460"/>
      <c r="NJY302" s="460"/>
      <c r="NJZ302" s="460"/>
      <c r="NKA302" s="467"/>
      <c r="NKB302" s="460"/>
      <c r="NKC302" s="460"/>
      <c r="NKD302" s="460"/>
      <c r="NKE302" s="460"/>
      <c r="NKH302" s="460"/>
      <c r="NKI302" s="460"/>
      <c r="NKJ302" s="460"/>
      <c r="NKK302" s="460"/>
      <c r="NKL302" s="460"/>
      <c r="NKM302" s="460"/>
      <c r="NKN302" s="467"/>
      <c r="NKO302" s="460"/>
      <c r="NKP302" s="460"/>
      <c r="NKQ302" s="460"/>
      <c r="NKR302" s="460"/>
      <c r="NKU302" s="460"/>
      <c r="NKV302" s="460"/>
      <c r="NKW302" s="460"/>
      <c r="NKX302" s="460"/>
      <c r="NKY302" s="460"/>
      <c r="NKZ302" s="460"/>
      <c r="NLA302" s="467"/>
      <c r="NLB302" s="460"/>
      <c r="NLC302" s="460"/>
      <c r="NLD302" s="460"/>
      <c r="NLE302" s="460"/>
      <c r="NLH302" s="460"/>
      <c r="NLI302" s="460"/>
      <c r="NLJ302" s="460"/>
      <c r="NLK302" s="460"/>
      <c r="NLL302" s="460"/>
      <c r="NLM302" s="460"/>
      <c r="NLN302" s="467"/>
      <c r="NLO302" s="460"/>
      <c r="NLP302" s="460"/>
      <c r="NLQ302" s="460"/>
      <c r="NLR302" s="460"/>
      <c r="NLU302" s="460"/>
      <c r="NLV302" s="460"/>
      <c r="NLW302" s="460"/>
      <c r="NLX302" s="460"/>
      <c r="NLY302" s="460"/>
      <c r="NLZ302" s="460"/>
      <c r="NMA302" s="467"/>
      <c r="NMB302" s="460"/>
      <c r="NMC302" s="460"/>
      <c r="NMD302" s="460"/>
      <c r="NME302" s="460"/>
      <c r="NMH302" s="460"/>
      <c r="NMI302" s="460"/>
      <c r="NMJ302" s="460"/>
      <c r="NMK302" s="460"/>
      <c r="NML302" s="460"/>
      <c r="NMM302" s="460"/>
      <c r="NMN302" s="467"/>
      <c r="NMO302" s="460"/>
      <c r="NMP302" s="460"/>
      <c r="NMQ302" s="460"/>
      <c r="NMR302" s="460"/>
      <c r="NMU302" s="460"/>
      <c r="NMV302" s="460"/>
      <c r="NMW302" s="460"/>
      <c r="NMX302" s="460"/>
      <c r="NMY302" s="460"/>
      <c r="NMZ302" s="460"/>
      <c r="NNA302" s="467"/>
      <c r="NNB302" s="460"/>
      <c r="NNC302" s="460"/>
      <c r="NND302" s="460"/>
      <c r="NNE302" s="460"/>
      <c r="NNH302" s="460"/>
      <c r="NNI302" s="460"/>
      <c r="NNJ302" s="460"/>
      <c r="NNK302" s="460"/>
      <c r="NNL302" s="460"/>
      <c r="NNM302" s="460"/>
      <c r="NNN302" s="467"/>
      <c r="NNO302" s="460"/>
      <c r="NNP302" s="460"/>
      <c r="NNQ302" s="460"/>
      <c r="NNR302" s="460"/>
      <c r="NNU302" s="460"/>
      <c r="NNV302" s="460"/>
      <c r="NNW302" s="460"/>
      <c r="NNX302" s="460"/>
      <c r="NNY302" s="460"/>
      <c r="NNZ302" s="460"/>
      <c r="NOA302" s="467"/>
      <c r="NOB302" s="460"/>
      <c r="NOC302" s="460"/>
      <c r="NOD302" s="460"/>
      <c r="NOE302" s="460"/>
      <c r="NOH302" s="460"/>
      <c r="NOI302" s="460"/>
      <c r="NOJ302" s="460"/>
      <c r="NOK302" s="460"/>
      <c r="NOL302" s="460"/>
      <c r="NOM302" s="460"/>
      <c r="NON302" s="467"/>
      <c r="NOO302" s="460"/>
      <c r="NOP302" s="460"/>
      <c r="NOQ302" s="460"/>
      <c r="NOR302" s="460"/>
      <c r="NOU302" s="460"/>
      <c r="NOV302" s="460"/>
      <c r="NOW302" s="460"/>
      <c r="NOX302" s="460"/>
      <c r="NOY302" s="460"/>
      <c r="NOZ302" s="460"/>
      <c r="NPA302" s="467"/>
      <c r="NPB302" s="460"/>
      <c r="NPC302" s="460"/>
      <c r="NPD302" s="460"/>
      <c r="NPE302" s="460"/>
      <c r="NPH302" s="460"/>
      <c r="NPI302" s="460"/>
      <c r="NPJ302" s="460"/>
      <c r="NPK302" s="460"/>
      <c r="NPL302" s="460"/>
      <c r="NPM302" s="460"/>
      <c r="NPN302" s="467"/>
      <c r="NPO302" s="460"/>
      <c r="NPP302" s="460"/>
      <c r="NPQ302" s="460"/>
      <c r="NPR302" s="460"/>
      <c r="NPU302" s="460"/>
      <c r="NPV302" s="460"/>
      <c r="NPW302" s="460"/>
      <c r="NPX302" s="460"/>
      <c r="NPY302" s="460"/>
      <c r="NPZ302" s="460"/>
      <c r="NQA302" s="467"/>
      <c r="NQB302" s="460"/>
      <c r="NQC302" s="460"/>
      <c r="NQD302" s="460"/>
      <c r="NQE302" s="460"/>
      <c r="NQH302" s="460"/>
      <c r="NQI302" s="460"/>
      <c r="NQJ302" s="460"/>
      <c r="NQK302" s="460"/>
      <c r="NQL302" s="460"/>
      <c r="NQM302" s="460"/>
      <c r="NQN302" s="467"/>
      <c r="NQO302" s="460"/>
      <c r="NQP302" s="460"/>
      <c r="NQQ302" s="460"/>
      <c r="NQR302" s="460"/>
      <c r="NQU302" s="460"/>
      <c r="NQV302" s="460"/>
      <c r="NQW302" s="460"/>
      <c r="NQX302" s="460"/>
      <c r="NQY302" s="460"/>
      <c r="NQZ302" s="460"/>
      <c r="NRA302" s="467"/>
      <c r="NRB302" s="460"/>
      <c r="NRC302" s="460"/>
      <c r="NRD302" s="460"/>
      <c r="NRE302" s="460"/>
      <c r="NRH302" s="460"/>
      <c r="NRI302" s="460"/>
      <c r="NRJ302" s="460"/>
      <c r="NRK302" s="460"/>
      <c r="NRL302" s="460"/>
      <c r="NRM302" s="460"/>
      <c r="NRN302" s="467"/>
      <c r="NRO302" s="460"/>
      <c r="NRP302" s="460"/>
      <c r="NRQ302" s="460"/>
      <c r="NRR302" s="460"/>
      <c r="NRU302" s="460"/>
      <c r="NRV302" s="460"/>
      <c r="NRW302" s="460"/>
      <c r="NRX302" s="460"/>
      <c r="NRY302" s="460"/>
      <c r="NRZ302" s="460"/>
      <c r="NSA302" s="467"/>
      <c r="NSB302" s="460"/>
      <c r="NSC302" s="460"/>
      <c r="NSD302" s="460"/>
      <c r="NSE302" s="460"/>
      <c r="NSH302" s="460"/>
      <c r="NSI302" s="460"/>
      <c r="NSJ302" s="460"/>
      <c r="NSK302" s="460"/>
      <c r="NSL302" s="460"/>
      <c r="NSM302" s="460"/>
      <c r="NSN302" s="467"/>
      <c r="NSO302" s="460"/>
      <c r="NSP302" s="460"/>
      <c r="NSQ302" s="460"/>
      <c r="NSR302" s="460"/>
      <c r="NSU302" s="460"/>
      <c r="NSV302" s="460"/>
      <c r="NSW302" s="460"/>
      <c r="NSX302" s="460"/>
      <c r="NSY302" s="460"/>
      <c r="NSZ302" s="460"/>
      <c r="NTA302" s="467"/>
      <c r="NTB302" s="460"/>
      <c r="NTC302" s="460"/>
      <c r="NTD302" s="460"/>
      <c r="NTE302" s="460"/>
      <c r="NTH302" s="460"/>
      <c r="NTI302" s="460"/>
      <c r="NTJ302" s="460"/>
      <c r="NTK302" s="460"/>
      <c r="NTL302" s="460"/>
      <c r="NTM302" s="460"/>
      <c r="NTN302" s="467"/>
      <c r="NTO302" s="460"/>
      <c r="NTP302" s="460"/>
      <c r="NTQ302" s="460"/>
      <c r="NTR302" s="460"/>
      <c r="NTU302" s="460"/>
      <c r="NTV302" s="460"/>
      <c r="NTW302" s="460"/>
      <c r="NTX302" s="460"/>
      <c r="NTY302" s="460"/>
      <c r="NTZ302" s="460"/>
      <c r="NUA302" s="467"/>
      <c r="NUB302" s="460"/>
      <c r="NUC302" s="460"/>
      <c r="NUD302" s="460"/>
      <c r="NUE302" s="460"/>
      <c r="NUH302" s="460"/>
      <c r="NUI302" s="460"/>
      <c r="NUJ302" s="460"/>
      <c r="NUK302" s="460"/>
      <c r="NUL302" s="460"/>
      <c r="NUM302" s="460"/>
      <c r="NUN302" s="467"/>
      <c r="NUO302" s="460"/>
      <c r="NUP302" s="460"/>
      <c r="NUQ302" s="460"/>
      <c r="NUR302" s="460"/>
      <c r="NUU302" s="460"/>
      <c r="NUV302" s="460"/>
      <c r="NUW302" s="460"/>
      <c r="NUX302" s="460"/>
      <c r="NUY302" s="460"/>
      <c r="NUZ302" s="460"/>
      <c r="NVA302" s="467"/>
      <c r="NVB302" s="460"/>
      <c r="NVC302" s="460"/>
      <c r="NVD302" s="460"/>
      <c r="NVE302" s="460"/>
      <c r="NVH302" s="460"/>
      <c r="NVI302" s="460"/>
      <c r="NVJ302" s="460"/>
      <c r="NVK302" s="460"/>
      <c r="NVL302" s="460"/>
      <c r="NVM302" s="460"/>
      <c r="NVN302" s="467"/>
      <c r="NVO302" s="460"/>
      <c r="NVP302" s="460"/>
      <c r="NVQ302" s="460"/>
      <c r="NVR302" s="460"/>
      <c r="NVU302" s="460"/>
      <c r="NVV302" s="460"/>
      <c r="NVW302" s="460"/>
      <c r="NVX302" s="460"/>
      <c r="NVY302" s="460"/>
      <c r="NVZ302" s="460"/>
      <c r="NWA302" s="467"/>
      <c r="NWB302" s="460"/>
      <c r="NWC302" s="460"/>
      <c r="NWD302" s="460"/>
      <c r="NWE302" s="460"/>
      <c r="NWH302" s="460"/>
      <c r="NWI302" s="460"/>
      <c r="NWJ302" s="460"/>
      <c r="NWK302" s="460"/>
      <c r="NWL302" s="460"/>
      <c r="NWM302" s="460"/>
      <c r="NWN302" s="467"/>
      <c r="NWO302" s="460"/>
      <c r="NWP302" s="460"/>
      <c r="NWQ302" s="460"/>
      <c r="NWR302" s="460"/>
      <c r="NWU302" s="460"/>
      <c r="NWV302" s="460"/>
      <c r="NWW302" s="460"/>
      <c r="NWX302" s="460"/>
      <c r="NWY302" s="460"/>
      <c r="NWZ302" s="460"/>
      <c r="NXA302" s="467"/>
      <c r="NXB302" s="460"/>
      <c r="NXC302" s="460"/>
      <c r="NXD302" s="460"/>
      <c r="NXE302" s="460"/>
      <c r="NXH302" s="460"/>
      <c r="NXI302" s="460"/>
      <c r="NXJ302" s="460"/>
      <c r="NXK302" s="460"/>
      <c r="NXL302" s="460"/>
      <c r="NXM302" s="460"/>
      <c r="NXN302" s="467"/>
      <c r="NXO302" s="460"/>
      <c r="NXP302" s="460"/>
      <c r="NXQ302" s="460"/>
      <c r="NXR302" s="460"/>
      <c r="NXU302" s="460"/>
      <c r="NXV302" s="460"/>
      <c r="NXW302" s="460"/>
      <c r="NXX302" s="460"/>
      <c r="NXY302" s="460"/>
      <c r="NXZ302" s="460"/>
      <c r="NYA302" s="467"/>
      <c r="NYB302" s="460"/>
      <c r="NYC302" s="460"/>
      <c r="NYD302" s="460"/>
      <c r="NYE302" s="460"/>
      <c r="NYH302" s="460"/>
      <c r="NYI302" s="460"/>
      <c r="NYJ302" s="460"/>
      <c r="NYK302" s="460"/>
      <c r="NYL302" s="460"/>
      <c r="NYM302" s="460"/>
      <c r="NYN302" s="467"/>
      <c r="NYO302" s="460"/>
      <c r="NYP302" s="460"/>
      <c r="NYQ302" s="460"/>
      <c r="NYR302" s="460"/>
      <c r="NYU302" s="460"/>
      <c r="NYV302" s="460"/>
      <c r="NYW302" s="460"/>
      <c r="NYX302" s="460"/>
      <c r="NYY302" s="460"/>
      <c r="NYZ302" s="460"/>
      <c r="NZA302" s="467"/>
      <c r="NZB302" s="460"/>
      <c r="NZC302" s="460"/>
      <c r="NZD302" s="460"/>
      <c r="NZE302" s="460"/>
      <c r="NZH302" s="460"/>
      <c r="NZI302" s="460"/>
      <c r="NZJ302" s="460"/>
      <c r="NZK302" s="460"/>
      <c r="NZL302" s="460"/>
      <c r="NZM302" s="460"/>
      <c r="NZN302" s="467"/>
      <c r="NZO302" s="460"/>
      <c r="NZP302" s="460"/>
      <c r="NZQ302" s="460"/>
      <c r="NZR302" s="460"/>
      <c r="NZU302" s="460"/>
      <c r="NZV302" s="460"/>
      <c r="NZW302" s="460"/>
      <c r="NZX302" s="460"/>
      <c r="NZY302" s="460"/>
      <c r="NZZ302" s="460"/>
      <c r="OAA302" s="467"/>
      <c r="OAB302" s="460"/>
      <c r="OAC302" s="460"/>
      <c r="OAD302" s="460"/>
      <c r="OAE302" s="460"/>
      <c r="OAH302" s="460"/>
      <c r="OAI302" s="460"/>
      <c r="OAJ302" s="460"/>
      <c r="OAK302" s="460"/>
      <c r="OAL302" s="460"/>
      <c r="OAM302" s="460"/>
      <c r="OAN302" s="467"/>
      <c r="OAO302" s="460"/>
      <c r="OAP302" s="460"/>
      <c r="OAQ302" s="460"/>
      <c r="OAR302" s="460"/>
      <c r="OAU302" s="460"/>
      <c r="OAV302" s="460"/>
      <c r="OAW302" s="460"/>
      <c r="OAX302" s="460"/>
      <c r="OAY302" s="460"/>
      <c r="OAZ302" s="460"/>
      <c r="OBA302" s="467"/>
      <c r="OBB302" s="460"/>
      <c r="OBC302" s="460"/>
      <c r="OBD302" s="460"/>
      <c r="OBE302" s="460"/>
      <c r="OBH302" s="460"/>
      <c r="OBI302" s="460"/>
      <c r="OBJ302" s="460"/>
      <c r="OBK302" s="460"/>
      <c r="OBL302" s="460"/>
      <c r="OBM302" s="460"/>
      <c r="OBN302" s="467"/>
      <c r="OBO302" s="460"/>
      <c r="OBP302" s="460"/>
      <c r="OBQ302" s="460"/>
      <c r="OBR302" s="460"/>
      <c r="OBU302" s="460"/>
      <c r="OBV302" s="460"/>
      <c r="OBW302" s="460"/>
      <c r="OBX302" s="460"/>
      <c r="OBY302" s="460"/>
      <c r="OBZ302" s="460"/>
      <c r="OCA302" s="467"/>
      <c r="OCB302" s="460"/>
      <c r="OCC302" s="460"/>
      <c r="OCD302" s="460"/>
      <c r="OCE302" s="460"/>
      <c r="OCH302" s="460"/>
      <c r="OCI302" s="460"/>
      <c r="OCJ302" s="460"/>
      <c r="OCK302" s="460"/>
      <c r="OCL302" s="460"/>
      <c r="OCM302" s="460"/>
      <c r="OCN302" s="467"/>
      <c r="OCO302" s="460"/>
      <c r="OCP302" s="460"/>
      <c r="OCQ302" s="460"/>
      <c r="OCR302" s="460"/>
      <c r="OCU302" s="460"/>
      <c r="OCV302" s="460"/>
      <c r="OCW302" s="460"/>
      <c r="OCX302" s="460"/>
      <c r="OCY302" s="460"/>
      <c r="OCZ302" s="460"/>
      <c r="ODA302" s="467"/>
      <c r="ODB302" s="460"/>
      <c r="ODC302" s="460"/>
      <c r="ODD302" s="460"/>
      <c r="ODE302" s="460"/>
      <c r="ODH302" s="460"/>
      <c r="ODI302" s="460"/>
      <c r="ODJ302" s="460"/>
      <c r="ODK302" s="460"/>
      <c r="ODL302" s="460"/>
      <c r="ODM302" s="460"/>
      <c r="ODN302" s="467"/>
      <c r="ODO302" s="460"/>
      <c r="ODP302" s="460"/>
      <c r="ODQ302" s="460"/>
      <c r="ODR302" s="460"/>
      <c r="ODU302" s="460"/>
      <c r="ODV302" s="460"/>
      <c r="ODW302" s="460"/>
      <c r="ODX302" s="460"/>
      <c r="ODY302" s="460"/>
      <c r="ODZ302" s="460"/>
      <c r="OEA302" s="467"/>
      <c r="OEB302" s="460"/>
      <c r="OEC302" s="460"/>
      <c r="OED302" s="460"/>
      <c r="OEE302" s="460"/>
      <c r="OEH302" s="460"/>
      <c r="OEI302" s="460"/>
      <c r="OEJ302" s="460"/>
      <c r="OEK302" s="460"/>
      <c r="OEL302" s="460"/>
      <c r="OEM302" s="460"/>
      <c r="OEN302" s="467"/>
      <c r="OEO302" s="460"/>
      <c r="OEP302" s="460"/>
      <c r="OEQ302" s="460"/>
      <c r="OER302" s="460"/>
      <c r="OEU302" s="460"/>
      <c r="OEV302" s="460"/>
      <c r="OEW302" s="460"/>
      <c r="OEX302" s="460"/>
      <c r="OEY302" s="460"/>
      <c r="OEZ302" s="460"/>
      <c r="OFA302" s="467"/>
      <c r="OFB302" s="460"/>
      <c r="OFC302" s="460"/>
      <c r="OFD302" s="460"/>
      <c r="OFE302" s="460"/>
      <c r="OFH302" s="460"/>
      <c r="OFI302" s="460"/>
      <c r="OFJ302" s="460"/>
      <c r="OFK302" s="460"/>
      <c r="OFL302" s="460"/>
      <c r="OFM302" s="460"/>
      <c r="OFN302" s="467"/>
      <c r="OFO302" s="460"/>
      <c r="OFP302" s="460"/>
      <c r="OFQ302" s="460"/>
      <c r="OFR302" s="460"/>
      <c r="OFU302" s="460"/>
      <c r="OFV302" s="460"/>
      <c r="OFW302" s="460"/>
      <c r="OFX302" s="460"/>
      <c r="OFY302" s="460"/>
      <c r="OFZ302" s="460"/>
      <c r="OGA302" s="467"/>
      <c r="OGB302" s="460"/>
      <c r="OGC302" s="460"/>
      <c r="OGD302" s="460"/>
      <c r="OGE302" s="460"/>
      <c r="OGH302" s="460"/>
      <c r="OGI302" s="460"/>
      <c r="OGJ302" s="460"/>
      <c r="OGK302" s="460"/>
      <c r="OGL302" s="460"/>
      <c r="OGM302" s="460"/>
      <c r="OGN302" s="467"/>
      <c r="OGO302" s="460"/>
      <c r="OGP302" s="460"/>
      <c r="OGQ302" s="460"/>
      <c r="OGR302" s="460"/>
      <c r="OGU302" s="460"/>
      <c r="OGV302" s="460"/>
      <c r="OGW302" s="460"/>
      <c r="OGX302" s="460"/>
      <c r="OGY302" s="460"/>
      <c r="OGZ302" s="460"/>
      <c r="OHA302" s="467"/>
      <c r="OHB302" s="460"/>
      <c r="OHC302" s="460"/>
      <c r="OHD302" s="460"/>
      <c r="OHE302" s="460"/>
      <c r="OHH302" s="460"/>
      <c r="OHI302" s="460"/>
      <c r="OHJ302" s="460"/>
      <c r="OHK302" s="460"/>
      <c r="OHL302" s="460"/>
      <c r="OHM302" s="460"/>
      <c r="OHN302" s="467"/>
      <c r="OHO302" s="460"/>
      <c r="OHP302" s="460"/>
      <c r="OHQ302" s="460"/>
      <c r="OHR302" s="460"/>
      <c r="OHU302" s="460"/>
      <c r="OHV302" s="460"/>
      <c r="OHW302" s="460"/>
      <c r="OHX302" s="460"/>
      <c r="OHY302" s="460"/>
      <c r="OHZ302" s="460"/>
      <c r="OIA302" s="467"/>
      <c r="OIB302" s="460"/>
      <c r="OIC302" s="460"/>
      <c r="OID302" s="460"/>
      <c r="OIE302" s="460"/>
      <c r="OIH302" s="460"/>
      <c r="OII302" s="460"/>
      <c r="OIJ302" s="460"/>
      <c r="OIK302" s="460"/>
      <c r="OIL302" s="460"/>
      <c r="OIM302" s="460"/>
      <c r="OIN302" s="467"/>
      <c r="OIO302" s="460"/>
      <c r="OIP302" s="460"/>
      <c r="OIQ302" s="460"/>
      <c r="OIR302" s="460"/>
      <c r="OIU302" s="460"/>
      <c r="OIV302" s="460"/>
      <c r="OIW302" s="460"/>
      <c r="OIX302" s="460"/>
      <c r="OIY302" s="460"/>
      <c r="OIZ302" s="460"/>
      <c r="OJA302" s="467"/>
      <c r="OJB302" s="460"/>
      <c r="OJC302" s="460"/>
      <c r="OJD302" s="460"/>
      <c r="OJE302" s="460"/>
      <c r="OJH302" s="460"/>
      <c r="OJI302" s="460"/>
      <c r="OJJ302" s="460"/>
      <c r="OJK302" s="460"/>
      <c r="OJL302" s="460"/>
      <c r="OJM302" s="460"/>
      <c r="OJN302" s="467"/>
      <c r="OJO302" s="460"/>
      <c r="OJP302" s="460"/>
      <c r="OJQ302" s="460"/>
      <c r="OJR302" s="460"/>
      <c r="OJU302" s="460"/>
      <c r="OJV302" s="460"/>
      <c r="OJW302" s="460"/>
      <c r="OJX302" s="460"/>
      <c r="OJY302" s="460"/>
      <c r="OJZ302" s="460"/>
      <c r="OKA302" s="467"/>
      <c r="OKB302" s="460"/>
      <c r="OKC302" s="460"/>
      <c r="OKD302" s="460"/>
      <c r="OKE302" s="460"/>
      <c r="OKH302" s="460"/>
      <c r="OKI302" s="460"/>
      <c r="OKJ302" s="460"/>
      <c r="OKK302" s="460"/>
      <c r="OKL302" s="460"/>
      <c r="OKM302" s="460"/>
      <c r="OKN302" s="467"/>
      <c r="OKO302" s="460"/>
      <c r="OKP302" s="460"/>
      <c r="OKQ302" s="460"/>
      <c r="OKR302" s="460"/>
      <c r="OKU302" s="460"/>
      <c r="OKV302" s="460"/>
      <c r="OKW302" s="460"/>
      <c r="OKX302" s="460"/>
      <c r="OKY302" s="460"/>
      <c r="OKZ302" s="460"/>
      <c r="OLA302" s="467"/>
      <c r="OLB302" s="460"/>
      <c r="OLC302" s="460"/>
      <c r="OLD302" s="460"/>
      <c r="OLE302" s="460"/>
      <c r="OLH302" s="460"/>
      <c r="OLI302" s="460"/>
      <c r="OLJ302" s="460"/>
      <c r="OLK302" s="460"/>
      <c r="OLL302" s="460"/>
      <c r="OLM302" s="460"/>
      <c r="OLN302" s="467"/>
      <c r="OLO302" s="460"/>
      <c r="OLP302" s="460"/>
      <c r="OLQ302" s="460"/>
      <c r="OLR302" s="460"/>
      <c r="OLU302" s="460"/>
      <c r="OLV302" s="460"/>
      <c r="OLW302" s="460"/>
      <c r="OLX302" s="460"/>
      <c r="OLY302" s="460"/>
      <c r="OLZ302" s="460"/>
      <c r="OMA302" s="467"/>
      <c r="OMB302" s="460"/>
      <c r="OMC302" s="460"/>
      <c r="OMD302" s="460"/>
      <c r="OME302" s="460"/>
      <c r="OMH302" s="460"/>
      <c r="OMI302" s="460"/>
      <c r="OMJ302" s="460"/>
      <c r="OMK302" s="460"/>
      <c r="OML302" s="460"/>
      <c r="OMM302" s="460"/>
      <c r="OMN302" s="467"/>
      <c r="OMO302" s="460"/>
      <c r="OMP302" s="460"/>
      <c r="OMQ302" s="460"/>
      <c r="OMR302" s="460"/>
      <c r="OMU302" s="460"/>
      <c r="OMV302" s="460"/>
      <c r="OMW302" s="460"/>
      <c r="OMX302" s="460"/>
      <c r="OMY302" s="460"/>
      <c r="OMZ302" s="460"/>
      <c r="ONA302" s="467"/>
      <c r="ONB302" s="460"/>
      <c r="ONC302" s="460"/>
      <c r="OND302" s="460"/>
      <c r="ONE302" s="460"/>
      <c r="ONH302" s="460"/>
      <c r="ONI302" s="460"/>
      <c r="ONJ302" s="460"/>
      <c r="ONK302" s="460"/>
      <c r="ONL302" s="460"/>
      <c r="ONM302" s="460"/>
      <c r="ONN302" s="467"/>
      <c r="ONO302" s="460"/>
      <c r="ONP302" s="460"/>
      <c r="ONQ302" s="460"/>
      <c r="ONR302" s="460"/>
      <c r="ONU302" s="460"/>
      <c r="ONV302" s="460"/>
      <c r="ONW302" s="460"/>
      <c r="ONX302" s="460"/>
      <c r="ONY302" s="460"/>
      <c r="ONZ302" s="460"/>
      <c r="OOA302" s="467"/>
      <c r="OOB302" s="460"/>
      <c r="OOC302" s="460"/>
      <c r="OOD302" s="460"/>
      <c r="OOE302" s="460"/>
      <c r="OOH302" s="460"/>
      <c r="OOI302" s="460"/>
      <c r="OOJ302" s="460"/>
      <c r="OOK302" s="460"/>
      <c r="OOL302" s="460"/>
      <c r="OOM302" s="460"/>
      <c r="OON302" s="467"/>
      <c r="OOO302" s="460"/>
      <c r="OOP302" s="460"/>
      <c r="OOQ302" s="460"/>
      <c r="OOR302" s="460"/>
      <c r="OOU302" s="460"/>
      <c r="OOV302" s="460"/>
      <c r="OOW302" s="460"/>
      <c r="OOX302" s="460"/>
      <c r="OOY302" s="460"/>
      <c r="OOZ302" s="460"/>
      <c r="OPA302" s="467"/>
      <c r="OPB302" s="460"/>
      <c r="OPC302" s="460"/>
      <c r="OPD302" s="460"/>
      <c r="OPE302" s="460"/>
      <c r="OPH302" s="460"/>
      <c r="OPI302" s="460"/>
      <c r="OPJ302" s="460"/>
      <c r="OPK302" s="460"/>
      <c r="OPL302" s="460"/>
      <c r="OPM302" s="460"/>
      <c r="OPN302" s="467"/>
      <c r="OPO302" s="460"/>
      <c r="OPP302" s="460"/>
      <c r="OPQ302" s="460"/>
      <c r="OPR302" s="460"/>
      <c r="OPU302" s="460"/>
      <c r="OPV302" s="460"/>
      <c r="OPW302" s="460"/>
      <c r="OPX302" s="460"/>
      <c r="OPY302" s="460"/>
      <c r="OPZ302" s="460"/>
      <c r="OQA302" s="467"/>
      <c r="OQB302" s="460"/>
      <c r="OQC302" s="460"/>
      <c r="OQD302" s="460"/>
      <c r="OQE302" s="460"/>
      <c r="OQH302" s="460"/>
      <c r="OQI302" s="460"/>
      <c r="OQJ302" s="460"/>
      <c r="OQK302" s="460"/>
      <c r="OQL302" s="460"/>
      <c r="OQM302" s="460"/>
      <c r="OQN302" s="467"/>
      <c r="OQO302" s="460"/>
      <c r="OQP302" s="460"/>
      <c r="OQQ302" s="460"/>
      <c r="OQR302" s="460"/>
      <c r="OQU302" s="460"/>
      <c r="OQV302" s="460"/>
      <c r="OQW302" s="460"/>
      <c r="OQX302" s="460"/>
      <c r="OQY302" s="460"/>
      <c r="OQZ302" s="460"/>
      <c r="ORA302" s="467"/>
      <c r="ORB302" s="460"/>
      <c r="ORC302" s="460"/>
      <c r="ORD302" s="460"/>
      <c r="ORE302" s="460"/>
      <c r="ORH302" s="460"/>
      <c r="ORI302" s="460"/>
      <c r="ORJ302" s="460"/>
      <c r="ORK302" s="460"/>
      <c r="ORL302" s="460"/>
      <c r="ORM302" s="460"/>
      <c r="ORN302" s="467"/>
      <c r="ORO302" s="460"/>
      <c r="ORP302" s="460"/>
      <c r="ORQ302" s="460"/>
      <c r="ORR302" s="460"/>
      <c r="ORU302" s="460"/>
      <c r="ORV302" s="460"/>
      <c r="ORW302" s="460"/>
      <c r="ORX302" s="460"/>
      <c r="ORY302" s="460"/>
      <c r="ORZ302" s="460"/>
      <c r="OSA302" s="467"/>
      <c r="OSB302" s="460"/>
      <c r="OSC302" s="460"/>
      <c r="OSD302" s="460"/>
      <c r="OSE302" s="460"/>
      <c r="OSH302" s="460"/>
      <c r="OSI302" s="460"/>
      <c r="OSJ302" s="460"/>
      <c r="OSK302" s="460"/>
      <c r="OSL302" s="460"/>
      <c r="OSM302" s="460"/>
      <c r="OSN302" s="467"/>
      <c r="OSO302" s="460"/>
      <c r="OSP302" s="460"/>
      <c r="OSQ302" s="460"/>
      <c r="OSR302" s="460"/>
      <c r="OSU302" s="460"/>
      <c r="OSV302" s="460"/>
      <c r="OSW302" s="460"/>
      <c r="OSX302" s="460"/>
      <c r="OSY302" s="460"/>
      <c r="OSZ302" s="460"/>
      <c r="OTA302" s="467"/>
      <c r="OTB302" s="460"/>
      <c r="OTC302" s="460"/>
      <c r="OTD302" s="460"/>
      <c r="OTE302" s="460"/>
      <c r="OTH302" s="460"/>
      <c r="OTI302" s="460"/>
      <c r="OTJ302" s="460"/>
      <c r="OTK302" s="460"/>
      <c r="OTL302" s="460"/>
      <c r="OTM302" s="460"/>
      <c r="OTN302" s="467"/>
      <c r="OTO302" s="460"/>
      <c r="OTP302" s="460"/>
      <c r="OTQ302" s="460"/>
      <c r="OTR302" s="460"/>
      <c r="OTU302" s="460"/>
      <c r="OTV302" s="460"/>
      <c r="OTW302" s="460"/>
      <c r="OTX302" s="460"/>
      <c r="OTY302" s="460"/>
      <c r="OTZ302" s="460"/>
      <c r="OUA302" s="467"/>
      <c r="OUB302" s="460"/>
      <c r="OUC302" s="460"/>
      <c r="OUD302" s="460"/>
      <c r="OUE302" s="460"/>
      <c r="OUH302" s="460"/>
      <c r="OUI302" s="460"/>
      <c r="OUJ302" s="460"/>
      <c r="OUK302" s="460"/>
      <c r="OUL302" s="460"/>
      <c r="OUM302" s="460"/>
      <c r="OUN302" s="467"/>
      <c r="OUO302" s="460"/>
      <c r="OUP302" s="460"/>
      <c r="OUQ302" s="460"/>
      <c r="OUR302" s="460"/>
      <c r="OUU302" s="460"/>
      <c r="OUV302" s="460"/>
      <c r="OUW302" s="460"/>
      <c r="OUX302" s="460"/>
      <c r="OUY302" s="460"/>
      <c r="OUZ302" s="460"/>
      <c r="OVA302" s="467"/>
      <c r="OVB302" s="460"/>
      <c r="OVC302" s="460"/>
      <c r="OVD302" s="460"/>
      <c r="OVE302" s="460"/>
      <c r="OVH302" s="460"/>
      <c r="OVI302" s="460"/>
      <c r="OVJ302" s="460"/>
      <c r="OVK302" s="460"/>
      <c r="OVL302" s="460"/>
      <c r="OVM302" s="460"/>
      <c r="OVN302" s="467"/>
      <c r="OVO302" s="460"/>
      <c r="OVP302" s="460"/>
      <c r="OVQ302" s="460"/>
      <c r="OVR302" s="460"/>
      <c r="OVU302" s="460"/>
      <c r="OVV302" s="460"/>
      <c r="OVW302" s="460"/>
      <c r="OVX302" s="460"/>
      <c r="OVY302" s="460"/>
      <c r="OVZ302" s="460"/>
      <c r="OWA302" s="467"/>
      <c r="OWB302" s="460"/>
      <c r="OWC302" s="460"/>
      <c r="OWD302" s="460"/>
      <c r="OWE302" s="460"/>
      <c r="OWH302" s="460"/>
      <c r="OWI302" s="460"/>
      <c r="OWJ302" s="460"/>
      <c r="OWK302" s="460"/>
      <c r="OWL302" s="460"/>
      <c r="OWM302" s="460"/>
      <c r="OWN302" s="467"/>
      <c r="OWO302" s="460"/>
      <c r="OWP302" s="460"/>
      <c r="OWQ302" s="460"/>
      <c r="OWR302" s="460"/>
      <c r="OWU302" s="460"/>
      <c r="OWV302" s="460"/>
      <c r="OWW302" s="460"/>
      <c r="OWX302" s="460"/>
      <c r="OWY302" s="460"/>
      <c r="OWZ302" s="460"/>
      <c r="OXA302" s="467"/>
      <c r="OXB302" s="460"/>
      <c r="OXC302" s="460"/>
      <c r="OXD302" s="460"/>
      <c r="OXE302" s="460"/>
      <c r="OXH302" s="460"/>
      <c r="OXI302" s="460"/>
      <c r="OXJ302" s="460"/>
      <c r="OXK302" s="460"/>
      <c r="OXL302" s="460"/>
      <c r="OXM302" s="460"/>
      <c r="OXN302" s="467"/>
      <c r="OXO302" s="460"/>
      <c r="OXP302" s="460"/>
      <c r="OXQ302" s="460"/>
      <c r="OXR302" s="460"/>
      <c r="OXU302" s="460"/>
      <c r="OXV302" s="460"/>
      <c r="OXW302" s="460"/>
      <c r="OXX302" s="460"/>
      <c r="OXY302" s="460"/>
      <c r="OXZ302" s="460"/>
      <c r="OYA302" s="467"/>
      <c r="OYB302" s="460"/>
      <c r="OYC302" s="460"/>
      <c r="OYD302" s="460"/>
      <c r="OYE302" s="460"/>
      <c r="OYH302" s="460"/>
      <c r="OYI302" s="460"/>
      <c r="OYJ302" s="460"/>
      <c r="OYK302" s="460"/>
      <c r="OYL302" s="460"/>
      <c r="OYM302" s="460"/>
      <c r="OYN302" s="467"/>
      <c r="OYO302" s="460"/>
      <c r="OYP302" s="460"/>
      <c r="OYQ302" s="460"/>
      <c r="OYR302" s="460"/>
      <c r="OYU302" s="460"/>
      <c r="OYV302" s="460"/>
      <c r="OYW302" s="460"/>
      <c r="OYX302" s="460"/>
      <c r="OYY302" s="460"/>
      <c r="OYZ302" s="460"/>
      <c r="OZA302" s="467"/>
      <c r="OZB302" s="460"/>
      <c r="OZC302" s="460"/>
      <c r="OZD302" s="460"/>
      <c r="OZE302" s="460"/>
      <c r="OZH302" s="460"/>
      <c r="OZI302" s="460"/>
      <c r="OZJ302" s="460"/>
      <c r="OZK302" s="460"/>
      <c r="OZL302" s="460"/>
      <c r="OZM302" s="460"/>
      <c r="OZN302" s="467"/>
      <c r="OZO302" s="460"/>
      <c r="OZP302" s="460"/>
      <c r="OZQ302" s="460"/>
      <c r="OZR302" s="460"/>
      <c r="OZU302" s="460"/>
      <c r="OZV302" s="460"/>
      <c r="OZW302" s="460"/>
      <c r="OZX302" s="460"/>
      <c r="OZY302" s="460"/>
      <c r="OZZ302" s="460"/>
      <c r="PAA302" s="467"/>
      <c r="PAB302" s="460"/>
      <c r="PAC302" s="460"/>
      <c r="PAD302" s="460"/>
      <c r="PAE302" s="460"/>
      <c r="PAH302" s="460"/>
      <c r="PAI302" s="460"/>
      <c r="PAJ302" s="460"/>
      <c r="PAK302" s="460"/>
      <c r="PAL302" s="460"/>
      <c r="PAM302" s="460"/>
      <c r="PAN302" s="467"/>
      <c r="PAO302" s="460"/>
      <c r="PAP302" s="460"/>
      <c r="PAQ302" s="460"/>
      <c r="PAR302" s="460"/>
      <c r="PAU302" s="460"/>
      <c r="PAV302" s="460"/>
      <c r="PAW302" s="460"/>
      <c r="PAX302" s="460"/>
      <c r="PAY302" s="460"/>
      <c r="PAZ302" s="460"/>
      <c r="PBA302" s="467"/>
      <c r="PBB302" s="460"/>
      <c r="PBC302" s="460"/>
      <c r="PBD302" s="460"/>
      <c r="PBE302" s="460"/>
      <c r="PBH302" s="460"/>
      <c r="PBI302" s="460"/>
      <c r="PBJ302" s="460"/>
      <c r="PBK302" s="460"/>
      <c r="PBL302" s="460"/>
      <c r="PBM302" s="460"/>
      <c r="PBN302" s="467"/>
      <c r="PBO302" s="460"/>
      <c r="PBP302" s="460"/>
      <c r="PBQ302" s="460"/>
      <c r="PBR302" s="460"/>
      <c r="PBU302" s="460"/>
      <c r="PBV302" s="460"/>
      <c r="PBW302" s="460"/>
      <c r="PBX302" s="460"/>
      <c r="PBY302" s="460"/>
      <c r="PBZ302" s="460"/>
      <c r="PCA302" s="467"/>
      <c r="PCB302" s="460"/>
      <c r="PCC302" s="460"/>
      <c r="PCD302" s="460"/>
      <c r="PCE302" s="460"/>
      <c r="PCH302" s="460"/>
      <c r="PCI302" s="460"/>
      <c r="PCJ302" s="460"/>
      <c r="PCK302" s="460"/>
      <c r="PCL302" s="460"/>
      <c r="PCM302" s="460"/>
      <c r="PCN302" s="467"/>
      <c r="PCO302" s="460"/>
      <c r="PCP302" s="460"/>
      <c r="PCQ302" s="460"/>
      <c r="PCR302" s="460"/>
      <c r="PCU302" s="460"/>
      <c r="PCV302" s="460"/>
      <c r="PCW302" s="460"/>
      <c r="PCX302" s="460"/>
      <c r="PCY302" s="460"/>
      <c r="PCZ302" s="460"/>
      <c r="PDA302" s="467"/>
      <c r="PDB302" s="460"/>
      <c r="PDC302" s="460"/>
      <c r="PDD302" s="460"/>
      <c r="PDE302" s="460"/>
      <c r="PDH302" s="460"/>
      <c r="PDI302" s="460"/>
      <c r="PDJ302" s="460"/>
      <c r="PDK302" s="460"/>
      <c r="PDL302" s="460"/>
      <c r="PDM302" s="460"/>
      <c r="PDN302" s="467"/>
      <c r="PDO302" s="460"/>
      <c r="PDP302" s="460"/>
      <c r="PDQ302" s="460"/>
      <c r="PDR302" s="460"/>
      <c r="PDU302" s="460"/>
      <c r="PDV302" s="460"/>
      <c r="PDW302" s="460"/>
      <c r="PDX302" s="460"/>
      <c r="PDY302" s="460"/>
      <c r="PDZ302" s="460"/>
      <c r="PEA302" s="467"/>
      <c r="PEB302" s="460"/>
      <c r="PEC302" s="460"/>
      <c r="PED302" s="460"/>
      <c r="PEE302" s="460"/>
      <c r="PEH302" s="460"/>
      <c r="PEI302" s="460"/>
      <c r="PEJ302" s="460"/>
      <c r="PEK302" s="460"/>
      <c r="PEL302" s="460"/>
      <c r="PEM302" s="460"/>
      <c r="PEN302" s="467"/>
      <c r="PEO302" s="460"/>
      <c r="PEP302" s="460"/>
      <c r="PEQ302" s="460"/>
      <c r="PER302" s="460"/>
      <c r="PEU302" s="460"/>
      <c r="PEV302" s="460"/>
      <c r="PEW302" s="460"/>
      <c r="PEX302" s="460"/>
      <c r="PEY302" s="460"/>
      <c r="PEZ302" s="460"/>
      <c r="PFA302" s="467"/>
      <c r="PFB302" s="460"/>
      <c r="PFC302" s="460"/>
      <c r="PFD302" s="460"/>
      <c r="PFE302" s="460"/>
      <c r="PFH302" s="460"/>
      <c r="PFI302" s="460"/>
      <c r="PFJ302" s="460"/>
      <c r="PFK302" s="460"/>
      <c r="PFL302" s="460"/>
      <c r="PFM302" s="460"/>
      <c r="PFN302" s="467"/>
      <c r="PFO302" s="460"/>
      <c r="PFP302" s="460"/>
      <c r="PFQ302" s="460"/>
      <c r="PFR302" s="460"/>
      <c r="PFU302" s="460"/>
      <c r="PFV302" s="460"/>
      <c r="PFW302" s="460"/>
      <c r="PFX302" s="460"/>
      <c r="PFY302" s="460"/>
      <c r="PFZ302" s="460"/>
      <c r="PGA302" s="467"/>
      <c r="PGB302" s="460"/>
      <c r="PGC302" s="460"/>
      <c r="PGD302" s="460"/>
      <c r="PGE302" s="460"/>
      <c r="PGH302" s="460"/>
      <c r="PGI302" s="460"/>
      <c r="PGJ302" s="460"/>
      <c r="PGK302" s="460"/>
      <c r="PGL302" s="460"/>
      <c r="PGM302" s="460"/>
      <c r="PGN302" s="467"/>
      <c r="PGO302" s="460"/>
      <c r="PGP302" s="460"/>
      <c r="PGQ302" s="460"/>
      <c r="PGR302" s="460"/>
      <c r="PGU302" s="460"/>
      <c r="PGV302" s="460"/>
      <c r="PGW302" s="460"/>
      <c r="PGX302" s="460"/>
      <c r="PGY302" s="460"/>
      <c r="PGZ302" s="460"/>
      <c r="PHA302" s="467"/>
      <c r="PHB302" s="460"/>
      <c r="PHC302" s="460"/>
      <c r="PHD302" s="460"/>
      <c r="PHE302" s="460"/>
      <c r="PHH302" s="460"/>
      <c r="PHI302" s="460"/>
      <c r="PHJ302" s="460"/>
      <c r="PHK302" s="460"/>
      <c r="PHL302" s="460"/>
      <c r="PHM302" s="460"/>
      <c r="PHN302" s="467"/>
      <c r="PHO302" s="460"/>
      <c r="PHP302" s="460"/>
      <c r="PHQ302" s="460"/>
      <c r="PHR302" s="460"/>
      <c r="PHU302" s="460"/>
      <c r="PHV302" s="460"/>
      <c r="PHW302" s="460"/>
      <c r="PHX302" s="460"/>
      <c r="PHY302" s="460"/>
      <c r="PHZ302" s="460"/>
      <c r="PIA302" s="467"/>
      <c r="PIB302" s="460"/>
      <c r="PIC302" s="460"/>
      <c r="PID302" s="460"/>
      <c r="PIE302" s="460"/>
      <c r="PIH302" s="460"/>
      <c r="PII302" s="460"/>
      <c r="PIJ302" s="460"/>
      <c r="PIK302" s="460"/>
      <c r="PIL302" s="460"/>
      <c r="PIM302" s="460"/>
      <c r="PIN302" s="467"/>
      <c r="PIO302" s="460"/>
      <c r="PIP302" s="460"/>
      <c r="PIQ302" s="460"/>
      <c r="PIR302" s="460"/>
      <c r="PIU302" s="460"/>
      <c r="PIV302" s="460"/>
      <c r="PIW302" s="460"/>
      <c r="PIX302" s="460"/>
      <c r="PIY302" s="460"/>
      <c r="PIZ302" s="460"/>
      <c r="PJA302" s="467"/>
      <c r="PJB302" s="460"/>
      <c r="PJC302" s="460"/>
      <c r="PJD302" s="460"/>
      <c r="PJE302" s="460"/>
      <c r="PJH302" s="460"/>
      <c r="PJI302" s="460"/>
      <c r="PJJ302" s="460"/>
      <c r="PJK302" s="460"/>
      <c r="PJL302" s="460"/>
      <c r="PJM302" s="460"/>
      <c r="PJN302" s="467"/>
      <c r="PJO302" s="460"/>
      <c r="PJP302" s="460"/>
      <c r="PJQ302" s="460"/>
      <c r="PJR302" s="460"/>
      <c r="PJU302" s="460"/>
      <c r="PJV302" s="460"/>
      <c r="PJW302" s="460"/>
      <c r="PJX302" s="460"/>
      <c r="PJY302" s="460"/>
      <c r="PJZ302" s="460"/>
      <c r="PKA302" s="467"/>
      <c r="PKB302" s="460"/>
      <c r="PKC302" s="460"/>
      <c r="PKD302" s="460"/>
      <c r="PKE302" s="460"/>
      <c r="PKH302" s="460"/>
      <c r="PKI302" s="460"/>
      <c r="PKJ302" s="460"/>
      <c r="PKK302" s="460"/>
      <c r="PKL302" s="460"/>
      <c r="PKM302" s="460"/>
      <c r="PKN302" s="467"/>
      <c r="PKO302" s="460"/>
      <c r="PKP302" s="460"/>
      <c r="PKQ302" s="460"/>
      <c r="PKR302" s="460"/>
      <c r="PKU302" s="460"/>
      <c r="PKV302" s="460"/>
      <c r="PKW302" s="460"/>
      <c r="PKX302" s="460"/>
      <c r="PKY302" s="460"/>
      <c r="PKZ302" s="460"/>
      <c r="PLA302" s="467"/>
      <c r="PLB302" s="460"/>
      <c r="PLC302" s="460"/>
      <c r="PLD302" s="460"/>
      <c r="PLE302" s="460"/>
      <c r="PLH302" s="460"/>
      <c r="PLI302" s="460"/>
      <c r="PLJ302" s="460"/>
      <c r="PLK302" s="460"/>
      <c r="PLL302" s="460"/>
      <c r="PLM302" s="460"/>
      <c r="PLN302" s="467"/>
      <c r="PLO302" s="460"/>
      <c r="PLP302" s="460"/>
      <c r="PLQ302" s="460"/>
      <c r="PLR302" s="460"/>
      <c r="PLU302" s="460"/>
      <c r="PLV302" s="460"/>
      <c r="PLW302" s="460"/>
      <c r="PLX302" s="460"/>
      <c r="PLY302" s="460"/>
      <c r="PLZ302" s="460"/>
      <c r="PMA302" s="467"/>
      <c r="PMB302" s="460"/>
      <c r="PMC302" s="460"/>
      <c r="PMD302" s="460"/>
      <c r="PME302" s="460"/>
      <c r="PMH302" s="460"/>
      <c r="PMI302" s="460"/>
      <c r="PMJ302" s="460"/>
      <c r="PMK302" s="460"/>
      <c r="PML302" s="460"/>
      <c r="PMM302" s="460"/>
      <c r="PMN302" s="467"/>
      <c r="PMO302" s="460"/>
      <c r="PMP302" s="460"/>
      <c r="PMQ302" s="460"/>
      <c r="PMR302" s="460"/>
      <c r="PMU302" s="460"/>
      <c r="PMV302" s="460"/>
      <c r="PMW302" s="460"/>
      <c r="PMX302" s="460"/>
      <c r="PMY302" s="460"/>
      <c r="PMZ302" s="460"/>
      <c r="PNA302" s="467"/>
      <c r="PNB302" s="460"/>
      <c r="PNC302" s="460"/>
      <c r="PND302" s="460"/>
      <c r="PNE302" s="460"/>
      <c r="PNH302" s="460"/>
      <c r="PNI302" s="460"/>
      <c r="PNJ302" s="460"/>
      <c r="PNK302" s="460"/>
      <c r="PNL302" s="460"/>
      <c r="PNM302" s="460"/>
      <c r="PNN302" s="467"/>
      <c r="PNO302" s="460"/>
      <c r="PNP302" s="460"/>
      <c r="PNQ302" s="460"/>
      <c r="PNR302" s="460"/>
      <c r="PNU302" s="460"/>
      <c r="PNV302" s="460"/>
      <c r="PNW302" s="460"/>
      <c r="PNX302" s="460"/>
      <c r="PNY302" s="460"/>
      <c r="PNZ302" s="460"/>
      <c r="POA302" s="467"/>
      <c r="POB302" s="460"/>
      <c r="POC302" s="460"/>
      <c r="POD302" s="460"/>
      <c r="POE302" s="460"/>
      <c r="POH302" s="460"/>
      <c r="POI302" s="460"/>
      <c r="POJ302" s="460"/>
      <c r="POK302" s="460"/>
      <c r="POL302" s="460"/>
      <c r="POM302" s="460"/>
      <c r="PON302" s="467"/>
      <c r="POO302" s="460"/>
      <c r="POP302" s="460"/>
      <c r="POQ302" s="460"/>
      <c r="POR302" s="460"/>
      <c r="POU302" s="460"/>
      <c r="POV302" s="460"/>
      <c r="POW302" s="460"/>
      <c r="POX302" s="460"/>
      <c r="POY302" s="460"/>
      <c r="POZ302" s="460"/>
      <c r="PPA302" s="467"/>
      <c r="PPB302" s="460"/>
      <c r="PPC302" s="460"/>
      <c r="PPD302" s="460"/>
      <c r="PPE302" s="460"/>
      <c r="PPH302" s="460"/>
      <c r="PPI302" s="460"/>
      <c r="PPJ302" s="460"/>
      <c r="PPK302" s="460"/>
      <c r="PPL302" s="460"/>
      <c r="PPM302" s="460"/>
      <c r="PPN302" s="467"/>
      <c r="PPO302" s="460"/>
      <c r="PPP302" s="460"/>
      <c r="PPQ302" s="460"/>
      <c r="PPR302" s="460"/>
      <c r="PPU302" s="460"/>
      <c r="PPV302" s="460"/>
      <c r="PPW302" s="460"/>
      <c r="PPX302" s="460"/>
      <c r="PPY302" s="460"/>
      <c r="PPZ302" s="460"/>
      <c r="PQA302" s="467"/>
      <c r="PQB302" s="460"/>
      <c r="PQC302" s="460"/>
      <c r="PQD302" s="460"/>
      <c r="PQE302" s="460"/>
      <c r="PQH302" s="460"/>
      <c r="PQI302" s="460"/>
      <c r="PQJ302" s="460"/>
      <c r="PQK302" s="460"/>
      <c r="PQL302" s="460"/>
      <c r="PQM302" s="460"/>
      <c r="PQN302" s="467"/>
      <c r="PQO302" s="460"/>
      <c r="PQP302" s="460"/>
      <c r="PQQ302" s="460"/>
      <c r="PQR302" s="460"/>
      <c r="PQU302" s="460"/>
      <c r="PQV302" s="460"/>
      <c r="PQW302" s="460"/>
      <c r="PQX302" s="460"/>
      <c r="PQY302" s="460"/>
      <c r="PQZ302" s="460"/>
      <c r="PRA302" s="467"/>
      <c r="PRB302" s="460"/>
      <c r="PRC302" s="460"/>
      <c r="PRD302" s="460"/>
      <c r="PRE302" s="460"/>
      <c r="PRH302" s="460"/>
      <c r="PRI302" s="460"/>
      <c r="PRJ302" s="460"/>
      <c r="PRK302" s="460"/>
      <c r="PRL302" s="460"/>
      <c r="PRM302" s="460"/>
      <c r="PRN302" s="467"/>
      <c r="PRO302" s="460"/>
      <c r="PRP302" s="460"/>
      <c r="PRQ302" s="460"/>
      <c r="PRR302" s="460"/>
      <c r="PRU302" s="460"/>
      <c r="PRV302" s="460"/>
      <c r="PRW302" s="460"/>
      <c r="PRX302" s="460"/>
      <c r="PRY302" s="460"/>
      <c r="PRZ302" s="460"/>
      <c r="PSA302" s="467"/>
      <c r="PSB302" s="460"/>
      <c r="PSC302" s="460"/>
      <c r="PSD302" s="460"/>
      <c r="PSE302" s="460"/>
      <c r="PSH302" s="460"/>
      <c r="PSI302" s="460"/>
      <c r="PSJ302" s="460"/>
      <c r="PSK302" s="460"/>
      <c r="PSL302" s="460"/>
      <c r="PSM302" s="460"/>
      <c r="PSN302" s="467"/>
      <c r="PSO302" s="460"/>
      <c r="PSP302" s="460"/>
      <c r="PSQ302" s="460"/>
      <c r="PSR302" s="460"/>
      <c r="PSU302" s="460"/>
      <c r="PSV302" s="460"/>
      <c r="PSW302" s="460"/>
      <c r="PSX302" s="460"/>
      <c r="PSY302" s="460"/>
      <c r="PSZ302" s="460"/>
      <c r="PTA302" s="467"/>
      <c r="PTB302" s="460"/>
      <c r="PTC302" s="460"/>
      <c r="PTD302" s="460"/>
      <c r="PTE302" s="460"/>
      <c r="PTH302" s="460"/>
      <c r="PTI302" s="460"/>
      <c r="PTJ302" s="460"/>
      <c r="PTK302" s="460"/>
      <c r="PTL302" s="460"/>
      <c r="PTM302" s="460"/>
      <c r="PTN302" s="467"/>
      <c r="PTO302" s="460"/>
      <c r="PTP302" s="460"/>
      <c r="PTQ302" s="460"/>
      <c r="PTR302" s="460"/>
      <c r="PTU302" s="460"/>
      <c r="PTV302" s="460"/>
      <c r="PTW302" s="460"/>
      <c r="PTX302" s="460"/>
      <c r="PTY302" s="460"/>
      <c r="PTZ302" s="460"/>
      <c r="PUA302" s="467"/>
      <c r="PUB302" s="460"/>
      <c r="PUC302" s="460"/>
      <c r="PUD302" s="460"/>
      <c r="PUE302" s="460"/>
      <c r="PUH302" s="460"/>
      <c r="PUI302" s="460"/>
      <c r="PUJ302" s="460"/>
      <c r="PUK302" s="460"/>
      <c r="PUL302" s="460"/>
      <c r="PUM302" s="460"/>
      <c r="PUN302" s="467"/>
      <c r="PUO302" s="460"/>
      <c r="PUP302" s="460"/>
      <c r="PUQ302" s="460"/>
      <c r="PUR302" s="460"/>
      <c r="PUU302" s="460"/>
      <c r="PUV302" s="460"/>
      <c r="PUW302" s="460"/>
      <c r="PUX302" s="460"/>
      <c r="PUY302" s="460"/>
      <c r="PUZ302" s="460"/>
      <c r="PVA302" s="467"/>
      <c r="PVB302" s="460"/>
      <c r="PVC302" s="460"/>
      <c r="PVD302" s="460"/>
      <c r="PVE302" s="460"/>
      <c r="PVH302" s="460"/>
      <c r="PVI302" s="460"/>
      <c r="PVJ302" s="460"/>
      <c r="PVK302" s="460"/>
      <c r="PVL302" s="460"/>
      <c r="PVM302" s="460"/>
      <c r="PVN302" s="467"/>
      <c r="PVO302" s="460"/>
      <c r="PVP302" s="460"/>
      <c r="PVQ302" s="460"/>
      <c r="PVR302" s="460"/>
      <c r="PVU302" s="460"/>
      <c r="PVV302" s="460"/>
      <c r="PVW302" s="460"/>
      <c r="PVX302" s="460"/>
      <c r="PVY302" s="460"/>
      <c r="PVZ302" s="460"/>
      <c r="PWA302" s="467"/>
      <c r="PWB302" s="460"/>
      <c r="PWC302" s="460"/>
      <c r="PWD302" s="460"/>
      <c r="PWE302" s="460"/>
      <c r="PWH302" s="460"/>
      <c r="PWI302" s="460"/>
      <c r="PWJ302" s="460"/>
      <c r="PWK302" s="460"/>
      <c r="PWL302" s="460"/>
      <c r="PWM302" s="460"/>
      <c r="PWN302" s="467"/>
      <c r="PWO302" s="460"/>
      <c r="PWP302" s="460"/>
      <c r="PWQ302" s="460"/>
      <c r="PWR302" s="460"/>
      <c r="PWU302" s="460"/>
      <c r="PWV302" s="460"/>
      <c r="PWW302" s="460"/>
      <c r="PWX302" s="460"/>
      <c r="PWY302" s="460"/>
      <c r="PWZ302" s="460"/>
      <c r="PXA302" s="467"/>
      <c r="PXB302" s="460"/>
      <c r="PXC302" s="460"/>
      <c r="PXD302" s="460"/>
      <c r="PXE302" s="460"/>
      <c r="PXH302" s="460"/>
      <c r="PXI302" s="460"/>
      <c r="PXJ302" s="460"/>
      <c r="PXK302" s="460"/>
      <c r="PXL302" s="460"/>
      <c r="PXM302" s="460"/>
      <c r="PXN302" s="467"/>
      <c r="PXO302" s="460"/>
      <c r="PXP302" s="460"/>
      <c r="PXQ302" s="460"/>
      <c r="PXR302" s="460"/>
      <c r="PXU302" s="460"/>
      <c r="PXV302" s="460"/>
      <c r="PXW302" s="460"/>
      <c r="PXX302" s="460"/>
      <c r="PXY302" s="460"/>
      <c r="PXZ302" s="460"/>
      <c r="PYA302" s="467"/>
      <c r="PYB302" s="460"/>
      <c r="PYC302" s="460"/>
      <c r="PYD302" s="460"/>
      <c r="PYE302" s="460"/>
      <c r="PYH302" s="460"/>
      <c r="PYI302" s="460"/>
      <c r="PYJ302" s="460"/>
      <c r="PYK302" s="460"/>
      <c r="PYL302" s="460"/>
      <c r="PYM302" s="460"/>
      <c r="PYN302" s="467"/>
      <c r="PYO302" s="460"/>
      <c r="PYP302" s="460"/>
      <c r="PYQ302" s="460"/>
      <c r="PYR302" s="460"/>
      <c r="PYU302" s="460"/>
      <c r="PYV302" s="460"/>
      <c r="PYW302" s="460"/>
      <c r="PYX302" s="460"/>
      <c r="PYY302" s="460"/>
      <c r="PYZ302" s="460"/>
      <c r="PZA302" s="467"/>
      <c r="PZB302" s="460"/>
      <c r="PZC302" s="460"/>
      <c r="PZD302" s="460"/>
      <c r="PZE302" s="460"/>
      <c r="PZH302" s="460"/>
      <c r="PZI302" s="460"/>
      <c r="PZJ302" s="460"/>
      <c r="PZK302" s="460"/>
      <c r="PZL302" s="460"/>
      <c r="PZM302" s="460"/>
      <c r="PZN302" s="467"/>
      <c r="PZO302" s="460"/>
      <c r="PZP302" s="460"/>
      <c r="PZQ302" s="460"/>
      <c r="PZR302" s="460"/>
      <c r="PZU302" s="460"/>
      <c r="PZV302" s="460"/>
      <c r="PZW302" s="460"/>
      <c r="PZX302" s="460"/>
      <c r="PZY302" s="460"/>
      <c r="PZZ302" s="460"/>
      <c r="QAA302" s="467"/>
      <c r="QAB302" s="460"/>
      <c r="QAC302" s="460"/>
      <c r="QAD302" s="460"/>
      <c r="QAE302" s="460"/>
      <c r="QAH302" s="460"/>
      <c r="QAI302" s="460"/>
      <c r="QAJ302" s="460"/>
      <c r="QAK302" s="460"/>
      <c r="QAL302" s="460"/>
      <c r="QAM302" s="460"/>
      <c r="QAN302" s="467"/>
      <c r="QAO302" s="460"/>
      <c r="QAP302" s="460"/>
      <c r="QAQ302" s="460"/>
      <c r="QAR302" s="460"/>
      <c r="QAU302" s="460"/>
      <c r="QAV302" s="460"/>
      <c r="QAW302" s="460"/>
      <c r="QAX302" s="460"/>
      <c r="QAY302" s="460"/>
      <c r="QAZ302" s="460"/>
      <c r="QBA302" s="467"/>
      <c r="QBB302" s="460"/>
      <c r="QBC302" s="460"/>
      <c r="QBD302" s="460"/>
      <c r="QBE302" s="460"/>
      <c r="QBH302" s="460"/>
      <c r="QBI302" s="460"/>
      <c r="QBJ302" s="460"/>
      <c r="QBK302" s="460"/>
      <c r="QBL302" s="460"/>
      <c r="QBM302" s="460"/>
      <c r="QBN302" s="467"/>
      <c r="QBO302" s="460"/>
      <c r="QBP302" s="460"/>
      <c r="QBQ302" s="460"/>
      <c r="QBR302" s="460"/>
      <c r="QBU302" s="460"/>
      <c r="QBV302" s="460"/>
      <c r="QBW302" s="460"/>
      <c r="QBX302" s="460"/>
      <c r="QBY302" s="460"/>
      <c r="QBZ302" s="460"/>
      <c r="QCA302" s="467"/>
      <c r="QCB302" s="460"/>
      <c r="QCC302" s="460"/>
      <c r="QCD302" s="460"/>
      <c r="QCE302" s="460"/>
      <c r="QCH302" s="460"/>
      <c r="QCI302" s="460"/>
      <c r="QCJ302" s="460"/>
      <c r="QCK302" s="460"/>
      <c r="QCL302" s="460"/>
      <c r="QCM302" s="460"/>
      <c r="QCN302" s="467"/>
      <c r="QCO302" s="460"/>
      <c r="QCP302" s="460"/>
      <c r="QCQ302" s="460"/>
      <c r="QCR302" s="460"/>
      <c r="QCU302" s="460"/>
      <c r="QCV302" s="460"/>
      <c r="QCW302" s="460"/>
      <c r="QCX302" s="460"/>
      <c r="QCY302" s="460"/>
      <c r="QCZ302" s="460"/>
      <c r="QDA302" s="467"/>
      <c r="QDB302" s="460"/>
      <c r="QDC302" s="460"/>
      <c r="QDD302" s="460"/>
      <c r="QDE302" s="460"/>
      <c r="QDH302" s="460"/>
      <c r="QDI302" s="460"/>
      <c r="QDJ302" s="460"/>
      <c r="QDK302" s="460"/>
      <c r="QDL302" s="460"/>
      <c r="QDM302" s="460"/>
      <c r="QDN302" s="467"/>
      <c r="QDO302" s="460"/>
      <c r="QDP302" s="460"/>
      <c r="QDQ302" s="460"/>
      <c r="QDR302" s="460"/>
      <c r="QDU302" s="460"/>
      <c r="QDV302" s="460"/>
      <c r="QDW302" s="460"/>
      <c r="QDX302" s="460"/>
      <c r="QDY302" s="460"/>
      <c r="QDZ302" s="460"/>
      <c r="QEA302" s="467"/>
      <c r="QEB302" s="460"/>
      <c r="QEC302" s="460"/>
      <c r="QED302" s="460"/>
      <c r="QEE302" s="460"/>
      <c r="QEH302" s="460"/>
      <c r="QEI302" s="460"/>
      <c r="QEJ302" s="460"/>
      <c r="QEK302" s="460"/>
      <c r="QEL302" s="460"/>
      <c r="QEM302" s="460"/>
      <c r="QEN302" s="467"/>
      <c r="QEO302" s="460"/>
      <c r="QEP302" s="460"/>
      <c r="QEQ302" s="460"/>
      <c r="QER302" s="460"/>
      <c r="QEU302" s="460"/>
      <c r="QEV302" s="460"/>
      <c r="QEW302" s="460"/>
      <c r="QEX302" s="460"/>
      <c r="QEY302" s="460"/>
      <c r="QEZ302" s="460"/>
      <c r="QFA302" s="467"/>
      <c r="QFB302" s="460"/>
      <c r="QFC302" s="460"/>
      <c r="QFD302" s="460"/>
      <c r="QFE302" s="460"/>
      <c r="QFH302" s="460"/>
      <c r="QFI302" s="460"/>
      <c r="QFJ302" s="460"/>
      <c r="QFK302" s="460"/>
      <c r="QFL302" s="460"/>
      <c r="QFM302" s="460"/>
      <c r="QFN302" s="467"/>
      <c r="QFO302" s="460"/>
      <c r="QFP302" s="460"/>
      <c r="QFQ302" s="460"/>
      <c r="QFR302" s="460"/>
      <c r="QFU302" s="460"/>
      <c r="QFV302" s="460"/>
      <c r="QFW302" s="460"/>
      <c r="QFX302" s="460"/>
      <c r="QFY302" s="460"/>
      <c r="QFZ302" s="460"/>
      <c r="QGA302" s="467"/>
      <c r="QGB302" s="460"/>
      <c r="QGC302" s="460"/>
      <c r="QGD302" s="460"/>
      <c r="QGE302" s="460"/>
      <c r="QGH302" s="460"/>
      <c r="QGI302" s="460"/>
      <c r="QGJ302" s="460"/>
      <c r="QGK302" s="460"/>
      <c r="QGL302" s="460"/>
      <c r="QGM302" s="460"/>
      <c r="QGN302" s="467"/>
      <c r="QGO302" s="460"/>
      <c r="QGP302" s="460"/>
      <c r="QGQ302" s="460"/>
      <c r="QGR302" s="460"/>
      <c r="QGU302" s="460"/>
      <c r="QGV302" s="460"/>
      <c r="QGW302" s="460"/>
      <c r="QGX302" s="460"/>
      <c r="QGY302" s="460"/>
      <c r="QGZ302" s="460"/>
      <c r="QHA302" s="467"/>
      <c r="QHB302" s="460"/>
      <c r="QHC302" s="460"/>
      <c r="QHD302" s="460"/>
      <c r="QHE302" s="460"/>
      <c r="QHH302" s="460"/>
      <c r="QHI302" s="460"/>
      <c r="QHJ302" s="460"/>
      <c r="QHK302" s="460"/>
      <c r="QHL302" s="460"/>
      <c r="QHM302" s="460"/>
      <c r="QHN302" s="467"/>
      <c r="QHO302" s="460"/>
      <c r="QHP302" s="460"/>
      <c r="QHQ302" s="460"/>
      <c r="QHR302" s="460"/>
      <c r="QHU302" s="460"/>
      <c r="QHV302" s="460"/>
      <c r="QHW302" s="460"/>
      <c r="QHX302" s="460"/>
      <c r="QHY302" s="460"/>
      <c r="QHZ302" s="460"/>
      <c r="QIA302" s="467"/>
      <c r="QIB302" s="460"/>
      <c r="QIC302" s="460"/>
      <c r="QID302" s="460"/>
      <c r="QIE302" s="460"/>
      <c r="QIH302" s="460"/>
      <c r="QII302" s="460"/>
      <c r="QIJ302" s="460"/>
      <c r="QIK302" s="460"/>
      <c r="QIL302" s="460"/>
      <c r="QIM302" s="460"/>
      <c r="QIN302" s="467"/>
      <c r="QIO302" s="460"/>
      <c r="QIP302" s="460"/>
      <c r="QIQ302" s="460"/>
      <c r="QIR302" s="460"/>
      <c r="QIU302" s="460"/>
      <c r="QIV302" s="460"/>
      <c r="QIW302" s="460"/>
      <c r="QIX302" s="460"/>
      <c r="QIY302" s="460"/>
      <c r="QIZ302" s="460"/>
      <c r="QJA302" s="467"/>
      <c r="QJB302" s="460"/>
      <c r="QJC302" s="460"/>
      <c r="QJD302" s="460"/>
      <c r="QJE302" s="460"/>
      <c r="QJH302" s="460"/>
      <c r="QJI302" s="460"/>
      <c r="QJJ302" s="460"/>
      <c r="QJK302" s="460"/>
      <c r="QJL302" s="460"/>
      <c r="QJM302" s="460"/>
      <c r="QJN302" s="467"/>
      <c r="QJO302" s="460"/>
      <c r="QJP302" s="460"/>
      <c r="QJQ302" s="460"/>
      <c r="QJR302" s="460"/>
      <c r="QJU302" s="460"/>
      <c r="QJV302" s="460"/>
      <c r="QJW302" s="460"/>
      <c r="QJX302" s="460"/>
      <c r="QJY302" s="460"/>
      <c r="QJZ302" s="460"/>
      <c r="QKA302" s="467"/>
      <c r="QKB302" s="460"/>
      <c r="QKC302" s="460"/>
      <c r="QKD302" s="460"/>
      <c r="QKE302" s="460"/>
      <c r="QKH302" s="460"/>
      <c r="QKI302" s="460"/>
      <c r="QKJ302" s="460"/>
      <c r="QKK302" s="460"/>
      <c r="QKL302" s="460"/>
      <c r="QKM302" s="460"/>
      <c r="QKN302" s="467"/>
      <c r="QKO302" s="460"/>
      <c r="QKP302" s="460"/>
      <c r="QKQ302" s="460"/>
      <c r="QKR302" s="460"/>
      <c r="QKU302" s="460"/>
      <c r="QKV302" s="460"/>
      <c r="QKW302" s="460"/>
      <c r="QKX302" s="460"/>
      <c r="QKY302" s="460"/>
      <c r="QKZ302" s="460"/>
      <c r="QLA302" s="467"/>
      <c r="QLB302" s="460"/>
      <c r="QLC302" s="460"/>
      <c r="QLD302" s="460"/>
      <c r="QLE302" s="460"/>
      <c r="QLH302" s="460"/>
      <c r="QLI302" s="460"/>
      <c r="QLJ302" s="460"/>
      <c r="QLK302" s="460"/>
      <c r="QLL302" s="460"/>
      <c r="QLM302" s="460"/>
      <c r="QLN302" s="467"/>
      <c r="QLO302" s="460"/>
      <c r="QLP302" s="460"/>
      <c r="QLQ302" s="460"/>
      <c r="QLR302" s="460"/>
      <c r="QLU302" s="460"/>
      <c r="QLV302" s="460"/>
      <c r="QLW302" s="460"/>
      <c r="QLX302" s="460"/>
      <c r="QLY302" s="460"/>
      <c r="QLZ302" s="460"/>
      <c r="QMA302" s="467"/>
      <c r="QMB302" s="460"/>
      <c r="QMC302" s="460"/>
      <c r="QMD302" s="460"/>
      <c r="QME302" s="460"/>
      <c r="QMH302" s="460"/>
      <c r="QMI302" s="460"/>
      <c r="QMJ302" s="460"/>
      <c r="QMK302" s="460"/>
      <c r="QML302" s="460"/>
      <c r="QMM302" s="460"/>
      <c r="QMN302" s="467"/>
      <c r="QMO302" s="460"/>
      <c r="QMP302" s="460"/>
      <c r="QMQ302" s="460"/>
      <c r="QMR302" s="460"/>
      <c r="QMU302" s="460"/>
      <c r="QMV302" s="460"/>
      <c r="QMW302" s="460"/>
      <c r="QMX302" s="460"/>
      <c r="QMY302" s="460"/>
      <c r="QMZ302" s="460"/>
      <c r="QNA302" s="467"/>
      <c r="QNB302" s="460"/>
      <c r="QNC302" s="460"/>
      <c r="QND302" s="460"/>
      <c r="QNE302" s="460"/>
      <c r="QNH302" s="460"/>
      <c r="QNI302" s="460"/>
      <c r="QNJ302" s="460"/>
      <c r="QNK302" s="460"/>
      <c r="QNL302" s="460"/>
      <c r="QNM302" s="460"/>
      <c r="QNN302" s="467"/>
      <c r="QNO302" s="460"/>
      <c r="QNP302" s="460"/>
      <c r="QNQ302" s="460"/>
      <c r="QNR302" s="460"/>
      <c r="QNU302" s="460"/>
      <c r="QNV302" s="460"/>
      <c r="QNW302" s="460"/>
      <c r="QNX302" s="460"/>
      <c r="QNY302" s="460"/>
      <c r="QNZ302" s="460"/>
      <c r="QOA302" s="467"/>
      <c r="QOB302" s="460"/>
      <c r="QOC302" s="460"/>
      <c r="QOD302" s="460"/>
      <c r="QOE302" s="460"/>
      <c r="QOH302" s="460"/>
      <c r="QOI302" s="460"/>
      <c r="QOJ302" s="460"/>
      <c r="QOK302" s="460"/>
      <c r="QOL302" s="460"/>
      <c r="QOM302" s="460"/>
      <c r="QON302" s="467"/>
      <c r="QOO302" s="460"/>
      <c r="QOP302" s="460"/>
      <c r="QOQ302" s="460"/>
      <c r="QOR302" s="460"/>
      <c r="QOU302" s="460"/>
      <c r="QOV302" s="460"/>
      <c r="QOW302" s="460"/>
      <c r="QOX302" s="460"/>
      <c r="QOY302" s="460"/>
      <c r="QOZ302" s="460"/>
      <c r="QPA302" s="467"/>
      <c r="QPB302" s="460"/>
      <c r="QPC302" s="460"/>
      <c r="QPD302" s="460"/>
      <c r="QPE302" s="460"/>
      <c r="QPH302" s="460"/>
      <c r="QPI302" s="460"/>
      <c r="QPJ302" s="460"/>
      <c r="QPK302" s="460"/>
      <c r="QPL302" s="460"/>
      <c r="QPM302" s="460"/>
      <c r="QPN302" s="467"/>
      <c r="QPO302" s="460"/>
      <c r="QPP302" s="460"/>
      <c r="QPQ302" s="460"/>
      <c r="QPR302" s="460"/>
      <c r="QPU302" s="460"/>
      <c r="QPV302" s="460"/>
      <c r="QPW302" s="460"/>
      <c r="QPX302" s="460"/>
      <c r="QPY302" s="460"/>
      <c r="QPZ302" s="460"/>
      <c r="QQA302" s="467"/>
      <c r="QQB302" s="460"/>
      <c r="QQC302" s="460"/>
      <c r="QQD302" s="460"/>
      <c r="QQE302" s="460"/>
      <c r="QQH302" s="460"/>
      <c r="QQI302" s="460"/>
      <c r="QQJ302" s="460"/>
      <c r="QQK302" s="460"/>
      <c r="QQL302" s="460"/>
      <c r="QQM302" s="460"/>
      <c r="QQN302" s="467"/>
      <c r="QQO302" s="460"/>
      <c r="QQP302" s="460"/>
      <c r="QQQ302" s="460"/>
      <c r="QQR302" s="460"/>
      <c r="QQU302" s="460"/>
      <c r="QQV302" s="460"/>
      <c r="QQW302" s="460"/>
      <c r="QQX302" s="460"/>
      <c r="QQY302" s="460"/>
      <c r="QQZ302" s="460"/>
      <c r="QRA302" s="467"/>
      <c r="QRB302" s="460"/>
      <c r="QRC302" s="460"/>
      <c r="QRD302" s="460"/>
      <c r="QRE302" s="460"/>
      <c r="QRH302" s="460"/>
      <c r="QRI302" s="460"/>
      <c r="QRJ302" s="460"/>
      <c r="QRK302" s="460"/>
      <c r="QRL302" s="460"/>
      <c r="QRM302" s="460"/>
      <c r="QRN302" s="467"/>
      <c r="QRO302" s="460"/>
      <c r="QRP302" s="460"/>
      <c r="QRQ302" s="460"/>
      <c r="QRR302" s="460"/>
      <c r="QRU302" s="460"/>
      <c r="QRV302" s="460"/>
      <c r="QRW302" s="460"/>
      <c r="QRX302" s="460"/>
      <c r="QRY302" s="460"/>
      <c r="QRZ302" s="460"/>
      <c r="QSA302" s="467"/>
      <c r="QSB302" s="460"/>
      <c r="QSC302" s="460"/>
      <c r="QSD302" s="460"/>
      <c r="QSE302" s="460"/>
      <c r="QSH302" s="460"/>
      <c r="QSI302" s="460"/>
      <c r="QSJ302" s="460"/>
      <c r="QSK302" s="460"/>
      <c r="QSL302" s="460"/>
      <c r="QSM302" s="460"/>
      <c r="QSN302" s="467"/>
      <c r="QSO302" s="460"/>
      <c r="QSP302" s="460"/>
      <c r="QSQ302" s="460"/>
      <c r="QSR302" s="460"/>
      <c r="QSU302" s="460"/>
      <c r="QSV302" s="460"/>
      <c r="QSW302" s="460"/>
      <c r="QSX302" s="460"/>
      <c r="QSY302" s="460"/>
      <c r="QSZ302" s="460"/>
      <c r="QTA302" s="467"/>
      <c r="QTB302" s="460"/>
      <c r="QTC302" s="460"/>
      <c r="QTD302" s="460"/>
      <c r="QTE302" s="460"/>
      <c r="QTH302" s="460"/>
      <c r="QTI302" s="460"/>
      <c r="QTJ302" s="460"/>
      <c r="QTK302" s="460"/>
      <c r="QTL302" s="460"/>
      <c r="QTM302" s="460"/>
      <c r="QTN302" s="467"/>
      <c r="QTO302" s="460"/>
      <c r="QTP302" s="460"/>
      <c r="QTQ302" s="460"/>
      <c r="QTR302" s="460"/>
      <c r="QTU302" s="460"/>
      <c r="QTV302" s="460"/>
      <c r="QTW302" s="460"/>
      <c r="QTX302" s="460"/>
      <c r="QTY302" s="460"/>
      <c r="QTZ302" s="460"/>
      <c r="QUA302" s="467"/>
      <c r="QUB302" s="460"/>
      <c r="QUC302" s="460"/>
      <c r="QUD302" s="460"/>
      <c r="QUE302" s="460"/>
      <c r="QUH302" s="460"/>
      <c r="QUI302" s="460"/>
      <c r="QUJ302" s="460"/>
      <c r="QUK302" s="460"/>
      <c r="QUL302" s="460"/>
      <c r="QUM302" s="460"/>
      <c r="QUN302" s="467"/>
      <c r="QUO302" s="460"/>
      <c r="QUP302" s="460"/>
      <c r="QUQ302" s="460"/>
      <c r="QUR302" s="460"/>
      <c r="QUU302" s="460"/>
      <c r="QUV302" s="460"/>
      <c r="QUW302" s="460"/>
      <c r="QUX302" s="460"/>
      <c r="QUY302" s="460"/>
      <c r="QUZ302" s="460"/>
      <c r="QVA302" s="467"/>
      <c r="QVB302" s="460"/>
      <c r="QVC302" s="460"/>
      <c r="QVD302" s="460"/>
      <c r="QVE302" s="460"/>
      <c r="QVH302" s="460"/>
      <c r="QVI302" s="460"/>
      <c r="QVJ302" s="460"/>
      <c r="QVK302" s="460"/>
      <c r="QVL302" s="460"/>
      <c r="QVM302" s="460"/>
      <c r="QVN302" s="467"/>
      <c r="QVO302" s="460"/>
      <c r="QVP302" s="460"/>
      <c r="QVQ302" s="460"/>
      <c r="QVR302" s="460"/>
      <c r="QVU302" s="460"/>
      <c r="QVV302" s="460"/>
      <c r="QVW302" s="460"/>
      <c r="QVX302" s="460"/>
      <c r="QVY302" s="460"/>
      <c r="QVZ302" s="460"/>
      <c r="QWA302" s="467"/>
      <c r="QWB302" s="460"/>
      <c r="QWC302" s="460"/>
      <c r="QWD302" s="460"/>
      <c r="QWE302" s="460"/>
      <c r="QWH302" s="460"/>
      <c r="QWI302" s="460"/>
      <c r="QWJ302" s="460"/>
      <c r="QWK302" s="460"/>
      <c r="QWL302" s="460"/>
      <c r="QWM302" s="460"/>
      <c r="QWN302" s="467"/>
      <c r="QWO302" s="460"/>
      <c r="QWP302" s="460"/>
      <c r="QWQ302" s="460"/>
      <c r="QWR302" s="460"/>
      <c r="QWU302" s="460"/>
      <c r="QWV302" s="460"/>
      <c r="QWW302" s="460"/>
      <c r="QWX302" s="460"/>
      <c r="QWY302" s="460"/>
      <c r="QWZ302" s="460"/>
      <c r="QXA302" s="467"/>
      <c r="QXB302" s="460"/>
      <c r="QXC302" s="460"/>
      <c r="QXD302" s="460"/>
      <c r="QXE302" s="460"/>
      <c r="QXH302" s="460"/>
      <c r="QXI302" s="460"/>
      <c r="QXJ302" s="460"/>
      <c r="QXK302" s="460"/>
      <c r="QXL302" s="460"/>
      <c r="QXM302" s="460"/>
      <c r="QXN302" s="467"/>
      <c r="QXO302" s="460"/>
      <c r="QXP302" s="460"/>
      <c r="QXQ302" s="460"/>
      <c r="QXR302" s="460"/>
      <c r="QXU302" s="460"/>
      <c r="QXV302" s="460"/>
      <c r="QXW302" s="460"/>
      <c r="QXX302" s="460"/>
      <c r="QXY302" s="460"/>
      <c r="QXZ302" s="460"/>
      <c r="QYA302" s="467"/>
      <c r="QYB302" s="460"/>
      <c r="QYC302" s="460"/>
      <c r="QYD302" s="460"/>
      <c r="QYE302" s="460"/>
      <c r="QYH302" s="460"/>
      <c r="QYI302" s="460"/>
      <c r="QYJ302" s="460"/>
      <c r="QYK302" s="460"/>
      <c r="QYL302" s="460"/>
      <c r="QYM302" s="460"/>
      <c r="QYN302" s="467"/>
      <c r="QYO302" s="460"/>
      <c r="QYP302" s="460"/>
      <c r="QYQ302" s="460"/>
      <c r="QYR302" s="460"/>
      <c r="QYU302" s="460"/>
      <c r="QYV302" s="460"/>
      <c r="QYW302" s="460"/>
      <c r="QYX302" s="460"/>
      <c r="QYY302" s="460"/>
      <c r="QYZ302" s="460"/>
      <c r="QZA302" s="467"/>
      <c r="QZB302" s="460"/>
      <c r="QZC302" s="460"/>
      <c r="QZD302" s="460"/>
      <c r="QZE302" s="460"/>
      <c r="QZH302" s="460"/>
      <c r="QZI302" s="460"/>
      <c r="QZJ302" s="460"/>
      <c r="QZK302" s="460"/>
      <c r="QZL302" s="460"/>
      <c r="QZM302" s="460"/>
      <c r="QZN302" s="467"/>
      <c r="QZO302" s="460"/>
      <c r="QZP302" s="460"/>
      <c r="QZQ302" s="460"/>
      <c r="QZR302" s="460"/>
      <c r="QZU302" s="460"/>
      <c r="QZV302" s="460"/>
      <c r="QZW302" s="460"/>
      <c r="QZX302" s="460"/>
      <c r="QZY302" s="460"/>
      <c r="QZZ302" s="460"/>
      <c r="RAA302" s="467"/>
      <c r="RAB302" s="460"/>
      <c r="RAC302" s="460"/>
      <c r="RAD302" s="460"/>
      <c r="RAE302" s="460"/>
      <c r="RAH302" s="460"/>
      <c r="RAI302" s="460"/>
      <c r="RAJ302" s="460"/>
      <c r="RAK302" s="460"/>
      <c r="RAL302" s="460"/>
      <c r="RAM302" s="460"/>
      <c r="RAN302" s="467"/>
      <c r="RAO302" s="460"/>
      <c r="RAP302" s="460"/>
      <c r="RAQ302" s="460"/>
      <c r="RAR302" s="460"/>
      <c r="RAU302" s="460"/>
      <c r="RAV302" s="460"/>
      <c r="RAW302" s="460"/>
      <c r="RAX302" s="460"/>
      <c r="RAY302" s="460"/>
      <c r="RAZ302" s="460"/>
      <c r="RBA302" s="467"/>
      <c r="RBB302" s="460"/>
      <c r="RBC302" s="460"/>
      <c r="RBD302" s="460"/>
      <c r="RBE302" s="460"/>
      <c r="RBH302" s="460"/>
      <c r="RBI302" s="460"/>
      <c r="RBJ302" s="460"/>
      <c r="RBK302" s="460"/>
      <c r="RBL302" s="460"/>
      <c r="RBM302" s="460"/>
      <c r="RBN302" s="467"/>
      <c r="RBO302" s="460"/>
      <c r="RBP302" s="460"/>
      <c r="RBQ302" s="460"/>
      <c r="RBR302" s="460"/>
      <c r="RBU302" s="460"/>
      <c r="RBV302" s="460"/>
      <c r="RBW302" s="460"/>
      <c r="RBX302" s="460"/>
      <c r="RBY302" s="460"/>
      <c r="RBZ302" s="460"/>
      <c r="RCA302" s="467"/>
      <c r="RCB302" s="460"/>
      <c r="RCC302" s="460"/>
      <c r="RCD302" s="460"/>
      <c r="RCE302" s="460"/>
      <c r="RCH302" s="460"/>
      <c r="RCI302" s="460"/>
      <c r="RCJ302" s="460"/>
      <c r="RCK302" s="460"/>
      <c r="RCL302" s="460"/>
      <c r="RCM302" s="460"/>
      <c r="RCN302" s="467"/>
      <c r="RCO302" s="460"/>
      <c r="RCP302" s="460"/>
      <c r="RCQ302" s="460"/>
      <c r="RCR302" s="460"/>
      <c r="RCU302" s="460"/>
      <c r="RCV302" s="460"/>
      <c r="RCW302" s="460"/>
      <c r="RCX302" s="460"/>
      <c r="RCY302" s="460"/>
      <c r="RCZ302" s="460"/>
      <c r="RDA302" s="467"/>
      <c r="RDB302" s="460"/>
      <c r="RDC302" s="460"/>
      <c r="RDD302" s="460"/>
      <c r="RDE302" s="460"/>
      <c r="RDH302" s="460"/>
      <c r="RDI302" s="460"/>
      <c r="RDJ302" s="460"/>
      <c r="RDK302" s="460"/>
      <c r="RDL302" s="460"/>
      <c r="RDM302" s="460"/>
      <c r="RDN302" s="467"/>
      <c r="RDO302" s="460"/>
      <c r="RDP302" s="460"/>
      <c r="RDQ302" s="460"/>
      <c r="RDR302" s="460"/>
      <c r="RDU302" s="460"/>
      <c r="RDV302" s="460"/>
      <c r="RDW302" s="460"/>
      <c r="RDX302" s="460"/>
      <c r="RDY302" s="460"/>
      <c r="RDZ302" s="460"/>
      <c r="REA302" s="467"/>
      <c r="REB302" s="460"/>
      <c r="REC302" s="460"/>
      <c r="RED302" s="460"/>
      <c r="REE302" s="460"/>
      <c r="REH302" s="460"/>
      <c r="REI302" s="460"/>
      <c r="REJ302" s="460"/>
      <c r="REK302" s="460"/>
      <c r="REL302" s="460"/>
      <c r="REM302" s="460"/>
      <c r="REN302" s="467"/>
      <c r="REO302" s="460"/>
      <c r="REP302" s="460"/>
      <c r="REQ302" s="460"/>
      <c r="RER302" s="460"/>
      <c r="REU302" s="460"/>
      <c r="REV302" s="460"/>
      <c r="REW302" s="460"/>
      <c r="REX302" s="460"/>
      <c r="REY302" s="460"/>
      <c r="REZ302" s="460"/>
      <c r="RFA302" s="467"/>
      <c r="RFB302" s="460"/>
      <c r="RFC302" s="460"/>
      <c r="RFD302" s="460"/>
      <c r="RFE302" s="460"/>
      <c r="RFH302" s="460"/>
      <c r="RFI302" s="460"/>
      <c r="RFJ302" s="460"/>
      <c r="RFK302" s="460"/>
      <c r="RFL302" s="460"/>
      <c r="RFM302" s="460"/>
      <c r="RFN302" s="467"/>
      <c r="RFO302" s="460"/>
      <c r="RFP302" s="460"/>
      <c r="RFQ302" s="460"/>
      <c r="RFR302" s="460"/>
      <c r="RFU302" s="460"/>
      <c r="RFV302" s="460"/>
      <c r="RFW302" s="460"/>
      <c r="RFX302" s="460"/>
      <c r="RFY302" s="460"/>
      <c r="RFZ302" s="460"/>
      <c r="RGA302" s="467"/>
      <c r="RGB302" s="460"/>
      <c r="RGC302" s="460"/>
      <c r="RGD302" s="460"/>
      <c r="RGE302" s="460"/>
      <c r="RGH302" s="460"/>
      <c r="RGI302" s="460"/>
      <c r="RGJ302" s="460"/>
      <c r="RGK302" s="460"/>
      <c r="RGL302" s="460"/>
      <c r="RGM302" s="460"/>
      <c r="RGN302" s="467"/>
      <c r="RGO302" s="460"/>
      <c r="RGP302" s="460"/>
      <c r="RGQ302" s="460"/>
      <c r="RGR302" s="460"/>
      <c r="RGU302" s="460"/>
      <c r="RGV302" s="460"/>
      <c r="RGW302" s="460"/>
      <c r="RGX302" s="460"/>
      <c r="RGY302" s="460"/>
      <c r="RGZ302" s="460"/>
      <c r="RHA302" s="467"/>
      <c r="RHB302" s="460"/>
      <c r="RHC302" s="460"/>
      <c r="RHD302" s="460"/>
      <c r="RHE302" s="460"/>
      <c r="RHH302" s="460"/>
      <c r="RHI302" s="460"/>
      <c r="RHJ302" s="460"/>
      <c r="RHK302" s="460"/>
      <c r="RHL302" s="460"/>
      <c r="RHM302" s="460"/>
      <c r="RHN302" s="467"/>
      <c r="RHO302" s="460"/>
      <c r="RHP302" s="460"/>
      <c r="RHQ302" s="460"/>
      <c r="RHR302" s="460"/>
      <c r="RHU302" s="460"/>
      <c r="RHV302" s="460"/>
      <c r="RHW302" s="460"/>
      <c r="RHX302" s="460"/>
      <c r="RHY302" s="460"/>
      <c r="RHZ302" s="460"/>
      <c r="RIA302" s="467"/>
      <c r="RIB302" s="460"/>
      <c r="RIC302" s="460"/>
      <c r="RID302" s="460"/>
      <c r="RIE302" s="460"/>
      <c r="RIH302" s="460"/>
      <c r="RII302" s="460"/>
      <c r="RIJ302" s="460"/>
      <c r="RIK302" s="460"/>
      <c r="RIL302" s="460"/>
      <c r="RIM302" s="460"/>
      <c r="RIN302" s="467"/>
      <c r="RIO302" s="460"/>
      <c r="RIP302" s="460"/>
      <c r="RIQ302" s="460"/>
      <c r="RIR302" s="460"/>
      <c r="RIU302" s="460"/>
      <c r="RIV302" s="460"/>
      <c r="RIW302" s="460"/>
      <c r="RIX302" s="460"/>
      <c r="RIY302" s="460"/>
      <c r="RIZ302" s="460"/>
      <c r="RJA302" s="467"/>
      <c r="RJB302" s="460"/>
      <c r="RJC302" s="460"/>
      <c r="RJD302" s="460"/>
      <c r="RJE302" s="460"/>
      <c r="RJH302" s="460"/>
      <c r="RJI302" s="460"/>
      <c r="RJJ302" s="460"/>
      <c r="RJK302" s="460"/>
      <c r="RJL302" s="460"/>
      <c r="RJM302" s="460"/>
      <c r="RJN302" s="467"/>
      <c r="RJO302" s="460"/>
      <c r="RJP302" s="460"/>
      <c r="RJQ302" s="460"/>
      <c r="RJR302" s="460"/>
      <c r="RJU302" s="460"/>
      <c r="RJV302" s="460"/>
      <c r="RJW302" s="460"/>
      <c r="RJX302" s="460"/>
      <c r="RJY302" s="460"/>
      <c r="RJZ302" s="460"/>
      <c r="RKA302" s="467"/>
      <c r="RKB302" s="460"/>
      <c r="RKC302" s="460"/>
      <c r="RKD302" s="460"/>
      <c r="RKE302" s="460"/>
      <c r="RKH302" s="460"/>
      <c r="RKI302" s="460"/>
      <c r="RKJ302" s="460"/>
      <c r="RKK302" s="460"/>
      <c r="RKL302" s="460"/>
      <c r="RKM302" s="460"/>
      <c r="RKN302" s="467"/>
      <c r="RKO302" s="460"/>
      <c r="RKP302" s="460"/>
      <c r="RKQ302" s="460"/>
      <c r="RKR302" s="460"/>
      <c r="RKU302" s="460"/>
      <c r="RKV302" s="460"/>
      <c r="RKW302" s="460"/>
      <c r="RKX302" s="460"/>
      <c r="RKY302" s="460"/>
      <c r="RKZ302" s="460"/>
      <c r="RLA302" s="467"/>
      <c r="RLB302" s="460"/>
      <c r="RLC302" s="460"/>
      <c r="RLD302" s="460"/>
      <c r="RLE302" s="460"/>
      <c r="RLH302" s="460"/>
      <c r="RLI302" s="460"/>
      <c r="RLJ302" s="460"/>
      <c r="RLK302" s="460"/>
      <c r="RLL302" s="460"/>
      <c r="RLM302" s="460"/>
      <c r="RLN302" s="467"/>
      <c r="RLO302" s="460"/>
      <c r="RLP302" s="460"/>
      <c r="RLQ302" s="460"/>
      <c r="RLR302" s="460"/>
      <c r="RLU302" s="460"/>
      <c r="RLV302" s="460"/>
      <c r="RLW302" s="460"/>
      <c r="RLX302" s="460"/>
      <c r="RLY302" s="460"/>
      <c r="RLZ302" s="460"/>
      <c r="RMA302" s="467"/>
      <c r="RMB302" s="460"/>
      <c r="RMC302" s="460"/>
      <c r="RMD302" s="460"/>
      <c r="RME302" s="460"/>
      <c r="RMH302" s="460"/>
      <c r="RMI302" s="460"/>
      <c r="RMJ302" s="460"/>
      <c r="RMK302" s="460"/>
      <c r="RML302" s="460"/>
      <c r="RMM302" s="460"/>
      <c r="RMN302" s="467"/>
      <c r="RMO302" s="460"/>
      <c r="RMP302" s="460"/>
      <c r="RMQ302" s="460"/>
      <c r="RMR302" s="460"/>
      <c r="RMU302" s="460"/>
      <c r="RMV302" s="460"/>
      <c r="RMW302" s="460"/>
      <c r="RMX302" s="460"/>
      <c r="RMY302" s="460"/>
      <c r="RMZ302" s="460"/>
      <c r="RNA302" s="467"/>
      <c r="RNB302" s="460"/>
      <c r="RNC302" s="460"/>
      <c r="RND302" s="460"/>
      <c r="RNE302" s="460"/>
      <c r="RNH302" s="460"/>
      <c r="RNI302" s="460"/>
      <c r="RNJ302" s="460"/>
      <c r="RNK302" s="460"/>
      <c r="RNL302" s="460"/>
      <c r="RNM302" s="460"/>
      <c r="RNN302" s="467"/>
      <c r="RNO302" s="460"/>
      <c r="RNP302" s="460"/>
      <c r="RNQ302" s="460"/>
      <c r="RNR302" s="460"/>
      <c r="RNU302" s="460"/>
      <c r="RNV302" s="460"/>
      <c r="RNW302" s="460"/>
      <c r="RNX302" s="460"/>
      <c r="RNY302" s="460"/>
      <c r="RNZ302" s="460"/>
      <c r="ROA302" s="467"/>
      <c r="ROB302" s="460"/>
      <c r="ROC302" s="460"/>
      <c r="ROD302" s="460"/>
      <c r="ROE302" s="460"/>
      <c r="ROH302" s="460"/>
      <c r="ROI302" s="460"/>
      <c r="ROJ302" s="460"/>
      <c r="ROK302" s="460"/>
      <c r="ROL302" s="460"/>
      <c r="ROM302" s="460"/>
      <c r="RON302" s="467"/>
      <c r="ROO302" s="460"/>
      <c r="ROP302" s="460"/>
      <c r="ROQ302" s="460"/>
      <c r="ROR302" s="460"/>
      <c r="ROU302" s="460"/>
      <c r="ROV302" s="460"/>
      <c r="ROW302" s="460"/>
      <c r="ROX302" s="460"/>
      <c r="ROY302" s="460"/>
      <c r="ROZ302" s="460"/>
      <c r="RPA302" s="467"/>
      <c r="RPB302" s="460"/>
      <c r="RPC302" s="460"/>
      <c r="RPD302" s="460"/>
      <c r="RPE302" s="460"/>
      <c r="RPH302" s="460"/>
      <c r="RPI302" s="460"/>
      <c r="RPJ302" s="460"/>
      <c r="RPK302" s="460"/>
      <c r="RPL302" s="460"/>
      <c r="RPM302" s="460"/>
      <c r="RPN302" s="467"/>
      <c r="RPO302" s="460"/>
      <c r="RPP302" s="460"/>
      <c r="RPQ302" s="460"/>
      <c r="RPR302" s="460"/>
      <c r="RPU302" s="460"/>
      <c r="RPV302" s="460"/>
      <c r="RPW302" s="460"/>
      <c r="RPX302" s="460"/>
      <c r="RPY302" s="460"/>
      <c r="RPZ302" s="460"/>
      <c r="RQA302" s="467"/>
      <c r="RQB302" s="460"/>
      <c r="RQC302" s="460"/>
      <c r="RQD302" s="460"/>
      <c r="RQE302" s="460"/>
      <c r="RQH302" s="460"/>
      <c r="RQI302" s="460"/>
      <c r="RQJ302" s="460"/>
      <c r="RQK302" s="460"/>
      <c r="RQL302" s="460"/>
      <c r="RQM302" s="460"/>
      <c r="RQN302" s="467"/>
      <c r="RQO302" s="460"/>
      <c r="RQP302" s="460"/>
      <c r="RQQ302" s="460"/>
      <c r="RQR302" s="460"/>
      <c r="RQU302" s="460"/>
      <c r="RQV302" s="460"/>
      <c r="RQW302" s="460"/>
      <c r="RQX302" s="460"/>
      <c r="RQY302" s="460"/>
      <c r="RQZ302" s="460"/>
      <c r="RRA302" s="467"/>
      <c r="RRB302" s="460"/>
      <c r="RRC302" s="460"/>
      <c r="RRD302" s="460"/>
      <c r="RRE302" s="460"/>
      <c r="RRH302" s="460"/>
      <c r="RRI302" s="460"/>
      <c r="RRJ302" s="460"/>
      <c r="RRK302" s="460"/>
      <c r="RRL302" s="460"/>
      <c r="RRM302" s="460"/>
      <c r="RRN302" s="467"/>
      <c r="RRO302" s="460"/>
      <c r="RRP302" s="460"/>
      <c r="RRQ302" s="460"/>
      <c r="RRR302" s="460"/>
      <c r="RRU302" s="460"/>
      <c r="RRV302" s="460"/>
      <c r="RRW302" s="460"/>
      <c r="RRX302" s="460"/>
      <c r="RRY302" s="460"/>
      <c r="RRZ302" s="460"/>
      <c r="RSA302" s="467"/>
      <c r="RSB302" s="460"/>
      <c r="RSC302" s="460"/>
      <c r="RSD302" s="460"/>
      <c r="RSE302" s="460"/>
      <c r="RSH302" s="460"/>
      <c r="RSI302" s="460"/>
      <c r="RSJ302" s="460"/>
      <c r="RSK302" s="460"/>
      <c r="RSL302" s="460"/>
      <c r="RSM302" s="460"/>
      <c r="RSN302" s="467"/>
      <c r="RSO302" s="460"/>
      <c r="RSP302" s="460"/>
      <c r="RSQ302" s="460"/>
      <c r="RSR302" s="460"/>
      <c r="RSU302" s="460"/>
      <c r="RSV302" s="460"/>
      <c r="RSW302" s="460"/>
      <c r="RSX302" s="460"/>
      <c r="RSY302" s="460"/>
      <c r="RSZ302" s="460"/>
      <c r="RTA302" s="467"/>
      <c r="RTB302" s="460"/>
      <c r="RTC302" s="460"/>
      <c r="RTD302" s="460"/>
      <c r="RTE302" s="460"/>
      <c r="RTH302" s="460"/>
      <c r="RTI302" s="460"/>
      <c r="RTJ302" s="460"/>
      <c r="RTK302" s="460"/>
      <c r="RTL302" s="460"/>
      <c r="RTM302" s="460"/>
      <c r="RTN302" s="467"/>
      <c r="RTO302" s="460"/>
      <c r="RTP302" s="460"/>
      <c r="RTQ302" s="460"/>
      <c r="RTR302" s="460"/>
      <c r="RTU302" s="460"/>
      <c r="RTV302" s="460"/>
      <c r="RTW302" s="460"/>
      <c r="RTX302" s="460"/>
      <c r="RTY302" s="460"/>
      <c r="RTZ302" s="460"/>
      <c r="RUA302" s="467"/>
      <c r="RUB302" s="460"/>
      <c r="RUC302" s="460"/>
      <c r="RUD302" s="460"/>
      <c r="RUE302" s="460"/>
      <c r="RUH302" s="460"/>
      <c r="RUI302" s="460"/>
      <c r="RUJ302" s="460"/>
      <c r="RUK302" s="460"/>
      <c r="RUL302" s="460"/>
      <c r="RUM302" s="460"/>
      <c r="RUN302" s="467"/>
      <c r="RUO302" s="460"/>
      <c r="RUP302" s="460"/>
      <c r="RUQ302" s="460"/>
      <c r="RUR302" s="460"/>
      <c r="RUU302" s="460"/>
      <c r="RUV302" s="460"/>
      <c r="RUW302" s="460"/>
      <c r="RUX302" s="460"/>
      <c r="RUY302" s="460"/>
      <c r="RUZ302" s="460"/>
      <c r="RVA302" s="467"/>
      <c r="RVB302" s="460"/>
      <c r="RVC302" s="460"/>
      <c r="RVD302" s="460"/>
      <c r="RVE302" s="460"/>
      <c r="RVH302" s="460"/>
      <c r="RVI302" s="460"/>
      <c r="RVJ302" s="460"/>
      <c r="RVK302" s="460"/>
      <c r="RVL302" s="460"/>
      <c r="RVM302" s="460"/>
      <c r="RVN302" s="467"/>
      <c r="RVO302" s="460"/>
      <c r="RVP302" s="460"/>
      <c r="RVQ302" s="460"/>
      <c r="RVR302" s="460"/>
      <c r="RVU302" s="460"/>
      <c r="RVV302" s="460"/>
      <c r="RVW302" s="460"/>
      <c r="RVX302" s="460"/>
      <c r="RVY302" s="460"/>
      <c r="RVZ302" s="460"/>
      <c r="RWA302" s="467"/>
      <c r="RWB302" s="460"/>
      <c r="RWC302" s="460"/>
      <c r="RWD302" s="460"/>
      <c r="RWE302" s="460"/>
      <c r="RWH302" s="460"/>
      <c r="RWI302" s="460"/>
      <c r="RWJ302" s="460"/>
      <c r="RWK302" s="460"/>
      <c r="RWL302" s="460"/>
      <c r="RWM302" s="460"/>
      <c r="RWN302" s="467"/>
      <c r="RWO302" s="460"/>
      <c r="RWP302" s="460"/>
      <c r="RWQ302" s="460"/>
      <c r="RWR302" s="460"/>
      <c r="RWU302" s="460"/>
      <c r="RWV302" s="460"/>
      <c r="RWW302" s="460"/>
      <c r="RWX302" s="460"/>
      <c r="RWY302" s="460"/>
      <c r="RWZ302" s="460"/>
      <c r="RXA302" s="467"/>
      <c r="RXB302" s="460"/>
      <c r="RXC302" s="460"/>
      <c r="RXD302" s="460"/>
      <c r="RXE302" s="460"/>
      <c r="RXH302" s="460"/>
      <c r="RXI302" s="460"/>
      <c r="RXJ302" s="460"/>
      <c r="RXK302" s="460"/>
      <c r="RXL302" s="460"/>
      <c r="RXM302" s="460"/>
      <c r="RXN302" s="467"/>
      <c r="RXO302" s="460"/>
      <c r="RXP302" s="460"/>
      <c r="RXQ302" s="460"/>
      <c r="RXR302" s="460"/>
      <c r="RXU302" s="460"/>
      <c r="RXV302" s="460"/>
      <c r="RXW302" s="460"/>
      <c r="RXX302" s="460"/>
      <c r="RXY302" s="460"/>
      <c r="RXZ302" s="460"/>
      <c r="RYA302" s="467"/>
      <c r="RYB302" s="460"/>
      <c r="RYC302" s="460"/>
      <c r="RYD302" s="460"/>
      <c r="RYE302" s="460"/>
      <c r="RYH302" s="460"/>
      <c r="RYI302" s="460"/>
      <c r="RYJ302" s="460"/>
      <c r="RYK302" s="460"/>
      <c r="RYL302" s="460"/>
      <c r="RYM302" s="460"/>
      <c r="RYN302" s="467"/>
      <c r="RYO302" s="460"/>
      <c r="RYP302" s="460"/>
      <c r="RYQ302" s="460"/>
      <c r="RYR302" s="460"/>
      <c r="RYU302" s="460"/>
      <c r="RYV302" s="460"/>
      <c r="RYW302" s="460"/>
      <c r="RYX302" s="460"/>
      <c r="RYY302" s="460"/>
      <c r="RYZ302" s="460"/>
      <c r="RZA302" s="467"/>
      <c r="RZB302" s="460"/>
      <c r="RZC302" s="460"/>
      <c r="RZD302" s="460"/>
      <c r="RZE302" s="460"/>
      <c r="RZH302" s="460"/>
      <c r="RZI302" s="460"/>
      <c r="RZJ302" s="460"/>
      <c r="RZK302" s="460"/>
      <c r="RZL302" s="460"/>
      <c r="RZM302" s="460"/>
      <c r="RZN302" s="467"/>
      <c r="RZO302" s="460"/>
      <c r="RZP302" s="460"/>
      <c r="RZQ302" s="460"/>
      <c r="RZR302" s="460"/>
      <c r="RZU302" s="460"/>
      <c r="RZV302" s="460"/>
      <c r="RZW302" s="460"/>
      <c r="RZX302" s="460"/>
      <c r="RZY302" s="460"/>
      <c r="RZZ302" s="460"/>
      <c r="SAA302" s="467"/>
      <c r="SAB302" s="460"/>
      <c r="SAC302" s="460"/>
      <c r="SAD302" s="460"/>
      <c r="SAE302" s="460"/>
      <c r="SAH302" s="460"/>
      <c r="SAI302" s="460"/>
      <c r="SAJ302" s="460"/>
      <c r="SAK302" s="460"/>
      <c r="SAL302" s="460"/>
      <c r="SAM302" s="460"/>
      <c r="SAN302" s="467"/>
      <c r="SAO302" s="460"/>
      <c r="SAP302" s="460"/>
      <c r="SAQ302" s="460"/>
      <c r="SAR302" s="460"/>
      <c r="SAU302" s="460"/>
      <c r="SAV302" s="460"/>
      <c r="SAW302" s="460"/>
      <c r="SAX302" s="460"/>
      <c r="SAY302" s="460"/>
      <c r="SAZ302" s="460"/>
      <c r="SBA302" s="467"/>
      <c r="SBB302" s="460"/>
      <c r="SBC302" s="460"/>
      <c r="SBD302" s="460"/>
      <c r="SBE302" s="460"/>
      <c r="SBH302" s="460"/>
      <c r="SBI302" s="460"/>
      <c r="SBJ302" s="460"/>
      <c r="SBK302" s="460"/>
      <c r="SBL302" s="460"/>
      <c r="SBM302" s="460"/>
      <c r="SBN302" s="467"/>
      <c r="SBO302" s="460"/>
      <c r="SBP302" s="460"/>
      <c r="SBQ302" s="460"/>
      <c r="SBR302" s="460"/>
      <c r="SBU302" s="460"/>
      <c r="SBV302" s="460"/>
      <c r="SBW302" s="460"/>
      <c r="SBX302" s="460"/>
      <c r="SBY302" s="460"/>
      <c r="SBZ302" s="460"/>
      <c r="SCA302" s="467"/>
      <c r="SCB302" s="460"/>
      <c r="SCC302" s="460"/>
      <c r="SCD302" s="460"/>
      <c r="SCE302" s="460"/>
      <c r="SCH302" s="460"/>
      <c r="SCI302" s="460"/>
      <c r="SCJ302" s="460"/>
      <c r="SCK302" s="460"/>
      <c r="SCL302" s="460"/>
      <c r="SCM302" s="460"/>
      <c r="SCN302" s="467"/>
      <c r="SCO302" s="460"/>
      <c r="SCP302" s="460"/>
      <c r="SCQ302" s="460"/>
      <c r="SCR302" s="460"/>
      <c r="SCU302" s="460"/>
      <c r="SCV302" s="460"/>
      <c r="SCW302" s="460"/>
      <c r="SCX302" s="460"/>
      <c r="SCY302" s="460"/>
      <c r="SCZ302" s="460"/>
      <c r="SDA302" s="467"/>
      <c r="SDB302" s="460"/>
      <c r="SDC302" s="460"/>
      <c r="SDD302" s="460"/>
      <c r="SDE302" s="460"/>
      <c r="SDH302" s="460"/>
      <c r="SDI302" s="460"/>
      <c r="SDJ302" s="460"/>
      <c r="SDK302" s="460"/>
      <c r="SDL302" s="460"/>
      <c r="SDM302" s="460"/>
      <c r="SDN302" s="467"/>
      <c r="SDO302" s="460"/>
      <c r="SDP302" s="460"/>
      <c r="SDQ302" s="460"/>
      <c r="SDR302" s="460"/>
      <c r="SDU302" s="460"/>
      <c r="SDV302" s="460"/>
      <c r="SDW302" s="460"/>
      <c r="SDX302" s="460"/>
      <c r="SDY302" s="460"/>
      <c r="SDZ302" s="460"/>
      <c r="SEA302" s="467"/>
      <c r="SEB302" s="460"/>
      <c r="SEC302" s="460"/>
      <c r="SED302" s="460"/>
      <c r="SEE302" s="460"/>
      <c r="SEH302" s="460"/>
      <c r="SEI302" s="460"/>
      <c r="SEJ302" s="460"/>
      <c r="SEK302" s="460"/>
      <c r="SEL302" s="460"/>
      <c r="SEM302" s="460"/>
      <c r="SEN302" s="467"/>
      <c r="SEO302" s="460"/>
      <c r="SEP302" s="460"/>
      <c r="SEQ302" s="460"/>
      <c r="SER302" s="460"/>
      <c r="SEU302" s="460"/>
      <c r="SEV302" s="460"/>
      <c r="SEW302" s="460"/>
      <c r="SEX302" s="460"/>
      <c r="SEY302" s="460"/>
      <c r="SEZ302" s="460"/>
      <c r="SFA302" s="467"/>
      <c r="SFB302" s="460"/>
      <c r="SFC302" s="460"/>
      <c r="SFD302" s="460"/>
      <c r="SFE302" s="460"/>
      <c r="SFH302" s="460"/>
      <c r="SFI302" s="460"/>
      <c r="SFJ302" s="460"/>
      <c r="SFK302" s="460"/>
      <c r="SFL302" s="460"/>
      <c r="SFM302" s="460"/>
      <c r="SFN302" s="467"/>
      <c r="SFO302" s="460"/>
      <c r="SFP302" s="460"/>
      <c r="SFQ302" s="460"/>
      <c r="SFR302" s="460"/>
      <c r="SFU302" s="460"/>
      <c r="SFV302" s="460"/>
      <c r="SFW302" s="460"/>
      <c r="SFX302" s="460"/>
      <c r="SFY302" s="460"/>
      <c r="SFZ302" s="460"/>
      <c r="SGA302" s="467"/>
      <c r="SGB302" s="460"/>
      <c r="SGC302" s="460"/>
      <c r="SGD302" s="460"/>
      <c r="SGE302" s="460"/>
      <c r="SGH302" s="460"/>
      <c r="SGI302" s="460"/>
      <c r="SGJ302" s="460"/>
      <c r="SGK302" s="460"/>
      <c r="SGL302" s="460"/>
      <c r="SGM302" s="460"/>
      <c r="SGN302" s="467"/>
      <c r="SGO302" s="460"/>
      <c r="SGP302" s="460"/>
      <c r="SGQ302" s="460"/>
      <c r="SGR302" s="460"/>
      <c r="SGU302" s="460"/>
      <c r="SGV302" s="460"/>
      <c r="SGW302" s="460"/>
      <c r="SGX302" s="460"/>
      <c r="SGY302" s="460"/>
      <c r="SGZ302" s="460"/>
      <c r="SHA302" s="467"/>
      <c r="SHB302" s="460"/>
      <c r="SHC302" s="460"/>
      <c r="SHD302" s="460"/>
      <c r="SHE302" s="460"/>
      <c r="SHH302" s="460"/>
      <c r="SHI302" s="460"/>
      <c r="SHJ302" s="460"/>
      <c r="SHK302" s="460"/>
      <c r="SHL302" s="460"/>
      <c r="SHM302" s="460"/>
      <c r="SHN302" s="467"/>
      <c r="SHO302" s="460"/>
      <c r="SHP302" s="460"/>
      <c r="SHQ302" s="460"/>
      <c r="SHR302" s="460"/>
      <c r="SHU302" s="460"/>
      <c r="SHV302" s="460"/>
      <c r="SHW302" s="460"/>
      <c r="SHX302" s="460"/>
      <c r="SHY302" s="460"/>
      <c r="SHZ302" s="460"/>
      <c r="SIA302" s="467"/>
      <c r="SIB302" s="460"/>
      <c r="SIC302" s="460"/>
      <c r="SID302" s="460"/>
      <c r="SIE302" s="460"/>
      <c r="SIH302" s="460"/>
      <c r="SII302" s="460"/>
      <c r="SIJ302" s="460"/>
      <c r="SIK302" s="460"/>
      <c r="SIL302" s="460"/>
      <c r="SIM302" s="460"/>
      <c r="SIN302" s="467"/>
      <c r="SIO302" s="460"/>
      <c r="SIP302" s="460"/>
      <c r="SIQ302" s="460"/>
      <c r="SIR302" s="460"/>
      <c r="SIU302" s="460"/>
      <c r="SIV302" s="460"/>
      <c r="SIW302" s="460"/>
      <c r="SIX302" s="460"/>
      <c r="SIY302" s="460"/>
      <c r="SIZ302" s="460"/>
      <c r="SJA302" s="467"/>
      <c r="SJB302" s="460"/>
      <c r="SJC302" s="460"/>
      <c r="SJD302" s="460"/>
      <c r="SJE302" s="460"/>
      <c r="SJH302" s="460"/>
      <c r="SJI302" s="460"/>
      <c r="SJJ302" s="460"/>
      <c r="SJK302" s="460"/>
      <c r="SJL302" s="460"/>
      <c r="SJM302" s="460"/>
      <c r="SJN302" s="467"/>
      <c r="SJO302" s="460"/>
      <c r="SJP302" s="460"/>
      <c r="SJQ302" s="460"/>
      <c r="SJR302" s="460"/>
      <c r="SJU302" s="460"/>
      <c r="SJV302" s="460"/>
      <c r="SJW302" s="460"/>
      <c r="SJX302" s="460"/>
      <c r="SJY302" s="460"/>
      <c r="SJZ302" s="460"/>
      <c r="SKA302" s="467"/>
      <c r="SKB302" s="460"/>
      <c r="SKC302" s="460"/>
      <c r="SKD302" s="460"/>
      <c r="SKE302" s="460"/>
      <c r="SKH302" s="460"/>
      <c r="SKI302" s="460"/>
      <c r="SKJ302" s="460"/>
      <c r="SKK302" s="460"/>
      <c r="SKL302" s="460"/>
      <c r="SKM302" s="460"/>
      <c r="SKN302" s="467"/>
      <c r="SKO302" s="460"/>
      <c r="SKP302" s="460"/>
      <c r="SKQ302" s="460"/>
      <c r="SKR302" s="460"/>
      <c r="SKU302" s="460"/>
      <c r="SKV302" s="460"/>
      <c r="SKW302" s="460"/>
      <c r="SKX302" s="460"/>
      <c r="SKY302" s="460"/>
      <c r="SKZ302" s="460"/>
      <c r="SLA302" s="467"/>
      <c r="SLB302" s="460"/>
      <c r="SLC302" s="460"/>
      <c r="SLD302" s="460"/>
      <c r="SLE302" s="460"/>
      <c r="SLH302" s="460"/>
      <c r="SLI302" s="460"/>
      <c r="SLJ302" s="460"/>
      <c r="SLK302" s="460"/>
      <c r="SLL302" s="460"/>
      <c r="SLM302" s="460"/>
      <c r="SLN302" s="467"/>
      <c r="SLO302" s="460"/>
      <c r="SLP302" s="460"/>
      <c r="SLQ302" s="460"/>
      <c r="SLR302" s="460"/>
      <c r="SLU302" s="460"/>
      <c r="SLV302" s="460"/>
      <c r="SLW302" s="460"/>
      <c r="SLX302" s="460"/>
      <c r="SLY302" s="460"/>
      <c r="SLZ302" s="460"/>
      <c r="SMA302" s="467"/>
      <c r="SMB302" s="460"/>
      <c r="SMC302" s="460"/>
      <c r="SMD302" s="460"/>
      <c r="SME302" s="460"/>
      <c r="SMH302" s="460"/>
      <c r="SMI302" s="460"/>
      <c r="SMJ302" s="460"/>
      <c r="SMK302" s="460"/>
      <c r="SML302" s="460"/>
      <c r="SMM302" s="460"/>
      <c r="SMN302" s="467"/>
      <c r="SMO302" s="460"/>
      <c r="SMP302" s="460"/>
      <c r="SMQ302" s="460"/>
      <c r="SMR302" s="460"/>
      <c r="SMU302" s="460"/>
      <c r="SMV302" s="460"/>
      <c r="SMW302" s="460"/>
      <c r="SMX302" s="460"/>
      <c r="SMY302" s="460"/>
      <c r="SMZ302" s="460"/>
      <c r="SNA302" s="467"/>
      <c r="SNB302" s="460"/>
      <c r="SNC302" s="460"/>
      <c r="SND302" s="460"/>
      <c r="SNE302" s="460"/>
      <c r="SNH302" s="460"/>
      <c r="SNI302" s="460"/>
      <c r="SNJ302" s="460"/>
      <c r="SNK302" s="460"/>
      <c r="SNL302" s="460"/>
      <c r="SNM302" s="460"/>
      <c r="SNN302" s="467"/>
      <c r="SNO302" s="460"/>
      <c r="SNP302" s="460"/>
      <c r="SNQ302" s="460"/>
      <c r="SNR302" s="460"/>
      <c r="SNU302" s="460"/>
      <c r="SNV302" s="460"/>
      <c r="SNW302" s="460"/>
      <c r="SNX302" s="460"/>
      <c r="SNY302" s="460"/>
      <c r="SNZ302" s="460"/>
      <c r="SOA302" s="467"/>
      <c r="SOB302" s="460"/>
      <c r="SOC302" s="460"/>
      <c r="SOD302" s="460"/>
      <c r="SOE302" s="460"/>
      <c r="SOH302" s="460"/>
      <c r="SOI302" s="460"/>
      <c r="SOJ302" s="460"/>
      <c r="SOK302" s="460"/>
      <c r="SOL302" s="460"/>
      <c r="SOM302" s="460"/>
      <c r="SON302" s="467"/>
      <c r="SOO302" s="460"/>
      <c r="SOP302" s="460"/>
      <c r="SOQ302" s="460"/>
      <c r="SOR302" s="460"/>
      <c r="SOU302" s="460"/>
      <c r="SOV302" s="460"/>
      <c r="SOW302" s="460"/>
      <c r="SOX302" s="460"/>
      <c r="SOY302" s="460"/>
      <c r="SOZ302" s="460"/>
      <c r="SPA302" s="467"/>
      <c r="SPB302" s="460"/>
      <c r="SPC302" s="460"/>
      <c r="SPD302" s="460"/>
      <c r="SPE302" s="460"/>
      <c r="SPH302" s="460"/>
      <c r="SPI302" s="460"/>
      <c r="SPJ302" s="460"/>
      <c r="SPK302" s="460"/>
      <c r="SPL302" s="460"/>
      <c r="SPM302" s="460"/>
      <c r="SPN302" s="467"/>
      <c r="SPO302" s="460"/>
      <c r="SPP302" s="460"/>
      <c r="SPQ302" s="460"/>
      <c r="SPR302" s="460"/>
      <c r="SPU302" s="460"/>
      <c r="SPV302" s="460"/>
      <c r="SPW302" s="460"/>
      <c r="SPX302" s="460"/>
      <c r="SPY302" s="460"/>
      <c r="SPZ302" s="460"/>
      <c r="SQA302" s="467"/>
      <c r="SQB302" s="460"/>
      <c r="SQC302" s="460"/>
      <c r="SQD302" s="460"/>
      <c r="SQE302" s="460"/>
      <c r="SQH302" s="460"/>
      <c r="SQI302" s="460"/>
      <c r="SQJ302" s="460"/>
      <c r="SQK302" s="460"/>
      <c r="SQL302" s="460"/>
      <c r="SQM302" s="460"/>
      <c r="SQN302" s="467"/>
      <c r="SQO302" s="460"/>
      <c r="SQP302" s="460"/>
      <c r="SQQ302" s="460"/>
      <c r="SQR302" s="460"/>
      <c r="SQU302" s="460"/>
      <c r="SQV302" s="460"/>
      <c r="SQW302" s="460"/>
      <c r="SQX302" s="460"/>
      <c r="SQY302" s="460"/>
      <c r="SQZ302" s="460"/>
      <c r="SRA302" s="467"/>
      <c r="SRB302" s="460"/>
      <c r="SRC302" s="460"/>
      <c r="SRD302" s="460"/>
      <c r="SRE302" s="460"/>
      <c r="SRH302" s="460"/>
      <c r="SRI302" s="460"/>
      <c r="SRJ302" s="460"/>
      <c r="SRK302" s="460"/>
      <c r="SRL302" s="460"/>
      <c r="SRM302" s="460"/>
      <c r="SRN302" s="467"/>
      <c r="SRO302" s="460"/>
      <c r="SRP302" s="460"/>
      <c r="SRQ302" s="460"/>
      <c r="SRR302" s="460"/>
      <c r="SRU302" s="460"/>
      <c r="SRV302" s="460"/>
      <c r="SRW302" s="460"/>
      <c r="SRX302" s="460"/>
      <c r="SRY302" s="460"/>
      <c r="SRZ302" s="460"/>
      <c r="SSA302" s="467"/>
      <c r="SSB302" s="460"/>
      <c r="SSC302" s="460"/>
      <c r="SSD302" s="460"/>
      <c r="SSE302" s="460"/>
      <c r="SSH302" s="460"/>
      <c r="SSI302" s="460"/>
      <c r="SSJ302" s="460"/>
      <c r="SSK302" s="460"/>
      <c r="SSL302" s="460"/>
      <c r="SSM302" s="460"/>
      <c r="SSN302" s="467"/>
      <c r="SSO302" s="460"/>
      <c r="SSP302" s="460"/>
      <c r="SSQ302" s="460"/>
      <c r="SSR302" s="460"/>
      <c r="SSU302" s="460"/>
      <c r="SSV302" s="460"/>
      <c r="SSW302" s="460"/>
      <c r="SSX302" s="460"/>
      <c r="SSY302" s="460"/>
      <c r="SSZ302" s="460"/>
      <c r="STA302" s="467"/>
      <c r="STB302" s="460"/>
      <c r="STC302" s="460"/>
      <c r="STD302" s="460"/>
      <c r="STE302" s="460"/>
      <c r="STH302" s="460"/>
      <c r="STI302" s="460"/>
      <c r="STJ302" s="460"/>
      <c r="STK302" s="460"/>
      <c r="STL302" s="460"/>
      <c r="STM302" s="460"/>
      <c r="STN302" s="467"/>
      <c r="STO302" s="460"/>
      <c r="STP302" s="460"/>
      <c r="STQ302" s="460"/>
      <c r="STR302" s="460"/>
      <c r="STU302" s="460"/>
      <c r="STV302" s="460"/>
      <c r="STW302" s="460"/>
      <c r="STX302" s="460"/>
      <c r="STY302" s="460"/>
      <c r="STZ302" s="460"/>
      <c r="SUA302" s="467"/>
      <c r="SUB302" s="460"/>
      <c r="SUC302" s="460"/>
      <c r="SUD302" s="460"/>
      <c r="SUE302" s="460"/>
      <c r="SUH302" s="460"/>
      <c r="SUI302" s="460"/>
      <c r="SUJ302" s="460"/>
      <c r="SUK302" s="460"/>
      <c r="SUL302" s="460"/>
      <c r="SUM302" s="460"/>
      <c r="SUN302" s="467"/>
      <c r="SUO302" s="460"/>
      <c r="SUP302" s="460"/>
      <c r="SUQ302" s="460"/>
      <c r="SUR302" s="460"/>
      <c r="SUU302" s="460"/>
      <c r="SUV302" s="460"/>
      <c r="SUW302" s="460"/>
      <c r="SUX302" s="460"/>
      <c r="SUY302" s="460"/>
      <c r="SUZ302" s="460"/>
      <c r="SVA302" s="467"/>
      <c r="SVB302" s="460"/>
      <c r="SVC302" s="460"/>
      <c r="SVD302" s="460"/>
      <c r="SVE302" s="460"/>
      <c r="SVH302" s="460"/>
      <c r="SVI302" s="460"/>
      <c r="SVJ302" s="460"/>
      <c r="SVK302" s="460"/>
      <c r="SVL302" s="460"/>
      <c r="SVM302" s="460"/>
      <c r="SVN302" s="467"/>
      <c r="SVO302" s="460"/>
      <c r="SVP302" s="460"/>
      <c r="SVQ302" s="460"/>
      <c r="SVR302" s="460"/>
      <c r="SVU302" s="460"/>
      <c r="SVV302" s="460"/>
      <c r="SVW302" s="460"/>
      <c r="SVX302" s="460"/>
      <c r="SVY302" s="460"/>
      <c r="SVZ302" s="460"/>
      <c r="SWA302" s="467"/>
      <c r="SWB302" s="460"/>
      <c r="SWC302" s="460"/>
      <c r="SWD302" s="460"/>
      <c r="SWE302" s="460"/>
      <c r="SWH302" s="460"/>
      <c r="SWI302" s="460"/>
      <c r="SWJ302" s="460"/>
      <c r="SWK302" s="460"/>
      <c r="SWL302" s="460"/>
      <c r="SWM302" s="460"/>
      <c r="SWN302" s="467"/>
      <c r="SWO302" s="460"/>
      <c r="SWP302" s="460"/>
      <c r="SWQ302" s="460"/>
      <c r="SWR302" s="460"/>
      <c r="SWU302" s="460"/>
      <c r="SWV302" s="460"/>
      <c r="SWW302" s="460"/>
      <c r="SWX302" s="460"/>
      <c r="SWY302" s="460"/>
      <c r="SWZ302" s="460"/>
      <c r="SXA302" s="467"/>
      <c r="SXB302" s="460"/>
      <c r="SXC302" s="460"/>
      <c r="SXD302" s="460"/>
      <c r="SXE302" s="460"/>
      <c r="SXH302" s="460"/>
      <c r="SXI302" s="460"/>
      <c r="SXJ302" s="460"/>
      <c r="SXK302" s="460"/>
      <c r="SXL302" s="460"/>
      <c r="SXM302" s="460"/>
      <c r="SXN302" s="467"/>
      <c r="SXO302" s="460"/>
      <c r="SXP302" s="460"/>
      <c r="SXQ302" s="460"/>
      <c r="SXR302" s="460"/>
      <c r="SXU302" s="460"/>
      <c r="SXV302" s="460"/>
      <c r="SXW302" s="460"/>
      <c r="SXX302" s="460"/>
      <c r="SXY302" s="460"/>
      <c r="SXZ302" s="460"/>
      <c r="SYA302" s="467"/>
      <c r="SYB302" s="460"/>
      <c r="SYC302" s="460"/>
      <c r="SYD302" s="460"/>
      <c r="SYE302" s="460"/>
      <c r="SYH302" s="460"/>
      <c r="SYI302" s="460"/>
      <c r="SYJ302" s="460"/>
      <c r="SYK302" s="460"/>
      <c r="SYL302" s="460"/>
      <c r="SYM302" s="460"/>
      <c r="SYN302" s="467"/>
      <c r="SYO302" s="460"/>
      <c r="SYP302" s="460"/>
      <c r="SYQ302" s="460"/>
      <c r="SYR302" s="460"/>
      <c r="SYU302" s="460"/>
      <c r="SYV302" s="460"/>
      <c r="SYW302" s="460"/>
      <c r="SYX302" s="460"/>
      <c r="SYY302" s="460"/>
      <c r="SYZ302" s="460"/>
      <c r="SZA302" s="467"/>
      <c r="SZB302" s="460"/>
      <c r="SZC302" s="460"/>
      <c r="SZD302" s="460"/>
      <c r="SZE302" s="460"/>
      <c r="SZH302" s="460"/>
      <c r="SZI302" s="460"/>
      <c r="SZJ302" s="460"/>
      <c r="SZK302" s="460"/>
      <c r="SZL302" s="460"/>
      <c r="SZM302" s="460"/>
      <c r="SZN302" s="467"/>
      <c r="SZO302" s="460"/>
      <c r="SZP302" s="460"/>
      <c r="SZQ302" s="460"/>
      <c r="SZR302" s="460"/>
      <c r="SZU302" s="460"/>
      <c r="SZV302" s="460"/>
      <c r="SZW302" s="460"/>
      <c r="SZX302" s="460"/>
      <c r="SZY302" s="460"/>
      <c r="SZZ302" s="460"/>
      <c r="TAA302" s="467"/>
      <c r="TAB302" s="460"/>
      <c r="TAC302" s="460"/>
      <c r="TAD302" s="460"/>
      <c r="TAE302" s="460"/>
      <c r="TAH302" s="460"/>
      <c r="TAI302" s="460"/>
      <c r="TAJ302" s="460"/>
      <c r="TAK302" s="460"/>
      <c r="TAL302" s="460"/>
      <c r="TAM302" s="460"/>
      <c r="TAN302" s="467"/>
      <c r="TAO302" s="460"/>
      <c r="TAP302" s="460"/>
      <c r="TAQ302" s="460"/>
      <c r="TAR302" s="460"/>
      <c r="TAU302" s="460"/>
      <c r="TAV302" s="460"/>
      <c r="TAW302" s="460"/>
      <c r="TAX302" s="460"/>
      <c r="TAY302" s="460"/>
      <c r="TAZ302" s="460"/>
      <c r="TBA302" s="467"/>
      <c r="TBB302" s="460"/>
      <c r="TBC302" s="460"/>
      <c r="TBD302" s="460"/>
      <c r="TBE302" s="460"/>
      <c r="TBH302" s="460"/>
      <c r="TBI302" s="460"/>
      <c r="TBJ302" s="460"/>
      <c r="TBK302" s="460"/>
      <c r="TBL302" s="460"/>
      <c r="TBM302" s="460"/>
      <c r="TBN302" s="467"/>
      <c r="TBO302" s="460"/>
      <c r="TBP302" s="460"/>
      <c r="TBQ302" s="460"/>
      <c r="TBR302" s="460"/>
      <c r="TBU302" s="460"/>
      <c r="TBV302" s="460"/>
      <c r="TBW302" s="460"/>
      <c r="TBX302" s="460"/>
      <c r="TBY302" s="460"/>
      <c r="TBZ302" s="460"/>
      <c r="TCA302" s="467"/>
      <c r="TCB302" s="460"/>
      <c r="TCC302" s="460"/>
      <c r="TCD302" s="460"/>
      <c r="TCE302" s="460"/>
      <c r="TCH302" s="460"/>
      <c r="TCI302" s="460"/>
      <c r="TCJ302" s="460"/>
      <c r="TCK302" s="460"/>
      <c r="TCL302" s="460"/>
      <c r="TCM302" s="460"/>
      <c r="TCN302" s="467"/>
      <c r="TCO302" s="460"/>
      <c r="TCP302" s="460"/>
      <c r="TCQ302" s="460"/>
      <c r="TCR302" s="460"/>
      <c r="TCU302" s="460"/>
      <c r="TCV302" s="460"/>
      <c r="TCW302" s="460"/>
      <c r="TCX302" s="460"/>
      <c r="TCY302" s="460"/>
      <c r="TCZ302" s="460"/>
      <c r="TDA302" s="467"/>
      <c r="TDB302" s="460"/>
      <c r="TDC302" s="460"/>
      <c r="TDD302" s="460"/>
      <c r="TDE302" s="460"/>
      <c r="TDH302" s="460"/>
      <c r="TDI302" s="460"/>
      <c r="TDJ302" s="460"/>
      <c r="TDK302" s="460"/>
      <c r="TDL302" s="460"/>
      <c r="TDM302" s="460"/>
      <c r="TDN302" s="467"/>
      <c r="TDO302" s="460"/>
      <c r="TDP302" s="460"/>
      <c r="TDQ302" s="460"/>
      <c r="TDR302" s="460"/>
      <c r="TDU302" s="460"/>
      <c r="TDV302" s="460"/>
      <c r="TDW302" s="460"/>
      <c r="TDX302" s="460"/>
      <c r="TDY302" s="460"/>
      <c r="TDZ302" s="460"/>
      <c r="TEA302" s="467"/>
      <c r="TEB302" s="460"/>
      <c r="TEC302" s="460"/>
      <c r="TED302" s="460"/>
      <c r="TEE302" s="460"/>
      <c r="TEH302" s="460"/>
      <c r="TEI302" s="460"/>
      <c r="TEJ302" s="460"/>
      <c r="TEK302" s="460"/>
      <c r="TEL302" s="460"/>
      <c r="TEM302" s="460"/>
      <c r="TEN302" s="467"/>
      <c r="TEO302" s="460"/>
      <c r="TEP302" s="460"/>
      <c r="TEQ302" s="460"/>
      <c r="TER302" s="460"/>
      <c r="TEU302" s="460"/>
      <c r="TEV302" s="460"/>
      <c r="TEW302" s="460"/>
      <c r="TEX302" s="460"/>
      <c r="TEY302" s="460"/>
      <c r="TEZ302" s="460"/>
      <c r="TFA302" s="467"/>
      <c r="TFB302" s="460"/>
      <c r="TFC302" s="460"/>
      <c r="TFD302" s="460"/>
      <c r="TFE302" s="460"/>
      <c r="TFH302" s="460"/>
      <c r="TFI302" s="460"/>
      <c r="TFJ302" s="460"/>
      <c r="TFK302" s="460"/>
      <c r="TFL302" s="460"/>
      <c r="TFM302" s="460"/>
      <c r="TFN302" s="467"/>
      <c r="TFO302" s="460"/>
      <c r="TFP302" s="460"/>
      <c r="TFQ302" s="460"/>
      <c r="TFR302" s="460"/>
      <c r="TFU302" s="460"/>
      <c r="TFV302" s="460"/>
      <c r="TFW302" s="460"/>
      <c r="TFX302" s="460"/>
      <c r="TFY302" s="460"/>
      <c r="TFZ302" s="460"/>
      <c r="TGA302" s="467"/>
      <c r="TGB302" s="460"/>
      <c r="TGC302" s="460"/>
      <c r="TGD302" s="460"/>
      <c r="TGE302" s="460"/>
      <c r="TGH302" s="460"/>
      <c r="TGI302" s="460"/>
      <c r="TGJ302" s="460"/>
      <c r="TGK302" s="460"/>
      <c r="TGL302" s="460"/>
      <c r="TGM302" s="460"/>
      <c r="TGN302" s="467"/>
      <c r="TGO302" s="460"/>
      <c r="TGP302" s="460"/>
      <c r="TGQ302" s="460"/>
      <c r="TGR302" s="460"/>
      <c r="TGU302" s="460"/>
      <c r="TGV302" s="460"/>
      <c r="TGW302" s="460"/>
      <c r="TGX302" s="460"/>
      <c r="TGY302" s="460"/>
      <c r="TGZ302" s="460"/>
      <c r="THA302" s="467"/>
      <c r="THB302" s="460"/>
      <c r="THC302" s="460"/>
      <c r="THD302" s="460"/>
      <c r="THE302" s="460"/>
      <c r="THH302" s="460"/>
      <c r="THI302" s="460"/>
      <c r="THJ302" s="460"/>
      <c r="THK302" s="460"/>
      <c r="THL302" s="460"/>
      <c r="THM302" s="460"/>
      <c r="THN302" s="467"/>
      <c r="THO302" s="460"/>
      <c r="THP302" s="460"/>
      <c r="THQ302" s="460"/>
      <c r="THR302" s="460"/>
      <c r="THU302" s="460"/>
      <c r="THV302" s="460"/>
      <c r="THW302" s="460"/>
      <c r="THX302" s="460"/>
      <c r="THY302" s="460"/>
      <c r="THZ302" s="460"/>
      <c r="TIA302" s="467"/>
      <c r="TIB302" s="460"/>
      <c r="TIC302" s="460"/>
      <c r="TID302" s="460"/>
      <c r="TIE302" s="460"/>
      <c r="TIH302" s="460"/>
      <c r="TII302" s="460"/>
      <c r="TIJ302" s="460"/>
      <c r="TIK302" s="460"/>
      <c r="TIL302" s="460"/>
      <c r="TIM302" s="460"/>
      <c r="TIN302" s="467"/>
      <c r="TIO302" s="460"/>
      <c r="TIP302" s="460"/>
      <c r="TIQ302" s="460"/>
      <c r="TIR302" s="460"/>
      <c r="TIU302" s="460"/>
      <c r="TIV302" s="460"/>
      <c r="TIW302" s="460"/>
      <c r="TIX302" s="460"/>
      <c r="TIY302" s="460"/>
      <c r="TIZ302" s="460"/>
      <c r="TJA302" s="467"/>
      <c r="TJB302" s="460"/>
      <c r="TJC302" s="460"/>
      <c r="TJD302" s="460"/>
      <c r="TJE302" s="460"/>
      <c r="TJH302" s="460"/>
      <c r="TJI302" s="460"/>
      <c r="TJJ302" s="460"/>
      <c r="TJK302" s="460"/>
      <c r="TJL302" s="460"/>
      <c r="TJM302" s="460"/>
      <c r="TJN302" s="467"/>
      <c r="TJO302" s="460"/>
      <c r="TJP302" s="460"/>
      <c r="TJQ302" s="460"/>
      <c r="TJR302" s="460"/>
      <c r="TJU302" s="460"/>
      <c r="TJV302" s="460"/>
      <c r="TJW302" s="460"/>
      <c r="TJX302" s="460"/>
      <c r="TJY302" s="460"/>
      <c r="TJZ302" s="460"/>
      <c r="TKA302" s="467"/>
      <c r="TKB302" s="460"/>
      <c r="TKC302" s="460"/>
      <c r="TKD302" s="460"/>
      <c r="TKE302" s="460"/>
      <c r="TKH302" s="460"/>
      <c r="TKI302" s="460"/>
      <c r="TKJ302" s="460"/>
      <c r="TKK302" s="460"/>
      <c r="TKL302" s="460"/>
      <c r="TKM302" s="460"/>
      <c r="TKN302" s="467"/>
      <c r="TKO302" s="460"/>
      <c r="TKP302" s="460"/>
      <c r="TKQ302" s="460"/>
      <c r="TKR302" s="460"/>
      <c r="TKU302" s="460"/>
      <c r="TKV302" s="460"/>
      <c r="TKW302" s="460"/>
      <c r="TKX302" s="460"/>
      <c r="TKY302" s="460"/>
      <c r="TKZ302" s="460"/>
      <c r="TLA302" s="467"/>
      <c r="TLB302" s="460"/>
      <c r="TLC302" s="460"/>
      <c r="TLD302" s="460"/>
      <c r="TLE302" s="460"/>
      <c r="TLH302" s="460"/>
      <c r="TLI302" s="460"/>
      <c r="TLJ302" s="460"/>
      <c r="TLK302" s="460"/>
      <c r="TLL302" s="460"/>
      <c r="TLM302" s="460"/>
      <c r="TLN302" s="467"/>
      <c r="TLO302" s="460"/>
      <c r="TLP302" s="460"/>
      <c r="TLQ302" s="460"/>
      <c r="TLR302" s="460"/>
      <c r="TLU302" s="460"/>
      <c r="TLV302" s="460"/>
      <c r="TLW302" s="460"/>
      <c r="TLX302" s="460"/>
      <c r="TLY302" s="460"/>
      <c r="TLZ302" s="460"/>
      <c r="TMA302" s="467"/>
      <c r="TMB302" s="460"/>
      <c r="TMC302" s="460"/>
      <c r="TMD302" s="460"/>
      <c r="TME302" s="460"/>
      <c r="TMH302" s="460"/>
      <c r="TMI302" s="460"/>
      <c r="TMJ302" s="460"/>
      <c r="TMK302" s="460"/>
      <c r="TML302" s="460"/>
      <c r="TMM302" s="460"/>
      <c r="TMN302" s="467"/>
      <c r="TMO302" s="460"/>
      <c r="TMP302" s="460"/>
      <c r="TMQ302" s="460"/>
      <c r="TMR302" s="460"/>
      <c r="TMU302" s="460"/>
      <c r="TMV302" s="460"/>
      <c r="TMW302" s="460"/>
      <c r="TMX302" s="460"/>
      <c r="TMY302" s="460"/>
      <c r="TMZ302" s="460"/>
      <c r="TNA302" s="467"/>
      <c r="TNB302" s="460"/>
      <c r="TNC302" s="460"/>
      <c r="TND302" s="460"/>
      <c r="TNE302" s="460"/>
      <c r="TNH302" s="460"/>
      <c r="TNI302" s="460"/>
      <c r="TNJ302" s="460"/>
      <c r="TNK302" s="460"/>
      <c r="TNL302" s="460"/>
      <c r="TNM302" s="460"/>
      <c r="TNN302" s="467"/>
      <c r="TNO302" s="460"/>
      <c r="TNP302" s="460"/>
      <c r="TNQ302" s="460"/>
      <c r="TNR302" s="460"/>
      <c r="TNU302" s="460"/>
      <c r="TNV302" s="460"/>
      <c r="TNW302" s="460"/>
      <c r="TNX302" s="460"/>
      <c r="TNY302" s="460"/>
      <c r="TNZ302" s="460"/>
      <c r="TOA302" s="467"/>
      <c r="TOB302" s="460"/>
      <c r="TOC302" s="460"/>
      <c r="TOD302" s="460"/>
      <c r="TOE302" s="460"/>
      <c r="TOH302" s="460"/>
      <c r="TOI302" s="460"/>
      <c r="TOJ302" s="460"/>
      <c r="TOK302" s="460"/>
      <c r="TOL302" s="460"/>
      <c r="TOM302" s="460"/>
      <c r="TON302" s="467"/>
      <c r="TOO302" s="460"/>
      <c r="TOP302" s="460"/>
      <c r="TOQ302" s="460"/>
      <c r="TOR302" s="460"/>
      <c r="TOU302" s="460"/>
      <c r="TOV302" s="460"/>
      <c r="TOW302" s="460"/>
      <c r="TOX302" s="460"/>
      <c r="TOY302" s="460"/>
      <c r="TOZ302" s="460"/>
      <c r="TPA302" s="467"/>
      <c r="TPB302" s="460"/>
      <c r="TPC302" s="460"/>
      <c r="TPD302" s="460"/>
      <c r="TPE302" s="460"/>
      <c r="TPH302" s="460"/>
      <c r="TPI302" s="460"/>
      <c r="TPJ302" s="460"/>
      <c r="TPK302" s="460"/>
      <c r="TPL302" s="460"/>
      <c r="TPM302" s="460"/>
      <c r="TPN302" s="467"/>
      <c r="TPO302" s="460"/>
      <c r="TPP302" s="460"/>
      <c r="TPQ302" s="460"/>
      <c r="TPR302" s="460"/>
      <c r="TPU302" s="460"/>
      <c r="TPV302" s="460"/>
      <c r="TPW302" s="460"/>
      <c r="TPX302" s="460"/>
      <c r="TPY302" s="460"/>
      <c r="TPZ302" s="460"/>
      <c r="TQA302" s="467"/>
      <c r="TQB302" s="460"/>
      <c r="TQC302" s="460"/>
      <c r="TQD302" s="460"/>
      <c r="TQE302" s="460"/>
      <c r="TQH302" s="460"/>
      <c r="TQI302" s="460"/>
      <c r="TQJ302" s="460"/>
      <c r="TQK302" s="460"/>
      <c r="TQL302" s="460"/>
      <c r="TQM302" s="460"/>
      <c r="TQN302" s="467"/>
      <c r="TQO302" s="460"/>
      <c r="TQP302" s="460"/>
      <c r="TQQ302" s="460"/>
      <c r="TQR302" s="460"/>
      <c r="TQU302" s="460"/>
      <c r="TQV302" s="460"/>
      <c r="TQW302" s="460"/>
      <c r="TQX302" s="460"/>
      <c r="TQY302" s="460"/>
      <c r="TQZ302" s="460"/>
      <c r="TRA302" s="467"/>
      <c r="TRB302" s="460"/>
      <c r="TRC302" s="460"/>
      <c r="TRD302" s="460"/>
      <c r="TRE302" s="460"/>
      <c r="TRH302" s="460"/>
      <c r="TRI302" s="460"/>
      <c r="TRJ302" s="460"/>
      <c r="TRK302" s="460"/>
      <c r="TRL302" s="460"/>
      <c r="TRM302" s="460"/>
      <c r="TRN302" s="467"/>
      <c r="TRO302" s="460"/>
      <c r="TRP302" s="460"/>
      <c r="TRQ302" s="460"/>
      <c r="TRR302" s="460"/>
      <c r="TRU302" s="460"/>
      <c r="TRV302" s="460"/>
      <c r="TRW302" s="460"/>
      <c r="TRX302" s="460"/>
      <c r="TRY302" s="460"/>
      <c r="TRZ302" s="460"/>
      <c r="TSA302" s="467"/>
      <c r="TSB302" s="460"/>
      <c r="TSC302" s="460"/>
      <c r="TSD302" s="460"/>
      <c r="TSE302" s="460"/>
      <c r="TSH302" s="460"/>
      <c r="TSI302" s="460"/>
      <c r="TSJ302" s="460"/>
      <c r="TSK302" s="460"/>
      <c r="TSL302" s="460"/>
      <c r="TSM302" s="460"/>
      <c r="TSN302" s="467"/>
      <c r="TSO302" s="460"/>
      <c r="TSP302" s="460"/>
      <c r="TSQ302" s="460"/>
      <c r="TSR302" s="460"/>
      <c r="TSU302" s="460"/>
      <c r="TSV302" s="460"/>
      <c r="TSW302" s="460"/>
      <c r="TSX302" s="460"/>
      <c r="TSY302" s="460"/>
      <c r="TSZ302" s="460"/>
      <c r="TTA302" s="467"/>
      <c r="TTB302" s="460"/>
      <c r="TTC302" s="460"/>
      <c r="TTD302" s="460"/>
      <c r="TTE302" s="460"/>
      <c r="TTH302" s="460"/>
      <c r="TTI302" s="460"/>
      <c r="TTJ302" s="460"/>
      <c r="TTK302" s="460"/>
      <c r="TTL302" s="460"/>
      <c r="TTM302" s="460"/>
      <c r="TTN302" s="467"/>
      <c r="TTO302" s="460"/>
      <c r="TTP302" s="460"/>
      <c r="TTQ302" s="460"/>
      <c r="TTR302" s="460"/>
      <c r="TTU302" s="460"/>
      <c r="TTV302" s="460"/>
      <c r="TTW302" s="460"/>
      <c r="TTX302" s="460"/>
      <c r="TTY302" s="460"/>
      <c r="TTZ302" s="460"/>
      <c r="TUA302" s="467"/>
      <c r="TUB302" s="460"/>
      <c r="TUC302" s="460"/>
      <c r="TUD302" s="460"/>
      <c r="TUE302" s="460"/>
      <c r="TUH302" s="460"/>
      <c r="TUI302" s="460"/>
      <c r="TUJ302" s="460"/>
      <c r="TUK302" s="460"/>
      <c r="TUL302" s="460"/>
      <c r="TUM302" s="460"/>
      <c r="TUN302" s="467"/>
      <c r="TUO302" s="460"/>
      <c r="TUP302" s="460"/>
      <c r="TUQ302" s="460"/>
      <c r="TUR302" s="460"/>
      <c r="TUU302" s="460"/>
      <c r="TUV302" s="460"/>
      <c r="TUW302" s="460"/>
      <c r="TUX302" s="460"/>
      <c r="TUY302" s="460"/>
      <c r="TUZ302" s="460"/>
      <c r="TVA302" s="467"/>
      <c r="TVB302" s="460"/>
      <c r="TVC302" s="460"/>
      <c r="TVD302" s="460"/>
      <c r="TVE302" s="460"/>
      <c r="TVH302" s="460"/>
      <c r="TVI302" s="460"/>
      <c r="TVJ302" s="460"/>
      <c r="TVK302" s="460"/>
      <c r="TVL302" s="460"/>
      <c r="TVM302" s="460"/>
      <c r="TVN302" s="467"/>
      <c r="TVO302" s="460"/>
      <c r="TVP302" s="460"/>
      <c r="TVQ302" s="460"/>
      <c r="TVR302" s="460"/>
      <c r="TVU302" s="460"/>
      <c r="TVV302" s="460"/>
      <c r="TVW302" s="460"/>
      <c r="TVX302" s="460"/>
      <c r="TVY302" s="460"/>
      <c r="TVZ302" s="460"/>
      <c r="TWA302" s="467"/>
      <c r="TWB302" s="460"/>
      <c r="TWC302" s="460"/>
      <c r="TWD302" s="460"/>
      <c r="TWE302" s="460"/>
      <c r="TWH302" s="460"/>
      <c r="TWI302" s="460"/>
      <c r="TWJ302" s="460"/>
      <c r="TWK302" s="460"/>
      <c r="TWL302" s="460"/>
      <c r="TWM302" s="460"/>
      <c r="TWN302" s="467"/>
      <c r="TWO302" s="460"/>
      <c r="TWP302" s="460"/>
      <c r="TWQ302" s="460"/>
      <c r="TWR302" s="460"/>
      <c r="TWU302" s="460"/>
      <c r="TWV302" s="460"/>
      <c r="TWW302" s="460"/>
      <c r="TWX302" s="460"/>
      <c r="TWY302" s="460"/>
      <c r="TWZ302" s="460"/>
      <c r="TXA302" s="467"/>
      <c r="TXB302" s="460"/>
      <c r="TXC302" s="460"/>
      <c r="TXD302" s="460"/>
      <c r="TXE302" s="460"/>
      <c r="TXH302" s="460"/>
      <c r="TXI302" s="460"/>
      <c r="TXJ302" s="460"/>
      <c r="TXK302" s="460"/>
      <c r="TXL302" s="460"/>
      <c r="TXM302" s="460"/>
      <c r="TXN302" s="467"/>
      <c r="TXO302" s="460"/>
      <c r="TXP302" s="460"/>
      <c r="TXQ302" s="460"/>
      <c r="TXR302" s="460"/>
      <c r="TXU302" s="460"/>
      <c r="TXV302" s="460"/>
      <c r="TXW302" s="460"/>
      <c r="TXX302" s="460"/>
      <c r="TXY302" s="460"/>
      <c r="TXZ302" s="460"/>
      <c r="TYA302" s="467"/>
      <c r="TYB302" s="460"/>
      <c r="TYC302" s="460"/>
      <c r="TYD302" s="460"/>
      <c r="TYE302" s="460"/>
      <c r="TYH302" s="460"/>
      <c r="TYI302" s="460"/>
      <c r="TYJ302" s="460"/>
      <c r="TYK302" s="460"/>
      <c r="TYL302" s="460"/>
      <c r="TYM302" s="460"/>
      <c r="TYN302" s="467"/>
      <c r="TYO302" s="460"/>
      <c r="TYP302" s="460"/>
      <c r="TYQ302" s="460"/>
      <c r="TYR302" s="460"/>
      <c r="TYU302" s="460"/>
      <c r="TYV302" s="460"/>
      <c r="TYW302" s="460"/>
      <c r="TYX302" s="460"/>
      <c r="TYY302" s="460"/>
      <c r="TYZ302" s="460"/>
      <c r="TZA302" s="467"/>
      <c r="TZB302" s="460"/>
      <c r="TZC302" s="460"/>
      <c r="TZD302" s="460"/>
      <c r="TZE302" s="460"/>
      <c r="TZH302" s="460"/>
      <c r="TZI302" s="460"/>
      <c r="TZJ302" s="460"/>
      <c r="TZK302" s="460"/>
      <c r="TZL302" s="460"/>
      <c r="TZM302" s="460"/>
      <c r="TZN302" s="467"/>
      <c r="TZO302" s="460"/>
      <c r="TZP302" s="460"/>
      <c r="TZQ302" s="460"/>
      <c r="TZR302" s="460"/>
      <c r="TZU302" s="460"/>
      <c r="TZV302" s="460"/>
      <c r="TZW302" s="460"/>
      <c r="TZX302" s="460"/>
      <c r="TZY302" s="460"/>
      <c r="TZZ302" s="460"/>
      <c r="UAA302" s="467"/>
      <c r="UAB302" s="460"/>
      <c r="UAC302" s="460"/>
      <c r="UAD302" s="460"/>
      <c r="UAE302" s="460"/>
      <c r="UAH302" s="460"/>
      <c r="UAI302" s="460"/>
      <c r="UAJ302" s="460"/>
      <c r="UAK302" s="460"/>
      <c r="UAL302" s="460"/>
      <c r="UAM302" s="460"/>
      <c r="UAN302" s="467"/>
      <c r="UAO302" s="460"/>
      <c r="UAP302" s="460"/>
      <c r="UAQ302" s="460"/>
      <c r="UAR302" s="460"/>
      <c r="UAU302" s="460"/>
      <c r="UAV302" s="460"/>
      <c r="UAW302" s="460"/>
      <c r="UAX302" s="460"/>
      <c r="UAY302" s="460"/>
      <c r="UAZ302" s="460"/>
      <c r="UBA302" s="467"/>
      <c r="UBB302" s="460"/>
      <c r="UBC302" s="460"/>
      <c r="UBD302" s="460"/>
      <c r="UBE302" s="460"/>
      <c r="UBH302" s="460"/>
      <c r="UBI302" s="460"/>
      <c r="UBJ302" s="460"/>
      <c r="UBK302" s="460"/>
      <c r="UBL302" s="460"/>
      <c r="UBM302" s="460"/>
      <c r="UBN302" s="467"/>
      <c r="UBO302" s="460"/>
      <c r="UBP302" s="460"/>
      <c r="UBQ302" s="460"/>
      <c r="UBR302" s="460"/>
      <c r="UBU302" s="460"/>
      <c r="UBV302" s="460"/>
      <c r="UBW302" s="460"/>
      <c r="UBX302" s="460"/>
      <c r="UBY302" s="460"/>
      <c r="UBZ302" s="460"/>
      <c r="UCA302" s="467"/>
      <c r="UCB302" s="460"/>
      <c r="UCC302" s="460"/>
      <c r="UCD302" s="460"/>
      <c r="UCE302" s="460"/>
      <c r="UCH302" s="460"/>
      <c r="UCI302" s="460"/>
      <c r="UCJ302" s="460"/>
      <c r="UCK302" s="460"/>
      <c r="UCL302" s="460"/>
      <c r="UCM302" s="460"/>
      <c r="UCN302" s="467"/>
      <c r="UCO302" s="460"/>
      <c r="UCP302" s="460"/>
      <c r="UCQ302" s="460"/>
      <c r="UCR302" s="460"/>
      <c r="UCU302" s="460"/>
      <c r="UCV302" s="460"/>
      <c r="UCW302" s="460"/>
      <c r="UCX302" s="460"/>
      <c r="UCY302" s="460"/>
      <c r="UCZ302" s="460"/>
      <c r="UDA302" s="467"/>
      <c r="UDB302" s="460"/>
      <c r="UDC302" s="460"/>
      <c r="UDD302" s="460"/>
      <c r="UDE302" s="460"/>
      <c r="UDH302" s="460"/>
      <c r="UDI302" s="460"/>
      <c r="UDJ302" s="460"/>
      <c r="UDK302" s="460"/>
      <c r="UDL302" s="460"/>
      <c r="UDM302" s="460"/>
      <c r="UDN302" s="467"/>
      <c r="UDO302" s="460"/>
      <c r="UDP302" s="460"/>
      <c r="UDQ302" s="460"/>
      <c r="UDR302" s="460"/>
      <c r="UDU302" s="460"/>
      <c r="UDV302" s="460"/>
      <c r="UDW302" s="460"/>
      <c r="UDX302" s="460"/>
      <c r="UDY302" s="460"/>
      <c r="UDZ302" s="460"/>
      <c r="UEA302" s="467"/>
      <c r="UEB302" s="460"/>
      <c r="UEC302" s="460"/>
      <c r="UED302" s="460"/>
      <c r="UEE302" s="460"/>
      <c r="UEH302" s="460"/>
      <c r="UEI302" s="460"/>
      <c r="UEJ302" s="460"/>
      <c r="UEK302" s="460"/>
      <c r="UEL302" s="460"/>
      <c r="UEM302" s="460"/>
      <c r="UEN302" s="467"/>
      <c r="UEO302" s="460"/>
      <c r="UEP302" s="460"/>
      <c r="UEQ302" s="460"/>
      <c r="UER302" s="460"/>
      <c r="UEU302" s="460"/>
      <c r="UEV302" s="460"/>
      <c r="UEW302" s="460"/>
      <c r="UEX302" s="460"/>
      <c r="UEY302" s="460"/>
      <c r="UEZ302" s="460"/>
      <c r="UFA302" s="467"/>
      <c r="UFB302" s="460"/>
      <c r="UFC302" s="460"/>
      <c r="UFD302" s="460"/>
      <c r="UFE302" s="460"/>
      <c r="UFH302" s="460"/>
      <c r="UFI302" s="460"/>
      <c r="UFJ302" s="460"/>
      <c r="UFK302" s="460"/>
      <c r="UFL302" s="460"/>
      <c r="UFM302" s="460"/>
      <c r="UFN302" s="467"/>
      <c r="UFO302" s="460"/>
      <c r="UFP302" s="460"/>
      <c r="UFQ302" s="460"/>
      <c r="UFR302" s="460"/>
      <c r="UFU302" s="460"/>
      <c r="UFV302" s="460"/>
      <c r="UFW302" s="460"/>
      <c r="UFX302" s="460"/>
      <c r="UFY302" s="460"/>
      <c r="UFZ302" s="460"/>
      <c r="UGA302" s="467"/>
      <c r="UGB302" s="460"/>
      <c r="UGC302" s="460"/>
      <c r="UGD302" s="460"/>
      <c r="UGE302" s="460"/>
      <c r="UGH302" s="460"/>
      <c r="UGI302" s="460"/>
      <c r="UGJ302" s="460"/>
      <c r="UGK302" s="460"/>
      <c r="UGL302" s="460"/>
      <c r="UGM302" s="460"/>
      <c r="UGN302" s="467"/>
      <c r="UGO302" s="460"/>
      <c r="UGP302" s="460"/>
      <c r="UGQ302" s="460"/>
      <c r="UGR302" s="460"/>
      <c r="UGU302" s="460"/>
      <c r="UGV302" s="460"/>
      <c r="UGW302" s="460"/>
      <c r="UGX302" s="460"/>
      <c r="UGY302" s="460"/>
      <c r="UGZ302" s="460"/>
      <c r="UHA302" s="467"/>
      <c r="UHB302" s="460"/>
      <c r="UHC302" s="460"/>
      <c r="UHD302" s="460"/>
      <c r="UHE302" s="460"/>
      <c r="UHH302" s="460"/>
      <c r="UHI302" s="460"/>
      <c r="UHJ302" s="460"/>
      <c r="UHK302" s="460"/>
      <c r="UHL302" s="460"/>
      <c r="UHM302" s="460"/>
      <c r="UHN302" s="467"/>
      <c r="UHO302" s="460"/>
      <c r="UHP302" s="460"/>
      <c r="UHQ302" s="460"/>
      <c r="UHR302" s="460"/>
      <c r="UHU302" s="460"/>
      <c r="UHV302" s="460"/>
      <c r="UHW302" s="460"/>
      <c r="UHX302" s="460"/>
      <c r="UHY302" s="460"/>
      <c r="UHZ302" s="460"/>
      <c r="UIA302" s="467"/>
      <c r="UIB302" s="460"/>
      <c r="UIC302" s="460"/>
      <c r="UID302" s="460"/>
      <c r="UIE302" s="460"/>
      <c r="UIH302" s="460"/>
      <c r="UII302" s="460"/>
      <c r="UIJ302" s="460"/>
      <c r="UIK302" s="460"/>
      <c r="UIL302" s="460"/>
      <c r="UIM302" s="460"/>
      <c r="UIN302" s="467"/>
      <c r="UIO302" s="460"/>
      <c r="UIP302" s="460"/>
      <c r="UIQ302" s="460"/>
      <c r="UIR302" s="460"/>
      <c r="UIU302" s="460"/>
      <c r="UIV302" s="460"/>
      <c r="UIW302" s="460"/>
      <c r="UIX302" s="460"/>
      <c r="UIY302" s="460"/>
      <c r="UIZ302" s="460"/>
      <c r="UJA302" s="467"/>
      <c r="UJB302" s="460"/>
      <c r="UJC302" s="460"/>
      <c r="UJD302" s="460"/>
      <c r="UJE302" s="460"/>
      <c r="UJH302" s="460"/>
      <c r="UJI302" s="460"/>
      <c r="UJJ302" s="460"/>
      <c r="UJK302" s="460"/>
      <c r="UJL302" s="460"/>
      <c r="UJM302" s="460"/>
      <c r="UJN302" s="467"/>
      <c r="UJO302" s="460"/>
      <c r="UJP302" s="460"/>
      <c r="UJQ302" s="460"/>
      <c r="UJR302" s="460"/>
      <c r="UJU302" s="460"/>
      <c r="UJV302" s="460"/>
      <c r="UJW302" s="460"/>
      <c r="UJX302" s="460"/>
      <c r="UJY302" s="460"/>
      <c r="UJZ302" s="460"/>
      <c r="UKA302" s="467"/>
      <c r="UKB302" s="460"/>
      <c r="UKC302" s="460"/>
      <c r="UKD302" s="460"/>
      <c r="UKE302" s="460"/>
      <c r="UKH302" s="460"/>
      <c r="UKI302" s="460"/>
      <c r="UKJ302" s="460"/>
      <c r="UKK302" s="460"/>
      <c r="UKL302" s="460"/>
      <c r="UKM302" s="460"/>
      <c r="UKN302" s="467"/>
      <c r="UKO302" s="460"/>
      <c r="UKP302" s="460"/>
      <c r="UKQ302" s="460"/>
      <c r="UKR302" s="460"/>
      <c r="UKU302" s="460"/>
      <c r="UKV302" s="460"/>
      <c r="UKW302" s="460"/>
      <c r="UKX302" s="460"/>
      <c r="UKY302" s="460"/>
      <c r="UKZ302" s="460"/>
      <c r="ULA302" s="467"/>
      <c r="ULB302" s="460"/>
      <c r="ULC302" s="460"/>
      <c r="ULD302" s="460"/>
      <c r="ULE302" s="460"/>
      <c r="ULH302" s="460"/>
      <c r="ULI302" s="460"/>
      <c r="ULJ302" s="460"/>
      <c r="ULK302" s="460"/>
      <c r="ULL302" s="460"/>
      <c r="ULM302" s="460"/>
      <c r="ULN302" s="467"/>
      <c r="ULO302" s="460"/>
      <c r="ULP302" s="460"/>
      <c r="ULQ302" s="460"/>
      <c r="ULR302" s="460"/>
      <c r="ULU302" s="460"/>
      <c r="ULV302" s="460"/>
      <c r="ULW302" s="460"/>
      <c r="ULX302" s="460"/>
      <c r="ULY302" s="460"/>
      <c r="ULZ302" s="460"/>
      <c r="UMA302" s="467"/>
      <c r="UMB302" s="460"/>
      <c r="UMC302" s="460"/>
      <c r="UMD302" s="460"/>
      <c r="UME302" s="460"/>
      <c r="UMH302" s="460"/>
      <c r="UMI302" s="460"/>
      <c r="UMJ302" s="460"/>
      <c r="UMK302" s="460"/>
      <c r="UML302" s="460"/>
      <c r="UMM302" s="460"/>
      <c r="UMN302" s="467"/>
      <c r="UMO302" s="460"/>
      <c r="UMP302" s="460"/>
      <c r="UMQ302" s="460"/>
      <c r="UMR302" s="460"/>
      <c r="UMU302" s="460"/>
      <c r="UMV302" s="460"/>
      <c r="UMW302" s="460"/>
      <c r="UMX302" s="460"/>
      <c r="UMY302" s="460"/>
      <c r="UMZ302" s="460"/>
      <c r="UNA302" s="467"/>
      <c r="UNB302" s="460"/>
      <c r="UNC302" s="460"/>
      <c r="UND302" s="460"/>
      <c r="UNE302" s="460"/>
      <c r="UNH302" s="460"/>
      <c r="UNI302" s="460"/>
      <c r="UNJ302" s="460"/>
      <c r="UNK302" s="460"/>
      <c r="UNL302" s="460"/>
      <c r="UNM302" s="460"/>
      <c r="UNN302" s="467"/>
      <c r="UNO302" s="460"/>
      <c r="UNP302" s="460"/>
      <c r="UNQ302" s="460"/>
      <c r="UNR302" s="460"/>
      <c r="UNU302" s="460"/>
      <c r="UNV302" s="460"/>
      <c r="UNW302" s="460"/>
      <c r="UNX302" s="460"/>
      <c r="UNY302" s="460"/>
      <c r="UNZ302" s="460"/>
      <c r="UOA302" s="467"/>
      <c r="UOB302" s="460"/>
      <c r="UOC302" s="460"/>
      <c r="UOD302" s="460"/>
      <c r="UOE302" s="460"/>
      <c r="UOH302" s="460"/>
      <c r="UOI302" s="460"/>
      <c r="UOJ302" s="460"/>
      <c r="UOK302" s="460"/>
      <c r="UOL302" s="460"/>
      <c r="UOM302" s="460"/>
      <c r="UON302" s="467"/>
      <c r="UOO302" s="460"/>
      <c r="UOP302" s="460"/>
      <c r="UOQ302" s="460"/>
      <c r="UOR302" s="460"/>
      <c r="UOU302" s="460"/>
      <c r="UOV302" s="460"/>
      <c r="UOW302" s="460"/>
      <c r="UOX302" s="460"/>
      <c r="UOY302" s="460"/>
      <c r="UOZ302" s="460"/>
      <c r="UPA302" s="467"/>
      <c r="UPB302" s="460"/>
      <c r="UPC302" s="460"/>
      <c r="UPD302" s="460"/>
      <c r="UPE302" s="460"/>
      <c r="UPH302" s="460"/>
      <c r="UPI302" s="460"/>
      <c r="UPJ302" s="460"/>
      <c r="UPK302" s="460"/>
      <c r="UPL302" s="460"/>
      <c r="UPM302" s="460"/>
      <c r="UPN302" s="467"/>
      <c r="UPO302" s="460"/>
      <c r="UPP302" s="460"/>
      <c r="UPQ302" s="460"/>
      <c r="UPR302" s="460"/>
      <c r="UPU302" s="460"/>
      <c r="UPV302" s="460"/>
      <c r="UPW302" s="460"/>
      <c r="UPX302" s="460"/>
      <c r="UPY302" s="460"/>
      <c r="UPZ302" s="460"/>
      <c r="UQA302" s="467"/>
      <c r="UQB302" s="460"/>
      <c r="UQC302" s="460"/>
      <c r="UQD302" s="460"/>
      <c r="UQE302" s="460"/>
      <c r="UQH302" s="460"/>
      <c r="UQI302" s="460"/>
      <c r="UQJ302" s="460"/>
      <c r="UQK302" s="460"/>
      <c r="UQL302" s="460"/>
      <c r="UQM302" s="460"/>
      <c r="UQN302" s="467"/>
      <c r="UQO302" s="460"/>
      <c r="UQP302" s="460"/>
      <c r="UQQ302" s="460"/>
      <c r="UQR302" s="460"/>
      <c r="UQU302" s="460"/>
      <c r="UQV302" s="460"/>
      <c r="UQW302" s="460"/>
      <c r="UQX302" s="460"/>
      <c r="UQY302" s="460"/>
      <c r="UQZ302" s="460"/>
      <c r="URA302" s="467"/>
      <c r="URB302" s="460"/>
      <c r="URC302" s="460"/>
      <c r="URD302" s="460"/>
      <c r="URE302" s="460"/>
      <c r="URH302" s="460"/>
      <c r="URI302" s="460"/>
      <c r="URJ302" s="460"/>
      <c r="URK302" s="460"/>
      <c r="URL302" s="460"/>
      <c r="URM302" s="460"/>
      <c r="URN302" s="467"/>
      <c r="URO302" s="460"/>
      <c r="URP302" s="460"/>
      <c r="URQ302" s="460"/>
      <c r="URR302" s="460"/>
      <c r="URU302" s="460"/>
      <c r="URV302" s="460"/>
      <c r="URW302" s="460"/>
      <c r="URX302" s="460"/>
      <c r="URY302" s="460"/>
      <c r="URZ302" s="460"/>
      <c r="USA302" s="467"/>
      <c r="USB302" s="460"/>
      <c r="USC302" s="460"/>
      <c r="USD302" s="460"/>
      <c r="USE302" s="460"/>
      <c r="USH302" s="460"/>
      <c r="USI302" s="460"/>
      <c r="USJ302" s="460"/>
      <c r="USK302" s="460"/>
      <c r="USL302" s="460"/>
      <c r="USM302" s="460"/>
      <c r="USN302" s="467"/>
      <c r="USO302" s="460"/>
      <c r="USP302" s="460"/>
      <c r="USQ302" s="460"/>
      <c r="USR302" s="460"/>
      <c r="USU302" s="460"/>
      <c r="USV302" s="460"/>
      <c r="USW302" s="460"/>
      <c r="USX302" s="460"/>
      <c r="USY302" s="460"/>
      <c r="USZ302" s="460"/>
      <c r="UTA302" s="467"/>
      <c r="UTB302" s="460"/>
      <c r="UTC302" s="460"/>
      <c r="UTD302" s="460"/>
      <c r="UTE302" s="460"/>
      <c r="UTH302" s="460"/>
      <c r="UTI302" s="460"/>
      <c r="UTJ302" s="460"/>
      <c r="UTK302" s="460"/>
      <c r="UTL302" s="460"/>
      <c r="UTM302" s="460"/>
      <c r="UTN302" s="467"/>
      <c r="UTO302" s="460"/>
      <c r="UTP302" s="460"/>
      <c r="UTQ302" s="460"/>
      <c r="UTR302" s="460"/>
      <c r="UTU302" s="460"/>
      <c r="UTV302" s="460"/>
      <c r="UTW302" s="460"/>
      <c r="UTX302" s="460"/>
      <c r="UTY302" s="460"/>
      <c r="UTZ302" s="460"/>
      <c r="UUA302" s="467"/>
      <c r="UUB302" s="460"/>
      <c r="UUC302" s="460"/>
      <c r="UUD302" s="460"/>
      <c r="UUE302" s="460"/>
      <c r="UUH302" s="460"/>
      <c r="UUI302" s="460"/>
      <c r="UUJ302" s="460"/>
      <c r="UUK302" s="460"/>
      <c r="UUL302" s="460"/>
      <c r="UUM302" s="460"/>
      <c r="UUN302" s="467"/>
      <c r="UUO302" s="460"/>
      <c r="UUP302" s="460"/>
      <c r="UUQ302" s="460"/>
      <c r="UUR302" s="460"/>
      <c r="UUU302" s="460"/>
      <c r="UUV302" s="460"/>
      <c r="UUW302" s="460"/>
      <c r="UUX302" s="460"/>
      <c r="UUY302" s="460"/>
      <c r="UUZ302" s="460"/>
      <c r="UVA302" s="467"/>
      <c r="UVB302" s="460"/>
      <c r="UVC302" s="460"/>
      <c r="UVD302" s="460"/>
      <c r="UVE302" s="460"/>
      <c r="UVH302" s="460"/>
      <c r="UVI302" s="460"/>
      <c r="UVJ302" s="460"/>
      <c r="UVK302" s="460"/>
      <c r="UVL302" s="460"/>
      <c r="UVM302" s="460"/>
      <c r="UVN302" s="467"/>
      <c r="UVO302" s="460"/>
      <c r="UVP302" s="460"/>
      <c r="UVQ302" s="460"/>
      <c r="UVR302" s="460"/>
      <c r="UVU302" s="460"/>
      <c r="UVV302" s="460"/>
      <c r="UVW302" s="460"/>
      <c r="UVX302" s="460"/>
      <c r="UVY302" s="460"/>
      <c r="UVZ302" s="460"/>
      <c r="UWA302" s="467"/>
      <c r="UWB302" s="460"/>
      <c r="UWC302" s="460"/>
      <c r="UWD302" s="460"/>
      <c r="UWE302" s="460"/>
      <c r="UWH302" s="460"/>
      <c r="UWI302" s="460"/>
      <c r="UWJ302" s="460"/>
      <c r="UWK302" s="460"/>
      <c r="UWL302" s="460"/>
      <c r="UWM302" s="460"/>
      <c r="UWN302" s="467"/>
      <c r="UWO302" s="460"/>
      <c r="UWP302" s="460"/>
      <c r="UWQ302" s="460"/>
      <c r="UWR302" s="460"/>
      <c r="UWU302" s="460"/>
      <c r="UWV302" s="460"/>
      <c r="UWW302" s="460"/>
      <c r="UWX302" s="460"/>
      <c r="UWY302" s="460"/>
      <c r="UWZ302" s="460"/>
      <c r="UXA302" s="467"/>
      <c r="UXB302" s="460"/>
      <c r="UXC302" s="460"/>
      <c r="UXD302" s="460"/>
      <c r="UXE302" s="460"/>
      <c r="UXH302" s="460"/>
      <c r="UXI302" s="460"/>
      <c r="UXJ302" s="460"/>
      <c r="UXK302" s="460"/>
      <c r="UXL302" s="460"/>
      <c r="UXM302" s="460"/>
      <c r="UXN302" s="467"/>
      <c r="UXO302" s="460"/>
      <c r="UXP302" s="460"/>
      <c r="UXQ302" s="460"/>
      <c r="UXR302" s="460"/>
      <c r="UXU302" s="460"/>
      <c r="UXV302" s="460"/>
      <c r="UXW302" s="460"/>
      <c r="UXX302" s="460"/>
      <c r="UXY302" s="460"/>
      <c r="UXZ302" s="460"/>
      <c r="UYA302" s="467"/>
      <c r="UYB302" s="460"/>
      <c r="UYC302" s="460"/>
      <c r="UYD302" s="460"/>
      <c r="UYE302" s="460"/>
      <c r="UYH302" s="460"/>
      <c r="UYI302" s="460"/>
      <c r="UYJ302" s="460"/>
      <c r="UYK302" s="460"/>
      <c r="UYL302" s="460"/>
      <c r="UYM302" s="460"/>
      <c r="UYN302" s="467"/>
      <c r="UYO302" s="460"/>
      <c r="UYP302" s="460"/>
      <c r="UYQ302" s="460"/>
      <c r="UYR302" s="460"/>
      <c r="UYU302" s="460"/>
      <c r="UYV302" s="460"/>
      <c r="UYW302" s="460"/>
      <c r="UYX302" s="460"/>
      <c r="UYY302" s="460"/>
      <c r="UYZ302" s="460"/>
      <c r="UZA302" s="467"/>
      <c r="UZB302" s="460"/>
      <c r="UZC302" s="460"/>
      <c r="UZD302" s="460"/>
      <c r="UZE302" s="460"/>
      <c r="UZH302" s="460"/>
      <c r="UZI302" s="460"/>
      <c r="UZJ302" s="460"/>
      <c r="UZK302" s="460"/>
      <c r="UZL302" s="460"/>
      <c r="UZM302" s="460"/>
      <c r="UZN302" s="467"/>
      <c r="UZO302" s="460"/>
      <c r="UZP302" s="460"/>
      <c r="UZQ302" s="460"/>
      <c r="UZR302" s="460"/>
      <c r="UZU302" s="460"/>
      <c r="UZV302" s="460"/>
      <c r="UZW302" s="460"/>
      <c r="UZX302" s="460"/>
      <c r="UZY302" s="460"/>
      <c r="UZZ302" s="460"/>
      <c r="VAA302" s="467"/>
      <c r="VAB302" s="460"/>
      <c r="VAC302" s="460"/>
      <c r="VAD302" s="460"/>
      <c r="VAE302" s="460"/>
      <c r="VAH302" s="460"/>
      <c r="VAI302" s="460"/>
      <c r="VAJ302" s="460"/>
      <c r="VAK302" s="460"/>
      <c r="VAL302" s="460"/>
      <c r="VAM302" s="460"/>
      <c r="VAN302" s="467"/>
      <c r="VAO302" s="460"/>
      <c r="VAP302" s="460"/>
      <c r="VAQ302" s="460"/>
      <c r="VAR302" s="460"/>
      <c r="VAU302" s="460"/>
      <c r="VAV302" s="460"/>
      <c r="VAW302" s="460"/>
      <c r="VAX302" s="460"/>
      <c r="VAY302" s="460"/>
      <c r="VAZ302" s="460"/>
      <c r="VBA302" s="467"/>
      <c r="VBB302" s="460"/>
      <c r="VBC302" s="460"/>
      <c r="VBD302" s="460"/>
      <c r="VBE302" s="460"/>
      <c r="VBH302" s="460"/>
      <c r="VBI302" s="460"/>
      <c r="VBJ302" s="460"/>
      <c r="VBK302" s="460"/>
      <c r="VBL302" s="460"/>
      <c r="VBM302" s="460"/>
      <c r="VBN302" s="467"/>
      <c r="VBO302" s="460"/>
      <c r="VBP302" s="460"/>
      <c r="VBQ302" s="460"/>
      <c r="VBR302" s="460"/>
      <c r="VBU302" s="460"/>
      <c r="VBV302" s="460"/>
      <c r="VBW302" s="460"/>
      <c r="VBX302" s="460"/>
      <c r="VBY302" s="460"/>
      <c r="VBZ302" s="460"/>
      <c r="VCA302" s="467"/>
      <c r="VCB302" s="460"/>
      <c r="VCC302" s="460"/>
      <c r="VCD302" s="460"/>
      <c r="VCE302" s="460"/>
      <c r="VCH302" s="460"/>
      <c r="VCI302" s="460"/>
      <c r="VCJ302" s="460"/>
      <c r="VCK302" s="460"/>
      <c r="VCL302" s="460"/>
      <c r="VCM302" s="460"/>
      <c r="VCN302" s="467"/>
      <c r="VCO302" s="460"/>
      <c r="VCP302" s="460"/>
      <c r="VCQ302" s="460"/>
      <c r="VCR302" s="460"/>
      <c r="VCU302" s="460"/>
      <c r="VCV302" s="460"/>
      <c r="VCW302" s="460"/>
      <c r="VCX302" s="460"/>
      <c r="VCY302" s="460"/>
      <c r="VCZ302" s="460"/>
      <c r="VDA302" s="467"/>
      <c r="VDB302" s="460"/>
      <c r="VDC302" s="460"/>
      <c r="VDD302" s="460"/>
      <c r="VDE302" s="460"/>
      <c r="VDH302" s="460"/>
      <c r="VDI302" s="460"/>
      <c r="VDJ302" s="460"/>
      <c r="VDK302" s="460"/>
      <c r="VDL302" s="460"/>
      <c r="VDM302" s="460"/>
      <c r="VDN302" s="467"/>
      <c r="VDO302" s="460"/>
      <c r="VDP302" s="460"/>
      <c r="VDQ302" s="460"/>
      <c r="VDR302" s="460"/>
      <c r="VDU302" s="460"/>
      <c r="VDV302" s="460"/>
      <c r="VDW302" s="460"/>
      <c r="VDX302" s="460"/>
      <c r="VDY302" s="460"/>
      <c r="VDZ302" s="460"/>
      <c r="VEA302" s="467"/>
      <c r="VEB302" s="460"/>
      <c r="VEC302" s="460"/>
      <c r="VED302" s="460"/>
      <c r="VEE302" s="460"/>
      <c r="VEH302" s="460"/>
      <c r="VEI302" s="460"/>
      <c r="VEJ302" s="460"/>
      <c r="VEK302" s="460"/>
      <c r="VEL302" s="460"/>
      <c r="VEM302" s="460"/>
      <c r="VEN302" s="467"/>
      <c r="VEO302" s="460"/>
      <c r="VEP302" s="460"/>
      <c r="VEQ302" s="460"/>
      <c r="VER302" s="460"/>
      <c r="VEU302" s="460"/>
      <c r="VEV302" s="460"/>
      <c r="VEW302" s="460"/>
      <c r="VEX302" s="460"/>
      <c r="VEY302" s="460"/>
      <c r="VEZ302" s="460"/>
      <c r="VFA302" s="467"/>
      <c r="VFB302" s="460"/>
      <c r="VFC302" s="460"/>
      <c r="VFD302" s="460"/>
      <c r="VFE302" s="460"/>
      <c r="VFH302" s="460"/>
      <c r="VFI302" s="460"/>
      <c r="VFJ302" s="460"/>
      <c r="VFK302" s="460"/>
      <c r="VFL302" s="460"/>
      <c r="VFM302" s="460"/>
      <c r="VFN302" s="467"/>
      <c r="VFO302" s="460"/>
      <c r="VFP302" s="460"/>
      <c r="VFQ302" s="460"/>
      <c r="VFR302" s="460"/>
      <c r="VFU302" s="460"/>
      <c r="VFV302" s="460"/>
      <c r="VFW302" s="460"/>
      <c r="VFX302" s="460"/>
      <c r="VFY302" s="460"/>
      <c r="VFZ302" s="460"/>
      <c r="VGA302" s="467"/>
      <c r="VGB302" s="460"/>
      <c r="VGC302" s="460"/>
      <c r="VGD302" s="460"/>
      <c r="VGE302" s="460"/>
      <c r="VGH302" s="460"/>
      <c r="VGI302" s="460"/>
      <c r="VGJ302" s="460"/>
      <c r="VGK302" s="460"/>
      <c r="VGL302" s="460"/>
      <c r="VGM302" s="460"/>
      <c r="VGN302" s="467"/>
      <c r="VGO302" s="460"/>
      <c r="VGP302" s="460"/>
      <c r="VGQ302" s="460"/>
      <c r="VGR302" s="460"/>
      <c r="VGU302" s="460"/>
      <c r="VGV302" s="460"/>
      <c r="VGW302" s="460"/>
      <c r="VGX302" s="460"/>
      <c r="VGY302" s="460"/>
      <c r="VGZ302" s="460"/>
      <c r="VHA302" s="467"/>
      <c r="VHB302" s="460"/>
      <c r="VHC302" s="460"/>
      <c r="VHD302" s="460"/>
      <c r="VHE302" s="460"/>
      <c r="VHH302" s="460"/>
      <c r="VHI302" s="460"/>
      <c r="VHJ302" s="460"/>
      <c r="VHK302" s="460"/>
      <c r="VHL302" s="460"/>
      <c r="VHM302" s="460"/>
      <c r="VHN302" s="467"/>
      <c r="VHO302" s="460"/>
      <c r="VHP302" s="460"/>
      <c r="VHQ302" s="460"/>
      <c r="VHR302" s="460"/>
      <c r="VHU302" s="460"/>
      <c r="VHV302" s="460"/>
      <c r="VHW302" s="460"/>
      <c r="VHX302" s="460"/>
      <c r="VHY302" s="460"/>
      <c r="VHZ302" s="460"/>
      <c r="VIA302" s="467"/>
      <c r="VIB302" s="460"/>
      <c r="VIC302" s="460"/>
      <c r="VID302" s="460"/>
      <c r="VIE302" s="460"/>
      <c r="VIH302" s="460"/>
      <c r="VII302" s="460"/>
      <c r="VIJ302" s="460"/>
      <c r="VIK302" s="460"/>
      <c r="VIL302" s="460"/>
      <c r="VIM302" s="460"/>
      <c r="VIN302" s="467"/>
      <c r="VIO302" s="460"/>
      <c r="VIP302" s="460"/>
      <c r="VIQ302" s="460"/>
      <c r="VIR302" s="460"/>
      <c r="VIU302" s="460"/>
      <c r="VIV302" s="460"/>
      <c r="VIW302" s="460"/>
      <c r="VIX302" s="460"/>
      <c r="VIY302" s="460"/>
      <c r="VIZ302" s="460"/>
      <c r="VJA302" s="467"/>
      <c r="VJB302" s="460"/>
      <c r="VJC302" s="460"/>
      <c r="VJD302" s="460"/>
      <c r="VJE302" s="460"/>
      <c r="VJH302" s="460"/>
      <c r="VJI302" s="460"/>
      <c r="VJJ302" s="460"/>
      <c r="VJK302" s="460"/>
      <c r="VJL302" s="460"/>
      <c r="VJM302" s="460"/>
      <c r="VJN302" s="467"/>
      <c r="VJO302" s="460"/>
      <c r="VJP302" s="460"/>
      <c r="VJQ302" s="460"/>
      <c r="VJR302" s="460"/>
      <c r="VJU302" s="460"/>
      <c r="VJV302" s="460"/>
      <c r="VJW302" s="460"/>
      <c r="VJX302" s="460"/>
      <c r="VJY302" s="460"/>
      <c r="VJZ302" s="460"/>
      <c r="VKA302" s="467"/>
      <c r="VKB302" s="460"/>
      <c r="VKC302" s="460"/>
      <c r="VKD302" s="460"/>
      <c r="VKE302" s="460"/>
      <c r="VKH302" s="460"/>
      <c r="VKI302" s="460"/>
      <c r="VKJ302" s="460"/>
      <c r="VKK302" s="460"/>
      <c r="VKL302" s="460"/>
      <c r="VKM302" s="460"/>
      <c r="VKN302" s="467"/>
      <c r="VKO302" s="460"/>
      <c r="VKP302" s="460"/>
      <c r="VKQ302" s="460"/>
      <c r="VKR302" s="460"/>
      <c r="VKU302" s="460"/>
      <c r="VKV302" s="460"/>
      <c r="VKW302" s="460"/>
      <c r="VKX302" s="460"/>
      <c r="VKY302" s="460"/>
      <c r="VKZ302" s="460"/>
      <c r="VLA302" s="467"/>
      <c r="VLB302" s="460"/>
      <c r="VLC302" s="460"/>
      <c r="VLD302" s="460"/>
      <c r="VLE302" s="460"/>
      <c r="VLH302" s="460"/>
      <c r="VLI302" s="460"/>
      <c r="VLJ302" s="460"/>
      <c r="VLK302" s="460"/>
      <c r="VLL302" s="460"/>
      <c r="VLM302" s="460"/>
      <c r="VLN302" s="467"/>
      <c r="VLO302" s="460"/>
      <c r="VLP302" s="460"/>
      <c r="VLQ302" s="460"/>
      <c r="VLR302" s="460"/>
      <c r="VLU302" s="460"/>
      <c r="VLV302" s="460"/>
      <c r="VLW302" s="460"/>
      <c r="VLX302" s="460"/>
      <c r="VLY302" s="460"/>
      <c r="VLZ302" s="460"/>
      <c r="VMA302" s="467"/>
      <c r="VMB302" s="460"/>
      <c r="VMC302" s="460"/>
      <c r="VMD302" s="460"/>
      <c r="VME302" s="460"/>
      <c r="VMH302" s="460"/>
      <c r="VMI302" s="460"/>
      <c r="VMJ302" s="460"/>
      <c r="VMK302" s="460"/>
      <c r="VML302" s="460"/>
      <c r="VMM302" s="460"/>
      <c r="VMN302" s="467"/>
      <c r="VMO302" s="460"/>
      <c r="VMP302" s="460"/>
      <c r="VMQ302" s="460"/>
      <c r="VMR302" s="460"/>
      <c r="VMU302" s="460"/>
      <c r="VMV302" s="460"/>
      <c r="VMW302" s="460"/>
      <c r="VMX302" s="460"/>
      <c r="VMY302" s="460"/>
      <c r="VMZ302" s="460"/>
      <c r="VNA302" s="467"/>
      <c r="VNB302" s="460"/>
      <c r="VNC302" s="460"/>
      <c r="VND302" s="460"/>
      <c r="VNE302" s="460"/>
      <c r="VNH302" s="460"/>
      <c r="VNI302" s="460"/>
      <c r="VNJ302" s="460"/>
      <c r="VNK302" s="460"/>
      <c r="VNL302" s="460"/>
      <c r="VNM302" s="460"/>
      <c r="VNN302" s="467"/>
      <c r="VNO302" s="460"/>
      <c r="VNP302" s="460"/>
      <c r="VNQ302" s="460"/>
      <c r="VNR302" s="460"/>
      <c r="VNU302" s="460"/>
      <c r="VNV302" s="460"/>
      <c r="VNW302" s="460"/>
      <c r="VNX302" s="460"/>
      <c r="VNY302" s="460"/>
      <c r="VNZ302" s="460"/>
      <c r="VOA302" s="467"/>
      <c r="VOB302" s="460"/>
      <c r="VOC302" s="460"/>
      <c r="VOD302" s="460"/>
      <c r="VOE302" s="460"/>
      <c r="VOH302" s="460"/>
      <c r="VOI302" s="460"/>
      <c r="VOJ302" s="460"/>
      <c r="VOK302" s="460"/>
      <c r="VOL302" s="460"/>
      <c r="VOM302" s="460"/>
      <c r="VON302" s="467"/>
      <c r="VOO302" s="460"/>
      <c r="VOP302" s="460"/>
      <c r="VOQ302" s="460"/>
      <c r="VOR302" s="460"/>
      <c r="VOU302" s="460"/>
      <c r="VOV302" s="460"/>
      <c r="VOW302" s="460"/>
      <c r="VOX302" s="460"/>
      <c r="VOY302" s="460"/>
      <c r="VOZ302" s="460"/>
      <c r="VPA302" s="467"/>
      <c r="VPB302" s="460"/>
      <c r="VPC302" s="460"/>
      <c r="VPD302" s="460"/>
      <c r="VPE302" s="460"/>
      <c r="VPH302" s="460"/>
      <c r="VPI302" s="460"/>
      <c r="VPJ302" s="460"/>
      <c r="VPK302" s="460"/>
      <c r="VPL302" s="460"/>
      <c r="VPM302" s="460"/>
      <c r="VPN302" s="467"/>
      <c r="VPO302" s="460"/>
      <c r="VPP302" s="460"/>
      <c r="VPQ302" s="460"/>
      <c r="VPR302" s="460"/>
      <c r="VPU302" s="460"/>
      <c r="VPV302" s="460"/>
      <c r="VPW302" s="460"/>
      <c r="VPX302" s="460"/>
      <c r="VPY302" s="460"/>
      <c r="VPZ302" s="460"/>
      <c r="VQA302" s="467"/>
      <c r="VQB302" s="460"/>
      <c r="VQC302" s="460"/>
      <c r="VQD302" s="460"/>
      <c r="VQE302" s="460"/>
      <c r="VQH302" s="460"/>
      <c r="VQI302" s="460"/>
      <c r="VQJ302" s="460"/>
      <c r="VQK302" s="460"/>
      <c r="VQL302" s="460"/>
      <c r="VQM302" s="460"/>
      <c r="VQN302" s="467"/>
      <c r="VQO302" s="460"/>
      <c r="VQP302" s="460"/>
      <c r="VQQ302" s="460"/>
      <c r="VQR302" s="460"/>
      <c r="VQU302" s="460"/>
      <c r="VQV302" s="460"/>
      <c r="VQW302" s="460"/>
      <c r="VQX302" s="460"/>
      <c r="VQY302" s="460"/>
      <c r="VQZ302" s="460"/>
      <c r="VRA302" s="467"/>
      <c r="VRB302" s="460"/>
      <c r="VRC302" s="460"/>
      <c r="VRD302" s="460"/>
      <c r="VRE302" s="460"/>
      <c r="VRH302" s="460"/>
      <c r="VRI302" s="460"/>
      <c r="VRJ302" s="460"/>
      <c r="VRK302" s="460"/>
      <c r="VRL302" s="460"/>
      <c r="VRM302" s="460"/>
      <c r="VRN302" s="467"/>
      <c r="VRO302" s="460"/>
      <c r="VRP302" s="460"/>
      <c r="VRQ302" s="460"/>
      <c r="VRR302" s="460"/>
      <c r="VRU302" s="460"/>
      <c r="VRV302" s="460"/>
      <c r="VRW302" s="460"/>
      <c r="VRX302" s="460"/>
      <c r="VRY302" s="460"/>
      <c r="VRZ302" s="460"/>
      <c r="VSA302" s="467"/>
      <c r="VSB302" s="460"/>
      <c r="VSC302" s="460"/>
      <c r="VSD302" s="460"/>
      <c r="VSE302" s="460"/>
      <c r="VSH302" s="460"/>
      <c r="VSI302" s="460"/>
      <c r="VSJ302" s="460"/>
      <c r="VSK302" s="460"/>
      <c r="VSL302" s="460"/>
      <c r="VSM302" s="460"/>
      <c r="VSN302" s="467"/>
      <c r="VSO302" s="460"/>
      <c r="VSP302" s="460"/>
      <c r="VSQ302" s="460"/>
      <c r="VSR302" s="460"/>
      <c r="VSU302" s="460"/>
      <c r="VSV302" s="460"/>
      <c r="VSW302" s="460"/>
      <c r="VSX302" s="460"/>
      <c r="VSY302" s="460"/>
      <c r="VSZ302" s="460"/>
      <c r="VTA302" s="467"/>
      <c r="VTB302" s="460"/>
      <c r="VTC302" s="460"/>
      <c r="VTD302" s="460"/>
      <c r="VTE302" s="460"/>
      <c r="VTH302" s="460"/>
      <c r="VTI302" s="460"/>
      <c r="VTJ302" s="460"/>
      <c r="VTK302" s="460"/>
      <c r="VTL302" s="460"/>
      <c r="VTM302" s="460"/>
      <c r="VTN302" s="467"/>
      <c r="VTO302" s="460"/>
      <c r="VTP302" s="460"/>
      <c r="VTQ302" s="460"/>
      <c r="VTR302" s="460"/>
      <c r="VTU302" s="460"/>
      <c r="VTV302" s="460"/>
      <c r="VTW302" s="460"/>
      <c r="VTX302" s="460"/>
      <c r="VTY302" s="460"/>
      <c r="VTZ302" s="460"/>
      <c r="VUA302" s="467"/>
      <c r="VUB302" s="460"/>
      <c r="VUC302" s="460"/>
      <c r="VUD302" s="460"/>
      <c r="VUE302" s="460"/>
      <c r="VUH302" s="460"/>
      <c r="VUI302" s="460"/>
      <c r="VUJ302" s="460"/>
      <c r="VUK302" s="460"/>
      <c r="VUL302" s="460"/>
      <c r="VUM302" s="460"/>
      <c r="VUN302" s="467"/>
      <c r="VUO302" s="460"/>
      <c r="VUP302" s="460"/>
      <c r="VUQ302" s="460"/>
      <c r="VUR302" s="460"/>
      <c r="VUU302" s="460"/>
      <c r="VUV302" s="460"/>
      <c r="VUW302" s="460"/>
      <c r="VUX302" s="460"/>
      <c r="VUY302" s="460"/>
      <c r="VUZ302" s="460"/>
      <c r="VVA302" s="467"/>
      <c r="VVB302" s="460"/>
      <c r="VVC302" s="460"/>
      <c r="VVD302" s="460"/>
      <c r="VVE302" s="460"/>
      <c r="VVH302" s="460"/>
      <c r="VVI302" s="460"/>
      <c r="VVJ302" s="460"/>
      <c r="VVK302" s="460"/>
      <c r="VVL302" s="460"/>
      <c r="VVM302" s="460"/>
      <c r="VVN302" s="467"/>
      <c r="VVO302" s="460"/>
      <c r="VVP302" s="460"/>
      <c r="VVQ302" s="460"/>
      <c r="VVR302" s="460"/>
      <c r="VVU302" s="460"/>
      <c r="VVV302" s="460"/>
      <c r="VVW302" s="460"/>
      <c r="VVX302" s="460"/>
      <c r="VVY302" s="460"/>
      <c r="VVZ302" s="460"/>
      <c r="VWA302" s="467"/>
      <c r="VWB302" s="460"/>
      <c r="VWC302" s="460"/>
      <c r="VWD302" s="460"/>
      <c r="VWE302" s="460"/>
      <c r="VWH302" s="460"/>
      <c r="VWI302" s="460"/>
      <c r="VWJ302" s="460"/>
      <c r="VWK302" s="460"/>
      <c r="VWL302" s="460"/>
      <c r="VWM302" s="460"/>
      <c r="VWN302" s="467"/>
      <c r="VWO302" s="460"/>
      <c r="VWP302" s="460"/>
      <c r="VWQ302" s="460"/>
      <c r="VWR302" s="460"/>
      <c r="VWU302" s="460"/>
      <c r="VWV302" s="460"/>
      <c r="VWW302" s="460"/>
      <c r="VWX302" s="460"/>
      <c r="VWY302" s="460"/>
      <c r="VWZ302" s="460"/>
      <c r="VXA302" s="467"/>
      <c r="VXB302" s="460"/>
      <c r="VXC302" s="460"/>
      <c r="VXD302" s="460"/>
      <c r="VXE302" s="460"/>
      <c r="VXH302" s="460"/>
      <c r="VXI302" s="460"/>
      <c r="VXJ302" s="460"/>
      <c r="VXK302" s="460"/>
      <c r="VXL302" s="460"/>
      <c r="VXM302" s="460"/>
      <c r="VXN302" s="467"/>
      <c r="VXO302" s="460"/>
      <c r="VXP302" s="460"/>
      <c r="VXQ302" s="460"/>
      <c r="VXR302" s="460"/>
      <c r="VXU302" s="460"/>
      <c r="VXV302" s="460"/>
      <c r="VXW302" s="460"/>
      <c r="VXX302" s="460"/>
      <c r="VXY302" s="460"/>
      <c r="VXZ302" s="460"/>
      <c r="VYA302" s="467"/>
      <c r="VYB302" s="460"/>
      <c r="VYC302" s="460"/>
      <c r="VYD302" s="460"/>
      <c r="VYE302" s="460"/>
      <c r="VYH302" s="460"/>
      <c r="VYI302" s="460"/>
      <c r="VYJ302" s="460"/>
      <c r="VYK302" s="460"/>
      <c r="VYL302" s="460"/>
      <c r="VYM302" s="460"/>
      <c r="VYN302" s="467"/>
      <c r="VYO302" s="460"/>
      <c r="VYP302" s="460"/>
      <c r="VYQ302" s="460"/>
      <c r="VYR302" s="460"/>
      <c r="VYU302" s="460"/>
      <c r="VYV302" s="460"/>
      <c r="VYW302" s="460"/>
      <c r="VYX302" s="460"/>
      <c r="VYY302" s="460"/>
      <c r="VYZ302" s="460"/>
      <c r="VZA302" s="467"/>
      <c r="VZB302" s="460"/>
      <c r="VZC302" s="460"/>
      <c r="VZD302" s="460"/>
      <c r="VZE302" s="460"/>
      <c r="VZH302" s="460"/>
      <c r="VZI302" s="460"/>
      <c r="VZJ302" s="460"/>
      <c r="VZK302" s="460"/>
      <c r="VZL302" s="460"/>
      <c r="VZM302" s="460"/>
      <c r="VZN302" s="467"/>
      <c r="VZO302" s="460"/>
      <c r="VZP302" s="460"/>
      <c r="VZQ302" s="460"/>
      <c r="VZR302" s="460"/>
      <c r="VZU302" s="460"/>
      <c r="VZV302" s="460"/>
      <c r="VZW302" s="460"/>
      <c r="VZX302" s="460"/>
      <c r="VZY302" s="460"/>
      <c r="VZZ302" s="460"/>
      <c r="WAA302" s="467"/>
      <c r="WAB302" s="460"/>
      <c r="WAC302" s="460"/>
      <c r="WAD302" s="460"/>
      <c r="WAE302" s="460"/>
      <c r="WAH302" s="460"/>
      <c r="WAI302" s="460"/>
      <c r="WAJ302" s="460"/>
      <c r="WAK302" s="460"/>
      <c r="WAL302" s="460"/>
      <c r="WAM302" s="460"/>
      <c r="WAN302" s="467"/>
      <c r="WAO302" s="460"/>
      <c r="WAP302" s="460"/>
      <c r="WAQ302" s="460"/>
      <c r="WAR302" s="460"/>
      <c r="WAU302" s="460"/>
      <c r="WAV302" s="460"/>
      <c r="WAW302" s="460"/>
      <c r="WAX302" s="460"/>
      <c r="WAY302" s="460"/>
      <c r="WAZ302" s="460"/>
      <c r="WBA302" s="467"/>
      <c r="WBB302" s="460"/>
      <c r="WBC302" s="460"/>
      <c r="WBD302" s="460"/>
      <c r="WBE302" s="460"/>
      <c r="WBH302" s="460"/>
      <c r="WBI302" s="460"/>
      <c r="WBJ302" s="460"/>
      <c r="WBK302" s="460"/>
      <c r="WBL302" s="460"/>
      <c r="WBM302" s="460"/>
      <c r="WBN302" s="467"/>
      <c r="WBO302" s="460"/>
      <c r="WBP302" s="460"/>
      <c r="WBQ302" s="460"/>
      <c r="WBR302" s="460"/>
      <c r="WBU302" s="460"/>
      <c r="WBV302" s="460"/>
      <c r="WBW302" s="460"/>
      <c r="WBX302" s="460"/>
      <c r="WBY302" s="460"/>
      <c r="WBZ302" s="460"/>
      <c r="WCA302" s="467"/>
      <c r="WCB302" s="460"/>
      <c r="WCC302" s="460"/>
      <c r="WCD302" s="460"/>
      <c r="WCE302" s="460"/>
      <c r="WCH302" s="460"/>
      <c r="WCI302" s="460"/>
      <c r="WCJ302" s="460"/>
      <c r="WCK302" s="460"/>
      <c r="WCL302" s="460"/>
      <c r="WCM302" s="460"/>
      <c r="WCN302" s="467"/>
      <c r="WCO302" s="460"/>
      <c r="WCP302" s="460"/>
      <c r="WCQ302" s="460"/>
      <c r="WCR302" s="460"/>
      <c r="WCU302" s="460"/>
      <c r="WCV302" s="460"/>
      <c r="WCW302" s="460"/>
      <c r="WCX302" s="460"/>
      <c r="WCY302" s="460"/>
      <c r="WCZ302" s="460"/>
      <c r="WDA302" s="467"/>
      <c r="WDB302" s="460"/>
      <c r="WDC302" s="460"/>
      <c r="WDD302" s="460"/>
      <c r="WDE302" s="460"/>
      <c r="WDH302" s="460"/>
      <c r="WDI302" s="460"/>
      <c r="WDJ302" s="460"/>
      <c r="WDK302" s="460"/>
      <c r="WDL302" s="460"/>
      <c r="WDM302" s="460"/>
      <c r="WDN302" s="467"/>
      <c r="WDO302" s="460"/>
      <c r="WDP302" s="460"/>
      <c r="WDQ302" s="460"/>
      <c r="WDR302" s="460"/>
      <c r="WDU302" s="460"/>
      <c r="WDV302" s="460"/>
      <c r="WDW302" s="460"/>
      <c r="WDX302" s="460"/>
      <c r="WDY302" s="460"/>
      <c r="WDZ302" s="460"/>
      <c r="WEA302" s="467"/>
      <c r="WEB302" s="460"/>
      <c r="WEC302" s="460"/>
      <c r="WED302" s="460"/>
      <c r="WEE302" s="460"/>
      <c r="WEH302" s="460"/>
      <c r="WEI302" s="460"/>
      <c r="WEJ302" s="460"/>
      <c r="WEK302" s="460"/>
      <c r="WEL302" s="460"/>
      <c r="WEM302" s="460"/>
      <c r="WEN302" s="467"/>
      <c r="WEO302" s="460"/>
      <c r="WEP302" s="460"/>
      <c r="WEQ302" s="460"/>
      <c r="WER302" s="460"/>
      <c r="WEU302" s="460"/>
      <c r="WEV302" s="460"/>
      <c r="WEW302" s="460"/>
      <c r="WEX302" s="460"/>
      <c r="WEY302" s="460"/>
      <c r="WEZ302" s="460"/>
      <c r="WFA302" s="467"/>
      <c r="WFB302" s="460"/>
      <c r="WFC302" s="460"/>
      <c r="WFD302" s="460"/>
      <c r="WFE302" s="460"/>
      <c r="WFH302" s="460"/>
      <c r="WFI302" s="460"/>
      <c r="WFJ302" s="460"/>
      <c r="WFK302" s="460"/>
      <c r="WFL302" s="460"/>
      <c r="WFM302" s="460"/>
      <c r="WFN302" s="467"/>
      <c r="WFO302" s="460"/>
      <c r="WFP302" s="460"/>
      <c r="WFQ302" s="460"/>
      <c r="WFR302" s="460"/>
      <c r="WFU302" s="460"/>
      <c r="WFV302" s="460"/>
      <c r="WFW302" s="460"/>
      <c r="WFX302" s="460"/>
      <c r="WFY302" s="460"/>
      <c r="WFZ302" s="460"/>
      <c r="WGA302" s="467"/>
      <c r="WGB302" s="460"/>
      <c r="WGC302" s="460"/>
      <c r="WGD302" s="460"/>
      <c r="WGE302" s="460"/>
      <c r="WGH302" s="460"/>
      <c r="WGI302" s="460"/>
      <c r="WGJ302" s="460"/>
      <c r="WGK302" s="460"/>
      <c r="WGL302" s="460"/>
      <c r="WGM302" s="460"/>
      <c r="WGN302" s="467"/>
      <c r="WGO302" s="460"/>
      <c r="WGP302" s="460"/>
      <c r="WGQ302" s="460"/>
      <c r="WGR302" s="460"/>
      <c r="WGU302" s="460"/>
      <c r="WGV302" s="460"/>
      <c r="WGW302" s="460"/>
      <c r="WGX302" s="460"/>
      <c r="WGY302" s="460"/>
      <c r="WGZ302" s="460"/>
      <c r="WHA302" s="467"/>
      <c r="WHB302" s="460"/>
      <c r="WHC302" s="460"/>
      <c r="WHD302" s="460"/>
      <c r="WHE302" s="460"/>
      <c r="WHH302" s="460"/>
      <c r="WHI302" s="460"/>
      <c r="WHJ302" s="460"/>
      <c r="WHK302" s="460"/>
      <c r="WHL302" s="460"/>
      <c r="WHM302" s="460"/>
      <c r="WHN302" s="467"/>
      <c r="WHO302" s="460"/>
      <c r="WHP302" s="460"/>
      <c r="WHQ302" s="460"/>
      <c r="WHR302" s="460"/>
      <c r="WHU302" s="460"/>
      <c r="WHV302" s="460"/>
      <c r="WHW302" s="460"/>
      <c r="WHX302" s="460"/>
      <c r="WHY302" s="460"/>
      <c r="WHZ302" s="460"/>
      <c r="WIA302" s="467"/>
      <c r="WIB302" s="460"/>
      <c r="WIC302" s="460"/>
      <c r="WID302" s="460"/>
      <c r="WIE302" s="460"/>
      <c r="WIH302" s="460"/>
      <c r="WII302" s="460"/>
      <c r="WIJ302" s="460"/>
      <c r="WIK302" s="460"/>
      <c r="WIL302" s="460"/>
      <c r="WIM302" s="460"/>
      <c r="WIN302" s="467"/>
      <c r="WIO302" s="460"/>
      <c r="WIP302" s="460"/>
      <c r="WIQ302" s="460"/>
      <c r="WIR302" s="460"/>
      <c r="WIU302" s="460"/>
      <c r="WIV302" s="460"/>
      <c r="WIW302" s="460"/>
      <c r="WIX302" s="460"/>
      <c r="WIY302" s="460"/>
      <c r="WIZ302" s="460"/>
      <c r="WJA302" s="467"/>
      <c r="WJB302" s="460"/>
      <c r="WJC302" s="460"/>
      <c r="WJD302" s="460"/>
      <c r="WJE302" s="460"/>
      <c r="WJH302" s="460"/>
      <c r="WJI302" s="460"/>
      <c r="WJJ302" s="460"/>
      <c r="WJK302" s="460"/>
      <c r="WJL302" s="460"/>
      <c r="WJM302" s="460"/>
      <c r="WJN302" s="467"/>
      <c r="WJO302" s="460"/>
      <c r="WJP302" s="460"/>
      <c r="WJQ302" s="460"/>
      <c r="WJR302" s="460"/>
      <c r="WJU302" s="460"/>
      <c r="WJV302" s="460"/>
      <c r="WJW302" s="460"/>
      <c r="WJX302" s="460"/>
      <c r="WJY302" s="460"/>
      <c r="WJZ302" s="460"/>
      <c r="WKA302" s="467"/>
      <c r="WKB302" s="460"/>
      <c r="WKC302" s="460"/>
      <c r="WKD302" s="460"/>
      <c r="WKE302" s="460"/>
      <c r="WKH302" s="460"/>
      <c r="WKI302" s="460"/>
      <c r="WKJ302" s="460"/>
      <c r="WKK302" s="460"/>
      <c r="WKL302" s="460"/>
      <c r="WKM302" s="460"/>
      <c r="WKN302" s="467"/>
      <c r="WKO302" s="460"/>
      <c r="WKP302" s="460"/>
      <c r="WKQ302" s="460"/>
      <c r="WKR302" s="460"/>
      <c r="WKU302" s="460"/>
      <c r="WKV302" s="460"/>
      <c r="WKW302" s="460"/>
      <c r="WKX302" s="460"/>
      <c r="WKY302" s="460"/>
      <c r="WKZ302" s="460"/>
      <c r="WLA302" s="467"/>
      <c r="WLB302" s="460"/>
      <c r="WLC302" s="460"/>
      <c r="WLD302" s="460"/>
      <c r="WLE302" s="460"/>
      <c r="WLH302" s="460"/>
      <c r="WLI302" s="460"/>
      <c r="WLJ302" s="460"/>
      <c r="WLK302" s="460"/>
      <c r="WLL302" s="460"/>
      <c r="WLM302" s="460"/>
      <c r="WLN302" s="467"/>
      <c r="WLO302" s="460"/>
      <c r="WLP302" s="460"/>
      <c r="WLQ302" s="460"/>
      <c r="WLR302" s="460"/>
      <c r="WLU302" s="460"/>
      <c r="WLV302" s="460"/>
      <c r="WLW302" s="460"/>
      <c r="WLX302" s="460"/>
      <c r="WLY302" s="460"/>
      <c r="WLZ302" s="460"/>
      <c r="WMA302" s="467"/>
      <c r="WMB302" s="460"/>
      <c r="WMC302" s="460"/>
      <c r="WMD302" s="460"/>
      <c r="WME302" s="460"/>
      <c r="WMH302" s="460"/>
      <c r="WMI302" s="460"/>
      <c r="WMJ302" s="460"/>
      <c r="WMK302" s="460"/>
      <c r="WML302" s="460"/>
      <c r="WMM302" s="460"/>
      <c r="WMN302" s="467"/>
      <c r="WMO302" s="460"/>
      <c r="WMP302" s="460"/>
      <c r="WMQ302" s="460"/>
      <c r="WMR302" s="460"/>
      <c r="WMU302" s="460"/>
      <c r="WMV302" s="460"/>
      <c r="WMW302" s="460"/>
      <c r="WMX302" s="460"/>
      <c r="WMY302" s="460"/>
      <c r="WMZ302" s="460"/>
      <c r="WNA302" s="467"/>
      <c r="WNB302" s="460"/>
      <c r="WNC302" s="460"/>
      <c r="WND302" s="460"/>
      <c r="WNE302" s="460"/>
      <c r="WNH302" s="460"/>
      <c r="WNI302" s="460"/>
      <c r="WNJ302" s="460"/>
      <c r="WNK302" s="460"/>
      <c r="WNL302" s="460"/>
      <c r="WNM302" s="460"/>
      <c r="WNN302" s="467"/>
      <c r="WNO302" s="460"/>
      <c r="WNP302" s="460"/>
      <c r="WNQ302" s="460"/>
      <c r="WNR302" s="460"/>
      <c r="WNU302" s="460"/>
      <c r="WNV302" s="460"/>
      <c r="WNW302" s="460"/>
      <c r="WNX302" s="460"/>
      <c r="WNY302" s="460"/>
      <c r="WNZ302" s="460"/>
      <c r="WOA302" s="467"/>
      <c r="WOB302" s="460"/>
      <c r="WOC302" s="460"/>
      <c r="WOD302" s="460"/>
      <c r="WOE302" s="460"/>
      <c r="WOH302" s="460"/>
      <c r="WOI302" s="460"/>
      <c r="WOJ302" s="460"/>
      <c r="WOK302" s="460"/>
      <c r="WOL302" s="460"/>
      <c r="WOM302" s="460"/>
      <c r="WON302" s="467"/>
      <c r="WOO302" s="460"/>
      <c r="WOP302" s="460"/>
      <c r="WOQ302" s="460"/>
      <c r="WOR302" s="460"/>
      <c r="WOU302" s="460"/>
      <c r="WOV302" s="460"/>
      <c r="WOW302" s="460"/>
      <c r="WOX302" s="460"/>
      <c r="WOY302" s="460"/>
      <c r="WOZ302" s="460"/>
      <c r="WPA302" s="467"/>
      <c r="WPB302" s="460"/>
      <c r="WPC302" s="460"/>
      <c r="WPD302" s="460"/>
      <c r="WPE302" s="460"/>
      <c r="WPH302" s="460"/>
      <c r="WPI302" s="460"/>
      <c r="WPJ302" s="460"/>
      <c r="WPK302" s="460"/>
      <c r="WPL302" s="460"/>
      <c r="WPM302" s="460"/>
      <c r="WPN302" s="467"/>
      <c r="WPO302" s="460"/>
      <c r="WPP302" s="460"/>
      <c r="WPQ302" s="460"/>
      <c r="WPR302" s="460"/>
      <c r="WPU302" s="460"/>
      <c r="WPV302" s="460"/>
      <c r="WPW302" s="460"/>
      <c r="WPX302" s="460"/>
      <c r="WPY302" s="460"/>
      <c r="WPZ302" s="460"/>
      <c r="WQA302" s="467"/>
      <c r="WQB302" s="460"/>
      <c r="WQC302" s="460"/>
      <c r="WQD302" s="460"/>
      <c r="WQE302" s="460"/>
      <c r="WQH302" s="460"/>
      <c r="WQI302" s="460"/>
      <c r="WQJ302" s="460"/>
      <c r="WQK302" s="460"/>
      <c r="WQL302" s="460"/>
      <c r="WQM302" s="460"/>
      <c r="WQN302" s="467"/>
      <c r="WQO302" s="460"/>
      <c r="WQP302" s="460"/>
      <c r="WQQ302" s="460"/>
      <c r="WQR302" s="460"/>
      <c r="WQU302" s="460"/>
      <c r="WQV302" s="460"/>
      <c r="WQW302" s="460"/>
      <c r="WQX302" s="460"/>
      <c r="WQY302" s="460"/>
      <c r="WQZ302" s="460"/>
      <c r="WRA302" s="467"/>
      <c r="WRB302" s="460"/>
      <c r="WRC302" s="460"/>
      <c r="WRD302" s="460"/>
      <c r="WRE302" s="460"/>
      <c r="WRH302" s="460"/>
      <c r="WRI302" s="460"/>
      <c r="WRJ302" s="460"/>
      <c r="WRK302" s="460"/>
      <c r="WRL302" s="460"/>
      <c r="WRM302" s="460"/>
      <c r="WRN302" s="467"/>
      <c r="WRO302" s="460"/>
      <c r="WRP302" s="460"/>
      <c r="WRQ302" s="460"/>
      <c r="WRR302" s="460"/>
      <c r="WRU302" s="460"/>
      <c r="WRV302" s="460"/>
      <c r="WRW302" s="460"/>
      <c r="WRX302" s="460"/>
      <c r="WRY302" s="460"/>
      <c r="WRZ302" s="460"/>
      <c r="WSA302" s="467"/>
      <c r="WSB302" s="460"/>
      <c r="WSC302" s="460"/>
      <c r="WSD302" s="460"/>
      <c r="WSE302" s="460"/>
      <c r="WSH302" s="460"/>
      <c r="WSI302" s="460"/>
      <c r="WSJ302" s="460"/>
      <c r="WSK302" s="460"/>
      <c r="WSL302" s="460"/>
      <c r="WSM302" s="460"/>
      <c r="WSN302" s="467"/>
      <c r="WSO302" s="460"/>
      <c r="WSP302" s="460"/>
      <c r="WSQ302" s="460"/>
      <c r="WSR302" s="460"/>
      <c r="WSU302" s="460"/>
      <c r="WSV302" s="460"/>
      <c r="WSW302" s="460"/>
      <c r="WSX302" s="460"/>
      <c r="WSY302" s="460"/>
      <c r="WSZ302" s="460"/>
      <c r="WTA302" s="467"/>
      <c r="WTB302" s="460"/>
      <c r="WTC302" s="460"/>
      <c r="WTD302" s="460"/>
      <c r="WTE302" s="460"/>
      <c r="WTH302" s="460"/>
      <c r="WTI302" s="460"/>
      <c r="WTJ302" s="460"/>
      <c r="WTK302" s="460"/>
      <c r="WTL302" s="460"/>
      <c r="WTM302" s="460"/>
      <c r="WTN302" s="467"/>
      <c r="WTO302" s="460"/>
      <c r="WTP302" s="460"/>
      <c r="WTQ302" s="460"/>
      <c r="WTR302" s="460"/>
      <c r="WTU302" s="460"/>
      <c r="WTV302" s="460"/>
      <c r="WTW302" s="460"/>
      <c r="WTX302" s="460"/>
      <c r="WTY302" s="460"/>
      <c r="WTZ302" s="460"/>
      <c r="WUA302" s="467"/>
      <c r="WUB302" s="460"/>
      <c r="WUC302" s="460"/>
      <c r="WUD302" s="460"/>
      <c r="WUE302" s="460"/>
      <c r="WUH302" s="460"/>
      <c r="WUI302" s="460"/>
      <c r="WUJ302" s="460"/>
      <c r="WUK302" s="460"/>
      <c r="WUL302" s="460"/>
      <c r="WUM302" s="460"/>
      <c r="WUN302" s="467"/>
      <c r="WUO302" s="460"/>
      <c r="WUP302" s="460"/>
      <c r="WUQ302" s="460"/>
      <c r="WUR302" s="460"/>
      <c r="WUU302" s="460"/>
      <c r="WUV302" s="460"/>
      <c r="WUW302" s="460"/>
      <c r="WUX302" s="460"/>
      <c r="WUY302" s="460"/>
      <c r="WUZ302" s="460"/>
      <c r="WVA302" s="467"/>
      <c r="WVB302" s="460"/>
      <c r="WVC302" s="460"/>
      <c r="WVD302" s="460"/>
      <c r="WVE302" s="460"/>
      <c r="WVH302" s="460"/>
      <c r="WVI302" s="460"/>
      <c r="WVJ302" s="460"/>
      <c r="WVK302" s="460"/>
      <c r="WVL302" s="460"/>
      <c r="WVM302" s="460"/>
      <c r="WVN302" s="467"/>
      <c r="WVO302" s="460"/>
      <c r="WVP302" s="460"/>
      <c r="WVQ302" s="460"/>
      <c r="WVR302" s="460"/>
      <c r="WVU302" s="460"/>
      <c r="WVV302" s="460"/>
      <c r="WVW302" s="460"/>
      <c r="WVX302" s="460"/>
      <c r="WVY302" s="460"/>
      <c r="WVZ302" s="460"/>
      <c r="WWA302" s="467"/>
      <c r="WWB302" s="460"/>
      <c r="WWC302" s="460"/>
      <c r="WWD302" s="460"/>
      <c r="WWE302" s="460"/>
      <c r="WWH302" s="460"/>
      <c r="WWI302" s="460"/>
      <c r="WWJ302" s="460"/>
      <c r="WWK302" s="460"/>
      <c r="WWL302" s="460"/>
      <c r="WWM302" s="460"/>
      <c r="WWN302" s="467"/>
      <c r="WWO302" s="460"/>
      <c r="WWP302" s="460"/>
      <c r="WWQ302" s="460"/>
      <c r="WWR302" s="460"/>
      <c r="WWU302" s="460"/>
      <c r="WWV302" s="460"/>
      <c r="WWW302" s="460"/>
      <c r="WWX302" s="460"/>
      <c r="WWY302" s="460"/>
      <c r="WWZ302" s="460"/>
      <c r="WXA302" s="467"/>
      <c r="WXB302" s="460"/>
      <c r="WXC302" s="460"/>
      <c r="WXD302" s="460"/>
      <c r="WXE302" s="460"/>
      <c r="WXH302" s="460"/>
      <c r="WXI302" s="460"/>
      <c r="WXJ302" s="460"/>
      <c r="WXK302" s="460"/>
      <c r="WXL302" s="460"/>
      <c r="WXM302" s="460"/>
      <c r="WXN302" s="467"/>
      <c r="WXO302" s="460"/>
      <c r="WXP302" s="460"/>
      <c r="WXQ302" s="460"/>
      <c r="WXR302" s="460"/>
      <c r="WXU302" s="460"/>
      <c r="WXV302" s="460"/>
      <c r="WXW302" s="460"/>
      <c r="WXX302" s="460"/>
      <c r="WXY302" s="460"/>
      <c r="WXZ302" s="460"/>
      <c r="WYA302" s="467"/>
      <c r="WYB302" s="460"/>
      <c r="WYC302" s="460"/>
      <c r="WYD302" s="460"/>
      <c r="WYE302" s="460"/>
      <c r="WYH302" s="460"/>
      <c r="WYI302" s="460"/>
      <c r="WYJ302" s="460"/>
      <c r="WYK302" s="460"/>
      <c r="WYL302" s="460"/>
      <c r="WYM302" s="460"/>
      <c r="WYN302" s="467"/>
      <c r="WYO302" s="460"/>
      <c r="WYP302" s="460"/>
      <c r="WYQ302" s="460"/>
      <c r="WYR302" s="460"/>
      <c r="WYU302" s="460"/>
      <c r="WYV302" s="460"/>
      <c r="WYW302" s="460"/>
      <c r="WYX302" s="460"/>
      <c r="WYY302" s="460"/>
      <c r="WYZ302" s="460"/>
      <c r="WZA302" s="467"/>
      <c r="WZB302" s="460"/>
      <c r="WZC302" s="460"/>
      <c r="WZD302" s="460"/>
      <c r="WZE302" s="460"/>
      <c r="WZH302" s="460"/>
      <c r="WZI302" s="460"/>
      <c r="WZJ302" s="460"/>
      <c r="WZK302" s="460"/>
      <c r="WZL302" s="460"/>
      <c r="WZM302" s="460"/>
      <c r="WZN302" s="467"/>
      <c r="WZO302" s="460"/>
      <c r="WZP302" s="460"/>
      <c r="WZQ302" s="460"/>
      <c r="WZR302" s="460"/>
      <c r="WZU302" s="460"/>
      <c r="WZV302" s="460"/>
      <c r="WZW302" s="460"/>
      <c r="WZX302" s="460"/>
      <c r="WZY302" s="460"/>
      <c r="WZZ302" s="460"/>
      <c r="XAA302" s="467"/>
      <c r="XAB302" s="460"/>
      <c r="XAC302" s="460"/>
      <c r="XAD302" s="460"/>
      <c r="XAE302" s="460"/>
      <c r="XAH302" s="460"/>
      <c r="XAI302" s="460"/>
      <c r="XAJ302" s="460"/>
      <c r="XAK302" s="460"/>
      <c r="XAL302" s="460"/>
      <c r="XAM302" s="460"/>
      <c r="XAN302" s="467"/>
      <c r="XAO302" s="460"/>
      <c r="XAP302" s="460"/>
      <c r="XAQ302" s="460"/>
      <c r="XAR302" s="460"/>
      <c r="XAU302" s="460"/>
      <c r="XAV302" s="460"/>
      <c r="XAW302" s="460"/>
      <c r="XAX302" s="460"/>
      <c r="XAY302" s="460"/>
      <c r="XAZ302" s="460"/>
      <c r="XBA302" s="467"/>
      <c r="XBB302" s="460"/>
      <c r="XBC302" s="460"/>
      <c r="XBD302" s="460"/>
      <c r="XBE302" s="460"/>
      <c r="XBH302" s="460"/>
      <c r="XBI302" s="460"/>
      <c r="XBJ302" s="460"/>
      <c r="XBK302" s="460"/>
      <c r="XBL302" s="460"/>
      <c r="XBM302" s="460"/>
      <c r="XBN302" s="467"/>
      <c r="XBO302" s="460"/>
      <c r="XBP302" s="460"/>
      <c r="XBQ302" s="460"/>
      <c r="XBR302" s="460"/>
      <c r="XBU302" s="460"/>
      <c r="XBV302" s="460"/>
      <c r="XBW302" s="460"/>
      <c r="XBX302" s="460"/>
      <c r="XBY302" s="460"/>
      <c r="XBZ302" s="460"/>
      <c r="XCA302" s="467"/>
      <c r="XCB302" s="460"/>
      <c r="XCC302" s="460"/>
      <c r="XCD302" s="460"/>
      <c r="XCE302" s="460"/>
      <c r="XCH302" s="460"/>
      <c r="XCI302" s="460"/>
      <c r="XCJ302" s="460"/>
      <c r="XCK302" s="460"/>
      <c r="XCL302" s="460"/>
      <c r="XCM302" s="460"/>
      <c r="XCN302" s="467"/>
      <c r="XCO302" s="460"/>
      <c r="XCP302" s="460"/>
      <c r="XCQ302" s="460"/>
      <c r="XCR302" s="460"/>
      <c r="XCU302" s="460"/>
      <c r="XCV302" s="460"/>
      <c r="XCW302" s="460"/>
      <c r="XCX302" s="460"/>
      <c r="XCY302" s="460"/>
      <c r="XCZ302" s="460"/>
      <c r="XDA302" s="467"/>
      <c r="XDB302" s="460"/>
      <c r="XDC302" s="460"/>
      <c r="XDD302" s="460"/>
      <c r="XDE302" s="460"/>
      <c r="XDH302" s="460"/>
      <c r="XDI302" s="460"/>
      <c r="XDJ302" s="460"/>
      <c r="XDK302" s="460"/>
      <c r="XDL302" s="460"/>
      <c r="XDM302" s="460"/>
      <c r="XDN302" s="467"/>
      <c r="XDO302" s="460"/>
      <c r="XDP302" s="460"/>
      <c r="XDQ302" s="460"/>
      <c r="XDR302" s="460"/>
      <c r="XDU302" s="460"/>
      <c r="XDV302" s="460"/>
      <c r="XDW302" s="460"/>
      <c r="XDX302" s="460"/>
      <c r="XDY302" s="460"/>
      <c r="XDZ302" s="460"/>
      <c r="XEA302" s="467"/>
      <c r="XEB302" s="460"/>
      <c r="XEC302" s="460"/>
      <c r="XED302" s="460"/>
      <c r="XEE302" s="460"/>
      <c r="XEH302" s="460"/>
      <c r="XEI302" s="460"/>
      <c r="XEJ302" s="460"/>
      <c r="XEK302" s="460"/>
      <c r="XEL302" s="460"/>
    </row>
    <row r="303" spans="1:2046 2049:7168 7171:11263 11266:15358 15361:16366" ht="15" customHeight="1" x14ac:dyDescent="0.3">
      <c r="A303" s="460">
        <v>35</v>
      </c>
      <c r="B303" s="460" t="s">
        <v>624</v>
      </c>
      <c r="C303" s="460" t="s">
        <v>625</v>
      </c>
      <c r="D303" s="460" t="s">
        <v>721</v>
      </c>
      <c r="E303" s="460">
        <v>579</v>
      </c>
      <c r="F303" s="465">
        <v>62</v>
      </c>
      <c r="G303" s="460">
        <v>68</v>
      </c>
      <c r="H303" s="460">
        <v>234</v>
      </c>
      <c r="I303" s="460">
        <f>SUM(H303:H305)</f>
        <v>234</v>
      </c>
      <c r="J303" s="460">
        <f>SUM(E303:E305)</f>
        <v>653</v>
      </c>
      <c r="K303" s="458" t="s">
        <v>722</v>
      </c>
      <c r="L303" s="458" t="s">
        <v>723</v>
      </c>
      <c r="N303" s="460">
        <v>1</v>
      </c>
      <c r="O303" s="460">
        <v>1</v>
      </c>
      <c r="P303" s="460">
        <v>1</v>
      </c>
      <c r="Q303" s="460">
        <v>1</v>
      </c>
      <c r="R303" s="460">
        <v>1</v>
      </c>
      <c r="S303" s="460">
        <v>-1</v>
      </c>
      <c r="T303" s="460">
        <v>1</v>
      </c>
      <c r="U303" s="460">
        <v>1</v>
      </c>
      <c r="V303" s="460">
        <v>-1</v>
      </c>
      <c r="W303" s="460">
        <v>1</v>
      </c>
      <c r="X303" s="483">
        <v>0</v>
      </c>
      <c r="Y303" s="502">
        <v>1</v>
      </c>
      <c r="Z303" s="502">
        <v>1</v>
      </c>
      <c r="AA303" s="503">
        <v>1</v>
      </c>
      <c r="AB303" s="503">
        <v>1</v>
      </c>
      <c r="AC303" s="503">
        <v>1</v>
      </c>
      <c r="AD303" s="503">
        <v>1</v>
      </c>
      <c r="AE303" s="502">
        <v>-1</v>
      </c>
      <c r="AF303" s="460">
        <v>1</v>
      </c>
      <c r="AG303" s="460">
        <v>-1</v>
      </c>
      <c r="AH303" s="460">
        <v>1</v>
      </c>
      <c r="AI303" s="460">
        <v>-1</v>
      </c>
      <c r="AJ303" s="460">
        <v>1</v>
      </c>
      <c r="AK303" s="460">
        <v>1</v>
      </c>
      <c r="AL303" s="512" t="s">
        <v>1375</v>
      </c>
      <c r="AM303" s="460">
        <v>1</v>
      </c>
      <c r="AN303" s="460">
        <v>1</v>
      </c>
      <c r="AO303" s="460">
        <v>1</v>
      </c>
      <c r="AP303" s="460">
        <v>1</v>
      </c>
      <c r="BC303" s="460">
        <v>1</v>
      </c>
      <c r="BD303" s="460">
        <v>1</v>
      </c>
      <c r="BE303" s="460">
        <v>-1</v>
      </c>
      <c r="BF303" s="460">
        <v>-1</v>
      </c>
      <c r="BG303" s="460">
        <v>-1</v>
      </c>
      <c r="BH303" s="460">
        <v>1</v>
      </c>
      <c r="BI303" s="460">
        <v>1</v>
      </c>
      <c r="BJ303" s="460">
        <v>-1</v>
      </c>
      <c r="BK303" s="460">
        <v>-1</v>
      </c>
      <c r="BL303" s="460">
        <v>-1</v>
      </c>
      <c r="BM303" s="517" t="s">
        <v>1375</v>
      </c>
      <c r="BN303" s="460">
        <v>1</v>
      </c>
      <c r="BO303" s="460">
        <v>-1</v>
      </c>
      <c r="BP303" s="460">
        <v>1</v>
      </c>
      <c r="BQ303" s="460">
        <v>1</v>
      </c>
      <c r="BR303" s="460">
        <v>1</v>
      </c>
      <c r="BS303" s="460">
        <v>1</v>
      </c>
      <c r="BT303" s="515">
        <v>1</v>
      </c>
      <c r="BU303" s="460">
        <v>-1</v>
      </c>
      <c r="BV303" s="523">
        <v>1</v>
      </c>
      <c r="BW303" s="460">
        <v>-1</v>
      </c>
      <c r="BX303" s="460">
        <v>-1</v>
      </c>
      <c r="BY303" s="460">
        <v>-1</v>
      </c>
      <c r="BZ303" s="517" t="s">
        <v>1375</v>
      </c>
      <c r="CA303" s="517" t="s">
        <v>1375</v>
      </c>
      <c r="CB303" s="460">
        <v>1</v>
      </c>
      <c r="CC303" s="460">
        <v>1</v>
      </c>
      <c r="CD303" s="460">
        <v>1</v>
      </c>
      <c r="CE303" s="517" t="s">
        <v>1375</v>
      </c>
      <c r="CF303" s="517" t="s">
        <v>1375</v>
      </c>
      <c r="CG303" s="517" t="s">
        <v>1375</v>
      </c>
    </row>
    <row r="304" spans="1:2046 2049:7168 7171:11263 11266:15358 15361:16366" ht="15" customHeight="1" x14ac:dyDescent="0.3">
      <c r="A304" s="460">
        <v>224</v>
      </c>
      <c r="B304" s="460" t="s">
        <v>977</v>
      </c>
      <c r="C304" s="460" t="s">
        <v>1010</v>
      </c>
      <c r="D304" s="460" t="s">
        <v>1019</v>
      </c>
      <c r="E304" s="460">
        <v>10</v>
      </c>
      <c r="F304" s="467"/>
      <c r="K304" s="458" t="s">
        <v>722</v>
      </c>
      <c r="L304" s="458" t="s">
        <v>723</v>
      </c>
      <c r="X304" s="483"/>
    </row>
    <row r="305" spans="1:85" ht="15" customHeight="1" x14ac:dyDescent="0.3">
      <c r="A305" s="460">
        <v>422</v>
      </c>
      <c r="B305" s="460" t="s">
        <v>1129</v>
      </c>
      <c r="C305" s="460" t="s">
        <v>1130</v>
      </c>
      <c r="D305" s="460" t="s">
        <v>1244</v>
      </c>
      <c r="E305" s="460">
        <v>64</v>
      </c>
      <c r="K305" s="458" t="s">
        <v>722</v>
      </c>
      <c r="L305" s="458" t="s">
        <v>723</v>
      </c>
      <c r="X305" s="483"/>
      <c r="Y305" s="503"/>
    </row>
    <row r="306" spans="1:85" ht="15" customHeight="1" x14ac:dyDescent="0.3">
      <c r="A306" s="460">
        <v>10</v>
      </c>
      <c r="B306" s="460" t="s">
        <v>624</v>
      </c>
      <c r="C306" s="460" t="s">
        <v>625</v>
      </c>
      <c r="D306" s="460" t="s">
        <v>652</v>
      </c>
      <c r="E306" s="460">
        <v>767</v>
      </c>
      <c r="F306" s="465">
        <v>79</v>
      </c>
      <c r="G306" s="460">
        <v>91</v>
      </c>
      <c r="H306" s="460">
        <v>199</v>
      </c>
      <c r="I306" s="460">
        <f>SUM(H306:H310)</f>
        <v>296</v>
      </c>
      <c r="J306" s="500">
        <f>SUM(E306:E310)</f>
        <v>1130</v>
      </c>
      <c r="K306" s="499" t="s">
        <v>653</v>
      </c>
      <c r="L306" s="497" t="s">
        <v>654</v>
      </c>
      <c r="M306" s="498">
        <v>1.0000009999999999</v>
      </c>
      <c r="P306" s="460">
        <v>1</v>
      </c>
      <c r="Q306" s="460">
        <v>1</v>
      </c>
      <c r="R306" s="483">
        <v>-1</v>
      </c>
      <c r="S306" s="537" t="s">
        <v>1375</v>
      </c>
      <c r="T306" s="512">
        <v>1</v>
      </c>
      <c r="U306" s="537">
        <v>1</v>
      </c>
      <c r="V306" s="537">
        <v>-1</v>
      </c>
      <c r="W306" s="460">
        <v>1</v>
      </c>
      <c r="X306" s="483">
        <v>0</v>
      </c>
      <c r="Y306" s="502" t="s">
        <v>1383</v>
      </c>
      <c r="Z306" s="502">
        <v>1</v>
      </c>
      <c r="AA306" s="503">
        <v>1</v>
      </c>
      <c r="AB306" s="503">
        <v>1</v>
      </c>
      <c r="AC306" s="503">
        <v>1</v>
      </c>
      <c r="AD306" s="503">
        <v>1</v>
      </c>
      <c r="AE306" s="502">
        <v>1</v>
      </c>
      <c r="AF306" s="460">
        <v>1</v>
      </c>
      <c r="AG306" s="460" t="s">
        <v>1383</v>
      </c>
      <c r="AH306" s="460">
        <v>1</v>
      </c>
      <c r="AI306" s="460">
        <v>1</v>
      </c>
      <c r="AJ306" s="460">
        <v>1</v>
      </c>
      <c r="AK306" s="460">
        <v>1</v>
      </c>
      <c r="AL306" s="460">
        <v>1</v>
      </c>
      <c r="AM306" s="460">
        <v>1</v>
      </c>
      <c r="AN306" s="460">
        <v>1</v>
      </c>
      <c r="AO306" s="460">
        <v>1</v>
      </c>
      <c r="AP306" s="460">
        <v>1</v>
      </c>
      <c r="BC306" s="460">
        <v>1</v>
      </c>
      <c r="BD306" s="460">
        <v>1</v>
      </c>
      <c r="BE306" s="460">
        <v>1</v>
      </c>
      <c r="BF306" s="460">
        <v>1</v>
      </c>
      <c r="BG306" s="460">
        <v>1</v>
      </c>
      <c r="BH306" s="460">
        <v>1</v>
      </c>
      <c r="BI306" s="460">
        <v>-1</v>
      </c>
      <c r="BJ306" s="460">
        <v>-1</v>
      </c>
      <c r="BK306" s="460">
        <v>-1</v>
      </c>
      <c r="BL306" s="460">
        <v>-1</v>
      </c>
      <c r="BM306" s="460">
        <v>1</v>
      </c>
      <c r="BN306" s="460">
        <v>1</v>
      </c>
      <c r="BO306" s="460">
        <v>-1</v>
      </c>
      <c r="BP306" s="515">
        <v>-1</v>
      </c>
      <c r="BQ306" s="460">
        <v>1</v>
      </c>
      <c r="BR306" s="460">
        <v>1</v>
      </c>
      <c r="BS306" s="460">
        <v>1</v>
      </c>
      <c r="BT306" s="515">
        <v>1</v>
      </c>
      <c r="BU306" s="460">
        <v>-1</v>
      </c>
      <c r="BV306" s="523">
        <v>1</v>
      </c>
      <c r="BW306" s="460">
        <v>-1</v>
      </c>
      <c r="BX306" s="460">
        <v>-1</v>
      </c>
      <c r="BY306" s="460">
        <v>-1</v>
      </c>
      <c r="BZ306" s="460">
        <v>-1</v>
      </c>
      <c r="CA306" s="460">
        <v>1</v>
      </c>
      <c r="CB306" s="460">
        <v>1</v>
      </c>
      <c r="CC306" s="460">
        <v>1</v>
      </c>
      <c r="CD306" s="460">
        <v>1</v>
      </c>
      <c r="CE306" s="523">
        <v>1</v>
      </c>
      <c r="CF306" s="523">
        <v>1</v>
      </c>
      <c r="CG306" s="523">
        <v>1</v>
      </c>
    </row>
    <row r="307" spans="1:85" ht="15" customHeight="1" x14ac:dyDescent="0.3">
      <c r="A307" s="460">
        <v>25</v>
      </c>
      <c r="B307" s="460" t="s">
        <v>624</v>
      </c>
      <c r="C307" s="460" t="s">
        <v>625</v>
      </c>
      <c r="D307" s="460" t="s">
        <v>696</v>
      </c>
      <c r="E307" s="460">
        <v>279</v>
      </c>
      <c r="F307" s="465">
        <v>30</v>
      </c>
      <c r="G307" s="460">
        <v>31</v>
      </c>
      <c r="H307" s="460">
        <v>97</v>
      </c>
      <c r="K307" s="458" t="s">
        <v>653</v>
      </c>
      <c r="L307" s="458" t="s">
        <v>654</v>
      </c>
      <c r="X307" s="483"/>
      <c r="Y307" s="503"/>
    </row>
    <row r="308" spans="1:85" ht="15" customHeight="1" x14ac:dyDescent="0.3">
      <c r="A308" s="460">
        <v>194</v>
      </c>
      <c r="B308" s="460" t="s">
        <v>977</v>
      </c>
      <c r="C308" s="460" t="s">
        <v>978</v>
      </c>
      <c r="D308" s="460" t="s">
        <v>988</v>
      </c>
      <c r="E308" s="460">
        <v>10</v>
      </c>
      <c r="F308" s="467"/>
      <c r="K308" s="458" t="s">
        <v>653</v>
      </c>
      <c r="L308" s="458" t="s">
        <v>654</v>
      </c>
      <c r="X308" s="483"/>
      <c r="Y308" s="503"/>
    </row>
    <row r="309" spans="1:85" ht="15" customHeight="1" x14ac:dyDescent="0.3">
      <c r="A309" s="460">
        <v>213</v>
      </c>
      <c r="B309" s="460" t="s">
        <v>977</v>
      </c>
      <c r="C309" s="460" t="s">
        <v>978</v>
      </c>
      <c r="D309" s="460" t="s">
        <v>1007</v>
      </c>
      <c r="E309" s="460">
        <v>10</v>
      </c>
      <c r="F309" s="467"/>
      <c r="K309" s="458" t="s">
        <v>653</v>
      </c>
      <c r="L309" s="458" t="s">
        <v>654</v>
      </c>
      <c r="X309" s="483"/>
    </row>
    <row r="310" spans="1:85" ht="15" customHeight="1" x14ac:dyDescent="0.3">
      <c r="A310" s="460">
        <v>465</v>
      </c>
      <c r="B310" s="460" t="s">
        <v>1129</v>
      </c>
      <c r="C310" s="460" t="s">
        <v>1130</v>
      </c>
      <c r="D310" s="460" t="s">
        <v>1297</v>
      </c>
      <c r="E310" s="460">
        <v>64</v>
      </c>
      <c r="K310" s="458" t="s">
        <v>653</v>
      </c>
      <c r="L310" s="458" t="s">
        <v>654</v>
      </c>
      <c r="X310" s="483"/>
    </row>
    <row r="311" spans="1:85" ht="15" customHeight="1" x14ac:dyDescent="0.3">
      <c r="A311" s="460">
        <v>57</v>
      </c>
      <c r="B311" s="460" t="s">
        <v>624</v>
      </c>
      <c r="C311" s="460" t="s">
        <v>753</v>
      </c>
      <c r="D311" s="460" t="s">
        <v>710</v>
      </c>
      <c r="E311" s="460">
        <v>627</v>
      </c>
      <c r="F311" s="465">
        <v>63</v>
      </c>
      <c r="G311" s="460">
        <v>68</v>
      </c>
      <c r="H311" s="460">
        <v>607</v>
      </c>
      <c r="I311" s="460">
        <f>SUM(H311:H313)</f>
        <v>607</v>
      </c>
      <c r="J311" s="460">
        <f>SUM(E311:E313)</f>
        <v>701</v>
      </c>
      <c r="K311" s="458" t="s">
        <v>772</v>
      </c>
      <c r="L311" s="458" t="s">
        <v>773</v>
      </c>
      <c r="N311" s="460">
        <v>1</v>
      </c>
      <c r="O311" s="460">
        <v>1</v>
      </c>
      <c r="P311" s="460">
        <v>1</v>
      </c>
      <c r="Q311" s="460">
        <v>1</v>
      </c>
      <c r="R311" s="460">
        <v>1</v>
      </c>
      <c r="S311" s="460">
        <v>-1</v>
      </c>
      <c r="T311" s="460">
        <v>1</v>
      </c>
      <c r="U311" s="460">
        <v>1</v>
      </c>
      <c r="V311" s="460">
        <v>-1</v>
      </c>
      <c r="W311" s="460">
        <v>1</v>
      </c>
      <c r="X311" s="483">
        <v>0</v>
      </c>
      <c r="Y311" s="502">
        <v>-1</v>
      </c>
      <c r="Z311" s="502">
        <v>1</v>
      </c>
      <c r="AA311" s="503">
        <v>1</v>
      </c>
      <c r="AB311" s="503">
        <v>1</v>
      </c>
      <c r="AC311" s="503">
        <v>1</v>
      </c>
      <c r="AD311" s="503">
        <v>1</v>
      </c>
      <c r="AE311" s="502">
        <v>-1</v>
      </c>
      <c r="AF311" s="512" t="s">
        <v>1375</v>
      </c>
      <c r="AG311" s="460">
        <v>1</v>
      </c>
      <c r="AH311" s="460">
        <v>-1</v>
      </c>
      <c r="AI311" s="460">
        <v>1</v>
      </c>
      <c r="AJ311" s="460">
        <v>-1</v>
      </c>
      <c r="AK311" s="460">
        <v>1</v>
      </c>
      <c r="AL311" s="460">
        <v>1</v>
      </c>
      <c r="AM311" s="460">
        <v>1</v>
      </c>
      <c r="AQ311" s="460">
        <v>-1</v>
      </c>
      <c r="AR311" s="460">
        <v>-1</v>
      </c>
      <c r="AS311" s="460">
        <v>-1</v>
      </c>
      <c r="BC311" s="460">
        <v>1</v>
      </c>
      <c r="BD311" s="460">
        <v>1</v>
      </c>
      <c r="BE311" s="460">
        <v>1</v>
      </c>
      <c r="BF311" s="460">
        <v>-1</v>
      </c>
      <c r="BG311" s="460">
        <v>-1</v>
      </c>
      <c r="BH311" s="460">
        <v>1</v>
      </c>
      <c r="BI311" s="460">
        <v>1</v>
      </c>
      <c r="BJ311" s="460">
        <v>-1</v>
      </c>
      <c r="BK311" s="460">
        <v>-1</v>
      </c>
      <c r="BL311" s="460">
        <v>-1</v>
      </c>
      <c r="BM311" s="460">
        <v>-1</v>
      </c>
      <c r="BN311" s="460">
        <v>-1</v>
      </c>
      <c r="BO311" s="460">
        <v>-1</v>
      </c>
      <c r="BP311" s="515">
        <v>-1</v>
      </c>
      <c r="BQ311" s="460">
        <v>1</v>
      </c>
      <c r="BR311" s="460">
        <v>1</v>
      </c>
      <c r="BS311" s="460">
        <v>1</v>
      </c>
      <c r="BT311" s="460">
        <v>-1</v>
      </c>
      <c r="BU311" s="460">
        <v>-1</v>
      </c>
      <c r="BV311" s="460">
        <v>-1</v>
      </c>
      <c r="BW311" s="460">
        <v>-1</v>
      </c>
      <c r="BX311" s="460">
        <v>-1</v>
      </c>
      <c r="BY311" s="460">
        <v>-1</v>
      </c>
      <c r="BZ311" s="460">
        <v>-1</v>
      </c>
      <c r="CA311" s="460">
        <v>1</v>
      </c>
      <c r="CB311" s="460">
        <v>1</v>
      </c>
      <c r="CC311" s="460">
        <v>1</v>
      </c>
      <c r="CD311" s="460">
        <v>1</v>
      </c>
      <c r="CE311" s="523">
        <v>1</v>
      </c>
      <c r="CF311" s="523">
        <v>1</v>
      </c>
      <c r="CG311" s="523">
        <v>1</v>
      </c>
    </row>
    <row r="312" spans="1:85" ht="15" customHeight="1" x14ac:dyDescent="0.3">
      <c r="A312" s="460">
        <v>291</v>
      </c>
      <c r="B312" s="460" t="s">
        <v>977</v>
      </c>
      <c r="C312" s="460" t="s">
        <v>1010</v>
      </c>
      <c r="D312" s="460" t="s">
        <v>1090</v>
      </c>
      <c r="E312" s="460">
        <v>10</v>
      </c>
      <c r="F312" s="467"/>
      <c r="K312" s="458" t="s">
        <v>772</v>
      </c>
      <c r="L312" s="458" t="s">
        <v>773</v>
      </c>
      <c r="X312" s="483"/>
    </row>
    <row r="313" spans="1:85" ht="15" customHeight="1" x14ac:dyDescent="0.3">
      <c r="A313" s="460">
        <v>448</v>
      </c>
      <c r="B313" s="460" t="s">
        <v>1129</v>
      </c>
      <c r="C313" s="460" t="s">
        <v>1130</v>
      </c>
      <c r="D313" s="460" t="s">
        <v>1279</v>
      </c>
      <c r="E313" s="460">
        <v>64</v>
      </c>
      <c r="K313" s="458" t="s">
        <v>772</v>
      </c>
      <c r="L313" s="458" t="s">
        <v>773</v>
      </c>
      <c r="X313" s="483"/>
    </row>
    <row r="314" spans="1:85" ht="15" customHeight="1" x14ac:dyDescent="0.3">
      <c r="A314" s="460">
        <v>127</v>
      </c>
      <c r="B314" s="460" t="s">
        <v>624</v>
      </c>
      <c r="C314" s="460" t="s">
        <v>845</v>
      </c>
      <c r="D314" s="460" t="s">
        <v>696</v>
      </c>
      <c r="E314" s="460">
        <v>644</v>
      </c>
      <c r="F314" s="465">
        <v>81</v>
      </c>
      <c r="G314" s="460">
        <v>71</v>
      </c>
      <c r="H314" s="460">
        <v>354</v>
      </c>
      <c r="I314" s="460">
        <f>SUM(H314:H316)</f>
        <v>354</v>
      </c>
      <c r="J314" s="460">
        <f>SUM(E314:E316)</f>
        <v>718</v>
      </c>
      <c r="K314" s="458" t="s">
        <v>880</v>
      </c>
      <c r="N314" s="460">
        <v>1</v>
      </c>
      <c r="O314" s="460">
        <v>1</v>
      </c>
      <c r="P314" s="512" t="s">
        <v>1375</v>
      </c>
      <c r="Q314" s="460" t="s">
        <v>1375</v>
      </c>
      <c r="R314" s="512" t="s">
        <v>1375</v>
      </c>
      <c r="S314" s="512" t="s">
        <v>1375</v>
      </c>
      <c r="T314" s="512" t="s">
        <v>1383</v>
      </c>
      <c r="U314" s="512"/>
      <c r="V314" s="512"/>
      <c r="W314" s="460">
        <v>-1</v>
      </c>
      <c r="X314" s="483">
        <v>0</v>
      </c>
      <c r="Y314" s="513" t="s">
        <v>1375</v>
      </c>
      <c r="Z314" s="513" t="s">
        <v>1375</v>
      </c>
      <c r="AA314" s="514" t="s">
        <v>1375</v>
      </c>
      <c r="AB314" s="514" t="s">
        <v>1375</v>
      </c>
      <c r="AC314" s="514" t="s">
        <v>1375</v>
      </c>
      <c r="AD314" s="514" t="s">
        <v>1375</v>
      </c>
      <c r="AE314" s="502">
        <v>1</v>
      </c>
      <c r="AF314" s="460">
        <v>1</v>
      </c>
      <c r="AG314" s="512" t="s">
        <v>1375</v>
      </c>
      <c r="AH314" s="460">
        <v>1</v>
      </c>
      <c r="AI314" s="512" t="s">
        <v>1375</v>
      </c>
      <c r="AJ314" s="460">
        <v>1</v>
      </c>
      <c r="AK314" s="460">
        <v>1</v>
      </c>
      <c r="AL314" s="460">
        <v>-1</v>
      </c>
      <c r="AM314" s="460">
        <v>1</v>
      </c>
      <c r="AW314" s="460">
        <v>1</v>
      </c>
      <c r="AX314" s="460">
        <v>1</v>
      </c>
      <c r="AY314" s="460">
        <v>1</v>
      </c>
      <c r="BC314" s="460">
        <v>1</v>
      </c>
      <c r="BD314" s="460">
        <v>1</v>
      </c>
      <c r="BE314" s="460">
        <v>1</v>
      </c>
      <c r="BF314" s="460">
        <v>-1</v>
      </c>
      <c r="BG314" s="460">
        <v>-1</v>
      </c>
      <c r="BH314" s="460">
        <v>-1</v>
      </c>
      <c r="BI314" s="460">
        <v>-1</v>
      </c>
      <c r="BJ314" s="517" t="s">
        <v>1375</v>
      </c>
      <c r="BK314" s="512" t="s">
        <v>1375</v>
      </c>
      <c r="BL314" s="512" t="s">
        <v>1375</v>
      </c>
      <c r="BM314" s="460">
        <v>1</v>
      </c>
      <c r="BN314" s="460">
        <v>1</v>
      </c>
      <c r="BO314" s="517" t="s">
        <v>1375</v>
      </c>
      <c r="BP314" s="460">
        <v>1</v>
      </c>
      <c r="BQ314" s="460">
        <v>1</v>
      </c>
      <c r="BR314" s="460">
        <v>1</v>
      </c>
      <c r="BS314" s="460">
        <v>1</v>
      </c>
      <c r="BT314" s="515">
        <v>1</v>
      </c>
      <c r="BU314" s="523">
        <v>1</v>
      </c>
      <c r="BV314" s="523">
        <v>1</v>
      </c>
      <c r="BW314" s="523">
        <v>1</v>
      </c>
      <c r="BX314" s="523">
        <v>1</v>
      </c>
      <c r="BY314" s="517" t="s">
        <v>1375</v>
      </c>
      <c r="BZ314" s="517" t="s">
        <v>1375</v>
      </c>
      <c r="CA314" s="517" t="s">
        <v>1375</v>
      </c>
      <c r="CB314" s="515">
        <v>-1</v>
      </c>
      <c r="CC314" s="515">
        <v>-1</v>
      </c>
      <c r="CD314" s="515">
        <v>-1</v>
      </c>
      <c r="CE314" s="460">
        <v>-1</v>
      </c>
      <c r="CF314" s="460">
        <v>-1</v>
      </c>
      <c r="CG314" s="460">
        <v>-1</v>
      </c>
    </row>
    <row r="315" spans="1:85" ht="15" customHeight="1" x14ac:dyDescent="0.3">
      <c r="A315" s="460">
        <v>315</v>
      </c>
      <c r="B315" s="460" t="s">
        <v>977</v>
      </c>
      <c r="C315" s="460" t="s">
        <v>1032</v>
      </c>
      <c r="D315" s="460" t="s">
        <v>1114</v>
      </c>
      <c r="E315" s="460">
        <v>10</v>
      </c>
      <c r="F315" s="467"/>
      <c r="K315" s="458" t="s">
        <v>880</v>
      </c>
      <c r="X315" s="483"/>
      <c r="Y315" s="503"/>
    </row>
    <row r="316" spans="1:85" ht="15" customHeight="1" x14ac:dyDescent="0.3">
      <c r="A316" s="460">
        <v>374</v>
      </c>
      <c r="B316" s="460" t="s">
        <v>1129</v>
      </c>
      <c r="C316" s="460" t="s">
        <v>1130</v>
      </c>
      <c r="D316" s="460" t="s">
        <v>1188</v>
      </c>
      <c r="E316" s="460">
        <v>64</v>
      </c>
      <c r="K316" s="458" t="s">
        <v>880</v>
      </c>
      <c r="X316" s="483"/>
    </row>
    <row r="317" spans="1:85" ht="15" customHeight="1" x14ac:dyDescent="0.3">
      <c r="A317" s="460">
        <v>146</v>
      </c>
      <c r="B317" s="460" t="s">
        <v>906</v>
      </c>
      <c r="C317" s="460" t="s">
        <v>907</v>
      </c>
      <c r="D317" s="460" t="s">
        <v>846</v>
      </c>
      <c r="E317" s="460">
        <v>134</v>
      </c>
      <c r="F317" s="465">
        <v>15</v>
      </c>
      <c r="G317" s="460">
        <v>13</v>
      </c>
      <c r="I317" s="460">
        <f>SUM(H317)</f>
        <v>0</v>
      </c>
      <c r="J317" s="460">
        <f>SUM(E317)</f>
        <v>134</v>
      </c>
      <c r="K317" s="499" t="s">
        <v>908</v>
      </c>
      <c r="L317" s="497" t="s">
        <v>909</v>
      </c>
      <c r="M317" s="498">
        <v>1</v>
      </c>
      <c r="O317" s="496"/>
      <c r="P317" s="496"/>
      <c r="Q317" s="496"/>
      <c r="R317" s="496"/>
      <c r="S317" s="496"/>
      <c r="T317" s="535" t="s">
        <v>1383</v>
      </c>
      <c r="U317" s="496"/>
      <c r="V317" s="496"/>
      <c r="W317" s="496"/>
      <c r="X317" s="496"/>
      <c r="Z317" s="496"/>
      <c r="AA317" s="496"/>
      <c r="AB317" s="496"/>
      <c r="AC317" s="496"/>
      <c r="AD317" s="496"/>
      <c r="AE317" s="496"/>
      <c r="AF317" s="496"/>
      <c r="AG317" s="496"/>
      <c r="AH317" s="496"/>
      <c r="AI317" s="496"/>
      <c r="AJ317" s="496"/>
      <c r="AK317" s="496"/>
      <c r="AL317" s="496"/>
      <c r="AM317" s="496"/>
      <c r="AN317" s="496"/>
      <c r="AO317" s="496"/>
      <c r="AP317" s="496"/>
      <c r="AQ317" s="496"/>
      <c r="AR317" s="496"/>
      <c r="AS317" s="496"/>
      <c r="AT317" s="496"/>
      <c r="AU317" s="496"/>
      <c r="AV317" s="496"/>
      <c r="AW317" s="496"/>
      <c r="AX317" s="496"/>
      <c r="AY317" s="496"/>
      <c r="AZ317" s="496"/>
      <c r="BA317" s="496"/>
      <c r="BB317" s="496"/>
      <c r="BC317" s="496"/>
      <c r="BD317" s="496"/>
      <c r="BE317" s="496"/>
      <c r="BF317" s="496"/>
      <c r="BG317" s="496"/>
      <c r="BH317" s="496"/>
      <c r="BI317" s="496"/>
      <c r="BJ317" s="496"/>
      <c r="BK317" s="496"/>
      <c r="BL317" s="496"/>
      <c r="BM317" s="496"/>
      <c r="BN317" s="496"/>
      <c r="BO317" s="496"/>
      <c r="BP317" s="496"/>
      <c r="BQ317" s="496"/>
      <c r="BR317" s="496"/>
      <c r="BS317" s="496"/>
      <c r="BT317" s="496"/>
      <c r="BU317" s="496"/>
      <c r="BV317" s="496"/>
      <c r="BW317" s="496"/>
      <c r="BX317" s="496"/>
      <c r="BY317" s="496"/>
      <c r="BZ317" s="496"/>
      <c r="CA317" s="496"/>
      <c r="CB317" s="496"/>
      <c r="CC317" s="496"/>
      <c r="CD317" s="496"/>
      <c r="CE317" s="496"/>
      <c r="CF317" s="496"/>
      <c r="CG317" s="496"/>
    </row>
    <row r="318" spans="1:85" ht="15" customHeight="1" x14ac:dyDescent="0.3">
      <c r="A318" s="460">
        <v>71</v>
      </c>
      <c r="B318" s="460" t="s">
        <v>624</v>
      </c>
      <c r="C318" s="460" t="s">
        <v>784</v>
      </c>
      <c r="D318" s="460" t="s">
        <v>647</v>
      </c>
      <c r="E318" s="460">
        <v>258</v>
      </c>
      <c r="F318" s="465">
        <v>25</v>
      </c>
      <c r="G318" s="460">
        <v>28</v>
      </c>
      <c r="H318" s="460">
        <v>93</v>
      </c>
      <c r="I318" s="460">
        <f>SUM(H318:H319)</f>
        <v>93</v>
      </c>
      <c r="J318" s="460">
        <f>SUM(E318:E319)</f>
        <v>268</v>
      </c>
      <c r="K318" s="458" t="s">
        <v>794</v>
      </c>
      <c r="N318" s="460" t="s">
        <v>1383</v>
      </c>
      <c r="O318" s="460" t="s">
        <v>1383</v>
      </c>
      <c r="P318" s="460">
        <v>1</v>
      </c>
      <c r="Q318" s="460">
        <v>1</v>
      </c>
      <c r="R318" s="460">
        <v>1</v>
      </c>
      <c r="S318" s="460">
        <v>-1</v>
      </c>
      <c r="T318" s="512" t="s">
        <v>1383</v>
      </c>
      <c r="W318" s="460">
        <v>1</v>
      </c>
      <c r="X318" s="483">
        <v>0</v>
      </c>
      <c r="Y318" s="502">
        <v>1</v>
      </c>
      <c r="Z318" s="513" t="s">
        <v>1375</v>
      </c>
      <c r="AA318" s="514" t="s">
        <v>1375</v>
      </c>
      <c r="AB318" s="514" t="s">
        <v>1375</v>
      </c>
      <c r="AC318" s="514" t="s">
        <v>1375</v>
      </c>
      <c r="AD318" s="514" t="s">
        <v>1375</v>
      </c>
      <c r="AE318" s="502">
        <v>-1</v>
      </c>
      <c r="AF318" s="460">
        <v>1</v>
      </c>
      <c r="AG318" s="460">
        <v>1</v>
      </c>
      <c r="AH318" s="460">
        <v>-1</v>
      </c>
      <c r="AI318" s="460">
        <v>1</v>
      </c>
      <c r="AJ318" s="460">
        <v>-1</v>
      </c>
      <c r="AK318" s="460">
        <v>1</v>
      </c>
      <c r="AL318" s="460">
        <v>1</v>
      </c>
      <c r="AM318" s="460">
        <v>1</v>
      </c>
      <c r="AT318" s="460">
        <v>1</v>
      </c>
      <c r="AU318" s="460">
        <v>1</v>
      </c>
      <c r="AV318" s="460">
        <v>1</v>
      </c>
      <c r="BC318" s="460">
        <v>1</v>
      </c>
      <c r="BD318" s="460">
        <v>1</v>
      </c>
      <c r="BE318" s="460">
        <v>1</v>
      </c>
      <c r="BF318" s="460">
        <v>-1</v>
      </c>
      <c r="BG318" s="460">
        <v>-1</v>
      </c>
      <c r="BH318" s="460">
        <v>-1</v>
      </c>
      <c r="BI318" s="460">
        <v>-1</v>
      </c>
      <c r="BJ318" s="517" t="s">
        <v>1375</v>
      </c>
      <c r="BK318" s="512" t="s">
        <v>1375</v>
      </c>
      <c r="BL318" s="512" t="s">
        <v>1375</v>
      </c>
      <c r="BM318" s="460">
        <v>-1</v>
      </c>
      <c r="BN318" s="460">
        <v>-1</v>
      </c>
      <c r="BO318" s="460">
        <v>1</v>
      </c>
      <c r="BP318" s="460">
        <v>1</v>
      </c>
      <c r="BQ318" s="460">
        <v>1</v>
      </c>
      <c r="BR318" s="460">
        <v>1</v>
      </c>
      <c r="BS318" s="460">
        <v>1</v>
      </c>
      <c r="BT318" s="460">
        <v>-1</v>
      </c>
      <c r="BU318" s="460">
        <v>-1</v>
      </c>
      <c r="BV318" s="460">
        <v>-1</v>
      </c>
      <c r="BW318" s="460">
        <v>-1</v>
      </c>
      <c r="BX318" s="460">
        <v>-1</v>
      </c>
      <c r="BY318" s="460">
        <v>-1</v>
      </c>
      <c r="BZ318" s="523">
        <v>1</v>
      </c>
      <c r="CA318" s="515">
        <v>-1</v>
      </c>
      <c r="CB318" s="460">
        <v>1</v>
      </c>
      <c r="CC318" s="460">
        <v>1</v>
      </c>
      <c r="CD318" s="460">
        <v>1</v>
      </c>
      <c r="CE318" s="517" t="s">
        <v>1375</v>
      </c>
      <c r="CF318" s="517" t="s">
        <v>1375</v>
      </c>
      <c r="CG318" s="517" t="s">
        <v>1375</v>
      </c>
    </row>
    <row r="319" spans="1:85" ht="15" customHeight="1" x14ac:dyDescent="0.3">
      <c r="A319" s="460">
        <v>269</v>
      </c>
      <c r="B319" s="460" t="s">
        <v>977</v>
      </c>
      <c r="C319" s="460" t="s">
        <v>978</v>
      </c>
      <c r="D319" s="460" t="s">
        <v>1068</v>
      </c>
      <c r="E319" s="460">
        <v>10</v>
      </c>
      <c r="F319" s="467"/>
      <c r="K319" s="458" t="s">
        <v>794</v>
      </c>
      <c r="X319" s="483"/>
    </row>
    <row r="320" spans="1:85" ht="15" customHeight="1" x14ac:dyDescent="0.3">
      <c r="A320" s="460">
        <v>439</v>
      </c>
      <c r="B320" s="460" t="s">
        <v>1129</v>
      </c>
      <c r="C320" s="460" t="s">
        <v>1130</v>
      </c>
      <c r="D320" s="460" t="s">
        <v>1266</v>
      </c>
      <c r="E320" s="460">
        <v>64</v>
      </c>
      <c r="I320" s="460">
        <f>SUM(H320)</f>
        <v>0</v>
      </c>
      <c r="J320" s="460">
        <f>SUM(E320)</f>
        <v>64</v>
      </c>
      <c r="K320" s="458" t="s">
        <v>818</v>
      </c>
      <c r="L320" s="458" t="s">
        <v>1267</v>
      </c>
      <c r="N320" s="460" t="s">
        <v>1383</v>
      </c>
      <c r="O320" s="460">
        <v>1</v>
      </c>
      <c r="P320" s="460">
        <v>1</v>
      </c>
      <c r="Q320" s="460">
        <v>1</v>
      </c>
      <c r="R320" s="460">
        <v>1</v>
      </c>
      <c r="S320" s="460">
        <v>-1</v>
      </c>
      <c r="T320" s="512" t="s">
        <v>1383</v>
      </c>
      <c r="W320" s="460">
        <v>1</v>
      </c>
      <c r="X320" s="483">
        <v>0</v>
      </c>
      <c r="Y320" s="502">
        <v>1</v>
      </c>
      <c r="Z320" s="513" t="s">
        <v>1375</v>
      </c>
      <c r="AA320" s="514" t="s">
        <v>1375</v>
      </c>
      <c r="AB320" s="503">
        <v>1</v>
      </c>
      <c r="AC320" s="503">
        <v>1</v>
      </c>
      <c r="AD320" s="514" t="s">
        <v>1375</v>
      </c>
      <c r="AE320" s="502">
        <v>1</v>
      </c>
      <c r="AF320" s="460">
        <v>1</v>
      </c>
      <c r="AG320" s="460" t="s">
        <v>1383</v>
      </c>
      <c r="AH320" s="460">
        <v>-1</v>
      </c>
      <c r="AI320" s="460">
        <v>1</v>
      </c>
      <c r="AJ320" s="460">
        <v>-1</v>
      </c>
      <c r="AK320" s="460">
        <v>1</v>
      </c>
      <c r="AL320" s="460">
        <v>1</v>
      </c>
      <c r="AM320" s="460">
        <v>1</v>
      </c>
      <c r="BC320" s="460">
        <v>-1</v>
      </c>
      <c r="BD320" s="460">
        <v>-1</v>
      </c>
      <c r="BE320" s="460">
        <v>-1</v>
      </c>
      <c r="BF320" s="460">
        <v>1</v>
      </c>
      <c r="BG320" s="460">
        <v>1</v>
      </c>
      <c r="BH320" s="460">
        <v>-1</v>
      </c>
      <c r="BI320" s="460">
        <v>-1</v>
      </c>
      <c r="BJ320" s="460">
        <v>1</v>
      </c>
      <c r="BK320" s="460">
        <v>1</v>
      </c>
      <c r="BL320" s="460">
        <v>1</v>
      </c>
      <c r="BM320" s="517" t="s">
        <v>1375</v>
      </c>
      <c r="BN320" s="460">
        <v>1</v>
      </c>
      <c r="BO320" s="460">
        <v>-1</v>
      </c>
      <c r="BP320" s="460">
        <v>1</v>
      </c>
      <c r="BQ320" s="460">
        <v>1</v>
      </c>
      <c r="BR320" s="460">
        <v>1</v>
      </c>
      <c r="BS320" s="460">
        <v>1</v>
      </c>
      <c r="BT320" s="460">
        <v>-1</v>
      </c>
      <c r="BU320" s="460">
        <v>-1</v>
      </c>
      <c r="BV320" s="460">
        <v>-1</v>
      </c>
      <c r="BW320" s="460">
        <v>-1</v>
      </c>
      <c r="BX320" s="460">
        <v>-1</v>
      </c>
      <c r="BY320" s="460">
        <v>-1</v>
      </c>
      <c r="BZ320" s="460">
        <v>-1</v>
      </c>
      <c r="CA320" s="460">
        <v>1</v>
      </c>
      <c r="CB320" s="460">
        <v>1</v>
      </c>
      <c r="CC320" s="460">
        <v>1</v>
      </c>
      <c r="CD320" s="460">
        <v>1</v>
      </c>
      <c r="CE320" s="460">
        <v>-1</v>
      </c>
      <c r="CF320" s="460">
        <v>-1</v>
      </c>
      <c r="CG320" s="460">
        <v>-1</v>
      </c>
    </row>
    <row r="321" spans="1:85" ht="15" customHeight="1" x14ac:dyDescent="0.3">
      <c r="A321" s="460">
        <v>88</v>
      </c>
      <c r="B321" s="460" t="s">
        <v>624</v>
      </c>
      <c r="C321" s="460" t="s">
        <v>784</v>
      </c>
      <c r="D321" s="460" t="s">
        <v>701</v>
      </c>
      <c r="E321" s="460">
        <v>748</v>
      </c>
      <c r="F321" s="465">
        <v>77</v>
      </c>
      <c r="G321" s="460">
        <v>84</v>
      </c>
      <c r="H321" s="460">
        <v>401</v>
      </c>
      <c r="I321" s="460">
        <f>SUM(H321:H322)</f>
        <v>401</v>
      </c>
      <c r="J321" s="460">
        <f>SUM(E321:E322)</f>
        <v>758</v>
      </c>
      <c r="K321" s="458" t="s">
        <v>818</v>
      </c>
      <c r="L321" s="458" t="s">
        <v>819</v>
      </c>
      <c r="N321" s="460" t="s">
        <v>1383</v>
      </c>
      <c r="O321" s="460">
        <v>1</v>
      </c>
      <c r="P321" s="460">
        <v>1</v>
      </c>
      <c r="Q321" s="460">
        <v>1</v>
      </c>
      <c r="R321" s="460">
        <v>1</v>
      </c>
      <c r="S321" s="460">
        <v>-1</v>
      </c>
      <c r="T321" s="460">
        <v>1</v>
      </c>
      <c r="U321" s="460">
        <v>1</v>
      </c>
      <c r="V321" s="460">
        <v>-1</v>
      </c>
      <c r="W321" s="460">
        <v>1</v>
      </c>
      <c r="X321" s="483">
        <v>0</v>
      </c>
      <c r="Y321" s="503">
        <v>1</v>
      </c>
      <c r="Z321" s="513" t="s">
        <v>1375</v>
      </c>
      <c r="AA321" s="514" t="s">
        <v>1375</v>
      </c>
      <c r="AB321" s="503">
        <v>1</v>
      </c>
      <c r="AC321" s="503">
        <v>1</v>
      </c>
      <c r="AD321" s="514" t="s">
        <v>1375</v>
      </c>
      <c r="AE321" s="502">
        <v>1</v>
      </c>
      <c r="AF321" s="460">
        <v>1</v>
      </c>
      <c r="AG321" s="460" t="s">
        <v>1383</v>
      </c>
      <c r="AH321" s="460">
        <v>-1</v>
      </c>
      <c r="AI321" s="460">
        <v>1</v>
      </c>
      <c r="AJ321" s="460">
        <v>-1</v>
      </c>
      <c r="AK321" s="460">
        <v>1</v>
      </c>
      <c r="AL321" s="460">
        <v>1</v>
      </c>
      <c r="AM321" s="460">
        <v>1</v>
      </c>
      <c r="AT321" s="460">
        <v>-1</v>
      </c>
      <c r="AU321" s="460">
        <v>-1</v>
      </c>
      <c r="AV321" s="460">
        <v>-1</v>
      </c>
      <c r="BC321" s="460">
        <v>-1</v>
      </c>
      <c r="BD321" s="460">
        <v>-1</v>
      </c>
      <c r="BE321" s="460">
        <v>-1</v>
      </c>
      <c r="BF321" s="460">
        <v>1</v>
      </c>
      <c r="BG321" s="460">
        <v>1</v>
      </c>
      <c r="BH321" s="460">
        <v>-1</v>
      </c>
      <c r="BI321" s="460">
        <v>-1</v>
      </c>
      <c r="BJ321" s="460">
        <v>1</v>
      </c>
      <c r="BK321" s="460">
        <v>1</v>
      </c>
      <c r="BL321" s="460">
        <v>1</v>
      </c>
      <c r="BM321" s="517" t="s">
        <v>1375</v>
      </c>
      <c r="BN321" s="460">
        <v>1</v>
      </c>
      <c r="BO321" s="460">
        <v>-1</v>
      </c>
      <c r="BP321" s="460">
        <v>1</v>
      </c>
      <c r="BQ321" s="460">
        <v>1</v>
      </c>
      <c r="BR321" s="460">
        <v>1</v>
      </c>
      <c r="BS321" s="460">
        <v>1</v>
      </c>
      <c r="BT321" s="460">
        <v>-1</v>
      </c>
      <c r="BU321" s="460">
        <v>-1</v>
      </c>
      <c r="BV321" s="460">
        <v>-1</v>
      </c>
      <c r="BW321" s="460">
        <v>-1</v>
      </c>
      <c r="BX321" s="460">
        <v>-1</v>
      </c>
      <c r="BY321" s="460">
        <v>-1</v>
      </c>
      <c r="BZ321" s="460">
        <v>-1</v>
      </c>
      <c r="CA321" s="460">
        <v>1</v>
      </c>
      <c r="CB321" s="460">
        <v>1</v>
      </c>
      <c r="CC321" s="460">
        <v>1</v>
      </c>
      <c r="CD321" s="460">
        <v>1</v>
      </c>
      <c r="CE321" s="460">
        <v>-1</v>
      </c>
      <c r="CF321" s="460">
        <v>-1</v>
      </c>
      <c r="CG321" s="460">
        <v>-1</v>
      </c>
    </row>
    <row r="322" spans="1:85" ht="15" customHeight="1" x14ac:dyDescent="0.3">
      <c r="A322" s="460">
        <v>275</v>
      </c>
      <c r="B322" s="460" t="s">
        <v>977</v>
      </c>
      <c r="C322" s="460" t="s">
        <v>978</v>
      </c>
      <c r="D322" s="460" t="s">
        <v>1074</v>
      </c>
      <c r="E322" s="460">
        <v>10</v>
      </c>
      <c r="F322" s="467"/>
      <c r="K322" s="458" t="s">
        <v>818</v>
      </c>
      <c r="L322" s="458" t="s">
        <v>819</v>
      </c>
      <c r="X322" s="483"/>
    </row>
    <row r="323" spans="1:85" ht="15" customHeight="1" x14ac:dyDescent="0.3">
      <c r="A323" s="460">
        <v>352</v>
      </c>
      <c r="B323" s="460" t="s">
        <v>1129</v>
      </c>
      <c r="C323" s="460" t="s">
        <v>1130</v>
      </c>
      <c r="D323" s="460" t="s">
        <v>1161</v>
      </c>
      <c r="E323" s="460">
        <v>64</v>
      </c>
      <c r="F323" s="465"/>
      <c r="I323" s="460">
        <f>SUM(H323)</f>
        <v>0</v>
      </c>
      <c r="J323" s="460">
        <f>SUM(E323)</f>
        <v>64</v>
      </c>
      <c r="K323" s="492" t="s">
        <v>779</v>
      </c>
      <c r="L323" s="497" t="s">
        <v>628</v>
      </c>
      <c r="M323" s="498">
        <v>1</v>
      </c>
      <c r="T323" s="512" t="s">
        <v>1383</v>
      </c>
      <c r="X323" s="483"/>
    </row>
    <row r="324" spans="1:85" ht="15" customHeight="1" x14ac:dyDescent="0.3">
      <c r="A324" s="460">
        <v>61</v>
      </c>
      <c r="B324" s="460" t="s">
        <v>624</v>
      </c>
      <c r="C324" s="460" t="s">
        <v>753</v>
      </c>
      <c r="D324" s="460" t="s">
        <v>739</v>
      </c>
      <c r="E324" s="460">
        <v>981</v>
      </c>
      <c r="F324" s="465">
        <v>102</v>
      </c>
      <c r="G324" s="460">
        <v>103</v>
      </c>
      <c r="H324" s="460">
        <v>1077</v>
      </c>
      <c r="I324" s="460">
        <f>SUM(H324:H327)</f>
        <v>1077</v>
      </c>
      <c r="J324" s="460">
        <f>SUM(E324:E327)</f>
        <v>1119</v>
      </c>
      <c r="K324" s="458" t="s">
        <v>779</v>
      </c>
      <c r="L324" s="458" t="s">
        <v>780</v>
      </c>
      <c r="N324" s="512" t="s">
        <v>1375</v>
      </c>
      <c r="O324" s="512" t="s">
        <v>1375</v>
      </c>
      <c r="P324" s="512" t="s">
        <v>1375</v>
      </c>
      <c r="Q324" s="512" t="s">
        <v>1375</v>
      </c>
      <c r="R324" s="512" t="s">
        <v>1375</v>
      </c>
      <c r="S324" s="512" t="s">
        <v>1375</v>
      </c>
      <c r="T324" s="512">
        <v>1</v>
      </c>
      <c r="U324" s="512">
        <v>1</v>
      </c>
      <c r="V324" s="512">
        <v>-1</v>
      </c>
      <c r="W324" s="512" t="s">
        <v>1375</v>
      </c>
      <c r="X324" s="483">
        <v>0</v>
      </c>
      <c r="Y324" s="502" t="s">
        <v>1383</v>
      </c>
      <c r="Z324" s="502">
        <v>1</v>
      </c>
      <c r="AA324" s="503">
        <v>1</v>
      </c>
      <c r="AB324" s="503">
        <v>1</v>
      </c>
      <c r="AC324" s="503">
        <v>1</v>
      </c>
      <c r="AD324" s="503">
        <v>1</v>
      </c>
      <c r="AE324" s="502">
        <v>1</v>
      </c>
      <c r="AF324" s="512" t="s">
        <v>1375</v>
      </c>
      <c r="AG324" s="460">
        <v>1</v>
      </c>
      <c r="AH324" s="512" t="s">
        <v>1375</v>
      </c>
      <c r="AI324" s="512" t="s">
        <v>1375</v>
      </c>
      <c r="AJ324" s="512" t="s">
        <v>1375</v>
      </c>
      <c r="AK324" s="460">
        <v>1</v>
      </c>
      <c r="AL324" s="460">
        <v>1</v>
      </c>
      <c r="AM324" s="512" t="s">
        <v>1375</v>
      </c>
      <c r="AQ324" s="460">
        <v>1</v>
      </c>
      <c r="AR324" s="460">
        <v>1</v>
      </c>
      <c r="AS324" s="460">
        <v>1</v>
      </c>
      <c r="BC324" s="460">
        <v>-1</v>
      </c>
      <c r="BD324" s="460">
        <v>-1</v>
      </c>
      <c r="BE324" s="460">
        <v>-1</v>
      </c>
      <c r="BF324" s="512" t="s">
        <v>1375</v>
      </c>
      <c r="BG324" s="512" t="s">
        <v>1375</v>
      </c>
      <c r="BH324" s="512" t="s">
        <v>1375</v>
      </c>
      <c r="BI324" s="512" t="s">
        <v>1375</v>
      </c>
      <c r="BJ324" s="460">
        <v>1</v>
      </c>
      <c r="BK324" s="515" t="s">
        <v>1383</v>
      </c>
      <c r="BL324" s="460">
        <v>1</v>
      </c>
      <c r="BM324" s="517" t="s">
        <v>1375</v>
      </c>
      <c r="BN324" s="460">
        <v>1</v>
      </c>
      <c r="BO324" s="460">
        <v>-1</v>
      </c>
      <c r="BP324" s="460">
        <v>1</v>
      </c>
      <c r="BQ324" s="460">
        <v>1</v>
      </c>
      <c r="BR324" s="460">
        <v>1</v>
      </c>
      <c r="BS324" s="460">
        <v>1</v>
      </c>
      <c r="BT324" s="460">
        <v>-1</v>
      </c>
      <c r="BU324" s="460">
        <v>-1</v>
      </c>
      <c r="BV324" s="460">
        <v>-1</v>
      </c>
      <c r="BW324" s="460">
        <v>-1</v>
      </c>
      <c r="BX324" s="460">
        <v>-1</v>
      </c>
      <c r="BY324" s="517" t="s">
        <v>1375</v>
      </c>
      <c r="BZ324" s="523">
        <v>1</v>
      </c>
      <c r="CA324" s="517" t="s">
        <v>1375</v>
      </c>
      <c r="CB324" s="460">
        <v>1</v>
      </c>
      <c r="CC324" s="460">
        <v>1</v>
      </c>
      <c r="CD324" s="460">
        <v>1</v>
      </c>
      <c r="CE324" s="523">
        <v>1</v>
      </c>
      <c r="CF324" s="523">
        <v>1</v>
      </c>
      <c r="CG324" s="523">
        <v>1</v>
      </c>
    </row>
    <row r="325" spans="1:85" ht="15" customHeight="1" x14ac:dyDescent="0.3">
      <c r="A325" s="460">
        <v>297</v>
      </c>
      <c r="B325" s="460" t="s">
        <v>977</v>
      </c>
      <c r="C325" s="460" t="s">
        <v>1010</v>
      </c>
      <c r="D325" s="460" t="s">
        <v>1096</v>
      </c>
      <c r="E325" s="460">
        <v>10</v>
      </c>
      <c r="F325" s="467"/>
      <c r="K325" s="458" t="s">
        <v>779</v>
      </c>
      <c r="L325" s="458" t="s">
        <v>780</v>
      </c>
      <c r="X325" s="483"/>
    </row>
    <row r="326" spans="1:85" ht="15" customHeight="1" x14ac:dyDescent="0.3">
      <c r="A326" s="460">
        <v>351</v>
      </c>
      <c r="B326" s="460" t="s">
        <v>1129</v>
      </c>
      <c r="C326" s="460" t="s">
        <v>1130</v>
      </c>
      <c r="D326" s="460" t="s">
        <v>1160</v>
      </c>
      <c r="E326" s="460">
        <v>64</v>
      </c>
      <c r="K326" s="458" t="s">
        <v>779</v>
      </c>
      <c r="L326" s="458" t="s">
        <v>780</v>
      </c>
      <c r="X326" s="483"/>
    </row>
    <row r="327" spans="1:85" ht="15" customHeight="1" x14ac:dyDescent="0.3">
      <c r="A327" s="460">
        <v>403</v>
      </c>
      <c r="B327" s="460" t="s">
        <v>1129</v>
      </c>
      <c r="C327" s="460" t="s">
        <v>1130</v>
      </c>
      <c r="D327" s="460" t="s">
        <v>1221</v>
      </c>
      <c r="E327" s="460">
        <v>64</v>
      </c>
      <c r="I327" s="460">
        <f>SUM(H327)</f>
        <v>0</v>
      </c>
      <c r="J327" s="460">
        <f>SUM(E327)</f>
        <v>64</v>
      </c>
      <c r="K327" s="499" t="s">
        <v>1222</v>
      </c>
      <c r="L327" s="497" t="s">
        <v>1223</v>
      </c>
      <c r="M327" s="498">
        <v>1</v>
      </c>
      <c r="O327" s="496"/>
      <c r="P327" s="496"/>
      <c r="Q327" s="496"/>
      <c r="R327" s="496"/>
      <c r="S327" s="496"/>
      <c r="T327" s="535" t="s">
        <v>1383</v>
      </c>
      <c r="U327" s="496"/>
      <c r="V327" s="496"/>
      <c r="W327" s="496"/>
      <c r="X327" s="496"/>
      <c r="Z327" s="496"/>
      <c r="AA327" s="496"/>
      <c r="AB327" s="496"/>
      <c r="AC327" s="496"/>
      <c r="AD327" s="496"/>
      <c r="AE327" s="496"/>
      <c r="AF327" s="496"/>
      <c r="AG327" s="496"/>
      <c r="AH327" s="496"/>
      <c r="AI327" s="496"/>
      <c r="AJ327" s="496"/>
      <c r="AK327" s="496"/>
      <c r="AL327" s="496"/>
      <c r="AM327" s="496"/>
      <c r="AN327" s="496"/>
      <c r="AO327" s="496"/>
      <c r="AP327" s="496"/>
      <c r="AQ327" s="496"/>
      <c r="AR327" s="496"/>
      <c r="AS327" s="496"/>
      <c r="AT327" s="496"/>
      <c r="AU327" s="496"/>
      <c r="AV327" s="496"/>
      <c r="AW327" s="496"/>
      <c r="AX327" s="496"/>
      <c r="AY327" s="496"/>
      <c r="AZ327" s="496"/>
      <c r="BA327" s="496"/>
      <c r="BB327" s="496"/>
      <c r="BC327" s="496"/>
      <c r="BD327" s="496"/>
      <c r="BE327" s="496"/>
      <c r="BF327" s="496"/>
      <c r="BG327" s="496"/>
      <c r="BH327" s="496"/>
      <c r="BI327" s="496"/>
      <c r="BJ327" s="496"/>
      <c r="BK327" s="496"/>
      <c r="BL327" s="496"/>
      <c r="BM327" s="496"/>
      <c r="BN327" s="496"/>
      <c r="BO327" s="496"/>
      <c r="BP327" s="496"/>
      <c r="BQ327" s="496"/>
      <c r="BR327" s="496"/>
      <c r="BS327" s="496"/>
      <c r="BT327" s="496"/>
      <c r="BU327" s="496"/>
      <c r="BV327" s="496"/>
      <c r="BW327" s="496"/>
      <c r="BX327" s="496"/>
      <c r="BY327" s="496"/>
      <c r="BZ327" s="496"/>
      <c r="CA327" s="496"/>
      <c r="CB327" s="496"/>
      <c r="CC327" s="496"/>
      <c r="CD327" s="496"/>
      <c r="CE327" s="496"/>
      <c r="CF327" s="496"/>
      <c r="CG327" s="496"/>
    </row>
    <row r="328" spans="1:85" ht="15" customHeight="1" x14ac:dyDescent="0.3">
      <c r="A328" s="460">
        <v>161</v>
      </c>
      <c r="B328" s="460" t="s">
        <v>942</v>
      </c>
      <c r="C328" s="460" t="s">
        <v>625</v>
      </c>
      <c r="D328" s="460" t="s">
        <v>943</v>
      </c>
      <c r="E328" s="460">
        <v>129</v>
      </c>
      <c r="F328" s="465">
        <v>19</v>
      </c>
      <c r="G328" s="460">
        <v>19</v>
      </c>
      <c r="I328" s="460">
        <f>SUM(H328:H330)</f>
        <v>0</v>
      </c>
      <c r="J328" s="460">
        <f>SUM(E328:E330)</f>
        <v>173</v>
      </c>
      <c r="K328" s="499" t="s">
        <v>944</v>
      </c>
      <c r="L328" s="497"/>
      <c r="M328" s="498">
        <v>1</v>
      </c>
      <c r="O328" s="496"/>
      <c r="P328" s="496"/>
      <c r="Q328" s="496"/>
      <c r="R328" s="496"/>
      <c r="S328" s="496"/>
      <c r="T328" s="535" t="s">
        <v>1383</v>
      </c>
      <c r="U328" s="496"/>
      <c r="V328" s="496"/>
      <c r="W328" s="496"/>
      <c r="X328" s="496"/>
      <c r="Z328" s="496"/>
      <c r="AA328" s="496"/>
      <c r="AB328" s="496"/>
      <c r="AC328" s="496"/>
      <c r="AD328" s="496"/>
      <c r="AE328" s="496"/>
      <c r="AF328" s="496"/>
      <c r="AG328" s="496"/>
      <c r="AH328" s="496"/>
      <c r="AI328" s="496"/>
      <c r="AJ328" s="496"/>
      <c r="AK328" s="496"/>
      <c r="AL328" s="496"/>
      <c r="AM328" s="496"/>
      <c r="AN328" s="496"/>
      <c r="AO328" s="496"/>
      <c r="AP328" s="496"/>
      <c r="AQ328" s="496"/>
      <c r="AR328" s="496"/>
      <c r="AS328" s="496"/>
      <c r="AT328" s="496"/>
      <c r="AU328" s="496"/>
      <c r="AV328" s="496"/>
      <c r="AW328" s="496"/>
      <c r="AX328" s="496"/>
      <c r="AY328" s="496"/>
      <c r="AZ328" s="496"/>
      <c r="BA328" s="496"/>
      <c r="BB328" s="496"/>
      <c r="BC328" s="496"/>
      <c r="BD328" s="496"/>
      <c r="BE328" s="496"/>
      <c r="BF328" s="496"/>
      <c r="BG328" s="496"/>
      <c r="BH328" s="496"/>
      <c r="BI328" s="496"/>
      <c r="BJ328" s="496"/>
      <c r="BK328" s="496"/>
      <c r="BL328" s="496"/>
      <c r="BM328" s="496"/>
      <c r="BN328" s="496"/>
      <c r="BO328" s="496"/>
      <c r="BP328" s="496"/>
      <c r="BQ328" s="496"/>
      <c r="BR328" s="496"/>
      <c r="BS328" s="496"/>
      <c r="BT328" s="496"/>
      <c r="BU328" s="496"/>
      <c r="BV328" s="496"/>
      <c r="BW328" s="496"/>
      <c r="BX328" s="496"/>
      <c r="BY328" s="496"/>
      <c r="BZ328" s="496"/>
      <c r="CA328" s="496"/>
      <c r="CB328" s="496"/>
      <c r="CC328" s="496"/>
      <c r="CD328" s="496"/>
      <c r="CE328" s="496"/>
      <c r="CF328" s="496"/>
      <c r="CG328" s="496"/>
    </row>
    <row r="329" spans="1:85" ht="15" customHeight="1" x14ac:dyDescent="0.3">
      <c r="A329" s="460">
        <v>480</v>
      </c>
      <c r="B329" s="460" t="s">
        <v>1129</v>
      </c>
      <c r="C329" s="460" t="s">
        <v>1130</v>
      </c>
      <c r="D329" s="460" t="s">
        <v>1312</v>
      </c>
      <c r="E329" s="460">
        <v>30</v>
      </c>
      <c r="F329" s="467"/>
      <c r="K329" s="458" t="s">
        <v>944</v>
      </c>
      <c r="X329" s="483"/>
    </row>
    <row r="330" spans="1:85" ht="15" customHeight="1" x14ac:dyDescent="0.3">
      <c r="A330" s="460">
        <v>488</v>
      </c>
      <c r="B330" s="460" t="s">
        <v>942</v>
      </c>
      <c r="C330" s="460" t="s">
        <v>625</v>
      </c>
      <c r="D330" s="460" t="s">
        <v>1321</v>
      </c>
      <c r="E330" s="460">
        <v>14</v>
      </c>
      <c r="F330" s="467"/>
      <c r="G330" s="460">
        <v>2</v>
      </c>
      <c r="K330" s="458" t="s">
        <v>944</v>
      </c>
      <c r="X330" s="483"/>
    </row>
    <row r="331" spans="1:85" ht="15" customHeight="1" x14ac:dyDescent="0.3">
      <c r="A331" s="460">
        <v>337</v>
      </c>
      <c r="B331" s="460" t="s">
        <v>1129</v>
      </c>
      <c r="C331" s="460" t="s">
        <v>1130</v>
      </c>
      <c r="D331" s="460" t="s">
        <v>1139</v>
      </c>
      <c r="E331" s="460">
        <v>64</v>
      </c>
      <c r="I331" s="460">
        <f>SUM(H331)</f>
        <v>0</v>
      </c>
      <c r="J331" s="460">
        <f>SUM(E331)</f>
        <v>64</v>
      </c>
      <c r="K331" s="499" t="s">
        <v>1355</v>
      </c>
      <c r="L331" s="497" t="s">
        <v>1141</v>
      </c>
      <c r="M331" s="498">
        <v>1</v>
      </c>
      <c r="O331" s="496"/>
      <c r="P331" s="496"/>
      <c r="Q331" s="496"/>
      <c r="R331" s="496"/>
      <c r="S331" s="496"/>
      <c r="T331" s="535" t="s">
        <v>1383</v>
      </c>
      <c r="U331" s="496"/>
      <c r="V331" s="496"/>
      <c r="W331" s="496"/>
      <c r="X331" s="496"/>
      <c r="Y331" s="467"/>
      <c r="Z331" s="496"/>
      <c r="AA331" s="496"/>
      <c r="AB331" s="496"/>
      <c r="AC331" s="496"/>
      <c r="AD331" s="496"/>
      <c r="AE331" s="496"/>
      <c r="AF331" s="496"/>
      <c r="AG331" s="496"/>
      <c r="AH331" s="496"/>
      <c r="AI331" s="496"/>
      <c r="AJ331" s="496"/>
      <c r="AK331" s="496"/>
      <c r="AL331" s="496"/>
      <c r="AM331" s="496"/>
      <c r="AN331" s="496"/>
      <c r="AO331" s="496"/>
      <c r="AP331" s="496"/>
      <c r="AQ331" s="496"/>
      <c r="AR331" s="496"/>
      <c r="AS331" s="496"/>
      <c r="AT331" s="496"/>
      <c r="AU331" s="496"/>
      <c r="AV331" s="496"/>
      <c r="AW331" s="496"/>
      <c r="AX331" s="496"/>
      <c r="AY331" s="496"/>
      <c r="AZ331" s="496"/>
      <c r="BA331" s="496"/>
      <c r="BB331" s="496"/>
      <c r="BC331" s="496"/>
      <c r="BD331" s="496"/>
      <c r="BE331" s="496"/>
      <c r="BF331" s="496"/>
      <c r="BG331" s="496"/>
      <c r="BH331" s="496"/>
      <c r="BI331" s="496"/>
      <c r="BJ331" s="496"/>
      <c r="BK331" s="496"/>
      <c r="BL331" s="496"/>
      <c r="BM331" s="496"/>
      <c r="BN331" s="496"/>
      <c r="BO331" s="496"/>
      <c r="BP331" s="496"/>
      <c r="BQ331" s="496"/>
      <c r="BR331" s="496"/>
      <c r="BS331" s="496"/>
      <c r="BT331" s="496"/>
      <c r="BU331" s="496"/>
      <c r="BV331" s="496"/>
      <c r="BW331" s="496"/>
      <c r="BX331" s="496"/>
      <c r="BY331" s="496"/>
      <c r="BZ331" s="496"/>
      <c r="CA331" s="496"/>
      <c r="CB331" s="496"/>
      <c r="CC331" s="496"/>
      <c r="CD331" s="496"/>
      <c r="CE331" s="496"/>
      <c r="CF331" s="496"/>
      <c r="CG331" s="496"/>
    </row>
    <row r="332" spans="1:85" ht="15" customHeight="1" x14ac:dyDescent="0.3">
      <c r="A332" s="460">
        <v>83</v>
      </c>
      <c r="B332" s="460" t="s">
        <v>624</v>
      </c>
      <c r="C332" s="460" t="s">
        <v>784</v>
      </c>
      <c r="D332" s="460" t="s">
        <v>687</v>
      </c>
      <c r="E332" s="460">
        <v>741</v>
      </c>
      <c r="F332" s="465">
        <v>77</v>
      </c>
      <c r="G332" s="460">
        <v>84</v>
      </c>
      <c r="H332" s="460">
        <v>361</v>
      </c>
      <c r="I332" s="460">
        <f>SUM(H332)</f>
        <v>361</v>
      </c>
      <c r="K332" s="458" t="s">
        <v>811</v>
      </c>
      <c r="L332" s="458" t="s">
        <v>812</v>
      </c>
      <c r="AT332" s="512" t="s">
        <v>1375</v>
      </c>
      <c r="AU332" s="512" t="s">
        <v>1375</v>
      </c>
      <c r="AV332" s="512" t="s">
        <v>1375</v>
      </c>
    </row>
    <row r="333" spans="1:85" ht="15" customHeight="1" x14ac:dyDescent="0.3">
      <c r="A333" s="460">
        <v>129</v>
      </c>
      <c r="B333" s="460" t="s">
        <v>624</v>
      </c>
      <c r="C333" s="460" t="s">
        <v>845</v>
      </c>
      <c r="D333" s="460" t="s">
        <v>700</v>
      </c>
      <c r="E333" s="460">
        <v>646</v>
      </c>
      <c r="F333" s="465">
        <v>83</v>
      </c>
      <c r="G333" s="460">
        <v>72</v>
      </c>
      <c r="H333" s="460">
        <v>359</v>
      </c>
      <c r="I333" s="460">
        <f>SUM(H333)</f>
        <v>359</v>
      </c>
      <c r="J333" s="460">
        <f>SUM(E332:E336)</f>
        <v>1471</v>
      </c>
      <c r="K333" s="458" t="s">
        <v>811</v>
      </c>
      <c r="L333" s="458" t="s">
        <v>812</v>
      </c>
      <c r="N333" s="460">
        <v>1</v>
      </c>
      <c r="O333" s="460">
        <v>1</v>
      </c>
      <c r="P333" s="460">
        <v>1</v>
      </c>
      <c r="Q333" s="460">
        <v>1</v>
      </c>
      <c r="R333" s="460">
        <v>1</v>
      </c>
      <c r="S333" s="460">
        <v>-1</v>
      </c>
      <c r="T333" s="460">
        <v>1</v>
      </c>
      <c r="U333" s="460">
        <v>1</v>
      </c>
      <c r="V333" s="460">
        <v>0</v>
      </c>
      <c r="W333" s="460">
        <v>1</v>
      </c>
      <c r="X333" s="483">
        <v>0</v>
      </c>
      <c r="Y333" s="514" t="s">
        <v>1375</v>
      </c>
      <c r="Z333" s="513" t="s">
        <v>1375</v>
      </c>
      <c r="AA333" s="514" t="s">
        <v>1375</v>
      </c>
      <c r="AB333" s="514" t="s">
        <v>1375</v>
      </c>
      <c r="AC333" s="514" t="s">
        <v>1375</v>
      </c>
      <c r="AD333" s="514" t="s">
        <v>1375</v>
      </c>
      <c r="AE333" s="513" t="s">
        <v>1375</v>
      </c>
      <c r="AF333" s="512" t="s">
        <v>1375</v>
      </c>
      <c r="AG333" s="512" t="s">
        <v>1375</v>
      </c>
      <c r="AH333" s="512" t="s">
        <v>1375</v>
      </c>
      <c r="AI333" s="512" t="s">
        <v>1375</v>
      </c>
      <c r="AJ333" s="512" t="s">
        <v>1375</v>
      </c>
      <c r="AK333" s="512" t="s">
        <v>1375</v>
      </c>
      <c r="AL333" s="512" t="s">
        <v>1375</v>
      </c>
      <c r="AM333" s="460">
        <v>1</v>
      </c>
      <c r="AW333" s="460">
        <v>-1</v>
      </c>
      <c r="AX333" s="512" t="s">
        <v>1375</v>
      </c>
      <c r="AY333" s="512" t="s">
        <v>1375</v>
      </c>
      <c r="BC333" s="512">
        <v>1</v>
      </c>
      <c r="BD333" s="512" t="s">
        <v>1375</v>
      </c>
      <c r="BE333" s="512" t="s">
        <v>1375</v>
      </c>
      <c r="BF333" s="512" t="s">
        <v>1375</v>
      </c>
      <c r="BG333" s="512" t="s">
        <v>1375</v>
      </c>
      <c r="BH333" s="512" t="s">
        <v>1375</v>
      </c>
      <c r="BI333" s="512" t="s">
        <v>1375</v>
      </c>
      <c r="BJ333" s="517" t="s">
        <v>1375</v>
      </c>
      <c r="BK333" s="512" t="s">
        <v>1375</v>
      </c>
      <c r="BL333" s="512" t="s">
        <v>1375</v>
      </c>
      <c r="BM333" s="517" t="s">
        <v>1375</v>
      </c>
      <c r="BN333" s="512" t="s">
        <v>1375</v>
      </c>
      <c r="BO333" s="460">
        <v>1</v>
      </c>
      <c r="BP333" s="515">
        <v>-1</v>
      </c>
      <c r="BQ333" s="517" t="s">
        <v>1375</v>
      </c>
      <c r="BR333" s="517" t="s">
        <v>1375</v>
      </c>
      <c r="BS333" s="517" t="s">
        <v>1375</v>
      </c>
      <c r="BT333" s="517" t="s">
        <v>1375</v>
      </c>
      <c r="BU333" s="460">
        <v>-1</v>
      </c>
      <c r="BV333" s="517" t="s">
        <v>1375</v>
      </c>
      <c r="BW333" s="460">
        <v>-1</v>
      </c>
      <c r="BX333" s="523">
        <v>1</v>
      </c>
      <c r="BY333" s="523">
        <v>1</v>
      </c>
      <c r="BZ333" s="517" t="s">
        <v>1375</v>
      </c>
      <c r="CA333" s="517" t="s">
        <v>1375</v>
      </c>
      <c r="CB333" s="517" t="s">
        <v>1375</v>
      </c>
      <c r="CC333" s="517" t="s">
        <v>1375</v>
      </c>
      <c r="CD333" s="517" t="s">
        <v>1375</v>
      </c>
      <c r="CE333" s="517" t="s">
        <v>1375</v>
      </c>
      <c r="CF333" s="517" t="s">
        <v>1375</v>
      </c>
      <c r="CG333" s="517" t="s">
        <v>1375</v>
      </c>
    </row>
    <row r="334" spans="1:85" ht="15" customHeight="1" x14ac:dyDescent="0.3">
      <c r="A334" s="460">
        <v>278</v>
      </c>
      <c r="B334" s="460" t="s">
        <v>977</v>
      </c>
      <c r="C334" s="460" t="s">
        <v>978</v>
      </c>
      <c r="D334" s="460" t="s">
        <v>1077</v>
      </c>
      <c r="E334" s="460">
        <v>10</v>
      </c>
      <c r="F334" s="467"/>
      <c r="K334" s="458" t="s">
        <v>811</v>
      </c>
      <c r="L334" s="458" t="s">
        <v>812</v>
      </c>
      <c r="X334" s="483"/>
    </row>
    <row r="335" spans="1:85" ht="15" customHeight="1" x14ac:dyDescent="0.3">
      <c r="A335" s="460">
        <v>316</v>
      </c>
      <c r="B335" s="460" t="s">
        <v>977</v>
      </c>
      <c r="C335" s="460" t="s">
        <v>1032</v>
      </c>
      <c r="D335" s="460" t="s">
        <v>1115</v>
      </c>
      <c r="E335" s="460">
        <v>10</v>
      </c>
      <c r="F335" s="467"/>
      <c r="K335" s="458" t="s">
        <v>811</v>
      </c>
      <c r="L335" s="458" t="s">
        <v>812</v>
      </c>
      <c r="X335" s="483"/>
      <c r="Y335" s="524"/>
    </row>
    <row r="336" spans="1:85" ht="15" customHeight="1" x14ac:dyDescent="0.3">
      <c r="A336" s="460">
        <v>459</v>
      </c>
      <c r="B336" s="460" t="s">
        <v>1129</v>
      </c>
      <c r="C336" s="460" t="s">
        <v>1130</v>
      </c>
      <c r="D336" s="460" t="s">
        <v>1290</v>
      </c>
      <c r="E336" s="460">
        <v>64</v>
      </c>
      <c r="K336" s="458" t="s">
        <v>811</v>
      </c>
      <c r="L336" s="458" t="s">
        <v>812</v>
      </c>
      <c r="X336" s="483"/>
      <c r="Y336" s="494"/>
    </row>
    <row r="337" spans="1:85" ht="15" customHeight="1" x14ac:dyDescent="0.3">
      <c r="A337" s="460">
        <v>29</v>
      </c>
      <c r="B337" s="460" t="s">
        <v>624</v>
      </c>
      <c r="C337" s="460" t="s">
        <v>625</v>
      </c>
      <c r="D337" s="460" t="s">
        <v>704</v>
      </c>
      <c r="E337" s="460">
        <v>573</v>
      </c>
      <c r="F337" s="465">
        <v>62</v>
      </c>
      <c r="G337" s="460">
        <v>68</v>
      </c>
      <c r="H337" s="460">
        <v>215</v>
      </c>
      <c r="I337" s="460">
        <f>SUM(H337:H339)</f>
        <v>215</v>
      </c>
      <c r="J337" s="460">
        <f>SUM(E337:E339)</f>
        <v>647</v>
      </c>
      <c r="K337" s="499" t="s">
        <v>705</v>
      </c>
      <c r="L337" s="497" t="s">
        <v>706</v>
      </c>
      <c r="M337" s="498">
        <v>1</v>
      </c>
      <c r="N337" s="496"/>
      <c r="O337" s="496"/>
      <c r="P337" s="496"/>
      <c r="Q337" s="496"/>
      <c r="R337" s="496"/>
      <c r="S337" s="496"/>
      <c r="T337" s="535" t="s">
        <v>1383</v>
      </c>
      <c r="U337" s="496"/>
      <c r="V337" s="496"/>
      <c r="W337" s="496"/>
      <c r="X337" s="496"/>
      <c r="Y337" s="461"/>
      <c r="Z337" s="496"/>
      <c r="AA337" s="496"/>
      <c r="AB337" s="496"/>
      <c r="AC337" s="496"/>
      <c r="AD337" s="496"/>
      <c r="AE337" s="496"/>
      <c r="AF337" s="496"/>
      <c r="AG337" s="496"/>
      <c r="AH337" s="496"/>
      <c r="AI337" s="496"/>
      <c r="AJ337" s="496"/>
      <c r="AK337" s="496"/>
      <c r="AL337" s="496"/>
      <c r="AM337" s="496"/>
      <c r="AN337" s="496"/>
      <c r="AO337" s="496"/>
      <c r="AP337" s="496"/>
      <c r="AQ337" s="496"/>
      <c r="AR337" s="496"/>
      <c r="AS337" s="496"/>
      <c r="AT337" s="496"/>
      <c r="AU337" s="496"/>
      <c r="AV337" s="496"/>
      <c r="AW337" s="496"/>
      <c r="AX337" s="496"/>
      <c r="AY337" s="496"/>
      <c r="AZ337" s="496"/>
      <c r="BA337" s="496"/>
      <c r="BB337" s="496"/>
      <c r="BC337" s="496"/>
      <c r="BD337" s="496"/>
      <c r="BE337" s="496"/>
      <c r="BF337" s="496"/>
      <c r="BG337" s="496"/>
      <c r="BH337" s="496"/>
      <c r="BI337" s="496"/>
      <c r="BJ337" s="496"/>
      <c r="BK337" s="496"/>
      <c r="BL337" s="496"/>
      <c r="BM337" s="496"/>
      <c r="BN337" s="496"/>
      <c r="BO337" s="496"/>
      <c r="BP337" s="496"/>
      <c r="BQ337" s="496"/>
      <c r="BR337" s="496"/>
      <c r="BS337" s="496"/>
      <c r="BT337" s="496"/>
      <c r="BU337" s="496"/>
      <c r="BV337" s="496"/>
      <c r="BW337" s="496"/>
      <c r="BX337" s="496"/>
      <c r="BY337" s="496"/>
      <c r="BZ337" s="496"/>
      <c r="CA337" s="496"/>
      <c r="CB337" s="496"/>
      <c r="CC337" s="496"/>
      <c r="CD337" s="496"/>
      <c r="CE337" s="496"/>
      <c r="CF337" s="496"/>
      <c r="CG337" s="496"/>
    </row>
    <row r="338" spans="1:85" ht="15" customHeight="1" x14ac:dyDescent="0.3">
      <c r="A338" s="467">
        <v>214</v>
      </c>
      <c r="B338" s="467" t="s">
        <v>977</v>
      </c>
      <c r="C338" s="467" t="s">
        <v>978</v>
      </c>
      <c r="D338" s="467" t="s">
        <v>1008</v>
      </c>
      <c r="E338" s="467">
        <v>10</v>
      </c>
      <c r="F338" s="467"/>
      <c r="G338" s="467"/>
      <c r="J338" s="467"/>
      <c r="K338" s="468" t="s">
        <v>705</v>
      </c>
      <c r="L338" s="468" t="s">
        <v>706</v>
      </c>
      <c r="N338" s="467"/>
      <c r="X338" s="483"/>
      <c r="Y338" s="461"/>
    </row>
    <row r="339" spans="1:85" ht="15" customHeight="1" x14ac:dyDescent="0.3">
      <c r="A339" s="460">
        <v>384</v>
      </c>
      <c r="B339" s="460" t="s">
        <v>1129</v>
      </c>
      <c r="C339" s="460" t="s">
        <v>1130</v>
      </c>
      <c r="D339" s="460" t="s">
        <v>1200</v>
      </c>
      <c r="E339" s="460">
        <v>64</v>
      </c>
      <c r="K339" s="458" t="s">
        <v>705</v>
      </c>
      <c r="L339" s="458" t="s">
        <v>706</v>
      </c>
      <c r="X339" s="483"/>
      <c r="Y339" s="503"/>
    </row>
    <row r="340" spans="1:85" ht="15" customHeight="1" x14ac:dyDescent="0.3">
      <c r="A340" s="460">
        <v>113</v>
      </c>
      <c r="B340" s="460" t="s">
        <v>624</v>
      </c>
      <c r="C340" s="460" t="s">
        <v>845</v>
      </c>
      <c r="D340" s="460" t="s">
        <v>647</v>
      </c>
      <c r="E340" s="460">
        <v>277</v>
      </c>
      <c r="F340" s="465">
        <v>30</v>
      </c>
      <c r="G340" s="460">
        <v>31</v>
      </c>
      <c r="H340" s="460">
        <v>110</v>
      </c>
      <c r="I340" s="460">
        <f>SUM(H340:H341)</f>
        <v>110</v>
      </c>
      <c r="J340" s="460">
        <f>SUM(E340:E341)</f>
        <v>287</v>
      </c>
      <c r="K340" s="506" t="s">
        <v>861</v>
      </c>
      <c r="L340" s="497" t="s">
        <v>731</v>
      </c>
      <c r="M340" s="498">
        <v>1</v>
      </c>
      <c r="O340" s="496"/>
      <c r="P340" s="496"/>
      <c r="Q340" s="496"/>
      <c r="R340" s="496"/>
      <c r="S340" s="496"/>
      <c r="T340" s="535" t="s">
        <v>1383</v>
      </c>
      <c r="U340" s="496"/>
      <c r="V340" s="496"/>
      <c r="W340" s="496"/>
      <c r="X340" s="496"/>
      <c r="Z340" s="496"/>
      <c r="AA340" s="496"/>
      <c r="AB340" s="496"/>
      <c r="AC340" s="496"/>
      <c r="AD340" s="496"/>
      <c r="AE340" s="496"/>
      <c r="AF340" s="496"/>
      <c r="AG340" s="496"/>
      <c r="AH340" s="496"/>
      <c r="AI340" s="496"/>
      <c r="AJ340" s="496"/>
      <c r="AK340" s="496"/>
      <c r="AL340" s="496"/>
      <c r="AM340" s="496"/>
      <c r="AN340" s="496"/>
      <c r="AO340" s="496"/>
      <c r="AP340" s="496"/>
      <c r="AQ340" s="496"/>
      <c r="AR340" s="496"/>
      <c r="AS340" s="496"/>
      <c r="AT340" s="496"/>
      <c r="AU340" s="496"/>
      <c r="AV340" s="496"/>
      <c r="AW340" s="496"/>
      <c r="AX340" s="496"/>
      <c r="AY340" s="496"/>
      <c r="AZ340" s="496"/>
      <c r="BA340" s="496"/>
      <c r="BB340" s="496"/>
      <c r="BC340" s="496"/>
      <c r="BD340" s="496"/>
      <c r="BE340" s="496"/>
      <c r="BF340" s="496"/>
      <c r="BG340" s="496"/>
      <c r="BH340" s="496"/>
      <c r="BI340" s="496"/>
      <c r="BJ340" s="496"/>
      <c r="BK340" s="496"/>
      <c r="BL340" s="496"/>
      <c r="BM340" s="496"/>
      <c r="BN340" s="496"/>
      <c r="BO340" s="496"/>
      <c r="BP340" s="496"/>
      <c r="BQ340" s="496"/>
      <c r="BR340" s="496"/>
      <c r="BS340" s="496"/>
      <c r="BT340" s="496"/>
      <c r="BU340" s="496"/>
      <c r="BV340" s="496"/>
      <c r="BW340" s="496"/>
      <c r="BX340" s="496"/>
      <c r="BY340" s="496"/>
      <c r="BZ340" s="496"/>
      <c r="CA340" s="496"/>
      <c r="CB340" s="496"/>
      <c r="CC340" s="496"/>
      <c r="CD340" s="496"/>
      <c r="CE340" s="496"/>
      <c r="CF340" s="496"/>
      <c r="CG340" s="496"/>
    </row>
    <row r="341" spans="1:85" ht="15" customHeight="1" x14ac:dyDescent="0.3">
      <c r="A341" s="460">
        <v>247</v>
      </c>
      <c r="B341" s="460" t="s">
        <v>977</v>
      </c>
      <c r="C341" s="460" t="s">
        <v>1032</v>
      </c>
      <c r="D341" s="460" t="s">
        <v>1045</v>
      </c>
      <c r="E341" s="460">
        <v>10</v>
      </c>
      <c r="F341" s="467"/>
      <c r="K341" s="458" t="s">
        <v>861</v>
      </c>
      <c r="L341" s="458" t="s">
        <v>731</v>
      </c>
      <c r="X341" s="483"/>
    </row>
    <row r="342" spans="1:85" ht="15" customHeight="1" x14ac:dyDescent="0.3">
      <c r="A342" s="460">
        <v>7</v>
      </c>
      <c r="B342" s="460" t="s">
        <v>624</v>
      </c>
      <c r="C342" s="460" t="s">
        <v>625</v>
      </c>
      <c r="D342" s="460" t="s">
        <v>644</v>
      </c>
      <c r="E342" s="460">
        <v>271</v>
      </c>
      <c r="F342" s="465">
        <v>30</v>
      </c>
      <c r="G342" s="460">
        <v>31</v>
      </c>
      <c r="H342" s="460">
        <v>69</v>
      </c>
      <c r="I342" s="460">
        <f>SUM(H342:H343)</f>
        <v>310</v>
      </c>
      <c r="J342" s="460">
        <f>SUM(E342:E349)</f>
        <v>1291</v>
      </c>
      <c r="K342" s="458" t="s">
        <v>645</v>
      </c>
      <c r="L342" s="458" t="s">
        <v>646</v>
      </c>
      <c r="N342" s="460">
        <v>1</v>
      </c>
      <c r="O342" s="460">
        <v>1</v>
      </c>
      <c r="P342" s="460">
        <v>1</v>
      </c>
      <c r="Q342" s="460">
        <v>1</v>
      </c>
      <c r="R342" s="460">
        <v>1</v>
      </c>
      <c r="S342" s="460">
        <v>-1</v>
      </c>
      <c r="T342" s="460">
        <v>1</v>
      </c>
      <c r="U342" s="460">
        <v>1</v>
      </c>
      <c r="V342" s="460">
        <v>-1</v>
      </c>
      <c r="W342" s="460" t="s">
        <v>1383</v>
      </c>
      <c r="X342" s="483">
        <v>0</v>
      </c>
      <c r="Y342" s="503">
        <v>-1</v>
      </c>
      <c r="Z342" s="502">
        <v>-1</v>
      </c>
      <c r="AA342" s="503">
        <v>-1</v>
      </c>
      <c r="AB342" s="503">
        <v>-1</v>
      </c>
      <c r="AC342" s="503">
        <v>-1</v>
      </c>
      <c r="AD342" s="503">
        <v>-1</v>
      </c>
      <c r="AE342" s="502">
        <v>-1</v>
      </c>
      <c r="AF342" s="460">
        <v>1</v>
      </c>
      <c r="AG342" s="460">
        <v>-1</v>
      </c>
      <c r="AH342" s="460">
        <v>1</v>
      </c>
      <c r="AI342" s="460">
        <v>-1</v>
      </c>
      <c r="AJ342" s="460">
        <v>1</v>
      </c>
      <c r="AK342" s="460">
        <v>1</v>
      </c>
      <c r="AL342" s="460">
        <v>-1</v>
      </c>
      <c r="AM342" s="460">
        <v>1</v>
      </c>
      <c r="AN342" s="460">
        <v>1</v>
      </c>
      <c r="AO342" s="460">
        <v>-1</v>
      </c>
      <c r="AP342" s="460">
        <v>1</v>
      </c>
      <c r="BC342" s="460">
        <v>1</v>
      </c>
      <c r="BD342" s="460">
        <v>-1</v>
      </c>
      <c r="BE342" s="460">
        <v>-1</v>
      </c>
      <c r="BF342" s="460">
        <v>-1</v>
      </c>
      <c r="BG342" s="460">
        <v>-1</v>
      </c>
      <c r="BH342" s="460">
        <v>-1</v>
      </c>
      <c r="BI342" s="460">
        <v>-1</v>
      </c>
      <c r="BJ342" s="460">
        <v>-1</v>
      </c>
      <c r="BK342" s="460">
        <v>-1</v>
      </c>
      <c r="BL342" s="460">
        <v>-1</v>
      </c>
      <c r="BM342" s="460">
        <v>-1</v>
      </c>
      <c r="BN342" s="460">
        <v>1</v>
      </c>
      <c r="BO342" s="460">
        <v>-1</v>
      </c>
      <c r="BP342" s="460">
        <v>1</v>
      </c>
      <c r="BQ342" s="460">
        <v>1</v>
      </c>
      <c r="BR342" s="460">
        <v>1</v>
      </c>
      <c r="BS342" s="460">
        <v>1</v>
      </c>
      <c r="BT342" s="460">
        <v>-1</v>
      </c>
      <c r="BU342" s="460">
        <v>-1</v>
      </c>
      <c r="BV342" s="460">
        <v>-1</v>
      </c>
      <c r="BW342" s="523">
        <v>1</v>
      </c>
      <c r="BX342" s="460">
        <v>-1</v>
      </c>
      <c r="BY342" s="523">
        <v>1</v>
      </c>
      <c r="BZ342" s="460">
        <v>-1</v>
      </c>
      <c r="CA342" s="460">
        <v>1</v>
      </c>
      <c r="CB342" s="515">
        <v>-1</v>
      </c>
      <c r="CC342" s="515">
        <v>-1</v>
      </c>
      <c r="CD342" s="515">
        <v>-1</v>
      </c>
      <c r="CE342" s="460">
        <v>-1</v>
      </c>
      <c r="CF342" s="460">
        <v>-1</v>
      </c>
      <c r="CG342" s="460">
        <v>-1</v>
      </c>
    </row>
    <row r="343" spans="1:85" ht="15" customHeight="1" x14ac:dyDescent="0.3">
      <c r="A343" s="460">
        <v>42</v>
      </c>
      <c r="B343" s="460" t="s">
        <v>624</v>
      </c>
      <c r="C343" s="460" t="s">
        <v>625</v>
      </c>
      <c r="D343" s="460" t="s">
        <v>738</v>
      </c>
      <c r="E343" s="460">
        <v>598</v>
      </c>
      <c r="F343" s="465">
        <v>57</v>
      </c>
      <c r="G343" s="460">
        <v>65</v>
      </c>
      <c r="H343" s="460">
        <v>241</v>
      </c>
      <c r="K343" s="458" t="s">
        <v>645</v>
      </c>
      <c r="L343" s="458" t="s">
        <v>646</v>
      </c>
      <c r="X343" s="483"/>
    </row>
    <row r="344" spans="1:85" ht="15" customHeight="1" x14ac:dyDescent="0.3">
      <c r="A344" s="460">
        <v>81</v>
      </c>
      <c r="B344" s="460" t="s">
        <v>624</v>
      </c>
      <c r="C344" s="460" t="s">
        <v>784</v>
      </c>
      <c r="D344" s="460" t="s">
        <v>681</v>
      </c>
      <c r="E344" s="460">
        <v>264</v>
      </c>
      <c r="F344" s="465">
        <v>25</v>
      </c>
      <c r="G344" s="460">
        <v>28</v>
      </c>
      <c r="H344" s="460">
        <v>119</v>
      </c>
      <c r="I344" s="460">
        <f>SUM(H344:H345)</f>
        <v>119</v>
      </c>
      <c r="K344" s="458" t="s">
        <v>645</v>
      </c>
      <c r="L344" s="458" t="s">
        <v>646</v>
      </c>
      <c r="X344" s="483"/>
      <c r="AT344" s="460">
        <v>1</v>
      </c>
      <c r="AU344" s="460">
        <v>-1</v>
      </c>
      <c r="AV344" s="460">
        <v>1</v>
      </c>
    </row>
    <row r="345" spans="1:85" ht="15" customHeight="1" x14ac:dyDescent="0.3">
      <c r="A345" s="467">
        <v>186</v>
      </c>
      <c r="B345" s="467" t="s">
        <v>977</v>
      </c>
      <c r="C345" s="467" t="s">
        <v>978</v>
      </c>
      <c r="D345" s="467" t="s">
        <v>980</v>
      </c>
      <c r="E345" s="467">
        <v>10</v>
      </c>
      <c r="F345" s="467"/>
      <c r="G345" s="467"/>
      <c r="J345" s="467"/>
      <c r="K345" s="468" t="s">
        <v>645</v>
      </c>
      <c r="L345" s="458" t="s">
        <v>646</v>
      </c>
      <c r="X345" s="483"/>
      <c r="Y345" s="503"/>
    </row>
    <row r="346" spans="1:85" ht="15" customHeight="1" x14ac:dyDescent="0.3">
      <c r="A346" s="460">
        <v>222</v>
      </c>
      <c r="B346" s="460" t="s">
        <v>977</v>
      </c>
      <c r="C346" s="460" t="s">
        <v>1010</v>
      </c>
      <c r="D346" s="460" t="s">
        <v>1017</v>
      </c>
      <c r="E346" s="460">
        <v>10</v>
      </c>
      <c r="F346" s="467"/>
      <c r="K346" s="458" t="s">
        <v>645</v>
      </c>
      <c r="L346" s="458" t="s">
        <v>646</v>
      </c>
      <c r="X346" s="483"/>
    </row>
    <row r="347" spans="1:85" ht="15" customHeight="1" x14ac:dyDescent="0.3">
      <c r="A347" s="460">
        <v>268</v>
      </c>
      <c r="B347" s="460" t="s">
        <v>977</v>
      </c>
      <c r="C347" s="460" t="s">
        <v>978</v>
      </c>
      <c r="D347" s="460" t="s">
        <v>1067</v>
      </c>
      <c r="E347" s="460">
        <v>10</v>
      </c>
      <c r="F347" s="467"/>
      <c r="K347" s="458" t="s">
        <v>645</v>
      </c>
      <c r="L347" s="458" t="s">
        <v>646</v>
      </c>
      <c r="X347" s="483"/>
    </row>
    <row r="348" spans="1:85" ht="15" customHeight="1" x14ac:dyDescent="0.3">
      <c r="A348" s="460">
        <v>392</v>
      </c>
      <c r="B348" s="460" t="s">
        <v>1129</v>
      </c>
      <c r="C348" s="460" t="s">
        <v>1130</v>
      </c>
      <c r="D348" s="460" t="s">
        <v>1209</v>
      </c>
      <c r="E348" s="460">
        <v>64</v>
      </c>
      <c r="K348" s="458" t="s">
        <v>645</v>
      </c>
      <c r="L348" s="458" t="s">
        <v>646</v>
      </c>
      <c r="X348" s="483"/>
    </row>
    <row r="349" spans="1:85" ht="15" customHeight="1" x14ac:dyDescent="0.3">
      <c r="A349" s="460">
        <v>446</v>
      </c>
      <c r="B349" s="460" t="s">
        <v>1129</v>
      </c>
      <c r="C349" s="460" t="s">
        <v>1130</v>
      </c>
      <c r="D349" s="460" t="s">
        <v>1277</v>
      </c>
      <c r="E349" s="460">
        <v>64</v>
      </c>
      <c r="K349" s="458" t="s">
        <v>645</v>
      </c>
      <c r="L349" s="458" t="s">
        <v>646</v>
      </c>
      <c r="X349" s="483"/>
      <c r="Y349" s="503"/>
    </row>
    <row r="350" spans="1:85" ht="15" customHeight="1" x14ac:dyDescent="0.3">
      <c r="A350" s="460">
        <v>33</v>
      </c>
      <c r="B350" s="460" t="s">
        <v>624</v>
      </c>
      <c r="C350" s="460" t="s">
        <v>625</v>
      </c>
      <c r="D350" s="460" t="s">
        <v>715</v>
      </c>
      <c r="E350" s="460">
        <v>446</v>
      </c>
      <c r="F350" s="465">
        <v>44</v>
      </c>
      <c r="G350" s="460">
        <v>48</v>
      </c>
      <c r="H350" s="460">
        <v>162</v>
      </c>
      <c r="I350" s="460">
        <f>SUM(H350:H351)</f>
        <v>162</v>
      </c>
      <c r="J350" s="460">
        <f>SUM(E350:E351)</f>
        <v>456</v>
      </c>
      <c r="K350" s="458" t="s">
        <v>716</v>
      </c>
      <c r="L350" s="458" t="s">
        <v>717</v>
      </c>
      <c r="N350" s="460">
        <v>1</v>
      </c>
      <c r="O350" s="460">
        <v>1</v>
      </c>
      <c r="P350" s="460">
        <v>1</v>
      </c>
      <c r="Q350" s="460">
        <v>1</v>
      </c>
      <c r="R350" s="460">
        <v>1</v>
      </c>
      <c r="S350" s="512" t="s">
        <v>1375</v>
      </c>
      <c r="T350" s="512">
        <v>1</v>
      </c>
      <c r="U350" s="512">
        <v>1</v>
      </c>
      <c r="V350" s="512">
        <v>-1</v>
      </c>
      <c r="W350" s="460">
        <v>1</v>
      </c>
      <c r="X350" s="483">
        <v>0</v>
      </c>
      <c r="Y350" s="502">
        <v>1</v>
      </c>
      <c r="Z350" s="513" t="s">
        <v>1375</v>
      </c>
      <c r="AA350" s="514" t="s">
        <v>1375</v>
      </c>
      <c r="AB350" s="514" t="s">
        <v>1375</v>
      </c>
      <c r="AC350" s="514" t="s">
        <v>1375</v>
      </c>
      <c r="AD350" s="514" t="s">
        <v>1375</v>
      </c>
      <c r="AE350" s="513" t="s">
        <v>1375</v>
      </c>
      <c r="AF350" s="460">
        <v>1</v>
      </c>
      <c r="AG350" s="460">
        <v>1</v>
      </c>
      <c r="AH350" s="512" t="s">
        <v>1375</v>
      </c>
      <c r="AI350" s="460">
        <v>1</v>
      </c>
      <c r="AJ350" s="512" t="s">
        <v>1375</v>
      </c>
      <c r="AK350" s="460">
        <v>1</v>
      </c>
      <c r="AL350" s="460">
        <v>1</v>
      </c>
      <c r="AM350" s="460">
        <v>1</v>
      </c>
      <c r="AN350" s="460">
        <v>1</v>
      </c>
      <c r="AO350" s="460">
        <v>1</v>
      </c>
      <c r="AP350" s="460">
        <v>1</v>
      </c>
      <c r="BC350" s="512" t="s">
        <v>1375</v>
      </c>
      <c r="BD350" s="512" t="s">
        <v>1375</v>
      </c>
      <c r="BE350" s="512" t="s">
        <v>1375</v>
      </c>
      <c r="BF350" s="512" t="s">
        <v>1375</v>
      </c>
      <c r="BG350" s="512" t="s">
        <v>1375</v>
      </c>
      <c r="BH350" s="512" t="s">
        <v>1375</v>
      </c>
      <c r="BI350" s="512" t="s">
        <v>1375</v>
      </c>
      <c r="BJ350" s="460">
        <v>-1</v>
      </c>
      <c r="BK350" s="460">
        <v>-1</v>
      </c>
      <c r="BL350" s="460">
        <v>-1</v>
      </c>
      <c r="BM350" s="517" t="s">
        <v>1375</v>
      </c>
      <c r="BN350" s="512" t="s">
        <v>1375</v>
      </c>
      <c r="BO350" s="460">
        <v>-1</v>
      </c>
      <c r="BP350" s="517" t="s">
        <v>1375</v>
      </c>
      <c r="BQ350" s="460">
        <v>1</v>
      </c>
      <c r="BR350" s="460">
        <v>1</v>
      </c>
      <c r="BS350" s="460">
        <v>1</v>
      </c>
      <c r="BT350" s="460">
        <v>-1</v>
      </c>
      <c r="BU350" s="460">
        <v>-1</v>
      </c>
      <c r="BV350" s="460">
        <v>-1</v>
      </c>
      <c r="BW350" s="517" t="s">
        <v>1375</v>
      </c>
      <c r="BX350" s="517" t="s">
        <v>1375</v>
      </c>
      <c r="BY350" s="517" t="s">
        <v>1375</v>
      </c>
      <c r="BZ350" s="517" t="s">
        <v>1375</v>
      </c>
      <c r="CA350" s="517" t="s">
        <v>1375</v>
      </c>
      <c r="CB350" s="460">
        <v>1</v>
      </c>
      <c r="CC350" s="460">
        <v>1</v>
      </c>
      <c r="CD350" s="460">
        <v>1</v>
      </c>
      <c r="CE350" s="523">
        <v>1</v>
      </c>
      <c r="CF350" s="523">
        <v>1</v>
      </c>
      <c r="CG350" s="523">
        <v>1</v>
      </c>
    </row>
    <row r="351" spans="1:85" ht="15" customHeight="1" x14ac:dyDescent="0.3">
      <c r="A351" s="460">
        <v>221</v>
      </c>
      <c r="B351" s="460" t="s">
        <v>977</v>
      </c>
      <c r="C351" s="460" t="s">
        <v>1010</v>
      </c>
      <c r="D351" s="460" t="s">
        <v>1016</v>
      </c>
      <c r="E351" s="460">
        <v>10</v>
      </c>
      <c r="F351" s="467"/>
      <c r="K351" s="458" t="s">
        <v>716</v>
      </c>
      <c r="L351" s="458" t="s">
        <v>717</v>
      </c>
      <c r="X351" s="483"/>
    </row>
    <row r="352" spans="1:85" ht="15" customHeight="1" x14ac:dyDescent="0.3">
      <c r="A352" s="460">
        <v>143</v>
      </c>
      <c r="B352" s="460" t="s">
        <v>624</v>
      </c>
      <c r="C352" s="460" t="s">
        <v>901</v>
      </c>
      <c r="D352" s="460" t="s">
        <v>644</v>
      </c>
      <c r="E352" s="460">
        <v>841</v>
      </c>
      <c r="F352" s="465">
        <v>92</v>
      </c>
      <c r="G352" s="460">
        <v>96</v>
      </c>
      <c r="H352" s="460">
        <v>2338</v>
      </c>
      <c r="I352" s="460">
        <f>SUM(H352:H354)</f>
        <v>2338</v>
      </c>
      <c r="J352" s="460">
        <f>SUM(E352:E354)</f>
        <v>915</v>
      </c>
      <c r="K352" s="458" t="s">
        <v>903</v>
      </c>
      <c r="N352" s="460">
        <v>-1</v>
      </c>
      <c r="O352" s="460">
        <v>-1</v>
      </c>
      <c r="P352" s="460">
        <v>1</v>
      </c>
      <c r="Q352" s="460">
        <v>1</v>
      </c>
      <c r="R352" s="460">
        <v>-1</v>
      </c>
      <c r="S352" s="460">
        <v>1</v>
      </c>
      <c r="T352" s="460">
        <v>-1</v>
      </c>
      <c r="U352" s="460">
        <v>-1</v>
      </c>
      <c r="V352" s="460">
        <v>1</v>
      </c>
      <c r="W352" s="460">
        <v>1</v>
      </c>
      <c r="X352" s="483">
        <v>0</v>
      </c>
      <c r="Y352" s="503">
        <v>1</v>
      </c>
      <c r="Z352" s="502">
        <v>1</v>
      </c>
      <c r="AA352" s="503">
        <v>1</v>
      </c>
      <c r="AB352" s="503">
        <v>1</v>
      </c>
      <c r="AC352" s="503">
        <v>1</v>
      </c>
      <c r="AD352" s="503">
        <v>1</v>
      </c>
      <c r="AE352" s="502">
        <v>1</v>
      </c>
      <c r="AF352" s="460">
        <v>1</v>
      </c>
      <c r="AG352" s="460">
        <v>1</v>
      </c>
      <c r="AH352" s="460">
        <v>-1</v>
      </c>
      <c r="AI352" s="460">
        <v>1</v>
      </c>
      <c r="AJ352" s="460">
        <v>-1</v>
      </c>
      <c r="AK352" s="460">
        <v>1</v>
      </c>
      <c r="AL352" s="460">
        <v>1</v>
      </c>
      <c r="AM352" s="460">
        <v>1</v>
      </c>
      <c r="AZ352" s="460">
        <v>1</v>
      </c>
      <c r="BA352" s="460">
        <v>1</v>
      </c>
      <c r="BB352" s="460">
        <v>1</v>
      </c>
      <c r="BC352" s="460">
        <v>-1</v>
      </c>
      <c r="BD352" s="460">
        <v>-1</v>
      </c>
      <c r="BE352" s="460">
        <v>-1</v>
      </c>
      <c r="BF352" s="460">
        <v>-1</v>
      </c>
      <c r="BG352" s="460">
        <v>-1</v>
      </c>
      <c r="BH352" s="460">
        <v>-1</v>
      </c>
      <c r="BI352" s="460">
        <v>-1</v>
      </c>
      <c r="BJ352" s="460">
        <v>-1</v>
      </c>
      <c r="BK352" s="460">
        <v>-1</v>
      </c>
      <c r="BL352" s="460">
        <v>-1</v>
      </c>
      <c r="BM352" s="460">
        <v>1</v>
      </c>
      <c r="BN352" s="460">
        <v>1</v>
      </c>
      <c r="BO352" s="460">
        <v>-1</v>
      </c>
      <c r="BP352" s="460">
        <v>1</v>
      </c>
      <c r="BQ352" s="460">
        <v>1</v>
      </c>
      <c r="BR352" s="460">
        <v>1</v>
      </c>
      <c r="BS352" s="460">
        <v>1</v>
      </c>
      <c r="BT352" s="515">
        <v>1</v>
      </c>
      <c r="BU352" s="523">
        <v>1</v>
      </c>
      <c r="BV352" s="523">
        <v>1</v>
      </c>
      <c r="BW352" s="523">
        <v>1</v>
      </c>
      <c r="BX352" s="460">
        <v>-1</v>
      </c>
      <c r="BY352" s="523">
        <v>1</v>
      </c>
      <c r="BZ352" s="460">
        <v>-1</v>
      </c>
      <c r="CA352" s="460">
        <v>1</v>
      </c>
      <c r="CB352" s="515">
        <v>-1</v>
      </c>
      <c r="CC352" s="515">
        <v>-1</v>
      </c>
      <c r="CD352" s="515">
        <v>-1</v>
      </c>
      <c r="CE352" s="460">
        <v>-1</v>
      </c>
      <c r="CF352" s="460">
        <v>-1</v>
      </c>
      <c r="CG352" s="460">
        <v>-1</v>
      </c>
    </row>
    <row r="353" spans="1:85" ht="15" customHeight="1" x14ac:dyDescent="0.3">
      <c r="A353" s="460">
        <v>244</v>
      </c>
      <c r="B353" s="460" t="s">
        <v>977</v>
      </c>
      <c r="C353" s="460" t="s">
        <v>1032</v>
      </c>
      <c r="D353" s="460" t="s">
        <v>1042</v>
      </c>
      <c r="E353" s="460">
        <v>10</v>
      </c>
      <c r="F353" s="467"/>
      <c r="K353" s="458" t="s">
        <v>903</v>
      </c>
      <c r="X353" s="483"/>
    </row>
    <row r="354" spans="1:85" ht="15" customHeight="1" x14ac:dyDescent="0.3">
      <c r="A354" s="460">
        <v>333</v>
      </c>
      <c r="B354" s="460" t="s">
        <v>1129</v>
      </c>
      <c r="C354" s="460" t="s">
        <v>1130</v>
      </c>
      <c r="D354" s="460" t="s">
        <v>1135</v>
      </c>
      <c r="E354" s="460">
        <v>64</v>
      </c>
      <c r="K354" s="458" t="s">
        <v>903</v>
      </c>
      <c r="X354" s="483"/>
    </row>
    <row r="355" spans="1:85" ht="15" customHeight="1" x14ac:dyDescent="0.3">
      <c r="A355" s="460">
        <v>24</v>
      </c>
      <c r="B355" s="460" t="s">
        <v>624</v>
      </c>
      <c r="C355" s="460" t="s">
        <v>625</v>
      </c>
      <c r="D355" s="460" t="s">
        <v>693</v>
      </c>
      <c r="E355" s="460">
        <v>580</v>
      </c>
      <c r="F355" s="465">
        <v>57</v>
      </c>
      <c r="G355" s="460">
        <v>65</v>
      </c>
      <c r="H355" s="460">
        <v>181</v>
      </c>
      <c r="I355" s="460">
        <f>SUM(H355:H357)</f>
        <v>181</v>
      </c>
      <c r="J355" s="460">
        <f>SUM(E355:E357)</f>
        <v>654</v>
      </c>
      <c r="K355" s="458" t="s">
        <v>694</v>
      </c>
      <c r="L355" s="458" t="s">
        <v>695</v>
      </c>
      <c r="N355" s="460">
        <v>1</v>
      </c>
      <c r="O355" s="460">
        <v>1</v>
      </c>
      <c r="P355" s="460">
        <v>1</v>
      </c>
      <c r="Q355" s="460" t="s">
        <v>1375</v>
      </c>
      <c r="R355" s="460">
        <v>-1</v>
      </c>
      <c r="S355" s="460">
        <v>1</v>
      </c>
      <c r="W355" s="460">
        <v>-1</v>
      </c>
      <c r="X355" s="483">
        <v>0</v>
      </c>
      <c r="Y355" s="503">
        <v>1</v>
      </c>
      <c r="Z355" s="502">
        <v>-1</v>
      </c>
      <c r="AA355" s="514" t="s">
        <v>1375</v>
      </c>
      <c r="AB355" s="514" t="s">
        <v>1375</v>
      </c>
      <c r="AC355" s="503">
        <v>1</v>
      </c>
      <c r="AD355" s="503">
        <v>1</v>
      </c>
      <c r="AE355" s="502">
        <v>1</v>
      </c>
      <c r="AF355" s="460">
        <v>1</v>
      </c>
      <c r="AG355" s="460">
        <v>1</v>
      </c>
      <c r="AH355" s="460">
        <v>1</v>
      </c>
      <c r="AI355" s="460">
        <v>1</v>
      </c>
      <c r="AJ355" s="460">
        <v>1</v>
      </c>
      <c r="AK355" s="460">
        <v>1</v>
      </c>
      <c r="AL355" s="460">
        <v>-1</v>
      </c>
      <c r="AM355" s="460">
        <v>1</v>
      </c>
      <c r="AN355" s="460">
        <v>-1</v>
      </c>
      <c r="AO355" s="460">
        <v>-1</v>
      </c>
      <c r="AP355" s="460">
        <v>-1</v>
      </c>
      <c r="BC355" s="460">
        <v>-1</v>
      </c>
      <c r="BD355" s="460">
        <v>-1</v>
      </c>
      <c r="BE355" s="460">
        <v>-1</v>
      </c>
      <c r="BF355" s="512" t="s">
        <v>1375</v>
      </c>
      <c r="BG355" s="512" t="s">
        <v>1375</v>
      </c>
      <c r="BH355" s="512" t="s">
        <v>1375</v>
      </c>
      <c r="BI355" s="512" t="s">
        <v>1375</v>
      </c>
      <c r="BJ355" s="460">
        <v>-1</v>
      </c>
      <c r="BK355" s="460">
        <v>-1</v>
      </c>
      <c r="BL355" s="460">
        <v>-1</v>
      </c>
      <c r="BM355" s="460">
        <v>1</v>
      </c>
      <c r="BN355" s="460">
        <v>-1</v>
      </c>
      <c r="BO355" s="517" t="s">
        <v>1375</v>
      </c>
      <c r="BP355" s="515">
        <v>-1</v>
      </c>
      <c r="BQ355" s="460">
        <v>1</v>
      </c>
      <c r="BR355" s="460">
        <v>1</v>
      </c>
      <c r="BS355" s="460">
        <v>1</v>
      </c>
      <c r="BT355" s="460">
        <v>-1</v>
      </c>
      <c r="BU355" s="460">
        <v>-1</v>
      </c>
      <c r="BV355" s="523">
        <v>1</v>
      </c>
      <c r="BW355" s="517" t="s">
        <v>1375</v>
      </c>
      <c r="BX355" s="460">
        <v>-1</v>
      </c>
      <c r="BY355" s="517" t="s">
        <v>1375</v>
      </c>
      <c r="BZ355" s="517" t="s">
        <v>1375</v>
      </c>
      <c r="CA355" s="517" t="s">
        <v>1375</v>
      </c>
      <c r="CB355" s="460">
        <v>1</v>
      </c>
      <c r="CC355" s="460">
        <v>1</v>
      </c>
      <c r="CD355" s="515" t="s">
        <v>1383</v>
      </c>
      <c r="CE355" s="515" t="s">
        <v>1383</v>
      </c>
      <c r="CF355" s="515" t="s">
        <v>1383</v>
      </c>
      <c r="CG355" s="515" t="s">
        <v>1383</v>
      </c>
    </row>
    <row r="356" spans="1:85" ht="15" customHeight="1" x14ac:dyDescent="0.3">
      <c r="A356" s="460">
        <v>231</v>
      </c>
      <c r="B356" s="460" t="s">
        <v>977</v>
      </c>
      <c r="C356" s="460" t="s">
        <v>1010</v>
      </c>
      <c r="D356" s="460" t="s">
        <v>1027</v>
      </c>
      <c r="E356" s="460">
        <v>10</v>
      </c>
      <c r="F356" s="467"/>
      <c r="K356" s="458" t="s">
        <v>694</v>
      </c>
      <c r="L356" s="458" t="s">
        <v>695</v>
      </c>
      <c r="X356" s="483"/>
    </row>
    <row r="357" spans="1:85" ht="15" customHeight="1" x14ac:dyDescent="0.3">
      <c r="A357" s="460">
        <v>429</v>
      </c>
      <c r="B357" s="460" t="s">
        <v>1129</v>
      </c>
      <c r="C357" s="460" t="s">
        <v>1130</v>
      </c>
      <c r="D357" s="460" t="s">
        <v>1253</v>
      </c>
      <c r="E357" s="460">
        <v>64</v>
      </c>
      <c r="K357" s="458" t="s">
        <v>694</v>
      </c>
      <c r="L357" s="458" t="s">
        <v>695</v>
      </c>
      <c r="X357" s="483"/>
    </row>
    <row r="358" spans="1:85" ht="15" customHeight="1" x14ac:dyDescent="0.3">
      <c r="A358" s="460">
        <v>58</v>
      </c>
      <c r="B358" s="460" t="s">
        <v>624</v>
      </c>
      <c r="C358" s="460" t="s">
        <v>753</v>
      </c>
      <c r="D358" s="460" t="s">
        <v>713</v>
      </c>
      <c r="E358" s="460">
        <v>634</v>
      </c>
      <c r="F358" s="465">
        <v>64</v>
      </c>
      <c r="G358" s="460">
        <v>68</v>
      </c>
      <c r="H358" s="460">
        <v>607</v>
      </c>
      <c r="I358" s="460">
        <f>SUM(H358:H360)</f>
        <v>607</v>
      </c>
      <c r="J358" s="460">
        <f>SUM(E358:E360)</f>
        <v>708</v>
      </c>
      <c r="K358" s="499" t="s">
        <v>774</v>
      </c>
      <c r="L358" s="497" t="s">
        <v>775</v>
      </c>
      <c r="M358" s="498">
        <v>1</v>
      </c>
      <c r="O358" s="496"/>
      <c r="P358" s="496"/>
      <c r="Q358" s="496"/>
      <c r="R358" s="496"/>
      <c r="S358" s="496"/>
      <c r="T358" s="496">
        <v>1</v>
      </c>
      <c r="U358" s="496">
        <v>1</v>
      </c>
      <c r="V358" s="496">
        <v>0</v>
      </c>
      <c r="W358" s="496"/>
      <c r="X358" s="496"/>
      <c r="Y358" s="503"/>
      <c r="Z358" s="496"/>
      <c r="AA358" s="496"/>
      <c r="AB358" s="496"/>
      <c r="AC358" s="496"/>
      <c r="AD358" s="496"/>
      <c r="AE358" s="496"/>
      <c r="AF358" s="496"/>
      <c r="AG358" s="496"/>
      <c r="AH358" s="496"/>
      <c r="AI358" s="496"/>
      <c r="AJ358" s="496"/>
      <c r="AK358" s="496"/>
      <c r="AL358" s="496"/>
      <c r="AM358" s="496"/>
      <c r="AN358" s="496"/>
      <c r="AO358" s="496"/>
      <c r="AP358" s="496"/>
      <c r="AQ358" s="496"/>
      <c r="AR358" s="496"/>
      <c r="AS358" s="496"/>
      <c r="AT358" s="496"/>
      <c r="AU358" s="496"/>
      <c r="AV358" s="496"/>
      <c r="AW358" s="496"/>
      <c r="AX358" s="496"/>
      <c r="AY358" s="496"/>
      <c r="AZ358" s="496"/>
      <c r="BA358" s="496"/>
      <c r="BB358" s="496"/>
      <c r="BC358" s="496"/>
      <c r="BD358" s="496"/>
      <c r="BE358" s="496"/>
      <c r="BF358" s="496"/>
      <c r="BG358" s="496"/>
      <c r="BH358" s="496"/>
      <c r="BI358" s="496"/>
      <c r="BJ358" s="496"/>
      <c r="BK358" s="496"/>
      <c r="BL358" s="496"/>
      <c r="BM358" s="496"/>
      <c r="BN358" s="496"/>
      <c r="BO358" s="496"/>
      <c r="BP358" s="496"/>
      <c r="BQ358" s="496"/>
      <c r="BR358" s="496"/>
      <c r="BS358" s="496"/>
      <c r="BT358" s="496"/>
      <c r="BU358" s="496"/>
      <c r="BV358" s="496"/>
      <c r="BW358" s="496"/>
      <c r="BX358" s="496"/>
      <c r="BY358" s="496"/>
      <c r="BZ358" s="496"/>
      <c r="CA358" s="496"/>
      <c r="CB358" s="496"/>
      <c r="CC358" s="496"/>
      <c r="CD358" s="496"/>
      <c r="CE358" s="496"/>
      <c r="CF358" s="496"/>
      <c r="CG358" s="496"/>
    </row>
    <row r="359" spans="1:85" ht="15" customHeight="1" x14ac:dyDescent="0.3">
      <c r="A359" s="460">
        <v>292</v>
      </c>
      <c r="B359" s="460" t="s">
        <v>977</v>
      </c>
      <c r="C359" s="460" t="s">
        <v>1010</v>
      </c>
      <c r="D359" s="460" t="s">
        <v>1091</v>
      </c>
      <c r="E359" s="460">
        <v>10</v>
      </c>
      <c r="F359" s="467"/>
      <c r="K359" s="458" t="s">
        <v>774</v>
      </c>
      <c r="L359" s="458" t="s">
        <v>775</v>
      </c>
      <c r="X359" s="483"/>
    </row>
    <row r="360" spans="1:85" ht="15" customHeight="1" x14ac:dyDescent="0.3">
      <c r="A360" s="460">
        <v>358</v>
      </c>
      <c r="B360" s="460" t="s">
        <v>1129</v>
      </c>
      <c r="C360" s="460" t="s">
        <v>1130</v>
      </c>
      <c r="D360" s="460" t="s">
        <v>1167</v>
      </c>
      <c r="E360" s="460">
        <v>64</v>
      </c>
      <c r="K360" s="458" t="s">
        <v>774</v>
      </c>
      <c r="L360" s="458" t="s">
        <v>775</v>
      </c>
      <c r="X360" s="483"/>
    </row>
    <row r="361" spans="1:85" ht="15" customHeight="1" x14ac:dyDescent="0.3">
      <c r="A361" s="460">
        <v>444</v>
      </c>
      <c r="B361" s="460" t="s">
        <v>1129</v>
      </c>
      <c r="C361" s="460" t="s">
        <v>1130</v>
      </c>
      <c r="D361" s="460" t="s">
        <v>1274</v>
      </c>
      <c r="E361" s="460">
        <v>64</v>
      </c>
      <c r="I361" s="460">
        <f>SUM(H361)</f>
        <v>0</v>
      </c>
      <c r="J361" s="460">
        <f>SUM(E361)</f>
        <v>64</v>
      </c>
      <c r="K361" s="499" t="s">
        <v>1275</v>
      </c>
      <c r="L361" s="497" t="s">
        <v>1151</v>
      </c>
      <c r="M361" s="498">
        <v>1</v>
      </c>
      <c r="O361" s="496"/>
      <c r="P361" s="496"/>
      <c r="Q361" s="496"/>
      <c r="R361" s="496"/>
      <c r="S361" s="496"/>
      <c r="T361" s="535" t="s">
        <v>1383</v>
      </c>
      <c r="U361" s="496"/>
      <c r="V361" s="496"/>
      <c r="W361" s="496"/>
      <c r="X361" s="496"/>
      <c r="Y361" s="503"/>
      <c r="Z361" s="496"/>
      <c r="AA361" s="496"/>
      <c r="AB361" s="496"/>
      <c r="AC361" s="496"/>
      <c r="AD361" s="496"/>
      <c r="AE361" s="496"/>
      <c r="AF361" s="496"/>
      <c r="AG361" s="496"/>
      <c r="AH361" s="496"/>
      <c r="AI361" s="496"/>
      <c r="AJ361" s="496"/>
      <c r="AK361" s="496"/>
      <c r="AL361" s="496"/>
      <c r="AM361" s="496"/>
      <c r="AN361" s="496"/>
      <c r="AO361" s="496"/>
      <c r="AP361" s="496"/>
      <c r="AQ361" s="496"/>
      <c r="AR361" s="496"/>
      <c r="AS361" s="496"/>
      <c r="AT361" s="496"/>
      <c r="AU361" s="496"/>
      <c r="AV361" s="496"/>
      <c r="AW361" s="496"/>
      <c r="AX361" s="496"/>
      <c r="AY361" s="496"/>
      <c r="AZ361" s="496"/>
      <c r="BA361" s="496"/>
      <c r="BB361" s="496"/>
      <c r="BC361" s="496"/>
      <c r="BD361" s="496"/>
      <c r="BE361" s="496"/>
      <c r="BF361" s="496"/>
      <c r="BG361" s="496"/>
      <c r="BH361" s="496"/>
      <c r="BI361" s="496"/>
      <c r="BJ361" s="496"/>
      <c r="BK361" s="496"/>
      <c r="BL361" s="496"/>
      <c r="BM361" s="496"/>
      <c r="BN361" s="496"/>
      <c r="BO361" s="496"/>
      <c r="BP361" s="496"/>
      <c r="BQ361" s="496"/>
      <c r="BR361" s="496"/>
      <c r="BS361" s="496"/>
      <c r="BT361" s="496"/>
      <c r="BU361" s="496"/>
      <c r="BV361" s="496"/>
      <c r="BW361" s="496"/>
      <c r="BX361" s="496"/>
      <c r="BY361" s="496"/>
      <c r="BZ361" s="496"/>
      <c r="CA361" s="496"/>
      <c r="CB361" s="496"/>
      <c r="CC361" s="496"/>
      <c r="CD361" s="496"/>
      <c r="CE361" s="496"/>
      <c r="CF361" s="496"/>
      <c r="CG361" s="496"/>
    </row>
    <row r="362" spans="1:85" ht="15" customHeight="1" x14ac:dyDescent="0.3">
      <c r="A362" s="460">
        <v>154</v>
      </c>
      <c r="B362" s="460" t="s">
        <v>906</v>
      </c>
      <c r="C362" s="460" t="s">
        <v>907</v>
      </c>
      <c r="D362" s="460" t="s">
        <v>928</v>
      </c>
      <c r="E362" s="460">
        <v>114</v>
      </c>
      <c r="F362" s="465">
        <v>13</v>
      </c>
      <c r="G362" s="460">
        <v>10</v>
      </c>
      <c r="I362" s="460">
        <f>SUM(H362)</f>
        <v>0</v>
      </c>
      <c r="J362" s="460">
        <f>SUM(E362)</f>
        <v>114</v>
      </c>
      <c r="K362" s="499" t="s">
        <v>929</v>
      </c>
      <c r="L362" s="497" t="s">
        <v>853</v>
      </c>
      <c r="M362" s="498">
        <v>1</v>
      </c>
      <c r="O362" s="496"/>
      <c r="P362" s="496"/>
      <c r="Q362" s="496"/>
      <c r="R362" s="496"/>
      <c r="S362" s="496"/>
      <c r="T362" s="496">
        <v>1</v>
      </c>
      <c r="U362" s="496">
        <v>1</v>
      </c>
      <c r="V362" s="496">
        <v>-1</v>
      </c>
      <c r="W362" s="496"/>
      <c r="X362" s="496"/>
      <c r="Z362" s="496"/>
      <c r="AA362" s="496"/>
      <c r="AB362" s="496"/>
      <c r="AC362" s="496"/>
      <c r="AD362" s="496"/>
      <c r="AE362" s="496"/>
      <c r="AF362" s="496"/>
      <c r="AG362" s="496"/>
      <c r="AH362" s="496"/>
      <c r="AI362" s="496"/>
      <c r="AJ362" s="496"/>
      <c r="AK362" s="496"/>
      <c r="AL362" s="496"/>
      <c r="AM362" s="496"/>
      <c r="AN362" s="496"/>
      <c r="AO362" s="496"/>
      <c r="AP362" s="496"/>
      <c r="AQ362" s="496"/>
      <c r="AR362" s="496"/>
      <c r="AS362" s="496"/>
      <c r="AT362" s="496"/>
      <c r="AU362" s="496"/>
      <c r="AV362" s="496"/>
      <c r="AW362" s="496"/>
      <c r="AX362" s="496"/>
      <c r="AY362" s="496"/>
      <c r="AZ362" s="496"/>
      <c r="BA362" s="496"/>
      <c r="BB362" s="496"/>
      <c r="BC362" s="496"/>
      <c r="BD362" s="496"/>
      <c r="BE362" s="496"/>
      <c r="BF362" s="496"/>
      <c r="BG362" s="496"/>
      <c r="BH362" s="496"/>
      <c r="BI362" s="496"/>
      <c r="BJ362" s="496"/>
      <c r="BK362" s="496"/>
      <c r="BL362" s="496"/>
      <c r="BM362" s="496"/>
      <c r="BN362" s="496"/>
      <c r="BO362" s="496"/>
      <c r="BP362" s="496"/>
      <c r="BQ362" s="496"/>
      <c r="BR362" s="496"/>
      <c r="BS362" s="496"/>
      <c r="BT362" s="496"/>
      <c r="BU362" s="496"/>
      <c r="BV362" s="496"/>
      <c r="BW362" s="496"/>
      <c r="BX362" s="496"/>
      <c r="BY362" s="496"/>
      <c r="BZ362" s="496"/>
      <c r="CA362" s="496"/>
      <c r="CB362" s="496"/>
      <c r="CC362" s="496"/>
      <c r="CD362" s="496"/>
      <c r="CE362" s="496"/>
      <c r="CF362" s="496"/>
      <c r="CG362" s="496"/>
    </row>
    <row r="363" spans="1:85" ht="15" customHeight="1" x14ac:dyDescent="0.3">
      <c r="A363" s="460">
        <v>123</v>
      </c>
      <c r="B363" s="460" t="s">
        <v>624</v>
      </c>
      <c r="C363" s="460" t="s">
        <v>845</v>
      </c>
      <c r="D363" s="460" t="s">
        <v>681</v>
      </c>
      <c r="E363" s="460">
        <v>297</v>
      </c>
      <c r="F363" s="465">
        <v>30</v>
      </c>
      <c r="G363" s="460">
        <v>31</v>
      </c>
      <c r="H363" s="460">
        <v>140</v>
      </c>
      <c r="I363" s="460">
        <f>SUM(H363:H364)</f>
        <v>140</v>
      </c>
      <c r="J363" s="460">
        <f>SUM(E363:E364)</f>
        <v>307</v>
      </c>
      <c r="K363" s="506" t="s">
        <v>873</v>
      </c>
      <c r="L363" s="497" t="s">
        <v>874</v>
      </c>
      <c r="M363" s="498">
        <v>1</v>
      </c>
      <c r="O363" s="496"/>
      <c r="P363" s="496"/>
      <c r="Q363" s="496"/>
      <c r="R363" s="496"/>
      <c r="S363" s="496"/>
      <c r="T363" s="535" t="s">
        <v>1383</v>
      </c>
      <c r="U363" s="496"/>
      <c r="V363" s="496"/>
      <c r="W363" s="496"/>
      <c r="X363" s="496"/>
      <c r="Z363" s="496"/>
      <c r="AA363" s="496"/>
      <c r="AB363" s="496"/>
      <c r="AC363" s="496"/>
      <c r="AD363" s="496"/>
      <c r="AE363" s="496"/>
      <c r="AF363" s="496"/>
      <c r="AG363" s="496"/>
      <c r="AH363" s="496"/>
      <c r="AI363" s="496"/>
      <c r="AJ363" s="496"/>
      <c r="AK363" s="496"/>
      <c r="AL363" s="496"/>
      <c r="AM363" s="496"/>
      <c r="AN363" s="496"/>
      <c r="AO363" s="496"/>
      <c r="AP363" s="496"/>
      <c r="AQ363" s="496"/>
      <c r="AR363" s="496"/>
      <c r="AS363" s="496"/>
      <c r="AT363" s="496"/>
      <c r="AU363" s="496"/>
      <c r="AV363" s="496"/>
      <c r="AW363" s="496"/>
      <c r="AX363" s="496"/>
      <c r="AY363" s="496"/>
      <c r="AZ363" s="496"/>
      <c r="BA363" s="496"/>
      <c r="BB363" s="496"/>
      <c r="BC363" s="496"/>
      <c r="BD363" s="496"/>
      <c r="BE363" s="496"/>
      <c r="BF363" s="496"/>
      <c r="BG363" s="496"/>
      <c r="BH363" s="496"/>
      <c r="BI363" s="496"/>
      <c r="BJ363" s="496"/>
      <c r="BK363" s="496"/>
      <c r="BL363" s="496"/>
      <c r="BM363" s="496"/>
      <c r="BN363" s="496"/>
      <c r="BO363" s="496"/>
      <c r="BP363" s="496"/>
      <c r="BQ363" s="496"/>
      <c r="BR363" s="496"/>
      <c r="BS363" s="496"/>
      <c r="BT363" s="496"/>
      <c r="BU363" s="496"/>
      <c r="BV363" s="496"/>
      <c r="BW363" s="496"/>
      <c r="BX363" s="496"/>
      <c r="BY363" s="496"/>
      <c r="BZ363" s="496"/>
      <c r="CA363" s="496"/>
      <c r="CB363" s="496"/>
      <c r="CC363" s="496"/>
      <c r="CD363" s="496"/>
      <c r="CE363" s="496"/>
      <c r="CF363" s="496"/>
      <c r="CG363" s="496"/>
    </row>
    <row r="364" spans="1:85" ht="15" customHeight="1" x14ac:dyDescent="0.3">
      <c r="A364" s="460">
        <v>325</v>
      </c>
      <c r="B364" s="460" t="s">
        <v>977</v>
      </c>
      <c r="C364" s="460" t="s">
        <v>1032</v>
      </c>
      <c r="D364" s="460" t="s">
        <v>1124</v>
      </c>
      <c r="E364" s="460">
        <v>10</v>
      </c>
      <c r="F364" s="467"/>
      <c r="K364" s="458" t="s">
        <v>873</v>
      </c>
      <c r="L364" s="458" t="s">
        <v>874</v>
      </c>
      <c r="X364" s="483"/>
      <c r="Y364" s="503"/>
    </row>
    <row r="365" spans="1:85" ht="15" customHeight="1" x14ac:dyDescent="0.3">
      <c r="A365" s="460">
        <v>261</v>
      </c>
      <c r="B365" s="460" t="s">
        <v>977</v>
      </c>
      <c r="C365" s="460" t="s">
        <v>978</v>
      </c>
      <c r="D365" s="460" t="s">
        <v>1059</v>
      </c>
      <c r="E365" s="460">
        <v>10</v>
      </c>
      <c r="I365" s="460">
        <f>SUM(H365:H367,H135)</f>
        <v>0</v>
      </c>
      <c r="J365" s="495">
        <f>SUM(E365:E367,E135)</f>
        <v>168</v>
      </c>
      <c r="K365" s="499" t="s">
        <v>1060</v>
      </c>
      <c r="L365" s="497"/>
      <c r="M365" s="498">
        <v>1</v>
      </c>
      <c r="O365" s="496"/>
      <c r="P365" s="496"/>
      <c r="Q365" s="496"/>
      <c r="R365" s="496"/>
      <c r="S365" s="496"/>
      <c r="T365" s="496">
        <v>1</v>
      </c>
      <c r="U365" s="496">
        <v>-1</v>
      </c>
      <c r="V365" s="496">
        <v>1</v>
      </c>
      <c r="W365" s="496"/>
      <c r="X365" s="496"/>
      <c r="Z365" s="496"/>
      <c r="AA365" s="496"/>
      <c r="AB365" s="496"/>
      <c r="AC365" s="496"/>
      <c r="AD365" s="496"/>
      <c r="AE365" s="496"/>
      <c r="AF365" s="496"/>
      <c r="AG365" s="496"/>
      <c r="AH365" s="496"/>
      <c r="AI365" s="496"/>
      <c r="AJ365" s="496"/>
      <c r="AK365" s="496"/>
      <c r="AL365" s="496"/>
      <c r="AM365" s="496"/>
      <c r="AN365" s="496"/>
      <c r="AO365" s="496"/>
      <c r="AP365" s="496"/>
      <c r="AQ365" s="496"/>
      <c r="AR365" s="496"/>
      <c r="AS365" s="496"/>
      <c r="AT365" s="496"/>
      <c r="AU365" s="496"/>
      <c r="AV365" s="496"/>
      <c r="AW365" s="496"/>
      <c r="AX365" s="496"/>
      <c r="AY365" s="496"/>
      <c r="AZ365" s="496"/>
      <c r="BA365" s="496"/>
      <c r="BB365" s="496"/>
      <c r="BC365" s="496"/>
      <c r="BD365" s="496"/>
      <c r="BE365" s="496"/>
      <c r="BF365" s="496"/>
      <c r="BG365" s="496"/>
      <c r="BH365" s="496"/>
      <c r="BI365" s="496"/>
      <c r="BJ365" s="496"/>
      <c r="BK365" s="496"/>
      <c r="BL365" s="496"/>
      <c r="BM365" s="496"/>
      <c r="BN365" s="496"/>
      <c r="BO365" s="496"/>
      <c r="BP365" s="496"/>
      <c r="BQ365" s="496"/>
      <c r="BR365" s="496"/>
      <c r="BS365" s="496"/>
      <c r="BT365" s="496"/>
      <c r="BU365" s="496"/>
      <c r="BV365" s="496"/>
      <c r="BW365" s="496"/>
      <c r="BX365" s="496"/>
      <c r="BY365" s="496"/>
      <c r="BZ365" s="496"/>
      <c r="CA365" s="496"/>
      <c r="CB365" s="496"/>
      <c r="CC365" s="496"/>
      <c r="CD365" s="496"/>
      <c r="CE365" s="496"/>
      <c r="CF365" s="496"/>
      <c r="CG365" s="496"/>
    </row>
    <row r="366" spans="1:85" ht="15" customHeight="1" x14ac:dyDescent="0.3">
      <c r="A366" s="460">
        <v>360</v>
      </c>
      <c r="B366" s="460" t="s">
        <v>1129</v>
      </c>
      <c r="C366" s="460" t="s">
        <v>1130</v>
      </c>
      <c r="D366" s="460" t="s">
        <v>1169</v>
      </c>
      <c r="E366" s="460">
        <v>64</v>
      </c>
      <c r="K366" s="458" t="s">
        <v>1060</v>
      </c>
      <c r="X366" s="483"/>
    </row>
    <row r="367" spans="1:85" ht="15" customHeight="1" x14ac:dyDescent="0.3">
      <c r="A367" s="460">
        <v>477</v>
      </c>
      <c r="B367" s="460" t="s">
        <v>1129</v>
      </c>
      <c r="C367" s="460" t="s">
        <v>1130</v>
      </c>
      <c r="D367" s="460" t="s">
        <v>1309</v>
      </c>
      <c r="E367" s="460">
        <v>30</v>
      </c>
      <c r="F367" s="467"/>
      <c r="K367" s="458" t="s">
        <v>1060</v>
      </c>
      <c r="X367" s="483"/>
      <c r="Y367" s="503"/>
    </row>
    <row r="368" spans="1:85" ht="15" customHeight="1" x14ac:dyDescent="0.3">
      <c r="A368" s="460">
        <v>78</v>
      </c>
      <c r="B368" s="460" t="s">
        <v>624</v>
      </c>
      <c r="C368" s="460" t="s">
        <v>784</v>
      </c>
      <c r="D368" s="460" t="s">
        <v>670</v>
      </c>
      <c r="E368" s="460">
        <v>734</v>
      </c>
      <c r="F368" s="465">
        <v>77</v>
      </c>
      <c r="G368" s="460">
        <v>84</v>
      </c>
      <c r="H368" s="460">
        <v>321</v>
      </c>
      <c r="I368" s="460">
        <f>SUM(H368:H370)</f>
        <v>321</v>
      </c>
      <c r="J368" s="460">
        <f>SUM(E368:E370)</f>
        <v>808</v>
      </c>
      <c r="K368" s="499" t="s">
        <v>806</v>
      </c>
      <c r="L368" s="497" t="s">
        <v>646</v>
      </c>
      <c r="M368" s="498">
        <v>1</v>
      </c>
      <c r="O368" s="496"/>
      <c r="P368" s="496"/>
      <c r="Q368" s="496"/>
      <c r="R368" s="496"/>
      <c r="S368" s="496"/>
      <c r="T368" s="496" t="s">
        <v>1447</v>
      </c>
      <c r="U368" s="496">
        <v>-1</v>
      </c>
      <c r="V368" s="496">
        <v>1</v>
      </c>
      <c r="W368" s="496"/>
      <c r="X368" s="496"/>
      <c r="Z368" s="496"/>
      <c r="AA368" s="496"/>
      <c r="AB368" s="496"/>
      <c r="AC368" s="496"/>
      <c r="AD368" s="496"/>
      <c r="AE368" s="496"/>
      <c r="AF368" s="496"/>
      <c r="AG368" s="496"/>
      <c r="AH368" s="496"/>
      <c r="AI368" s="496"/>
      <c r="AJ368" s="496"/>
      <c r="AK368" s="496"/>
      <c r="AL368" s="496"/>
      <c r="AM368" s="496"/>
      <c r="AN368" s="496"/>
      <c r="AO368" s="496"/>
      <c r="AP368" s="496"/>
      <c r="AQ368" s="496"/>
      <c r="AR368" s="496"/>
      <c r="AS368" s="496"/>
      <c r="AT368" s="496"/>
      <c r="AU368" s="496"/>
      <c r="AV368" s="496"/>
      <c r="AW368" s="496"/>
      <c r="AX368" s="496"/>
      <c r="AY368" s="496"/>
      <c r="AZ368" s="496"/>
      <c r="BA368" s="496"/>
      <c r="BB368" s="496"/>
      <c r="BC368" s="496"/>
      <c r="BD368" s="496"/>
      <c r="BE368" s="496"/>
      <c r="BF368" s="496"/>
      <c r="BG368" s="496"/>
      <c r="BH368" s="496"/>
      <c r="BI368" s="496"/>
      <c r="BJ368" s="496"/>
      <c r="BK368" s="496"/>
      <c r="BL368" s="496"/>
      <c r="BM368" s="496"/>
      <c r="BN368" s="496"/>
      <c r="BO368" s="496"/>
      <c r="BP368" s="496"/>
      <c r="BQ368" s="496"/>
      <c r="BR368" s="496"/>
      <c r="BS368" s="496"/>
      <c r="BT368" s="496"/>
      <c r="BU368" s="496"/>
      <c r="BV368" s="496"/>
      <c r="BW368" s="496"/>
      <c r="BX368" s="496"/>
      <c r="BY368" s="496"/>
      <c r="BZ368" s="496"/>
      <c r="CA368" s="496"/>
      <c r="CB368" s="496"/>
      <c r="CC368" s="496"/>
      <c r="CD368" s="496"/>
      <c r="CE368" s="496"/>
      <c r="CF368" s="496"/>
      <c r="CG368" s="496"/>
    </row>
    <row r="369" spans="1:85" ht="15" customHeight="1" x14ac:dyDescent="0.3">
      <c r="A369" s="460">
        <v>274</v>
      </c>
      <c r="B369" s="460" t="s">
        <v>977</v>
      </c>
      <c r="C369" s="460" t="s">
        <v>978</v>
      </c>
      <c r="D369" s="460" t="s">
        <v>1073</v>
      </c>
      <c r="E369" s="460">
        <v>10</v>
      </c>
      <c r="F369" s="467"/>
      <c r="K369" s="458" t="s">
        <v>806</v>
      </c>
      <c r="L369" s="458" t="s">
        <v>646</v>
      </c>
      <c r="X369" s="483"/>
    </row>
    <row r="370" spans="1:85" ht="15" customHeight="1" x14ac:dyDescent="0.3">
      <c r="A370" s="460">
        <v>449</v>
      </c>
      <c r="B370" s="460" t="s">
        <v>1129</v>
      </c>
      <c r="C370" s="460" t="s">
        <v>1130</v>
      </c>
      <c r="D370" s="460" t="s">
        <v>1280</v>
      </c>
      <c r="E370" s="460">
        <v>64</v>
      </c>
      <c r="K370" s="458" t="s">
        <v>806</v>
      </c>
      <c r="L370" s="458" t="s">
        <v>646</v>
      </c>
      <c r="X370" s="483"/>
    </row>
    <row r="371" spans="1:85" ht="15" customHeight="1" x14ac:dyDescent="0.3">
      <c r="A371" s="460">
        <v>226</v>
      </c>
      <c r="B371" s="460" t="s">
        <v>977</v>
      </c>
      <c r="C371" s="460" t="s">
        <v>1010</v>
      </c>
      <c r="D371" s="460" t="s">
        <v>1021</v>
      </c>
      <c r="E371" s="460">
        <v>10</v>
      </c>
      <c r="F371" s="467"/>
      <c r="I371" s="460">
        <f>SUM(H371)</f>
        <v>0</v>
      </c>
      <c r="J371" s="460">
        <f>SUM(E371)</f>
        <v>10</v>
      </c>
      <c r="K371" s="458" t="s">
        <v>1022</v>
      </c>
      <c r="L371" s="458" t="s">
        <v>783</v>
      </c>
      <c r="N371" s="460">
        <v>1</v>
      </c>
      <c r="O371" s="460">
        <v>1</v>
      </c>
      <c r="P371" s="460">
        <v>1</v>
      </c>
      <c r="Q371" s="460">
        <v>1</v>
      </c>
      <c r="R371" s="483">
        <v>1</v>
      </c>
      <c r="S371" s="483">
        <v>-1</v>
      </c>
      <c r="T371" s="460" t="s">
        <v>1447</v>
      </c>
      <c r="U371" s="483">
        <v>-1</v>
      </c>
      <c r="V371" s="483">
        <v>1</v>
      </c>
      <c r="W371" s="460">
        <v>1</v>
      </c>
      <c r="X371" s="483">
        <v>0</v>
      </c>
      <c r="Y371" s="502" t="s">
        <v>1383</v>
      </c>
      <c r="Z371" s="502">
        <v>1</v>
      </c>
      <c r="AA371" s="503">
        <v>1</v>
      </c>
      <c r="AB371" s="503">
        <v>1</v>
      </c>
      <c r="AC371" s="503">
        <v>1</v>
      </c>
      <c r="AD371" s="503">
        <v>1</v>
      </c>
      <c r="AE371" s="502">
        <v>-1</v>
      </c>
      <c r="AF371" s="460">
        <v>1</v>
      </c>
      <c r="AG371" s="460">
        <v>1</v>
      </c>
      <c r="AH371" s="460">
        <v>-1</v>
      </c>
      <c r="AI371" s="460">
        <v>1</v>
      </c>
      <c r="AJ371" s="460">
        <v>-1</v>
      </c>
      <c r="AK371" s="460">
        <v>1</v>
      </c>
      <c r="AL371" s="460">
        <v>1</v>
      </c>
      <c r="AM371" s="460">
        <v>1</v>
      </c>
      <c r="BC371" s="460">
        <v>1</v>
      </c>
      <c r="BD371" s="460">
        <v>1</v>
      </c>
      <c r="BE371" s="460">
        <v>1</v>
      </c>
      <c r="BF371" s="460">
        <v>1</v>
      </c>
      <c r="BG371" s="460">
        <v>1</v>
      </c>
      <c r="BH371" s="460">
        <v>1</v>
      </c>
      <c r="BI371" s="460">
        <v>1</v>
      </c>
      <c r="BJ371" s="460">
        <v>-1</v>
      </c>
      <c r="BK371" s="460">
        <v>-1</v>
      </c>
      <c r="BL371" s="460">
        <v>-1</v>
      </c>
      <c r="BM371" s="460">
        <v>-1</v>
      </c>
      <c r="BN371" s="460">
        <v>-1</v>
      </c>
      <c r="BO371" s="460">
        <v>1</v>
      </c>
      <c r="BP371" s="460">
        <v>1</v>
      </c>
      <c r="BQ371" s="460">
        <v>1</v>
      </c>
      <c r="BR371" s="460">
        <v>1</v>
      </c>
      <c r="BS371" s="460">
        <v>1</v>
      </c>
      <c r="BT371" s="515">
        <v>1</v>
      </c>
      <c r="BU371" s="460">
        <v>-1</v>
      </c>
      <c r="BV371" s="460">
        <v>-1</v>
      </c>
      <c r="BW371" s="460">
        <v>-1</v>
      </c>
      <c r="BX371" s="460">
        <v>-1</v>
      </c>
      <c r="BY371" s="460">
        <v>-1</v>
      </c>
      <c r="BZ371" s="460">
        <v>-1</v>
      </c>
      <c r="CA371" s="460">
        <v>1</v>
      </c>
      <c r="CB371" s="460">
        <v>1</v>
      </c>
      <c r="CC371" s="460">
        <v>1</v>
      </c>
      <c r="CD371" s="460">
        <v>1</v>
      </c>
      <c r="CE371" s="523">
        <v>1</v>
      </c>
      <c r="CF371" s="523">
        <v>1</v>
      </c>
      <c r="CG371" s="523">
        <v>1</v>
      </c>
    </row>
    <row r="372" spans="1:85" ht="15" customHeight="1" x14ac:dyDescent="0.3">
      <c r="A372" s="460">
        <v>177</v>
      </c>
      <c r="B372" s="460" t="s">
        <v>942</v>
      </c>
      <c r="C372" s="460" t="s">
        <v>784</v>
      </c>
      <c r="D372" s="460" t="s">
        <v>946</v>
      </c>
      <c r="E372" s="460">
        <v>124</v>
      </c>
      <c r="F372" s="465">
        <v>26</v>
      </c>
      <c r="G372" s="460">
        <v>23</v>
      </c>
      <c r="I372" s="460">
        <f>SUM(H372:H373)</f>
        <v>0</v>
      </c>
      <c r="J372" s="460">
        <f>SUM(E372:E373)</f>
        <v>208</v>
      </c>
      <c r="K372" s="499" t="s">
        <v>971</v>
      </c>
      <c r="L372" s="497" t="s">
        <v>972</v>
      </c>
      <c r="M372" s="498">
        <v>1</v>
      </c>
      <c r="N372" s="496"/>
      <c r="O372" s="496"/>
      <c r="P372" s="496"/>
      <c r="Q372" s="496"/>
      <c r="R372" s="496"/>
      <c r="S372" s="496"/>
      <c r="T372" s="535" t="s">
        <v>1383</v>
      </c>
      <c r="U372" s="496"/>
      <c r="V372" s="496"/>
      <c r="W372" s="496"/>
      <c r="X372" s="496"/>
      <c r="Z372" s="496"/>
      <c r="AA372" s="496"/>
      <c r="AB372" s="496"/>
      <c r="AC372" s="496"/>
      <c r="AD372" s="496"/>
      <c r="AE372" s="496"/>
      <c r="AF372" s="496"/>
      <c r="AG372" s="496"/>
      <c r="AH372" s="496"/>
      <c r="AI372" s="496"/>
      <c r="AJ372" s="496"/>
      <c r="AK372" s="496"/>
      <c r="AL372" s="496"/>
      <c r="AM372" s="496"/>
      <c r="AN372" s="496"/>
      <c r="AO372" s="496"/>
      <c r="AP372" s="496"/>
      <c r="AQ372" s="496"/>
      <c r="AR372" s="496"/>
      <c r="AS372" s="496"/>
      <c r="AT372" s="496"/>
      <c r="AU372" s="496"/>
      <c r="AV372" s="496"/>
      <c r="AW372" s="496"/>
      <c r="AX372" s="496"/>
      <c r="AY372" s="496"/>
      <c r="AZ372" s="496"/>
      <c r="BA372" s="496"/>
      <c r="BB372" s="496"/>
      <c r="BC372" s="496"/>
      <c r="BD372" s="496"/>
      <c r="BE372" s="496"/>
      <c r="BF372" s="496"/>
      <c r="BG372" s="496"/>
      <c r="BH372" s="496"/>
      <c r="BI372" s="496"/>
      <c r="BJ372" s="496"/>
      <c r="BK372" s="496"/>
      <c r="BL372" s="496"/>
      <c r="BM372" s="496"/>
      <c r="BN372" s="496"/>
      <c r="BO372" s="496"/>
      <c r="BP372" s="496"/>
      <c r="BQ372" s="496"/>
      <c r="BR372" s="496"/>
      <c r="BS372" s="496"/>
      <c r="BT372" s="496"/>
      <c r="BU372" s="496"/>
      <c r="BV372" s="496"/>
      <c r="BW372" s="496"/>
      <c r="BX372" s="496"/>
      <c r="BY372" s="496"/>
      <c r="BZ372" s="496"/>
      <c r="CA372" s="496"/>
      <c r="CB372" s="496"/>
      <c r="CC372" s="496"/>
      <c r="CD372" s="496"/>
      <c r="CE372" s="496"/>
      <c r="CF372" s="496"/>
      <c r="CG372" s="496"/>
    </row>
    <row r="373" spans="1:85" ht="15" customHeight="1" x14ac:dyDescent="0.3">
      <c r="A373" s="460">
        <v>178</v>
      </c>
      <c r="B373" s="460" t="s">
        <v>942</v>
      </c>
      <c r="C373" s="460" t="s">
        <v>784</v>
      </c>
      <c r="D373" s="460" t="s">
        <v>949</v>
      </c>
      <c r="E373" s="460">
        <v>84</v>
      </c>
      <c r="F373" s="465">
        <v>12</v>
      </c>
      <c r="G373" s="460">
        <v>11</v>
      </c>
      <c r="K373" s="458" t="s">
        <v>971</v>
      </c>
      <c r="L373" s="458" t="s">
        <v>972</v>
      </c>
      <c r="X373" s="483"/>
      <c r="Y373" s="503"/>
    </row>
    <row r="374" spans="1:85" ht="15" customHeight="1" x14ac:dyDescent="0.3">
      <c r="A374" s="460">
        <v>179</v>
      </c>
      <c r="B374" s="460" t="s">
        <v>942</v>
      </c>
      <c r="C374" s="460" t="s">
        <v>784</v>
      </c>
      <c r="D374" s="460" t="s">
        <v>952</v>
      </c>
      <c r="E374" s="460">
        <v>84</v>
      </c>
      <c r="F374" s="465">
        <v>12</v>
      </c>
      <c r="G374" s="460">
        <v>11</v>
      </c>
      <c r="I374" s="460">
        <f>SUM(H374:H375)</f>
        <v>0</v>
      </c>
      <c r="J374" s="460">
        <f>SUM(E374:E375)</f>
        <v>198</v>
      </c>
      <c r="K374" s="499" t="s">
        <v>971</v>
      </c>
      <c r="L374" s="497" t="s">
        <v>973</v>
      </c>
      <c r="M374" s="498">
        <v>1</v>
      </c>
      <c r="N374" s="496"/>
      <c r="O374" s="496"/>
      <c r="P374" s="496"/>
      <c r="Q374" s="496"/>
      <c r="R374" s="496"/>
      <c r="S374" s="496"/>
      <c r="T374" s="535" t="s">
        <v>1383</v>
      </c>
      <c r="U374" s="496"/>
      <c r="V374" s="496"/>
      <c r="W374" s="496"/>
      <c r="X374" s="496"/>
      <c r="Z374" s="496"/>
      <c r="AA374" s="496"/>
      <c r="AB374" s="496"/>
      <c r="AC374" s="496"/>
      <c r="AD374" s="496"/>
      <c r="AE374" s="496"/>
      <c r="AF374" s="496"/>
      <c r="AG374" s="496"/>
      <c r="AH374" s="496"/>
      <c r="AI374" s="496"/>
      <c r="AJ374" s="496"/>
      <c r="AK374" s="496"/>
      <c r="AL374" s="496"/>
      <c r="AM374" s="496"/>
      <c r="AN374" s="496"/>
      <c r="AO374" s="496"/>
      <c r="AP374" s="496"/>
      <c r="AQ374" s="496"/>
      <c r="AR374" s="496"/>
      <c r="AS374" s="496"/>
      <c r="AT374" s="496"/>
      <c r="AU374" s="496"/>
      <c r="AV374" s="496"/>
      <c r="AW374" s="496"/>
      <c r="AX374" s="496"/>
      <c r="AY374" s="496"/>
      <c r="AZ374" s="496"/>
      <c r="BA374" s="496"/>
      <c r="BB374" s="496"/>
      <c r="BC374" s="496"/>
      <c r="BD374" s="496"/>
      <c r="BE374" s="496"/>
      <c r="BF374" s="496"/>
      <c r="BG374" s="496"/>
      <c r="BH374" s="496"/>
      <c r="BI374" s="496"/>
      <c r="BJ374" s="496"/>
      <c r="BK374" s="496"/>
      <c r="BL374" s="496"/>
      <c r="BM374" s="496"/>
      <c r="BN374" s="496"/>
      <c r="BO374" s="496"/>
      <c r="BP374" s="496"/>
      <c r="BQ374" s="496"/>
      <c r="BR374" s="496"/>
      <c r="BS374" s="496"/>
      <c r="BT374" s="496"/>
      <c r="BU374" s="496"/>
      <c r="BV374" s="496"/>
      <c r="BW374" s="496"/>
      <c r="BX374" s="496"/>
      <c r="BY374" s="496"/>
      <c r="BZ374" s="496"/>
      <c r="CA374" s="496"/>
      <c r="CB374" s="496"/>
      <c r="CC374" s="496"/>
      <c r="CD374" s="496"/>
      <c r="CE374" s="496"/>
      <c r="CF374" s="496"/>
      <c r="CG374" s="496"/>
    </row>
    <row r="375" spans="1:85" ht="15" customHeight="1" x14ac:dyDescent="0.3">
      <c r="A375" s="460">
        <v>180</v>
      </c>
      <c r="B375" s="460" t="s">
        <v>942</v>
      </c>
      <c r="C375" s="460" t="s">
        <v>784</v>
      </c>
      <c r="D375" s="460" t="s">
        <v>953</v>
      </c>
      <c r="E375" s="460">
        <v>114</v>
      </c>
      <c r="F375" s="465">
        <v>18</v>
      </c>
      <c r="G375" s="460">
        <v>16</v>
      </c>
      <c r="K375" s="458" t="s">
        <v>971</v>
      </c>
      <c r="L375" s="458" t="s">
        <v>973</v>
      </c>
      <c r="X375" s="483"/>
    </row>
    <row r="376" spans="1:85" ht="15" customHeight="1" x14ac:dyDescent="0.3">
      <c r="A376" s="460">
        <v>19</v>
      </c>
      <c r="B376" s="460" t="s">
        <v>624</v>
      </c>
      <c r="C376" s="460" t="s">
        <v>625</v>
      </c>
      <c r="D376" s="460" t="s">
        <v>678</v>
      </c>
      <c r="E376" s="460">
        <v>277</v>
      </c>
      <c r="F376" s="465">
        <v>30</v>
      </c>
      <c r="G376" s="460">
        <v>31</v>
      </c>
      <c r="H376" s="460">
        <v>88</v>
      </c>
      <c r="I376" s="460">
        <f>SUM(H376:H377)</f>
        <v>88</v>
      </c>
      <c r="J376" s="460">
        <f>SUM(E376:E377)</f>
        <v>287</v>
      </c>
      <c r="K376" s="458" t="s">
        <v>679</v>
      </c>
      <c r="L376" s="458" t="s">
        <v>680</v>
      </c>
      <c r="N376" s="460">
        <v>1</v>
      </c>
      <c r="O376" s="460">
        <v>1</v>
      </c>
      <c r="P376" s="460">
        <v>1</v>
      </c>
      <c r="Q376" s="460">
        <v>1</v>
      </c>
      <c r="R376" s="460">
        <v>1</v>
      </c>
      <c r="S376" s="460">
        <v>-1</v>
      </c>
      <c r="T376" s="512" t="s">
        <v>1383</v>
      </c>
      <c r="W376" s="460">
        <v>1</v>
      </c>
      <c r="X376" s="483">
        <v>0</v>
      </c>
      <c r="Y376" s="503">
        <v>1</v>
      </c>
      <c r="Z376" s="502">
        <v>1</v>
      </c>
      <c r="AA376" s="503">
        <v>1</v>
      </c>
      <c r="AB376" s="503">
        <v>1</v>
      </c>
      <c r="AC376" s="503">
        <v>1</v>
      </c>
      <c r="AD376" s="503">
        <v>1</v>
      </c>
      <c r="AE376" s="502">
        <v>-1</v>
      </c>
      <c r="AF376" s="460">
        <v>1</v>
      </c>
      <c r="AG376" s="460">
        <v>1</v>
      </c>
      <c r="AH376" s="460">
        <v>-1</v>
      </c>
      <c r="AI376" s="460">
        <v>1</v>
      </c>
      <c r="AJ376" s="460">
        <v>-1</v>
      </c>
      <c r="AK376" s="460">
        <v>1</v>
      </c>
      <c r="AL376" s="460">
        <v>1</v>
      </c>
      <c r="AM376" s="460">
        <v>1</v>
      </c>
      <c r="AN376" s="460">
        <v>1</v>
      </c>
      <c r="AO376" s="460">
        <v>1</v>
      </c>
      <c r="AP376" s="460">
        <v>1</v>
      </c>
      <c r="BC376" s="460">
        <v>1</v>
      </c>
      <c r="BD376" s="460">
        <v>1</v>
      </c>
      <c r="BE376" s="460">
        <v>1</v>
      </c>
      <c r="BF376" s="460">
        <v>1</v>
      </c>
      <c r="BG376" s="460">
        <v>1</v>
      </c>
      <c r="BH376" s="460">
        <v>1</v>
      </c>
      <c r="BI376" s="460">
        <v>-1</v>
      </c>
      <c r="BJ376" s="460">
        <v>1</v>
      </c>
      <c r="BK376" s="460">
        <v>1</v>
      </c>
      <c r="BL376" s="460">
        <v>1</v>
      </c>
      <c r="BM376" s="460">
        <v>-1</v>
      </c>
      <c r="BN376" s="460">
        <v>-1</v>
      </c>
      <c r="BO376" s="517" t="s">
        <v>1375</v>
      </c>
      <c r="BP376" s="460">
        <v>1</v>
      </c>
      <c r="BQ376" s="460">
        <v>1</v>
      </c>
      <c r="BR376" s="460">
        <v>1</v>
      </c>
      <c r="BS376" s="460">
        <v>1</v>
      </c>
      <c r="BT376" s="460">
        <v>-1</v>
      </c>
      <c r="BU376" s="460">
        <v>-1</v>
      </c>
      <c r="BV376" s="460">
        <v>-1</v>
      </c>
      <c r="BW376" s="460">
        <v>-1</v>
      </c>
      <c r="BX376" s="460">
        <v>-1</v>
      </c>
      <c r="BY376" s="460">
        <v>-1</v>
      </c>
      <c r="BZ376" s="523">
        <v>1</v>
      </c>
      <c r="CA376" s="460">
        <v>1</v>
      </c>
      <c r="CB376" s="460">
        <v>1</v>
      </c>
      <c r="CC376" s="460">
        <v>1</v>
      </c>
      <c r="CD376" s="460">
        <v>1</v>
      </c>
      <c r="CE376" s="523">
        <v>1</v>
      </c>
      <c r="CF376" s="523">
        <v>1</v>
      </c>
      <c r="CG376" s="523">
        <v>1</v>
      </c>
    </row>
    <row r="377" spans="1:85" ht="15" customHeight="1" x14ac:dyDescent="0.3">
      <c r="A377" s="467">
        <v>215</v>
      </c>
      <c r="B377" s="467" t="s">
        <v>977</v>
      </c>
      <c r="C377" s="467" t="s">
        <v>978</v>
      </c>
      <c r="D377" s="467" t="s">
        <v>1009</v>
      </c>
      <c r="E377" s="467">
        <v>10</v>
      </c>
      <c r="F377" s="467"/>
      <c r="G377" s="467"/>
      <c r="J377" s="467"/>
      <c r="K377" s="468" t="s">
        <v>679</v>
      </c>
      <c r="L377" s="468" t="s">
        <v>680</v>
      </c>
      <c r="X377" s="483"/>
    </row>
    <row r="378" spans="1:85" ht="15" customHeight="1" x14ac:dyDescent="0.3">
      <c r="A378" s="460">
        <v>159</v>
      </c>
      <c r="B378" s="460" t="s">
        <v>906</v>
      </c>
      <c r="C378" s="460" t="s">
        <v>907</v>
      </c>
      <c r="D378" s="460" t="s">
        <v>938</v>
      </c>
      <c r="E378" s="460">
        <v>124</v>
      </c>
      <c r="F378" s="465">
        <v>18</v>
      </c>
      <c r="G378" s="460">
        <v>12</v>
      </c>
      <c r="I378" s="460">
        <f>SUM(H378)</f>
        <v>0</v>
      </c>
      <c r="J378" s="460">
        <f>SUM(E378)</f>
        <v>124</v>
      </c>
      <c r="K378" s="458" t="s">
        <v>785</v>
      </c>
      <c r="L378" s="458" t="s">
        <v>939</v>
      </c>
      <c r="N378" s="460" t="s">
        <v>1383</v>
      </c>
      <c r="O378" s="460">
        <v>1</v>
      </c>
      <c r="P378" s="460">
        <v>1</v>
      </c>
      <c r="Q378" s="460">
        <v>1</v>
      </c>
      <c r="R378" s="460">
        <v>1</v>
      </c>
      <c r="S378" s="512" t="s">
        <v>1375</v>
      </c>
      <c r="T378" s="512">
        <v>1</v>
      </c>
      <c r="U378" s="512">
        <v>1</v>
      </c>
      <c r="V378" s="512">
        <v>-1</v>
      </c>
      <c r="W378" s="460">
        <v>1</v>
      </c>
      <c r="X378" s="483">
        <v>0</v>
      </c>
      <c r="Y378" s="502">
        <v>1</v>
      </c>
      <c r="Z378" s="513" t="s">
        <v>1375</v>
      </c>
      <c r="AA378" s="514" t="s">
        <v>1375</v>
      </c>
      <c r="AB378" s="503">
        <v>1</v>
      </c>
      <c r="AC378" s="503">
        <v>1</v>
      </c>
      <c r="AD378" s="514" t="s">
        <v>1375</v>
      </c>
      <c r="AE378" s="502">
        <v>1</v>
      </c>
      <c r="AF378" s="460">
        <v>1</v>
      </c>
      <c r="AG378" s="460" t="s">
        <v>1383</v>
      </c>
      <c r="AH378" s="460">
        <v>-1</v>
      </c>
      <c r="AI378" s="460">
        <v>1</v>
      </c>
      <c r="AJ378" s="460">
        <v>-1</v>
      </c>
      <c r="AK378" s="460">
        <v>1</v>
      </c>
      <c r="AL378" s="460">
        <v>1</v>
      </c>
      <c r="AM378" s="460">
        <v>1</v>
      </c>
      <c r="BC378" s="460">
        <v>-1</v>
      </c>
      <c r="BD378" s="460">
        <v>-1</v>
      </c>
      <c r="BE378" s="460">
        <v>-1</v>
      </c>
      <c r="BF378" s="460">
        <v>1</v>
      </c>
      <c r="BG378" s="460">
        <v>1</v>
      </c>
      <c r="BH378" s="460">
        <v>-1</v>
      </c>
      <c r="BI378" s="460">
        <v>-1</v>
      </c>
      <c r="BJ378" s="460">
        <v>1</v>
      </c>
      <c r="BK378" s="460">
        <v>1</v>
      </c>
      <c r="BL378" s="460">
        <v>1</v>
      </c>
      <c r="BM378" s="517" t="s">
        <v>1375</v>
      </c>
      <c r="BN378" s="460">
        <v>1</v>
      </c>
      <c r="BO378" s="460">
        <v>-1</v>
      </c>
      <c r="BP378" s="460">
        <v>1</v>
      </c>
      <c r="BQ378" s="460">
        <v>1</v>
      </c>
      <c r="BR378" s="460">
        <v>1</v>
      </c>
      <c r="BS378" s="460">
        <v>1</v>
      </c>
      <c r="BT378" s="460">
        <v>-1</v>
      </c>
      <c r="BU378" s="460">
        <v>-1</v>
      </c>
      <c r="BV378" s="460">
        <v>-1</v>
      </c>
      <c r="BW378" s="460">
        <v>-1</v>
      </c>
      <c r="BX378" s="460">
        <v>-1</v>
      </c>
      <c r="BY378" s="460">
        <v>-1</v>
      </c>
      <c r="BZ378" s="460">
        <v>-1</v>
      </c>
      <c r="CA378" s="460">
        <v>1</v>
      </c>
      <c r="CB378" s="460">
        <v>1</v>
      </c>
      <c r="CC378" s="460">
        <v>1</v>
      </c>
      <c r="CD378" s="460">
        <v>1</v>
      </c>
      <c r="CE378" s="460">
        <v>-1</v>
      </c>
      <c r="CF378" s="460">
        <v>-1</v>
      </c>
      <c r="CG378" s="460">
        <v>-1</v>
      </c>
    </row>
    <row r="379" spans="1:85" ht="15" customHeight="1" x14ac:dyDescent="0.3">
      <c r="A379" s="460">
        <v>65</v>
      </c>
      <c r="B379" s="460" t="s">
        <v>624</v>
      </c>
      <c r="C379" s="460" t="s">
        <v>784</v>
      </c>
      <c r="D379" s="460" t="s">
        <v>626</v>
      </c>
      <c r="E379" s="460">
        <v>707</v>
      </c>
      <c r="F379" s="465">
        <v>99</v>
      </c>
      <c r="G379" s="460">
        <v>80</v>
      </c>
      <c r="H379" s="460">
        <v>230</v>
      </c>
      <c r="I379" s="460">
        <f>SUM(H379:H385)</f>
        <v>308</v>
      </c>
      <c r="J379" s="460">
        <f>SUM(E379:E385)</f>
        <v>1141</v>
      </c>
      <c r="K379" s="458" t="s">
        <v>785</v>
      </c>
      <c r="L379" s="458" t="s">
        <v>786</v>
      </c>
      <c r="N379" s="460" t="s">
        <v>1383</v>
      </c>
      <c r="O379" s="460">
        <v>1</v>
      </c>
      <c r="P379" s="460">
        <v>1</v>
      </c>
      <c r="Q379" s="460">
        <v>1</v>
      </c>
      <c r="R379" s="460">
        <v>1</v>
      </c>
      <c r="S379" s="460">
        <v>-1</v>
      </c>
      <c r="T379" s="460">
        <v>1</v>
      </c>
      <c r="U379" s="512">
        <v>1</v>
      </c>
      <c r="V379" s="460">
        <v>-1</v>
      </c>
      <c r="W379" s="460">
        <v>1</v>
      </c>
      <c r="X379" s="483">
        <v>0</v>
      </c>
      <c r="Y379" s="503">
        <v>1</v>
      </c>
      <c r="Z379" s="513" t="s">
        <v>1375</v>
      </c>
      <c r="AA379" s="514" t="s">
        <v>1375</v>
      </c>
      <c r="AB379" s="503">
        <v>1</v>
      </c>
      <c r="AC379" s="503">
        <v>1</v>
      </c>
      <c r="AD379" s="514" t="s">
        <v>1375</v>
      </c>
      <c r="AE379" s="502">
        <v>1</v>
      </c>
      <c r="AF379" s="460">
        <v>1</v>
      </c>
      <c r="AG379" s="460" t="s">
        <v>1383</v>
      </c>
      <c r="AH379" s="460">
        <v>-1</v>
      </c>
      <c r="AI379" s="460">
        <v>1</v>
      </c>
      <c r="AJ379" s="460">
        <v>-1</v>
      </c>
      <c r="AK379" s="460">
        <v>1</v>
      </c>
      <c r="AL379" s="460">
        <v>1</v>
      </c>
      <c r="AM379" s="460">
        <v>1</v>
      </c>
      <c r="AT379" s="460">
        <v>1</v>
      </c>
      <c r="AU379" s="460">
        <v>1</v>
      </c>
      <c r="AV379" s="460">
        <v>1</v>
      </c>
      <c r="BC379" s="460">
        <v>-1</v>
      </c>
      <c r="BD379" s="460">
        <v>-1</v>
      </c>
      <c r="BE379" s="460">
        <v>-1</v>
      </c>
      <c r="BF379" s="460">
        <v>1</v>
      </c>
      <c r="BG379" s="460">
        <v>1</v>
      </c>
      <c r="BH379" s="460">
        <v>-1</v>
      </c>
      <c r="BI379" s="460">
        <v>-1</v>
      </c>
      <c r="BJ379" s="460">
        <v>1</v>
      </c>
      <c r="BK379" s="460">
        <v>1</v>
      </c>
      <c r="BL379" s="460">
        <v>1</v>
      </c>
      <c r="BM379" s="517" t="s">
        <v>1375</v>
      </c>
      <c r="BN379" s="460">
        <v>1</v>
      </c>
      <c r="BO379" s="460">
        <v>-1</v>
      </c>
      <c r="BP379" s="460">
        <v>1</v>
      </c>
      <c r="BQ379" s="460">
        <v>1</v>
      </c>
      <c r="BR379" s="460">
        <v>1</v>
      </c>
      <c r="BS379" s="460">
        <v>1</v>
      </c>
      <c r="BT379" s="460">
        <v>-1</v>
      </c>
      <c r="BU379" s="460">
        <v>-1</v>
      </c>
      <c r="BV379" s="460">
        <v>-1</v>
      </c>
      <c r="BW379" s="460">
        <v>-1</v>
      </c>
      <c r="BX379" s="460">
        <v>-1</v>
      </c>
      <c r="BY379" s="460">
        <v>-1</v>
      </c>
      <c r="BZ379" s="460">
        <v>-1</v>
      </c>
      <c r="CA379" s="460">
        <v>1</v>
      </c>
      <c r="CB379" s="460">
        <v>1</v>
      </c>
      <c r="CC379" s="460">
        <v>1</v>
      </c>
      <c r="CD379" s="460">
        <v>1</v>
      </c>
      <c r="CE379" s="460">
        <v>-1</v>
      </c>
      <c r="CF379" s="460">
        <v>-1</v>
      </c>
      <c r="CG379" s="460">
        <v>-1</v>
      </c>
    </row>
    <row r="380" spans="1:85" ht="15" customHeight="1" x14ac:dyDescent="0.3">
      <c r="A380" s="460">
        <v>66</v>
      </c>
      <c r="B380" s="460" t="s">
        <v>624</v>
      </c>
      <c r="C380" s="460" t="s">
        <v>784</v>
      </c>
      <c r="D380" s="460" t="s">
        <v>629</v>
      </c>
      <c r="E380" s="460">
        <v>256</v>
      </c>
      <c r="F380" s="465">
        <v>25</v>
      </c>
      <c r="G380" s="460">
        <v>28</v>
      </c>
      <c r="H380" s="460">
        <v>78</v>
      </c>
      <c r="K380" s="458" t="s">
        <v>785</v>
      </c>
      <c r="L380" s="458" t="s">
        <v>786</v>
      </c>
      <c r="X380" s="483"/>
    </row>
    <row r="381" spans="1:85" ht="15" customHeight="1" x14ac:dyDescent="0.3">
      <c r="A381" s="460">
        <v>250</v>
      </c>
      <c r="B381" s="460" t="s">
        <v>977</v>
      </c>
      <c r="C381" s="460" t="s">
        <v>978</v>
      </c>
      <c r="D381" s="460" t="s">
        <v>1048</v>
      </c>
      <c r="E381" s="460">
        <v>10</v>
      </c>
      <c r="F381" s="467"/>
      <c r="K381" s="458" t="s">
        <v>785</v>
      </c>
      <c r="L381" s="458" t="s">
        <v>786</v>
      </c>
      <c r="X381" s="483"/>
    </row>
    <row r="382" spans="1:85" ht="15" customHeight="1" x14ac:dyDescent="0.3">
      <c r="A382" s="460">
        <v>270</v>
      </c>
      <c r="B382" s="460" t="s">
        <v>977</v>
      </c>
      <c r="C382" s="460" t="s">
        <v>978</v>
      </c>
      <c r="D382" s="460" t="s">
        <v>1069</v>
      </c>
      <c r="E382" s="460">
        <v>10</v>
      </c>
      <c r="F382" s="467"/>
      <c r="K382" s="458" t="s">
        <v>785</v>
      </c>
      <c r="L382" s="458" t="s">
        <v>786</v>
      </c>
      <c r="X382" s="483"/>
    </row>
    <row r="383" spans="1:85" ht="15" customHeight="1" x14ac:dyDescent="0.3">
      <c r="A383" s="460">
        <v>456</v>
      </c>
      <c r="B383" s="460" t="s">
        <v>1129</v>
      </c>
      <c r="C383" s="460" t="s">
        <v>1130</v>
      </c>
      <c r="D383" s="460" t="s">
        <v>1287</v>
      </c>
      <c r="E383" s="460">
        <v>64</v>
      </c>
      <c r="K383" s="458" t="s">
        <v>785</v>
      </c>
      <c r="L383" s="458" t="s">
        <v>786</v>
      </c>
      <c r="X383" s="483"/>
    </row>
    <row r="384" spans="1:85" ht="15" customHeight="1" x14ac:dyDescent="0.3">
      <c r="A384" s="460">
        <v>467</v>
      </c>
      <c r="B384" s="460" t="s">
        <v>1129</v>
      </c>
      <c r="C384" s="460" t="s">
        <v>1130</v>
      </c>
      <c r="D384" s="460" t="s">
        <v>1299</v>
      </c>
      <c r="E384" s="460">
        <v>64</v>
      </c>
      <c r="K384" s="458" t="s">
        <v>785</v>
      </c>
      <c r="L384" s="458" t="s">
        <v>786</v>
      </c>
      <c r="X384" s="483"/>
      <c r="Y384" s="503"/>
    </row>
    <row r="385" spans="1:85" ht="15" customHeight="1" x14ac:dyDescent="0.3">
      <c r="A385" s="460">
        <v>478</v>
      </c>
      <c r="B385" s="460" t="s">
        <v>1129</v>
      </c>
      <c r="C385" s="460" t="s">
        <v>1130</v>
      </c>
      <c r="D385" s="460" t="s">
        <v>1310</v>
      </c>
      <c r="E385" s="460">
        <v>30</v>
      </c>
      <c r="F385" s="467"/>
      <c r="K385" s="458" t="s">
        <v>785</v>
      </c>
      <c r="L385" s="458" t="s">
        <v>786</v>
      </c>
      <c r="X385" s="483"/>
    </row>
    <row r="386" spans="1:85" ht="15" customHeight="1" x14ac:dyDescent="0.3">
      <c r="A386" s="460">
        <v>433</v>
      </c>
      <c r="B386" s="460" t="s">
        <v>1129</v>
      </c>
      <c r="C386" s="460" t="s">
        <v>1130</v>
      </c>
      <c r="D386" s="460" t="s">
        <v>1257</v>
      </c>
      <c r="E386" s="460">
        <v>64</v>
      </c>
      <c r="I386" s="460">
        <f>SUM(H386:H387)</f>
        <v>0</v>
      </c>
      <c r="J386" s="460">
        <f>SUM(E386:E387)</f>
        <v>94</v>
      </c>
      <c r="K386" s="458" t="s">
        <v>785</v>
      </c>
      <c r="L386" s="458" t="s">
        <v>1258</v>
      </c>
      <c r="N386" s="460" t="s">
        <v>1383</v>
      </c>
      <c r="O386" s="460">
        <v>1</v>
      </c>
      <c r="P386" s="460">
        <v>1</v>
      </c>
      <c r="Q386" s="460">
        <v>1</v>
      </c>
      <c r="R386" s="460">
        <v>1</v>
      </c>
      <c r="S386" s="460">
        <v>-1</v>
      </c>
      <c r="T386" s="460">
        <v>1</v>
      </c>
      <c r="U386" s="512">
        <v>1</v>
      </c>
      <c r="V386" s="460">
        <v>-1</v>
      </c>
      <c r="W386" s="460">
        <v>1</v>
      </c>
      <c r="X386" s="483">
        <v>0</v>
      </c>
      <c r="Y386" s="502">
        <v>1</v>
      </c>
      <c r="Z386" s="513" t="s">
        <v>1375</v>
      </c>
      <c r="AA386" s="514" t="s">
        <v>1375</v>
      </c>
      <c r="AB386" s="503">
        <v>1</v>
      </c>
      <c r="AC386" s="503">
        <v>1</v>
      </c>
      <c r="AD386" s="514" t="s">
        <v>1375</v>
      </c>
      <c r="AE386" s="502">
        <v>1</v>
      </c>
      <c r="AF386" s="460">
        <v>1</v>
      </c>
      <c r="AG386" s="460">
        <v>1</v>
      </c>
      <c r="AH386" s="460">
        <v>-1</v>
      </c>
      <c r="AI386" s="460">
        <v>1</v>
      </c>
      <c r="AJ386" s="460">
        <v>-1</v>
      </c>
      <c r="AK386" s="460">
        <v>1</v>
      </c>
      <c r="AL386" s="460">
        <v>1</v>
      </c>
      <c r="AM386" s="460">
        <v>1</v>
      </c>
      <c r="BC386" s="460">
        <v>-1</v>
      </c>
      <c r="BD386" s="460">
        <v>-1</v>
      </c>
      <c r="BE386" s="460">
        <v>-1</v>
      </c>
      <c r="BF386" s="460">
        <v>1</v>
      </c>
      <c r="BG386" s="460">
        <v>1</v>
      </c>
      <c r="BH386" s="460">
        <v>-1</v>
      </c>
      <c r="BI386" s="460">
        <v>-1</v>
      </c>
      <c r="BJ386" s="460">
        <v>1</v>
      </c>
      <c r="BK386" s="460">
        <v>1</v>
      </c>
      <c r="BL386" s="460">
        <v>1</v>
      </c>
      <c r="BM386" s="517" t="s">
        <v>1375</v>
      </c>
      <c r="BN386" s="460">
        <v>1</v>
      </c>
      <c r="BO386" s="460">
        <v>-1</v>
      </c>
      <c r="BP386" s="460">
        <v>1</v>
      </c>
      <c r="BQ386" s="460">
        <v>1</v>
      </c>
      <c r="BR386" s="460">
        <v>1</v>
      </c>
      <c r="BS386" s="460">
        <v>1</v>
      </c>
      <c r="BT386" s="460">
        <v>-1</v>
      </c>
      <c r="BU386" s="460">
        <v>-1</v>
      </c>
      <c r="BV386" s="460">
        <v>-1</v>
      </c>
      <c r="BW386" s="460">
        <v>-1</v>
      </c>
      <c r="BX386" s="460">
        <v>-1</v>
      </c>
      <c r="BY386" s="460">
        <v>-1</v>
      </c>
      <c r="BZ386" s="460">
        <v>-1</v>
      </c>
      <c r="CA386" s="460">
        <v>1</v>
      </c>
      <c r="CB386" s="460">
        <v>1</v>
      </c>
      <c r="CC386" s="460">
        <v>1</v>
      </c>
      <c r="CD386" s="460">
        <v>1</v>
      </c>
      <c r="CE386" s="460">
        <v>-1</v>
      </c>
      <c r="CF386" s="460">
        <v>-1</v>
      </c>
      <c r="CG386" s="460">
        <v>-1</v>
      </c>
    </row>
    <row r="387" spans="1:85" ht="15" customHeight="1" x14ac:dyDescent="0.3">
      <c r="A387" s="460">
        <v>479</v>
      </c>
      <c r="B387" s="460" t="s">
        <v>1129</v>
      </c>
      <c r="C387" s="460" t="s">
        <v>1130</v>
      </c>
      <c r="D387" s="460" t="s">
        <v>1311</v>
      </c>
      <c r="E387" s="460">
        <v>30</v>
      </c>
      <c r="F387" s="467"/>
      <c r="K387" s="458" t="s">
        <v>785</v>
      </c>
      <c r="L387" s="458" t="s">
        <v>1258</v>
      </c>
      <c r="X387" s="483"/>
    </row>
    <row r="388" spans="1:85" ht="15" customHeight="1" x14ac:dyDescent="0.3">
      <c r="A388" s="460">
        <v>31</v>
      </c>
      <c r="B388" s="460" t="s">
        <v>624</v>
      </c>
      <c r="C388" s="460" t="s">
        <v>625</v>
      </c>
      <c r="D388" s="460" t="s">
        <v>710</v>
      </c>
      <c r="E388" s="460">
        <v>282</v>
      </c>
      <c r="F388" s="465">
        <v>30</v>
      </c>
      <c r="G388" s="460">
        <v>31</v>
      </c>
      <c r="H388" s="460">
        <v>108</v>
      </c>
      <c r="I388" s="460">
        <f>SUM(H388:H389)</f>
        <v>108</v>
      </c>
      <c r="J388" s="460">
        <f>SUM(E388:E389)</f>
        <v>292</v>
      </c>
      <c r="K388" s="499" t="s">
        <v>711</v>
      </c>
      <c r="L388" s="497" t="s">
        <v>712</v>
      </c>
      <c r="M388" s="498">
        <v>1</v>
      </c>
      <c r="N388" s="496"/>
      <c r="O388" s="496"/>
      <c r="P388" s="496"/>
      <c r="Q388" s="496"/>
      <c r="R388" s="496"/>
      <c r="S388" s="496"/>
      <c r="T388" s="535" t="s">
        <v>1383</v>
      </c>
      <c r="U388" s="496"/>
      <c r="V388" s="496"/>
      <c r="W388" s="496"/>
      <c r="X388" s="496"/>
      <c r="Z388" s="496"/>
      <c r="AA388" s="496"/>
      <c r="AB388" s="496"/>
      <c r="AC388" s="496"/>
      <c r="AD388" s="496"/>
      <c r="AE388" s="496"/>
      <c r="AF388" s="496"/>
      <c r="AG388" s="496"/>
      <c r="AH388" s="496"/>
      <c r="AI388" s="496"/>
      <c r="AJ388" s="496"/>
      <c r="AK388" s="496"/>
      <c r="AL388" s="496"/>
      <c r="AM388" s="496"/>
      <c r="AN388" s="496"/>
      <c r="AO388" s="496"/>
      <c r="AP388" s="496"/>
      <c r="AQ388" s="496"/>
      <c r="AR388" s="496"/>
      <c r="AS388" s="496"/>
      <c r="AT388" s="496"/>
      <c r="AU388" s="496"/>
      <c r="AV388" s="496"/>
      <c r="AW388" s="496"/>
      <c r="AX388" s="496"/>
      <c r="AY388" s="496"/>
      <c r="AZ388" s="496"/>
      <c r="BA388" s="496"/>
      <c r="BB388" s="496"/>
      <c r="BC388" s="496"/>
      <c r="BD388" s="496"/>
      <c r="BE388" s="496"/>
      <c r="BF388" s="496"/>
      <c r="BG388" s="496"/>
      <c r="BH388" s="496"/>
      <c r="BI388" s="496"/>
      <c r="BJ388" s="496"/>
      <c r="BK388" s="496"/>
      <c r="BL388" s="496"/>
      <c r="BM388" s="496"/>
      <c r="BN388" s="496"/>
      <c r="BO388" s="496"/>
      <c r="BP388" s="496"/>
      <c r="BQ388" s="496"/>
      <c r="BR388" s="496"/>
      <c r="BS388" s="496"/>
      <c r="BT388" s="496"/>
      <c r="BU388" s="496"/>
      <c r="BV388" s="496"/>
      <c r="BW388" s="496"/>
      <c r="BX388" s="496"/>
      <c r="BY388" s="496"/>
      <c r="BZ388" s="496"/>
      <c r="CA388" s="496"/>
      <c r="CB388" s="496"/>
      <c r="CC388" s="496"/>
      <c r="CD388" s="496"/>
      <c r="CE388" s="496"/>
      <c r="CF388" s="496"/>
      <c r="CG388" s="496"/>
    </row>
    <row r="389" spans="1:85" ht="15" customHeight="1" x14ac:dyDescent="0.3">
      <c r="A389" s="460">
        <v>193</v>
      </c>
      <c r="B389" s="460" t="s">
        <v>977</v>
      </c>
      <c r="C389" s="460" t="s">
        <v>978</v>
      </c>
      <c r="D389" s="460" t="s">
        <v>987</v>
      </c>
      <c r="E389" s="460">
        <v>10</v>
      </c>
      <c r="F389" s="467"/>
      <c r="K389" s="458" t="s">
        <v>711</v>
      </c>
      <c r="L389" s="458" t="s">
        <v>712</v>
      </c>
      <c r="X389" s="483"/>
    </row>
    <row r="390" spans="1:85" ht="15" customHeight="1" x14ac:dyDescent="0.3">
      <c r="A390" s="460">
        <v>173</v>
      </c>
      <c r="B390" s="460" t="s">
        <v>942</v>
      </c>
      <c r="C390" s="460" t="s">
        <v>753</v>
      </c>
      <c r="D390" s="460" t="s">
        <v>964</v>
      </c>
      <c r="E390" s="460">
        <v>99</v>
      </c>
      <c r="F390" s="465">
        <v>19</v>
      </c>
      <c r="G390" s="460">
        <v>13</v>
      </c>
      <c r="I390" s="460">
        <f>SUM(H390:H391)</f>
        <v>0</v>
      </c>
      <c r="J390" s="460">
        <f>SUM(E390:E391)</f>
        <v>248</v>
      </c>
      <c r="K390" s="499" t="s">
        <v>965</v>
      </c>
      <c r="L390" s="497" t="s">
        <v>966</v>
      </c>
      <c r="M390" s="498">
        <v>1</v>
      </c>
      <c r="N390" s="496"/>
      <c r="O390" s="496"/>
      <c r="P390" s="496"/>
      <c r="Q390" s="496"/>
      <c r="R390" s="496"/>
      <c r="S390" s="496"/>
      <c r="T390" s="535" t="s">
        <v>1383</v>
      </c>
      <c r="U390" s="496"/>
      <c r="V390" s="496"/>
      <c r="W390" s="496"/>
      <c r="X390" s="496"/>
      <c r="Z390" s="496"/>
      <c r="AA390" s="496"/>
      <c r="AB390" s="496"/>
      <c r="AC390" s="496"/>
      <c r="AD390" s="496"/>
      <c r="AE390" s="496"/>
      <c r="AF390" s="496"/>
      <c r="AG390" s="496"/>
      <c r="AH390" s="496"/>
      <c r="AI390" s="496"/>
      <c r="AJ390" s="496"/>
      <c r="AK390" s="496"/>
      <c r="AL390" s="496"/>
      <c r="AM390" s="496"/>
      <c r="AN390" s="496"/>
      <c r="AO390" s="496"/>
      <c r="AP390" s="496"/>
      <c r="AQ390" s="496"/>
      <c r="AR390" s="496"/>
      <c r="AS390" s="496"/>
      <c r="AT390" s="496"/>
      <c r="AU390" s="496"/>
      <c r="AV390" s="496"/>
      <c r="AW390" s="496"/>
      <c r="AX390" s="496"/>
      <c r="AY390" s="496"/>
      <c r="AZ390" s="496"/>
      <c r="BA390" s="496"/>
      <c r="BB390" s="496"/>
      <c r="BC390" s="496"/>
      <c r="BD390" s="496"/>
      <c r="BE390" s="496"/>
      <c r="BF390" s="496"/>
      <c r="BG390" s="496"/>
      <c r="BH390" s="496"/>
      <c r="BI390" s="496"/>
      <c r="BJ390" s="496"/>
      <c r="BK390" s="496"/>
      <c r="BL390" s="496"/>
      <c r="BM390" s="496"/>
      <c r="BN390" s="496"/>
      <c r="BO390" s="496"/>
      <c r="BP390" s="496"/>
      <c r="BQ390" s="496"/>
      <c r="BR390" s="496"/>
      <c r="BS390" s="496"/>
      <c r="BT390" s="496"/>
      <c r="BU390" s="496"/>
      <c r="BV390" s="496"/>
      <c r="BW390" s="496"/>
      <c r="BX390" s="496"/>
      <c r="BY390" s="496"/>
      <c r="BZ390" s="496"/>
      <c r="CA390" s="496"/>
      <c r="CB390" s="496"/>
      <c r="CC390" s="496"/>
      <c r="CD390" s="496"/>
      <c r="CE390" s="496"/>
      <c r="CF390" s="496"/>
      <c r="CG390" s="496"/>
    </row>
    <row r="391" spans="1:85" ht="15" customHeight="1" x14ac:dyDescent="0.3">
      <c r="A391" s="460">
        <v>174</v>
      </c>
      <c r="B391" s="460" t="s">
        <v>942</v>
      </c>
      <c r="C391" s="460" t="s">
        <v>753</v>
      </c>
      <c r="D391" s="460" t="s">
        <v>945</v>
      </c>
      <c r="E391" s="460">
        <v>149</v>
      </c>
      <c r="F391" s="465">
        <v>31</v>
      </c>
      <c r="G391" s="460">
        <v>24</v>
      </c>
      <c r="K391" s="458" t="s">
        <v>965</v>
      </c>
      <c r="L391" s="458" t="s">
        <v>966</v>
      </c>
      <c r="X391" s="483"/>
    </row>
    <row r="392" spans="1:85" ht="15" customHeight="1" x14ac:dyDescent="0.3">
      <c r="A392" s="460">
        <v>133</v>
      </c>
      <c r="B392" s="460" t="s">
        <v>624</v>
      </c>
      <c r="C392" s="460" t="s">
        <v>845</v>
      </c>
      <c r="D392" s="460" t="s">
        <v>713</v>
      </c>
      <c r="E392" s="460">
        <v>527</v>
      </c>
      <c r="F392" s="465">
        <v>61</v>
      </c>
      <c r="G392" s="460">
        <v>54</v>
      </c>
      <c r="H392" s="460">
        <v>297</v>
      </c>
      <c r="I392" s="460">
        <f>SUM(H392:H394)</f>
        <v>297</v>
      </c>
      <c r="J392" s="460">
        <f>SUM(E392:E394)</f>
        <v>601</v>
      </c>
      <c r="K392" s="506" t="s">
        <v>889</v>
      </c>
      <c r="L392" s="497"/>
      <c r="M392" s="498">
        <v>1</v>
      </c>
      <c r="N392" s="496"/>
      <c r="O392" s="496"/>
      <c r="P392" s="496"/>
      <c r="Q392" s="496"/>
      <c r="R392" s="496"/>
      <c r="S392" s="496"/>
      <c r="T392" s="535" t="s">
        <v>1383</v>
      </c>
      <c r="U392" s="496"/>
      <c r="V392" s="496"/>
      <c r="W392" s="496"/>
      <c r="X392" s="496"/>
      <c r="Y392" s="502"/>
      <c r="Z392" s="496"/>
      <c r="AA392" s="496"/>
      <c r="AB392" s="496"/>
      <c r="AC392" s="496"/>
      <c r="AD392" s="496"/>
      <c r="AE392" s="496"/>
      <c r="AF392" s="496"/>
      <c r="AG392" s="496"/>
      <c r="AH392" s="496"/>
      <c r="AI392" s="496"/>
      <c r="AJ392" s="496"/>
      <c r="AK392" s="496"/>
      <c r="AL392" s="496"/>
      <c r="AM392" s="496"/>
      <c r="AN392" s="496"/>
      <c r="AO392" s="496"/>
      <c r="AP392" s="496"/>
      <c r="AQ392" s="496"/>
      <c r="AR392" s="496"/>
      <c r="AS392" s="496"/>
      <c r="AT392" s="496"/>
      <c r="AU392" s="496"/>
      <c r="AV392" s="496"/>
      <c r="AW392" s="496"/>
      <c r="AX392" s="496"/>
      <c r="AY392" s="496"/>
      <c r="AZ392" s="496"/>
      <c r="BA392" s="496"/>
      <c r="BB392" s="496"/>
      <c r="BC392" s="496"/>
      <c r="BD392" s="496"/>
      <c r="BE392" s="496"/>
      <c r="BF392" s="496"/>
      <c r="BG392" s="496"/>
      <c r="BH392" s="496"/>
      <c r="BI392" s="496"/>
      <c r="BJ392" s="496"/>
      <c r="BK392" s="496"/>
      <c r="BL392" s="496"/>
      <c r="BM392" s="496"/>
      <c r="BN392" s="496"/>
      <c r="BO392" s="496"/>
      <c r="BP392" s="496"/>
      <c r="BQ392" s="496"/>
      <c r="BR392" s="496"/>
      <c r="BS392" s="496"/>
      <c r="BT392" s="496"/>
      <c r="BU392" s="496"/>
      <c r="BV392" s="496"/>
      <c r="BW392" s="496"/>
      <c r="BX392" s="496"/>
      <c r="BY392" s="496"/>
      <c r="BZ392" s="496"/>
      <c r="CA392" s="496"/>
      <c r="CB392" s="496"/>
      <c r="CC392" s="496"/>
      <c r="CD392" s="496"/>
      <c r="CE392" s="496"/>
      <c r="CF392" s="496"/>
      <c r="CG392" s="496"/>
    </row>
    <row r="393" spans="1:85" ht="15" customHeight="1" x14ac:dyDescent="0.3">
      <c r="A393" s="460">
        <v>234</v>
      </c>
      <c r="B393" s="460" t="s">
        <v>977</v>
      </c>
      <c r="C393" s="460" t="s">
        <v>1029</v>
      </c>
      <c r="D393" s="460" t="s">
        <v>1031</v>
      </c>
      <c r="E393" s="460">
        <v>10</v>
      </c>
      <c r="F393" s="467"/>
      <c r="K393" s="458" t="s">
        <v>889</v>
      </c>
      <c r="N393" s="504"/>
      <c r="X393" s="483"/>
    </row>
    <row r="394" spans="1:85" ht="15" customHeight="1" x14ac:dyDescent="0.3">
      <c r="A394" s="460">
        <v>412</v>
      </c>
      <c r="B394" s="460" t="s">
        <v>1129</v>
      </c>
      <c r="C394" s="460" t="s">
        <v>1130</v>
      </c>
      <c r="D394" s="460" t="s">
        <v>1234</v>
      </c>
      <c r="E394" s="460">
        <v>64</v>
      </c>
      <c r="K394" s="458" t="s">
        <v>889</v>
      </c>
      <c r="X394" s="483"/>
    </row>
    <row r="395" spans="1:85" ht="15" customHeight="1" x14ac:dyDescent="0.3">
      <c r="A395" s="460">
        <v>361</v>
      </c>
      <c r="B395" s="460" t="s">
        <v>1129</v>
      </c>
      <c r="C395" s="460" t="s">
        <v>1130</v>
      </c>
      <c r="D395" s="460" t="s">
        <v>1170</v>
      </c>
      <c r="E395" s="460">
        <v>64</v>
      </c>
      <c r="I395" s="460">
        <f>SUM(H395)</f>
        <v>0</v>
      </c>
      <c r="J395" s="460">
        <f>SUM(E395)</f>
        <v>64</v>
      </c>
      <c r="K395" s="499" t="s">
        <v>1171</v>
      </c>
      <c r="L395" s="497" t="s">
        <v>1172</v>
      </c>
      <c r="M395" s="498">
        <v>1</v>
      </c>
      <c r="N395" s="496"/>
      <c r="O395" s="496"/>
      <c r="P395" s="496"/>
      <c r="Q395" s="496"/>
      <c r="R395" s="496"/>
      <c r="S395" s="496"/>
      <c r="T395" s="535" t="s">
        <v>1383</v>
      </c>
      <c r="U395" s="496"/>
      <c r="V395" s="496"/>
      <c r="W395" s="496"/>
      <c r="X395" s="496"/>
      <c r="Z395" s="496"/>
      <c r="AA395" s="496"/>
      <c r="AB395" s="496"/>
      <c r="AC395" s="496"/>
      <c r="AD395" s="496"/>
      <c r="AE395" s="496"/>
      <c r="AF395" s="496"/>
      <c r="AG395" s="496"/>
      <c r="AH395" s="496"/>
      <c r="AI395" s="496"/>
      <c r="AJ395" s="496"/>
      <c r="AK395" s="496"/>
      <c r="AL395" s="496"/>
      <c r="AM395" s="496"/>
      <c r="AN395" s="496"/>
      <c r="AO395" s="496"/>
      <c r="AP395" s="496"/>
      <c r="AQ395" s="496"/>
      <c r="AR395" s="496"/>
      <c r="AS395" s="496"/>
      <c r="AT395" s="496"/>
      <c r="AU395" s="496"/>
      <c r="AV395" s="496"/>
      <c r="AW395" s="496"/>
      <c r="AX395" s="496"/>
      <c r="AY395" s="496"/>
      <c r="AZ395" s="496"/>
      <c r="BA395" s="496"/>
      <c r="BB395" s="496"/>
      <c r="BC395" s="496"/>
      <c r="BD395" s="496"/>
      <c r="BE395" s="496"/>
      <c r="BF395" s="496"/>
      <c r="BG395" s="496"/>
      <c r="BH395" s="496"/>
      <c r="BI395" s="496"/>
      <c r="BJ395" s="496"/>
      <c r="BK395" s="496"/>
      <c r="BL395" s="496"/>
      <c r="BM395" s="496"/>
      <c r="BN395" s="496"/>
      <c r="BO395" s="496"/>
      <c r="BP395" s="496"/>
      <c r="BQ395" s="496"/>
      <c r="BR395" s="496"/>
      <c r="BS395" s="496"/>
      <c r="BT395" s="496"/>
      <c r="BU395" s="496"/>
      <c r="BV395" s="496"/>
      <c r="BW395" s="496"/>
      <c r="BX395" s="496"/>
      <c r="BY395" s="496"/>
      <c r="BZ395" s="496"/>
      <c r="CA395" s="496"/>
      <c r="CB395" s="496"/>
      <c r="CC395" s="496"/>
      <c r="CD395" s="496"/>
      <c r="CE395" s="496"/>
      <c r="CF395" s="496"/>
      <c r="CG395" s="496"/>
    </row>
    <row r="396" spans="1:85" ht="15" customHeight="1" x14ac:dyDescent="0.3">
      <c r="A396" s="460">
        <v>34</v>
      </c>
      <c r="B396" s="460" t="s">
        <v>624</v>
      </c>
      <c r="C396" s="460" t="s">
        <v>625</v>
      </c>
      <c r="D396" s="460" t="s">
        <v>718</v>
      </c>
      <c r="E396" s="460">
        <v>801</v>
      </c>
      <c r="F396" s="465">
        <v>79</v>
      </c>
      <c r="G396" s="460">
        <v>91</v>
      </c>
      <c r="H396" s="460">
        <v>312</v>
      </c>
      <c r="I396" s="460">
        <f>SUM(H396:H398)</f>
        <v>312</v>
      </c>
      <c r="J396" s="460">
        <f>SUM(E396:E398)</f>
        <v>875</v>
      </c>
      <c r="K396" s="458" t="s">
        <v>719</v>
      </c>
      <c r="L396" s="458" t="s">
        <v>720</v>
      </c>
      <c r="N396" s="512" t="s">
        <v>1375</v>
      </c>
      <c r="O396" s="512" t="s">
        <v>1375</v>
      </c>
      <c r="P396" s="512" t="s">
        <v>1375</v>
      </c>
      <c r="Q396" s="460" t="s">
        <v>1375</v>
      </c>
      <c r="R396" s="460">
        <v>1</v>
      </c>
      <c r="S396" s="512" t="s">
        <v>1375</v>
      </c>
      <c r="T396" s="512">
        <v>1</v>
      </c>
      <c r="U396" s="512">
        <v>1</v>
      </c>
      <c r="V396" s="512">
        <v>-1</v>
      </c>
      <c r="W396" s="512" t="s">
        <v>1375</v>
      </c>
      <c r="X396" s="483">
        <v>0</v>
      </c>
      <c r="Y396" s="513" t="s">
        <v>1375</v>
      </c>
      <c r="Z396" s="513" t="s">
        <v>1375</v>
      </c>
      <c r="AA396" s="514" t="s">
        <v>1375</v>
      </c>
      <c r="AB396" s="514" t="s">
        <v>1375</v>
      </c>
      <c r="AC396" s="514" t="s">
        <v>1375</v>
      </c>
      <c r="AD396" s="514" t="s">
        <v>1375</v>
      </c>
      <c r="AE396" s="513" t="s">
        <v>1375</v>
      </c>
      <c r="AF396" s="512" t="s">
        <v>1375</v>
      </c>
      <c r="AG396" s="512" t="s">
        <v>1375</v>
      </c>
      <c r="AH396" s="512" t="s">
        <v>1375</v>
      </c>
      <c r="AI396" s="512" t="s">
        <v>1375</v>
      </c>
      <c r="AJ396" s="512" t="s">
        <v>1375</v>
      </c>
      <c r="AK396" s="512" t="s">
        <v>1375</v>
      </c>
      <c r="AL396" s="512" t="s">
        <v>1375</v>
      </c>
      <c r="AM396" s="460">
        <v>1</v>
      </c>
      <c r="AN396" s="460">
        <v>1</v>
      </c>
      <c r="AO396" s="460">
        <v>1</v>
      </c>
      <c r="AP396" s="460">
        <v>1</v>
      </c>
      <c r="BC396" s="460">
        <v>1</v>
      </c>
      <c r="BD396" s="460">
        <v>1</v>
      </c>
      <c r="BE396" s="460">
        <v>1</v>
      </c>
      <c r="BF396" s="512" t="s">
        <v>1375</v>
      </c>
      <c r="BG396" s="512" t="s">
        <v>1375</v>
      </c>
      <c r="BH396" s="512" t="s">
        <v>1375</v>
      </c>
      <c r="BI396" s="512" t="s">
        <v>1375</v>
      </c>
      <c r="BJ396" s="517" t="s">
        <v>1375</v>
      </c>
      <c r="BK396" s="512" t="s">
        <v>1375</v>
      </c>
      <c r="BL396" s="512" t="s">
        <v>1375</v>
      </c>
      <c r="BM396" s="517" t="s">
        <v>1375</v>
      </c>
      <c r="BN396" s="460">
        <v>1</v>
      </c>
      <c r="BO396" s="460">
        <v>1</v>
      </c>
      <c r="BP396" s="460">
        <v>1</v>
      </c>
      <c r="BQ396" s="460">
        <v>1</v>
      </c>
      <c r="BR396" s="460">
        <v>1</v>
      </c>
      <c r="BS396" s="460">
        <v>1</v>
      </c>
      <c r="BT396" s="515">
        <v>1</v>
      </c>
      <c r="BU396" s="517" t="s">
        <v>1375</v>
      </c>
      <c r="BV396" s="517" t="s">
        <v>1375</v>
      </c>
      <c r="BW396" s="517" t="s">
        <v>1375</v>
      </c>
      <c r="BX396" s="517" t="s">
        <v>1375</v>
      </c>
      <c r="BY396" s="523">
        <v>1</v>
      </c>
      <c r="BZ396" s="523">
        <v>1</v>
      </c>
      <c r="CA396" s="517" t="s">
        <v>1375</v>
      </c>
      <c r="CB396" s="517" t="s">
        <v>1375</v>
      </c>
      <c r="CC396" s="517" t="s">
        <v>1375</v>
      </c>
      <c r="CD396" s="517" t="s">
        <v>1375</v>
      </c>
      <c r="CE396" s="517" t="s">
        <v>1375</v>
      </c>
      <c r="CF396" s="517" t="s">
        <v>1375</v>
      </c>
      <c r="CG396" s="517" t="s">
        <v>1375</v>
      </c>
    </row>
    <row r="397" spans="1:85" ht="15" customHeight="1" x14ac:dyDescent="0.3">
      <c r="A397" s="460">
        <v>209</v>
      </c>
      <c r="B397" s="460" t="s">
        <v>977</v>
      </c>
      <c r="C397" s="460" t="s">
        <v>978</v>
      </c>
      <c r="D397" s="460" t="s">
        <v>1003</v>
      </c>
      <c r="E397" s="460">
        <v>10</v>
      </c>
      <c r="F397" s="467"/>
      <c r="K397" s="458" t="s">
        <v>719</v>
      </c>
      <c r="L397" s="458" t="s">
        <v>720</v>
      </c>
      <c r="X397" s="483"/>
    </row>
    <row r="398" spans="1:85" ht="15" customHeight="1" x14ac:dyDescent="0.3">
      <c r="A398" s="460">
        <v>426</v>
      </c>
      <c r="B398" s="460" t="s">
        <v>1129</v>
      </c>
      <c r="C398" s="460" t="s">
        <v>1130</v>
      </c>
      <c r="D398" s="460" t="s">
        <v>1250</v>
      </c>
      <c r="E398" s="460">
        <v>64</v>
      </c>
      <c r="K398" s="458" t="s">
        <v>719</v>
      </c>
      <c r="L398" s="458" t="s">
        <v>720</v>
      </c>
      <c r="X398" s="483"/>
    </row>
    <row r="399" spans="1:85" ht="15" customHeight="1" x14ac:dyDescent="0.3">
      <c r="A399" s="460">
        <v>111</v>
      </c>
      <c r="B399" s="460" t="s">
        <v>624</v>
      </c>
      <c r="C399" s="460" t="s">
        <v>845</v>
      </c>
      <c r="D399" s="460" t="s">
        <v>638</v>
      </c>
      <c r="E399" s="460">
        <v>553</v>
      </c>
      <c r="F399" s="465">
        <v>60</v>
      </c>
      <c r="G399" s="460">
        <v>67</v>
      </c>
      <c r="H399" s="460">
        <v>199</v>
      </c>
      <c r="I399" s="460">
        <f>SUM(H399:H401)</f>
        <v>199</v>
      </c>
      <c r="J399" s="460">
        <f>SUM(E399:E401)</f>
        <v>627</v>
      </c>
      <c r="K399" s="499" t="s">
        <v>1347</v>
      </c>
      <c r="L399" s="497"/>
      <c r="M399" s="498">
        <v>1</v>
      </c>
      <c r="N399" s="496"/>
      <c r="O399" s="496"/>
      <c r="P399" s="496"/>
      <c r="Q399" s="496"/>
      <c r="R399" s="496"/>
      <c r="S399" s="496"/>
      <c r="T399" s="496">
        <v>1</v>
      </c>
      <c r="U399" s="496">
        <v>1</v>
      </c>
      <c r="V399" s="496">
        <v>-1</v>
      </c>
      <c r="W399" s="496"/>
      <c r="X399" s="496"/>
      <c r="Z399" s="496"/>
      <c r="AA399" s="496"/>
      <c r="AB399" s="496"/>
      <c r="AC399" s="496"/>
      <c r="AD399" s="496"/>
      <c r="AE399" s="496"/>
      <c r="AF399" s="496"/>
      <c r="AG399" s="496"/>
      <c r="AH399" s="496"/>
      <c r="AI399" s="496"/>
      <c r="AJ399" s="496"/>
      <c r="AK399" s="496"/>
      <c r="AL399" s="496"/>
      <c r="AM399" s="496"/>
      <c r="AN399" s="496"/>
      <c r="AO399" s="496"/>
      <c r="AP399" s="496"/>
      <c r="AQ399" s="496"/>
      <c r="AR399" s="496"/>
      <c r="AS399" s="496"/>
      <c r="AT399" s="496"/>
      <c r="AU399" s="496"/>
      <c r="AV399" s="496"/>
      <c r="AW399" s="496"/>
      <c r="AX399" s="496"/>
      <c r="AY399" s="496"/>
      <c r="AZ399" s="496"/>
      <c r="BA399" s="496"/>
      <c r="BB399" s="496"/>
      <c r="BC399" s="496"/>
      <c r="BD399" s="496"/>
      <c r="BE399" s="496"/>
      <c r="BF399" s="496"/>
      <c r="BG399" s="496"/>
      <c r="BH399" s="496"/>
      <c r="BI399" s="496"/>
      <c r="BJ399" s="496"/>
      <c r="BK399" s="496"/>
      <c r="BL399" s="496"/>
      <c r="BM399" s="496"/>
      <c r="BN399" s="496"/>
      <c r="BO399" s="496"/>
      <c r="BP399" s="496"/>
      <c r="BQ399" s="496"/>
      <c r="BR399" s="496"/>
      <c r="BS399" s="496"/>
      <c r="BT399" s="496"/>
      <c r="BU399" s="496"/>
      <c r="BV399" s="496"/>
      <c r="BW399" s="496"/>
      <c r="BX399" s="496"/>
      <c r="BY399" s="496"/>
      <c r="BZ399" s="496"/>
      <c r="CA399" s="496"/>
      <c r="CB399" s="496"/>
      <c r="CC399" s="496"/>
      <c r="CD399" s="496"/>
      <c r="CE399" s="496"/>
      <c r="CF399" s="496"/>
      <c r="CG399" s="496"/>
    </row>
    <row r="400" spans="1:85" ht="15" customHeight="1" x14ac:dyDescent="0.3">
      <c r="A400" s="460">
        <v>248</v>
      </c>
      <c r="B400" s="460" t="s">
        <v>977</v>
      </c>
      <c r="C400" s="460" t="s">
        <v>1032</v>
      </c>
      <c r="D400" s="460" t="s">
        <v>1046</v>
      </c>
      <c r="E400" s="460">
        <v>10</v>
      </c>
      <c r="F400" s="467"/>
      <c r="K400" s="458" t="s">
        <v>1347</v>
      </c>
      <c r="L400" s="497"/>
      <c r="M400" s="498"/>
      <c r="N400" s="496"/>
      <c r="O400" s="496"/>
      <c r="P400" s="496"/>
      <c r="Q400" s="496"/>
      <c r="R400" s="496"/>
      <c r="S400" s="496"/>
      <c r="T400" s="496"/>
      <c r="U400" s="496"/>
      <c r="V400" s="496"/>
      <c r="W400" s="496"/>
      <c r="X400" s="496"/>
      <c r="Z400" s="496"/>
      <c r="AA400" s="496"/>
      <c r="AB400" s="496"/>
      <c r="AC400" s="496"/>
      <c r="AD400" s="496"/>
      <c r="AE400" s="496"/>
      <c r="AF400" s="496"/>
      <c r="AG400" s="496"/>
      <c r="AH400" s="496"/>
      <c r="AI400" s="496"/>
      <c r="AJ400" s="496"/>
      <c r="AK400" s="496"/>
      <c r="AL400" s="496"/>
      <c r="AM400" s="496"/>
      <c r="AN400" s="496"/>
      <c r="AO400" s="496"/>
      <c r="AP400" s="496"/>
      <c r="AQ400" s="496"/>
      <c r="AR400" s="496"/>
      <c r="AS400" s="496"/>
      <c r="AT400" s="496"/>
      <c r="AU400" s="496"/>
      <c r="AV400" s="496"/>
      <c r="AW400" s="496"/>
      <c r="AX400" s="496"/>
      <c r="AY400" s="496"/>
      <c r="AZ400" s="496"/>
      <c r="BA400" s="496"/>
      <c r="BB400" s="496"/>
      <c r="BC400" s="496"/>
      <c r="BD400" s="496"/>
      <c r="BE400" s="496"/>
      <c r="BF400" s="496"/>
      <c r="BG400" s="496"/>
      <c r="BH400" s="496"/>
      <c r="BI400" s="496"/>
      <c r="BJ400" s="496"/>
      <c r="BK400" s="496"/>
      <c r="BL400" s="496"/>
      <c r="BM400" s="496"/>
      <c r="BN400" s="496"/>
      <c r="BO400" s="496"/>
      <c r="BP400" s="496"/>
      <c r="BQ400" s="496"/>
      <c r="BR400" s="496"/>
      <c r="BS400" s="496"/>
      <c r="BT400" s="496"/>
      <c r="BU400" s="496"/>
      <c r="BV400" s="496"/>
      <c r="BW400" s="496"/>
      <c r="BX400" s="496"/>
      <c r="BY400" s="496"/>
      <c r="BZ400" s="496"/>
      <c r="CA400" s="496"/>
      <c r="CB400" s="496"/>
      <c r="CC400" s="496"/>
      <c r="CD400" s="496"/>
      <c r="CE400" s="496"/>
      <c r="CF400" s="496"/>
      <c r="CG400" s="496"/>
    </row>
    <row r="401" spans="1:85" ht="15" customHeight="1" x14ac:dyDescent="0.3">
      <c r="A401" s="460">
        <v>369</v>
      </c>
      <c r="B401" s="460" t="s">
        <v>1129</v>
      </c>
      <c r="C401" s="460" t="s">
        <v>1130</v>
      </c>
      <c r="D401" s="460" t="s">
        <v>1182</v>
      </c>
      <c r="E401" s="460">
        <v>64</v>
      </c>
      <c r="K401" s="458" t="s">
        <v>1347</v>
      </c>
      <c r="L401" s="497"/>
      <c r="M401" s="498"/>
      <c r="N401" s="496"/>
      <c r="O401" s="496"/>
      <c r="P401" s="496"/>
      <c r="Q401" s="496"/>
      <c r="R401" s="496"/>
      <c r="S401" s="496"/>
      <c r="T401" s="496"/>
      <c r="U401" s="496"/>
      <c r="V401" s="496"/>
      <c r="W401" s="496"/>
      <c r="X401" s="496"/>
      <c r="Z401" s="496"/>
      <c r="AA401" s="496"/>
      <c r="AB401" s="496"/>
      <c r="AC401" s="496"/>
      <c r="AD401" s="496"/>
      <c r="AE401" s="496"/>
      <c r="AF401" s="496"/>
      <c r="AG401" s="496"/>
      <c r="AH401" s="496"/>
      <c r="AI401" s="496"/>
      <c r="AJ401" s="496"/>
      <c r="AK401" s="496"/>
      <c r="AL401" s="496"/>
      <c r="AM401" s="496"/>
      <c r="AN401" s="496"/>
      <c r="AO401" s="496"/>
      <c r="AP401" s="496"/>
      <c r="AQ401" s="496"/>
      <c r="AR401" s="496"/>
      <c r="AS401" s="496"/>
      <c r="AT401" s="496"/>
      <c r="AU401" s="496"/>
      <c r="AV401" s="496"/>
      <c r="AW401" s="496"/>
      <c r="AX401" s="496"/>
      <c r="AY401" s="496"/>
      <c r="AZ401" s="496"/>
      <c r="BA401" s="496"/>
      <c r="BB401" s="496"/>
      <c r="BC401" s="496"/>
      <c r="BD401" s="496"/>
      <c r="BE401" s="496"/>
      <c r="BF401" s="496"/>
      <c r="BG401" s="496"/>
      <c r="BH401" s="496"/>
      <c r="BI401" s="496"/>
      <c r="BJ401" s="496"/>
      <c r="BK401" s="496"/>
      <c r="BL401" s="496"/>
      <c r="BM401" s="496"/>
      <c r="BN401" s="496"/>
      <c r="BO401" s="496"/>
      <c r="BP401" s="496"/>
      <c r="BQ401" s="496"/>
      <c r="BR401" s="496"/>
      <c r="BS401" s="496"/>
      <c r="BT401" s="496"/>
      <c r="BU401" s="496"/>
      <c r="BV401" s="496"/>
      <c r="BW401" s="496"/>
      <c r="BX401" s="496"/>
      <c r="BY401" s="496"/>
      <c r="BZ401" s="496"/>
      <c r="CA401" s="496"/>
      <c r="CB401" s="496"/>
      <c r="CC401" s="496"/>
      <c r="CD401" s="496"/>
      <c r="CE401" s="496"/>
      <c r="CF401" s="496"/>
      <c r="CG401" s="496"/>
    </row>
    <row r="402" spans="1:85" ht="15" customHeight="1" x14ac:dyDescent="0.3">
      <c r="A402" s="460">
        <v>49</v>
      </c>
      <c r="B402" s="460" t="s">
        <v>624</v>
      </c>
      <c r="C402" s="460" t="s">
        <v>753</v>
      </c>
      <c r="D402" s="460" t="s">
        <v>644</v>
      </c>
      <c r="E402" s="460">
        <v>602</v>
      </c>
      <c r="F402" s="465">
        <v>63</v>
      </c>
      <c r="G402" s="460">
        <v>68</v>
      </c>
      <c r="H402" s="460">
        <v>387</v>
      </c>
      <c r="I402" s="460">
        <f>SUM(H402:H404)</f>
        <v>387</v>
      </c>
      <c r="J402" s="460">
        <f>SUM(E402:E404)</f>
        <v>676</v>
      </c>
      <c r="K402" s="499" t="s">
        <v>756</v>
      </c>
      <c r="L402" s="497" t="s">
        <v>757</v>
      </c>
      <c r="M402" s="498">
        <v>1</v>
      </c>
      <c r="N402" s="496"/>
      <c r="O402" s="496"/>
      <c r="P402" s="496"/>
      <c r="Q402" s="496"/>
      <c r="R402" s="496"/>
      <c r="S402" s="496"/>
      <c r="T402" s="496">
        <v>1</v>
      </c>
      <c r="U402" s="496">
        <v>1</v>
      </c>
      <c r="V402" s="496">
        <v>-1</v>
      </c>
      <c r="W402" s="496"/>
      <c r="X402" s="496"/>
      <c r="Z402" s="496"/>
      <c r="AA402" s="496"/>
      <c r="AB402" s="496"/>
      <c r="AC402" s="496"/>
      <c r="AD402" s="496"/>
      <c r="AE402" s="496"/>
      <c r="AF402" s="496"/>
      <c r="AG402" s="496"/>
      <c r="AH402" s="496"/>
      <c r="AI402" s="496"/>
      <c r="AJ402" s="496"/>
      <c r="AK402" s="496"/>
      <c r="AL402" s="496"/>
      <c r="AM402" s="496"/>
      <c r="AN402" s="496"/>
      <c r="AO402" s="496"/>
      <c r="AP402" s="496"/>
      <c r="AQ402" s="496"/>
      <c r="AR402" s="496"/>
      <c r="AS402" s="496"/>
      <c r="AT402" s="496"/>
      <c r="AU402" s="496"/>
      <c r="AV402" s="496"/>
      <c r="AW402" s="496"/>
      <c r="AX402" s="496"/>
      <c r="AY402" s="496"/>
      <c r="AZ402" s="496"/>
      <c r="BA402" s="496"/>
      <c r="BB402" s="496"/>
      <c r="BC402" s="496"/>
      <c r="BD402" s="496"/>
      <c r="BE402" s="496"/>
      <c r="BF402" s="496"/>
      <c r="BG402" s="496"/>
      <c r="BH402" s="496"/>
      <c r="BI402" s="496"/>
      <c r="BJ402" s="496"/>
      <c r="BK402" s="496"/>
      <c r="BL402" s="496"/>
      <c r="BM402" s="496"/>
      <c r="BN402" s="496"/>
      <c r="BO402" s="496"/>
      <c r="BP402" s="496"/>
      <c r="BQ402" s="496"/>
      <c r="BR402" s="496"/>
      <c r="BS402" s="496"/>
      <c r="BT402" s="496"/>
      <c r="BU402" s="496"/>
      <c r="BV402" s="496"/>
      <c r="BW402" s="496"/>
      <c r="BX402" s="496"/>
      <c r="BY402" s="496"/>
      <c r="BZ402" s="496"/>
      <c r="CA402" s="496"/>
      <c r="CB402" s="496"/>
      <c r="CC402" s="496"/>
      <c r="CD402" s="496"/>
      <c r="CE402" s="496"/>
      <c r="CF402" s="496"/>
      <c r="CG402" s="496"/>
    </row>
    <row r="403" spans="1:85" ht="15" customHeight="1" x14ac:dyDescent="0.3">
      <c r="A403" s="460">
        <v>284</v>
      </c>
      <c r="B403" s="460" t="s">
        <v>977</v>
      </c>
      <c r="C403" s="460" t="s">
        <v>978</v>
      </c>
      <c r="D403" s="460" t="s">
        <v>1083</v>
      </c>
      <c r="E403" s="460">
        <v>10</v>
      </c>
      <c r="F403" s="467"/>
      <c r="K403" s="458" t="s">
        <v>756</v>
      </c>
      <c r="L403" s="458" t="s">
        <v>757</v>
      </c>
      <c r="X403" s="483"/>
    </row>
    <row r="404" spans="1:85" ht="15" customHeight="1" x14ac:dyDescent="0.3">
      <c r="A404" s="460">
        <v>417</v>
      </c>
      <c r="B404" s="460" t="s">
        <v>1129</v>
      </c>
      <c r="C404" s="460" t="s">
        <v>1130</v>
      </c>
      <c r="D404" s="460" t="s">
        <v>1239</v>
      </c>
      <c r="E404" s="460">
        <v>64</v>
      </c>
      <c r="K404" s="458" t="s">
        <v>756</v>
      </c>
      <c r="L404" s="458" t="s">
        <v>757</v>
      </c>
      <c r="X404" s="483"/>
    </row>
    <row r="405" spans="1:85" ht="15" customHeight="1" x14ac:dyDescent="0.3">
      <c r="A405" s="460">
        <v>30</v>
      </c>
      <c r="B405" s="460" t="s">
        <v>624</v>
      </c>
      <c r="C405" s="460" t="s">
        <v>625</v>
      </c>
      <c r="D405" s="460" t="s">
        <v>707</v>
      </c>
      <c r="E405" s="460">
        <v>587</v>
      </c>
      <c r="F405" s="465">
        <v>57</v>
      </c>
      <c r="G405" s="460">
        <v>65</v>
      </c>
      <c r="H405" s="460">
        <v>201</v>
      </c>
      <c r="I405" s="460">
        <f>SUM(H405:H407)</f>
        <v>201</v>
      </c>
      <c r="J405" s="460">
        <f>SUM(E405:E407)</f>
        <v>661</v>
      </c>
      <c r="K405" s="499" t="s">
        <v>708</v>
      </c>
      <c r="L405" s="497" t="s">
        <v>709</v>
      </c>
      <c r="M405" s="498">
        <v>1</v>
      </c>
      <c r="N405" s="496"/>
      <c r="O405" s="496"/>
      <c r="P405" s="496"/>
      <c r="Q405" s="496"/>
      <c r="R405" s="496"/>
      <c r="S405" s="496"/>
      <c r="T405" s="496">
        <v>1</v>
      </c>
      <c r="U405" s="496">
        <v>1</v>
      </c>
      <c r="V405" s="496">
        <v>-1</v>
      </c>
      <c r="W405" s="496"/>
      <c r="X405" s="496"/>
      <c r="Y405" s="502"/>
      <c r="Z405" s="496"/>
      <c r="AA405" s="496"/>
      <c r="AB405" s="496"/>
      <c r="AC405" s="496"/>
      <c r="AD405" s="496"/>
      <c r="AE405" s="496"/>
      <c r="AF405" s="496"/>
      <c r="AG405" s="496"/>
      <c r="AH405" s="496"/>
      <c r="AI405" s="496"/>
      <c r="AJ405" s="496"/>
      <c r="AK405" s="496"/>
      <c r="AL405" s="496"/>
      <c r="AM405" s="496"/>
      <c r="AN405" s="496"/>
      <c r="AO405" s="496"/>
      <c r="AP405" s="496"/>
      <c r="AQ405" s="496"/>
      <c r="AR405" s="496"/>
      <c r="AS405" s="496"/>
      <c r="AT405" s="496"/>
      <c r="AU405" s="496"/>
      <c r="AV405" s="496"/>
      <c r="AW405" s="496"/>
      <c r="AX405" s="496"/>
      <c r="AY405" s="496"/>
      <c r="AZ405" s="496"/>
      <c r="BA405" s="496"/>
      <c r="BB405" s="496"/>
      <c r="BC405" s="496"/>
      <c r="BD405" s="496"/>
      <c r="BE405" s="496"/>
      <c r="BF405" s="496"/>
      <c r="BG405" s="496"/>
      <c r="BH405" s="496"/>
      <c r="BI405" s="496"/>
      <c r="BJ405" s="496"/>
      <c r="BK405" s="496"/>
      <c r="BL405" s="496"/>
      <c r="BM405" s="496"/>
      <c r="BN405" s="496"/>
      <c r="BO405" s="496"/>
      <c r="BP405" s="496"/>
      <c r="BQ405" s="496"/>
      <c r="BR405" s="496"/>
      <c r="BS405" s="496"/>
      <c r="BT405" s="496"/>
      <c r="BU405" s="496"/>
      <c r="BV405" s="496"/>
      <c r="BW405" s="496"/>
      <c r="BX405" s="496"/>
      <c r="BY405" s="496"/>
      <c r="BZ405" s="496"/>
      <c r="CA405" s="496"/>
      <c r="CB405" s="496"/>
      <c r="CC405" s="496"/>
      <c r="CD405" s="496"/>
      <c r="CE405" s="496"/>
      <c r="CF405" s="496"/>
      <c r="CG405" s="496"/>
    </row>
    <row r="406" spans="1:85" ht="15" customHeight="1" x14ac:dyDescent="0.3">
      <c r="A406" s="460">
        <v>230</v>
      </c>
      <c r="B406" s="460" t="s">
        <v>977</v>
      </c>
      <c r="C406" s="460" t="s">
        <v>1010</v>
      </c>
      <c r="D406" s="460" t="s">
        <v>1026</v>
      </c>
      <c r="E406" s="460">
        <v>10</v>
      </c>
      <c r="F406" s="467"/>
      <c r="K406" s="458" t="s">
        <v>708</v>
      </c>
      <c r="L406" s="458" t="s">
        <v>709</v>
      </c>
      <c r="X406" s="483"/>
    </row>
    <row r="407" spans="1:85" ht="15" customHeight="1" x14ac:dyDescent="0.3">
      <c r="A407" s="460">
        <v>396</v>
      </c>
      <c r="B407" s="460" t="s">
        <v>1129</v>
      </c>
      <c r="C407" s="460" t="s">
        <v>1130</v>
      </c>
      <c r="D407" s="460" t="s">
        <v>1213</v>
      </c>
      <c r="E407" s="460">
        <v>64</v>
      </c>
      <c r="K407" s="458" t="s">
        <v>708</v>
      </c>
      <c r="L407" s="458" t="s">
        <v>709</v>
      </c>
      <c r="X407" s="483"/>
    </row>
    <row r="408" spans="1:85" ht="15" customHeight="1" x14ac:dyDescent="0.3">
      <c r="A408" s="460">
        <v>139</v>
      </c>
      <c r="B408" s="460" t="s">
        <v>624</v>
      </c>
      <c r="C408" s="460" t="s">
        <v>845</v>
      </c>
      <c r="D408" s="460" t="s">
        <v>733</v>
      </c>
      <c r="E408" s="460">
        <v>581</v>
      </c>
      <c r="F408" s="465">
        <v>60</v>
      </c>
      <c r="G408" s="460">
        <v>67</v>
      </c>
      <c r="H408" s="460">
        <v>397</v>
      </c>
      <c r="I408" s="460">
        <f>SUM(H408:H411)</f>
        <v>397</v>
      </c>
      <c r="J408" s="460">
        <f>SUM(E408:E411)</f>
        <v>719</v>
      </c>
      <c r="K408" s="506" t="s">
        <v>897</v>
      </c>
      <c r="L408" s="497" t="s">
        <v>898</v>
      </c>
      <c r="M408" s="498">
        <v>1</v>
      </c>
      <c r="N408" s="496"/>
      <c r="O408" s="496"/>
      <c r="P408" s="496"/>
      <c r="Q408" s="496"/>
      <c r="R408" s="496"/>
      <c r="S408" s="496"/>
      <c r="T408" s="535" t="s">
        <v>1383</v>
      </c>
      <c r="U408" s="496"/>
      <c r="V408" s="496"/>
      <c r="W408" s="496"/>
      <c r="X408" s="496"/>
      <c r="Y408" s="524"/>
      <c r="Z408" s="496"/>
      <c r="AA408" s="496"/>
      <c r="AB408" s="496"/>
      <c r="AC408" s="496"/>
      <c r="AD408" s="496"/>
      <c r="AE408" s="496"/>
      <c r="AF408" s="496"/>
      <c r="AG408" s="496"/>
      <c r="AH408" s="496"/>
      <c r="AI408" s="496"/>
      <c r="AJ408" s="496"/>
      <c r="AK408" s="496"/>
      <c r="AL408" s="496"/>
      <c r="AM408" s="496"/>
      <c r="AN408" s="496"/>
      <c r="AO408" s="496"/>
      <c r="AP408" s="496"/>
      <c r="AQ408" s="496"/>
      <c r="AR408" s="496"/>
      <c r="AS408" s="496"/>
      <c r="AT408" s="496"/>
      <c r="AU408" s="496"/>
      <c r="AV408" s="496"/>
      <c r="AW408" s="496"/>
      <c r="AX408" s="496"/>
      <c r="AY408" s="496"/>
      <c r="AZ408" s="496"/>
      <c r="BA408" s="496"/>
      <c r="BB408" s="496"/>
      <c r="BC408" s="496"/>
      <c r="BD408" s="496"/>
      <c r="BE408" s="496"/>
      <c r="BF408" s="496"/>
      <c r="BG408" s="496"/>
      <c r="BH408" s="496"/>
      <c r="BI408" s="496"/>
      <c r="BJ408" s="496"/>
      <c r="BK408" s="496"/>
      <c r="BL408" s="496"/>
      <c r="BM408" s="496"/>
      <c r="BN408" s="496"/>
      <c r="BO408" s="496"/>
      <c r="BP408" s="496"/>
      <c r="BQ408" s="496"/>
      <c r="BR408" s="496"/>
      <c r="BS408" s="496"/>
      <c r="BT408" s="496"/>
      <c r="BU408" s="496"/>
      <c r="BV408" s="496"/>
      <c r="BW408" s="496"/>
      <c r="BX408" s="496"/>
      <c r="BY408" s="496"/>
      <c r="BZ408" s="496"/>
      <c r="CA408" s="496"/>
      <c r="CB408" s="496"/>
      <c r="CC408" s="496"/>
      <c r="CD408" s="496"/>
      <c r="CE408" s="496"/>
      <c r="CF408" s="496"/>
      <c r="CG408" s="496"/>
    </row>
    <row r="409" spans="1:85" ht="15" customHeight="1" x14ac:dyDescent="0.3">
      <c r="A409" s="460">
        <v>322</v>
      </c>
      <c r="B409" s="460" t="s">
        <v>977</v>
      </c>
      <c r="C409" s="460" t="s">
        <v>1032</v>
      </c>
      <c r="D409" s="460" t="s">
        <v>1121</v>
      </c>
      <c r="E409" s="460">
        <v>10</v>
      </c>
      <c r="F409" s="467"/>
      <c r="K409" s="458" t="s">
        <v>897</v>
      </c>
      <c r="L409" s="458" t="s">
        <v>898</v>
      </c>
      <c r="X409" s="483"/>
      <c r="Y409" s="524"/>
    </row>
    <row r="410" spans="1:85" ht="15" customHeight="1" x14ac:dyDescent="0.3">
      <c r="A410" s="460">
        <v>413</v>
      </c>
      <c r="B410" s="460" t="s">
        <v>1129</v>
      </c>
      <c r="C410" s="460" t="s">
        <v>1130</v>
      </c>
      <c r="D410" s="460" t="s">
        <v>1235</v>
      </c>
      <c r="E410" s="460">
        <v>64</v>
      </c>
      <c r="K410" s="458" t="s">
        <v>897</v>
      </c>
      <c r="L410" s="458" t="s">
        <v>898</v>
      </c>
      <c r="X410" s="483"/>
      <c r="Y410" s="494"/>
    </row>
    <row r="411" spans="1:85" ht="15" customHeight="1" x14ac:dyDescent="0.3">
      <c r="A411" s="460">
        <v>455</v>
      </c>
      <c r="B411" s="460" t="s">
        <v>1129</v>
      </c>
      <c r="C411" s="460" t="s">
        <v>1130</v>
      </c>
      <c r="D411" s="460" t="s">
        <v>1286</v>
      </c>
      <c r="E411" s="460">
        <v>64</v>
      </c>
      <c r="K411" s="458" t="s">
        <v>897</v>
      </c>
      <c r="L411" s="458" t="s">
        <v>898</v>
      </c>
      <c r="X411" s="483"/>
      <c r="Y411" s="461"/>
    </row>
    <row r="412" spans="1:85" ht="15" customHeight="1" x14ac:dyDescent="0.3">
      <c r="A412" s="460">
        <v>136</v>
      </c>
      <c r="B412" s="460" t="s">
        <v>624</v>
      </c>
      <c r="C412" s="460" t="s">
        <v>845</v>
      </c>
      <c r="D412" s="460" t="s">
        <v>726</v>
      </c>
      <c r="E412" s="460">
        <v>537</v>
      </c>
      <c r="F412" s="465">
        <v>78</v>
      </c>
      <c r="G412" s="460">
        <v>54</v>
      </c>
      <c r="H412" s="460">
        <v>323</v>
      </c>
      <c r="I412" s="460">
        <f>SUM(H412:H413)</f>
        <v>323</v>
      </c>
      <c r="J412" s="460">
        <f>SUM(E412:E413)</f>
        <v>547</v>
      </c>
      <c r="K412" s="506" t="s">
        <v>893</v>
      </c>
      <c r="L412" s="497" t="s">
        <v>853</v>
      </c>
      <c r="M412" s="498">
        <v>1</v>
      </c>
      <c r="N412" s="496"/>
      <c r="O412" s="496"/>
      <c r="P412" s="496"/>
      <c r="Q412" s="496"/>
      <c r="R412" s="496"/>
      <c r="S412" s="496"/>
      <c r="T412" s="496">
        <v>1</v>
      </c>
      <c r="U412" s="496">
        <v>1</v>
      </c>
      <c r="V412" s="496">
        <v>-1</v>
      </c>
      <c r="W412" s="496"/>
      <c r="X412" s="496"/>
      <c r="Y412" s="461"/>
      <c r="Z412" s="496"/>
      <c r="AA412" s="496"/>
      <c r="AB412" s="496"/>
      <c r="AC412" s="496"/>
      <c r="AD412" s="496"/>
      <c r="AE412" s="496"/>
      <c r="AF412" s="496"/>
      <c r="AG412" s="496"/>
      <c r="AH412" s="496"/>
      <c r="AI412" s="496"/>
      <c r="AJ412" s="496"/>
      <c r="AK412" s="496"/>
      <c r="AL412" s="496"/>
      <c r="AM412" s="496"/>
      <c r="AN412" s="496"/>
      <c r="AO412" s="496"/>
      <c r="AP412" s="496"/>
      <c r="AQ412" s="496"/>
      <c r="AR412" s="496"/>
      <c r="AS412" s="496"/>
      <c r="AT412" s="496"/>
      <c r="AU412" s="496"/>
      <c r="AV412" s="496"/>
      <c r="AW412" s="496"/>
      <c r="AX412" s="496"/>
      <c r="AY412" s="496"/>
      <c r="AZ412" s="496"/>
      <c r="BA412" s="496"/>
      <c r="BB412" s="496"/>
      <c r="BC412" s="496"/>
      <c r="BD412" s="496"/>
      <c r="BE412" s="496"/>
      <c r="BF412" s="496"/>
      <c r="BG412" s="496"/>
      <c r="BH412" s="496"/>
      <c r="BI412" s="496"/>
      <c r="BJ412" s="496"/>
      <c r="BK412" s="496"/>
      <c r="BL412" s="496"/>
      <c r="BM412" s="496"/>
      <c r="BN412" s="496"/>
      <c r="BO412" s="496"/>
      <c r="BP412" s="496"/>
      <c r="BQ412" s="496"/>
      <c r="BR412" s="496"/>
      <c r="BS412" s="496"/>
      <c r="BT412" s="496"/>
      <c r="BU412" s="496"/>
      <c r="BV412" s="496"/>
      <c r="BW412" s="496"/>
      <c r="BX412" s="496"/>
      <c r="BY412" s="496"/>
      <c r="BZ412" s="496"/>
      <c r="CA412" s="496"/>
      <c r="CB412" s="496"/>
      <c r="CC412" s="496"/>
      <c r="CD412" s="496"/>
      <c r="CE412" s="496"/>
      <c r="CF412" s="496"/>
      <c r="CG412" s="496"/>
    </row>
    <row r="413" spans="1:85" ht="15" customHeight="1" x14ac:dyDescent="0.3">
      <c r="A413" s="460">
        <v>310</v>
      </c>
      <c r="B413" s="460" t="s">
        <v>977</v>
      </c>
      <c r="C413" s="460" t="s">
        <v>1029</v>
      </c>
      <c r="D413" s="460" t="s">
        <v>1109</v>
      </c>
      <c r="E413" s="460">
        <v>10</v>
      </c>
      <c r="F413" s="467"/>
      <c r="K413" s="458" t="s">
        <v>893</v>
      </c>
      <c r="L413" s="458" t="s">
        <v>853</v>
      </c>
      <c r="X413" s="483"/>
      <c r="Y413" s="502"/>
    </row>
    <row r="414" spans="1:85" ht="15" customHeight="1" x14ac:dyDescent="0.3">
      <c r="A414" s="460">
        <v>119</v>
      </c>
      <c r="B414" s="460" t="s">
        <v>624</v>
      </c>
      <c r="C414" s="460" t="s">
        <v>845</v>
      </c>
      <c r="D414" s="460" t="s">
        <v>667</v>
      </c>
      <c r="E414" s="460">
        <v>633</v>
      </c>
      <c r="F414" s="465">
        <v>77</v>
      </c>
      <c r="G414" s="460">
        <v>72</v>
      </c>
      <c r="H414" s="460">
        <v>287</v>
      </c>
      <c r="I414" s="460">
        <f>SUM(H414:H416)</f>
        <v>287</v>
      </c>
      <c r="J414" s="460">
        <f>SUM(E414:E416)</f>
        <v>707</v>
      </c>
      <c r="K414" s="511" t="s">
        <v>867</v>
      </c>
      <c r="L414" s="511" t="s">
        <v>868</v>
      </c>
      <c r="N414" s="460" t="s">
        <v>1383</v>
      </c>
      <c r="O414" s="460" t="s">
        <v>1383</v>
      </c>
      <c r="P414" s="460">
        <v>-1</v>
      </c>
      <c r="Q414" s="515">
        <v>-1</v>
      </c>
      <c r="R414" s="460">
        <v>-1</v>
      </c>
      <c r="S414" s="460">
        <v>1</v>
      </c>
      <c r="T414" s="460">
        <v>-1</v>
      </c>
      <c r="U414" s="460">
        <v>-1</v>
      </c>
      <c r="V414" s="460">
        <v>1</v>
      </c>
      <c r="W414" s="460">
        <v>-1</v>
      </c>
      <c r="X414" s="483">
        <v>0</v>
      </c>
      <c r="Y414" s="502" t="s">
        <v>1383</v>
      </c>
      <c r="Z414" s="502">
        <v>1</v>
      </c>
      <c r="AA414" s="503">
        <v>1</v>
      </c>
      <c r="AB414" s="503">
        <v>1</v>
      </c>
      <c r="AC414" s="503">
        <v>1</v>
      </c>
      <c r="AD414" s="503">
        <v>-1</v>
      </c>
      <c r="AE414" s="502">
        <v>1</v>
      </c>
      <c r="AF414" s="460">
        <v>-1</v>
      </c>
      <c r="AG414" s="460">
        <v>-1</v>
      </c>
      <c r="AH414" s="460">
        <v>1</v>
      </c>
      <c r="AI414" s="460">
        <v>-1</v>
      </c>
      <c r="AJ414" s="460">
        <v>1</v>
      </c>
      <c r="AK414" s="460">
        <v>1</v>
      </c>
      <c r="AL414" s="460">
        <v>-1</v>
      </c>
      <c r="AM414" s="460">
        <v>1</v>
      </c>
      <c r="AW414" s="460">
        <v>-1</v>
      </c>
      <c r="AX414" s="460">
        <v>-1</v>
      </c>
      <c r="AY414" s="460">
        <v>-1</v>
      </c>
      <c r="BC414" s="460">
        <v>-1</v>
      </c>
      <c r="BD414" s="460">
        <v>-1</v>
      </c>
      <c r="BE414" s="460">
        <v>-1</v>
      </c>
      <c r="BF414" s="460">
        <v>-1</v>
      </c>
      <c r="BG414" s="460">
        <v>-1</v>
      </c>
      <c r="BH414" s="460">
        <v>-1</v>
      </c>
      <c r="BI414" s="460">
        <v>1</v>
      </c>
      <c r="BJ414" s="460">
        <v>-1</v>
      </c>
      <c r="BK414" s="460">
        <v>-1</v>
      </c>
      <c r="BL414" s="460">
        <v>-1</v>
      </c>
      <c r="BM414" s="460">
        <v>1</v>
      </c>
      <c r="BN414" s="460">
        <v>1</v>
      </c>
      <c r="BO414" s="460">
        <v>-1</v>
      </c>
      <c r="BP414" s="515">
        <v>-1</v>
      </c>
      <c r="BQ414" s="517" t="s">
        <v>1375</v>
      </c>
      <c r="BR414" s="517" t="s">
        <v>1375</v>
      </c>
      <c r="BS414" s="517" t="s">
        <v>1375</v>
      </c>
      <c r="BT414" s="515">
        <v>1</v>
      </c>
      <c r="BU414" s="523">
        <v>1</v>
      </c>
      <c r="BV414" s="523">
        <v>1</v>
      </c>
      <c r="BW414" s="523">
        <v>1</v>
      </c>
      <c r="BX414" s="523">
        <v>1</v>
      </c>
      <c r="BY414" s="523">
        <v>1</v>
      </c>
      <c r="BZ414" s="460">
        <v>-1</v>
      </c>
      <c r="CA414" s="460">
        <v>1</v>
      </c>
      <c r="CB414" s="515">
        <v>-1</v>
      </c>
      <c r="CC414" s="515">
        <v>-1</v>
      </c>
      <c r="CD414" s="515">
        <v>-1</v>
      </c>
      <c r="CE414" s="460">
        <v>-1</v>
      </c>
      <c r="CF414" s="460">
        <v>-1</v>
      </c>
      <c r="CG414" s="460">
        <v>-1</v>
      </c>
    </row>
    <row r="415" spans="1:85" ht="15" customHeight="1" x14ac:dyDescent="0.3">
      <c r="A415" s="460">
        <v>327</v>
      </c>
      <c r="B415" s="460" t="s">
        <v>977</v>
      </c>
      <c r="C415" s="460" t="s">
        <v>1032</v>
      </c>
      <c r="D415" s="460" t="s">
        <v>1126</v>
      </c>
      <c r="E415" s="460">
        <v>10</v>
      </c>
      <c r="F415" s="467"/>
      <c r="K415" s="458" t="s">
        <v>867</v>
      </c>
      <c r="L415" s="458" t="s">
        <v>868</v>
      </c>
      <c r="X415" s="483"/>
    </row>
    <row r="416" spans="1:85" ht="15" customHeight="1" x14ac:dyDescent="0.3">
      <c r="A416" s="460">
        <v>366</v>
      </c>
      <c r="B416" s="460" t="s">
        <v>1129</v>
      </c>
      <c r="C416" s="460" t="s">
        <v>1130</v>
      </c>
      <c r="D416" s="460" t="s">
        <v>1179</v>
      </c>
      <c r="E416" s="460">
        <v>64</v>
      </c>
      <c r="K416" s="458" t="s">
        <v>867</v>
      </c>
      <c r="L416" s="458" t="s">
        <v>868</v>
      </c>
      <c r="X416" s="483"/>
      <c r="Y416" s="502"/>
    </row>
    <row r="417" spans="1:16366" ht="15" customHeight="1" x14ac:dyDescent="0.3">
      <c r="A417" s="460">
        <v>150</v>
      </c>
      <c r="B417" s="460" t="s">
        <v>906</v>
      </c>
      <c r="C417" s="460" t="s">
        <v>907</v>
      </c>
      <c r="D417" s="460" t="s">
        <v>917</v>
      </c>
      <c r="E417" s="460">
        <v>129</v>
      </c>
      <c r="F417" s="465">
        <v>12</v>
      </c>
      <c r="G417" s="460">
        <v>12</v>
      </c>
      <c r="I417" s="460">
        <f>SUM(H417)</f>
        <v>0</v>
      </c>
      <c r="J417" s="460">
        <f>SUM(E417)</f>
        <v>129</v>
      </c>
      <c r="K417" s="499" t="s">
        <v>918</v>
      </c>
      <c r="L417" s="497" t="s">
        <v>919</v>
      </c>
      <c r="M417" s="498">
        <v>1</v>
      </c>
      <c r="N417" s="496"/>
      <c r="O417" s="496"/>
      <c r="P417" s="496"/>
      <c r="Q417" s="496"/>
      <c r="R417" s="496"/>
      <c r="S417" s="496"/>
      <c r="T417" s="535" t="s">
        <v>1383</v>
      </c>
      <c r="U417" s="496"/>
      <c r="V417" s="496"/>
      <c r="W417" s="496"/>
      <c r="X417" s="496"/>
      <c r="Z417" s="496"/>
      <c r="AA417" s="496"/>
      <c r="AB417" s="496"/>
      <c r="AC417" s="496"/>
      <c r="AD417" s="496"/>
      <c r="AE417" s="496"/>
      <c r="AF417" s="496"/>
      <c r="AG417" s="496"/>
      <c r="AH417" s="496"/>
      <c r="AI417" s="496"/>
      <c r="AJ417" s="496"/>
      <c r="AK417" s="496"/>
      <c r="AL417" s="496"/>
      <c r="AM417" s="496"/>
      <c r="AN417" s="496"/>
      <c r="AO417" s="496"/>
      <c r="AP417" s="496"/>
      <c r="AQ417" s="496"/>
      <c r="AR417" s="496"/>
      <c r="AS417" s="496"/>
      <c r="AT417" s="496"/>
      <c r="AU417" s="496"/>
      <c r="AV417" s="496"/>
      <c r="AW417" s="496"/>
      <c r="AX417" s="496"/>
      <c r="AY417" s="496"/>
      <c r="AZ417" s="496"/>
      <c r="BA417" s="496"/>
      <c r="BB417" s="496"/>
      <c r="BC417" s="496"/>
      <c r="BD417" s="496"/>
      <c r="BE417" s="496"/>
      <c r="BF417" s="496"/>
      <c r="BG417" s="496"/>
      <c r="BH417" s="496"/>
      <c r="BI417" s="496"/>
      <c r="BJ417" s="496"/>
      <c r="BK417" s="496"/>
      <c r="BL417" s="496"/>
      <c r="BM417" s="496"/>
      <c r="BN417" s="496"/>
      <c r="BO417" s="496"/>
      <c r="BP417" s="496"/>
      <c r="BQ417" s="496"/>
      <c r="BR417" s="496"/>
      <c r="BS417" s="496"/>
      <c r="BT417" s="496"/>
      <c r="BU417" s="496"/>
      <c r="BV417" s="496"/>
      <c r="BW417" s="496"/>
      <c r="BX417" s="496"/>
      <c r="BY417" s="496"/>
      <c r="BZ417" s="496"/>
      <c r="CA417" s="496"/>
      <c r="CB417" s="496"/>
      <c r="CC417" s="496"/>
      <c r="CD417" s="496"/>
      <c r="CE417" s="496"/>
      <c r="CF417" s="496"/>
      <c r="CG417" s="496"/>
    </row>
    <row r="418" spans="1:16366" ht="15" customHeight="1" x14ac:dyDescent="0.3">
      <c r="A418" s="460">
        <v>341</v>
      </c>
      <c r="B418" s="460" t="s">
        <v>1129</v>
      </c>
      <c r="C418" s="460" t="s">
        <v>1130</v>
      </c>
      <c r="D418" s="460" t="s">
        <v>1147</v>
      </c>
      <c r="E418" s="460">
        <v>64</v>
      </c>
      <c r="I418" s="460">
        <f>SUM(H418)</f>
        <v>0</v>
      </c>
      <c r="J418" s="460">
        <f>SUM(E418)</f>
        <v>64</v>
      </c>
      <c r="K418" s="499" t="s">
        <v>1148</v>
      </c>
      <c r="L418" s="497"/>
      <c r="M418" s="498">
        <v>1</v>
      </c>
      <c r="N418" s="496"/>
      <c r="O418" s="496"/>
      <c r="P418" s="496"/>
      <c r="Q418" s="496"/>
      <c r="R418" s="496"/>
      <c r="S418" s="496"/>
      <c r="T418" s="535" t="s">
        <v>1383</v>
      </c>
      <c r="U418" s="496"/>
      <c r="V418" s="496"/>
      <c r="W418" s="496"/>
      <c r="X418" s="496"/>
      <c r="Z418" s="496"/>
      <c r="AA418" s="496"/>
      <c r="AB418" s="496"/>
      <c r="AC418" s="496"/>
      <c r="AD418" s="496"/>
      <c r="AE418" s="496"/>
      <c r="AF418" s="496"/>
      <c r="AG418" s="496"/>
      <c r="AH418" s="496"/>
      <c r="AI418" s="496"/>
      <c r="AJ418" s="496"/>
      <c r="AK418" s="496"/>
      <c r="AL418" s="496"/>
      <c r="AM418" s="496"/>
      <c r="AN418" s="496"/>
      <c r="AO418" s="496"/>
      <c r="AP418" s="496"/>
      <c r="AQ418" s="496"/>
      <c r="AR418" s="496"/>
      <c r="AS418" s="496"/>
      <c r="AT418" s="496"/>
      <c r="AU418" s="496"/>
      <c r="AV418" s="496"/>
      <c r="AW418" s="496"/>
      <c r="AX418" s="496"/>
      <c r="AY418" s="496"/>
      <c r="AZ418" s="496"/>
      <c r="BA418" s="496"/>
      <c r="BB418" s="496"/>
      <c r="BC418" s="496"/>
      <c r="BD418" s="496"/>
      <c r="BE418" s="496"/>
      <c r="BF418" s="496"/>
      <c r="BG418" s="496"/>
      <c r="BH418" s="496"/>
      <c r="BI418" s="496"/>
      <c r="BJ418" s="496"/>
      <c r="BK418" s="496"/>
      <c r="BL418" s="496"/>
      <c r="BM418" s="496"/>
      <c r="BN418" s="496"/>
      <c r="BO418" s="496"/>
      <c r="BP418" s="496"/>
      <c r="BQ418" s="496"/>
      <c r="BR418" s="496"/>
      <c r="BS418" s="496"/>
      <c r="BT418" s="496"/>
      <c r="BU418" s="496"/>
      <c r="BV418" s="496"/>
      <c r="BW418" s="496"/>
      <c r="BX418" s="496"/>
      <c r="BY418" s="496"/>
      <c r="BZ418" s="496"/>
      <c r="CA418" s="496"/>
      <c r="CB418" s="496"/>
      <c r="CC418" s="496"/>
      <c r="CD418" s="496"/>
      <c r="CE418" s="496"/>
      <c r="CF418" s="496"/>
      <c r="CG418" s="496"/>
    </row>
    <row r="419" spans="1:16366" ht="15" customHeight="1" x14ac:dyDescent="0.3">
      <c r="A419" s="488">
        <v>490</v>
      </c>
      <c r="B419" s="488" t="s">
        <v>942</v>
      </c>
      <c r="C419" s="488" t="s">
        <v>625</v>
      </c>
      <c r="D419" s="488" t="s">
        <v>1324</v>
      </c>
      <c r="E419" s="488">
        <v>66</v>
      </c>
      <c r="F419" s="488"/>
      <c r="G419" s="488">
        <v>10</v>
      </c>
      <c r="H419" s="490"/>
      <c r="I419" s="490"/>
      <c r="J419" s="490"/>
      <c r="K419" s="491" t="s">
        <v>1326</v>
      </c>
      <c r="L419" s="491"/>
      <c r="M419" s="488"/>
      <c r="N419" s="524"/>
      <c r="O419" s="524"/>
      <c r="P419" s="524"/>
      <c r="Q419" s="524"/>
      <c r="R419" s="524"/>
      <c r="S419" s="524"/>
      <c r="T419" s="524"/>
      <c r="U419" s="524"/>
      <c r="V419" s="524"/>
      <c r="W419" s="524"/>
      <c r="X419" s="525"/>
      <c r="Y419" s="502"/>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c r="CA419" s="524"/>
      <c r="CB419" s="524"/>
      <c r="CC419" s="524"/>
      <c r="CD419" s="524"/>
      <c r="CE419" s="524"/>
      <c r="CF419" s="524"/>
      <c r="CG419" s="524"/>
    </row>
    <row r="420" spans="1:16366" ht="15" customHeight="1" x14ac:dyDescent="0.3">
      <c r="A420" s="532">
        <v>491</v>
      </c>
      <c r="B420" s="532" t="s">
        <v>942</v>
      </c>
      <c r="C420" s="532" t="s">
        <v>625</v>
      </c>
      <c r="D420" s="532" t="s">
        <v>1325</v>
      </c>
      <c r="E420" s="532">
        <v>36</v>
      </c>
      <c r="F420" s="532"/>
      <c r="G420" s="532">
        <v>5</v>
      </c>
      <c r="H420" s="533"/>
      <c r="I420" s="533"/>
      <c r="J420" s="533"/>
      <c r="K420" s="534" t="s">
        <v>1326</v>
      </c>
      <c r="L420" s="534"/>
      <c r="M420" s="532"/>
      <c r="N420" s="524"/>
      <c r="O420" s="524"/>
      <c r="P420" s="524"/>
      <c r="Q420" s="524"/>
      <c r="R420" s="524"/>
      <c r="S420" s="524"/>
      <c r="T420" s="524"/>
      <c r="U420" s="524"/>
      <c r="V420" s="524"/>
      <c r="W420" s="524"/>
      <c r="X420" s="525"/>
      <c r="Y420" s="467"/>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c r="CA420" s="524"/>
      <c r="CB420" s="524"/>
      <c r="CC420" s="524"/>
      <c r="CD420" s="524"/>
      <c r="CE420" s="524"/>
      <c r="CF420" s="524"/>
      <c r="CG420" s="524"/>
      <c r="CH420" s="468"/>
      <c r="CI420" s="468"/>
      <c r="CJ420" s="468"/>
    </row>
    <row r="421" spans="1:16366" s="468" customFormat="1" ht="15" customHeight="1" x14ac:dyDescent="0.3">
      <c r="A421" s="488">
        <v>492</v>
      </c>
      <c r="B421" s="488" t="s">
        <v>942</v>
      </c>
      <c r="C421" s="488" t="s">
        <v>625</v>
      </c>
      <c r="D421" s="488" t="s">
        <v>1319</v>
      </c>
      <c r="E421" s="488">
        <v>295</v>
      </c>
      <c r="F421" s="488"/>
      <c r="G421" s="490">
        <v>43</v>
      </c>
      <c r="H421" s="490"/>
      <c r="I421" s="490">
        <f>SUM(H421)</f>
        <v>0</v>
      </c>
      <c r="J421" s="488">
        <f>SUM(E421)</f>
        <v>295</v>
      </c>
      <c r="K421" s="491" t="s">
        <v>1326</v>
      </c>
      <c r="L421" s="488"/>
      <c r="M421" s="488">
        <v>2</v>
      </c>
      <c r="N421" s="460"/>
      <c r="O421" s="460"/>
      <c r="P421" s="460"/>
      <c r="Q421" s="460"/>
      <c r="R421" s="460"/>
      <c r="S421" s="460"/>
      <c r="T421" s="460">
        <v>1</v>
      </c>
      <c r="U421" s="460"/>
      <c r="V421" s="460">
        <v>-1</v>
      </c>
      <c r="W421" s="483"/>
      <c r="X421" s="503"/>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c r="BC421" s="460"/>
      <c r="BD421" s="460"/>
      <c r="BE421" s="460"/>
      <c r="BF421" s="460"/>
      <c r="BG421" s="460"/>
      <c r="BH421" s="460"/>
      <c r="BI421" s="460"/>
      <c r="BJ421" s="460"/>
      <c r="BK421" s="460"/>
      <c r="BL421" s="460"/>
      <c r="BM421" s="460"/>
      <c r="BN421" s="460"/>
      <c r="BO421" s="460"/>
      <c r="BP421" s="460"/>
      <c r="BQ421" s="460"/>
      <c r="BR421" s="460"/>
      <c r="BS421" s="460"/>
      <c r="BT421" s="460"/>
      <c r="BU421" s="460"/>
      <c r="BV421" s="460"/>
      <c r="BW421" s="460"/>
      <c r="BX421" s="460"/>
      <c r="BY421" s="460"/>
      <c r="BZ421" s="460"/>
      <c r="CA421" s="460"/>
      <c r="CB421" s="460"/>
      <c r="CC421" s="460"/>
      <c r="CD421" s="460"/>
      <c r="CE421" s="460"/>
      <c r="CF421" s="460"/>
      <c r="CG421" s="458"/>
      <c r="CH421" s="458"/>
      <c r="CI421" s="458"/>
      <c r="CJ421" s="458"/>
    </row>
    <row r="422" spans="1:16366" s="468" customFormat="1" ht="15" customHeight="1" x14ac:dyDescent="0.3">
      <c r="A422" s="467">
        <v>387</v>
      </c>
      <c r="B422" s="467" t="s">
        <v>1129</v>
      </c>
      <c r="C422" s="467" t="s">
        <v>1130</v>
      </c>
      <c r="D422" s="467" t="s">
        <v>1204</v>
      </c>
      <c r="E422" s="467">
        <v>64</v>
      </c>
      <c r="F422" s="467"/>
      <c r="G422" s="467"/>
      <c r="H422" s="467"/>
      <c r="I422" s="467">
        <f>SUM(H422)</f>
        <v>0</v>
      </c>
      <c r="J422" s="467">
        <v>64</v>
      </c>
      <c r="K422" s="526" t="s">
        <v>1340</v>
      </c>
      <c r="L422" s="527"/>
      <c r="M422" s="528">
        <v>1</v>
      </c>
      <c r="N422" s="524"/>
      <c r="O422" s="529"/>
      <c r="P422" s="529"/>
      <c r="Q422" s="529"/>
      <c r="R422" s="529"/>
      <c r="S422" s="529"/>
      <c r="T422" s="536" t="s">
        <v>1383</v>
      </c>
      <c r="U422" s="529"/>
      <c r="V422" s="529"/>
      <c r="W422" s="529"/>
      <c r="X422" s="529"/>
      <c r="Y422" s="524"/>
      <c r="Z422" s="529"/>
      <c r="AA422" s="529"/>
      <c r="AB422" s="529"/>
      <c r="AC422" s="529"/>
      <c r="AD422" s="529"/>
      <c r="AE422" s="529"/>
      <c r="AF422" s="529"/>
      <c r="AG422" s="529"/>
      <c r="AH422" s="529"/>
      <c r="AI422" s="529"/>
      <c r="AJ422" s="529"/>
      <c r="AK422" s="529"/>
      <c r="AL422" s="529"/>
      <c r="AM422" s="529"/>
      <c r="AN422" s="529"/>
      <c r="AO422" s="529"/>
      <c r="AP422" s="529"/>
      <c r="AQ422" s="529"/>
      <c r="AR422" s="529"/>
      <c r="AS422" s="529"/>
      <c r="AT422" s="529"/>
      <c r="AU422" s="529"/>
      <c r="AV422" s="529"/>
      <c r="AW422" s="529"/>
      <c r="AX422" s="529"/>
      <c r="AY422" s="529"/>
      <c r="AZ422" s="529"/>
      <c r="BA422" s="529"/>
      <c r="BB422" s="529"/>
      <c r="BC422" s="529"/>
      <c r="BD422" s="529"/>
      <c r="BE422" s="529"/>
      <c r="BF422" s="529"/>
      <c r="BG422" s="529"/>
      <c r="BH422" s="529"/>
      <c r="BI422" s="529"/>
      <c r="BJ422" s="529"/>
      <c r="BK422" s="529"/>
      <c r="BL422" s="529"/>
      <c r="BM422" s="529"/>
      <c r="BN422" s="529"/>
      <c r="BO422" s="529"/>
      <c r="BP422" s="529"/>
      <c r="BQ422" s="529"/>
      <c r="BR422" s="529"/>
      <c r="BS422" s="529"/>
      <c r="BT422" s="529"/>
      <c r="BU422" s="529"/>
      <c r="BV422" s="529"/>
      <c r="BW422" s="529"/>
      <c r="BX422" s="529"/>
      <c r="BY422" s="529"/>
      <c r="BZ422" s="529"/>
      <c r="CA422" s="529"/>
      <c r="CB422" s="529"/>
      <c r="CC422" s="529"/>
      <c r="CD422" s="529"/>
      <c r="CE422" s="529"/>
      <c r="CF422" s="529"/>
      <c r="CG422" s="529"/>
      <c r="CK422" s="458"/>
      <c r="CL422" s="458"/>
      <c r="CM422" s="458"/>
      <c r="CN422" s="458"/>
      <c r="CO422" s="458"/>
      <c r="CP422" s="458"/>
      <c r="CQ422" s="458"/>
      <c r="CR422" s="458"/>
      <c r="CS422" s="458"/>
      <c r="CT422" s="458"/>
      <c r="CU422" s="458"/>
      <c r="CV422" s="458"/>
      <c r="CW422" s="458"/>
      <c r="CX422" s="458"/>
      <c r="CY422" s="458"/>
      <c r="CZ422" s="458"/>
      <c r="DA422" s="458"/>
      <c r="DB422" s="458"/>
      <c r="DC422" s="458"/>
      <c r="DD422" s="458"/>
      <c r="DE422" s="458"/>
      <c r="DF422" s="458"/>
      <c r="DG422" s="458"/>
      <c r="DH422" s="458"/>
      <c r="DI422" s="458"/>
      <c r="DJ422" s="458"/>
      <c r="DK422" s="458"/>
      <c r="DL422" s="458"/>
      <c r="DM422" s="458"/>
      <c r="DN422" s="458"/>
      <c r="DO422" s="458"/>
      <c r="DP422" s="458"/>
      <c r="DQ422" s="458"/>
      <c r="DR422" s="458"/>
      <c r="DS422" s="458"/>
      <c r="DT422" s="458"/>
      <c r="DU422" s="458"/>
      <c r="DV422" s="458"/>
      <c r="DW422" s="458"/>
      <c r="DX422" s="458"/>
      <c r="DY422" s="458"/>
      <c r="DZ422" s="458"/>
      <c r="EA422" s="458"/>
      <c r="EB422" s="458"/>
      <c r="EC422" s="458"/>
      <c r="ED422" s="458"/>
      <c r="EE422" s="458"/>
      <c r="EF422" s="458"/>
      <c r="EG422" s="458"/>
      <c r="EH422" s="458"/>
      <c r="EI422" s="458"/>
      <c r="EJ422" s="458"/>
      <c r="EK422" s="458"/>
      <c r="EL422" s="458"/>
      <c r="EM422" s="458"/>
      <c r="EN422" s="458"/>
      <c r="EO422" s="458"/>
      <c r="EP422" s="458"/>
      <c r="EQ422" s="458"/>
      <c r="ER422" s="458"/>
      <c r="ES422" s="458"/>
      <c r="ET422" s="458"/>
      <c r="EU422" s="458"/>
      <c r="EV422" s="458"/>
      <c r="EW422" s="458"/>
      <c r="EX422" s="458"/>
      <c r="EY422" s="458"/>
      <c r="EZ422" s="458"/>
      <c r="FA422" s="458"/>
      <c r="FB422" s="458"/>
      <c r="FC422" s="458"/>
      <c r="FD422" s="458"/>
      <c r="FE422" s="458"/>
      <c r="FF422" s="458"/>
      <c r="FG422" s="458"/>
      <c r="FH422" s="458"/>
      <c r="FI422" s="458"/>
      <c r="FJ422" s="458"/>
      <c r="FK422" s="458"/>
      <c r="FL422" s="458"/>
      <c r="FM422" s="458"/>
      <c r="FN422" s="458"/>
      <c r="FO422" s="458"/>
      <c r="FP422" s="458"/>
      <c r="FQ422" s="458"/>
      <c r="FR422" s="458"/>
      <c r="FS422" s="458"/>
      <c r="FT422" s="458"/>
      <c r="FU422" s="458"/>
      <c r="FV422" s="458"/>
      <c r="FW422" s="458"/>
      <c r="FX422" s="458"/>
      <c r="FY422" s="458"/>
      <c r="FZ422" s="458"/>
      <c r="GA422" s="458"/>
      <c r="GB422" s="458"/>
      <c r="GC422" s="458"/>
      <c r="GD422" s="458"/>
      <c r="GE422" s="458"/>
      <c r="GF422" s="458"/>
      <c r="GG422" s="458"/>
      <c r="GH422" s="458"/>
      <c r="GI422" s="458"/>
      <c r="GJ422" s="458"/>
      <c r="GK422" s="458"/>
      <c r="GL422" s="458"/>
      <c r="GM422" s="458"/>
      <c r="GN422" s="458"/>
      <c r="GO422" s="458"/>
      <c r="GP422" s="458"/>
      <c r="GQ422" s="458"/>
      <c r="GR422" s="458"/>
      <c r="GS422" s="458"/>
      <c r="GT422" s="458"/>
      <c r="GU422" s="458"/>
      <c r="GV422" s="458"/>
      <c r="GW422" s="458"/>
      <c r="GX422" s="458"/>
      <c r="GY422" s="458"/>
      <c r="GZ422" s="458"/>
      <c r="HA422" s="458"/>
      <c r="HB422" s="458"/>
      <c r="HC422" s="458"/>
      <c r="HD422" s="458"/>
      <c r="HE422" s="458"/>
      <c r="HF422" s="458"/>
      <c r="HG422" s="458"/>
      <c r="HH422" s="458"/>
      <c r="HI422" s="458"/>
      <c r="HJ422" s="458"/>
      <c r="HK422" s="458"/>
      <c r="HL422" s="458"/>
      <c r="HM422" s="458"/>
      <c r="HN422" s="458"/>
      <c r="HO422" s="458"/>
      <c r="HP422" s="458"/>
      <c r="HQ422" s="458"/>
      <c r="HR422" s="458"/>
      <c r="HS422" s="458"/>
      <c r="HT422" s="458"/>
      <c r="HU422" s="458"/>
      <c r="HV422" s="458"/>
      <c r="HW422" s="458"/>
      <c r="HX422" s="458"/>
      <c r="HY422" s="458"/>
      <c r="HZ422" s="458"/>
      <c r="IA422" s="458"/>
      <c r="IB422" s="458"/>
      <c r="IC422" s="458"/>
      <c r="ID422" s="458"/>
      <c r="IE422" s="458"/>
      <c r="IF422" s="458"/>
      <c r="IG422" s="458"/>
      <c r="IH422" s="458"/>
      <c r="II422" s="458"/>
      <c r="IJ422" s="458"/>
      <c r="IK422" s="458"/>
      <c r="IL422" s="458"/>
      <c r="IM422" s="458"/>
      <c r="IN422" s="458"/>
      <c r="IO422" s="458"/>
      <c r="IP422" s="458"/>
      <c r="IQ422" s="458"/>
      <c r="IR422" s="458"/>
      <c r="IS422" s="458"/>
      <c r="IT422" s="458"/>
      <c r="IU422" s="458"/>
      <c r="IV422" s="458"/>
      <c r="IW422" s="458"/>
      <c r="IX422" s="458"/>
      <c r="IY422" s="458"/>
      <c r="IZ422" s="458"/>
      <c r="JA422" s="458"/>
      <c r="JB422" s="458"/>
      <c r="JC422" s="458"/>
      <c r="JD422" s="458"/>
      <c r="JE422" s="458"/>
      <c r="JF422" s="458"/>
      <c r="JG422" s="458"/>
      <c r="JH422" s="458"/>
      <c r="JI422" s="458"/>
      <c r="JJ422" s="458"/>
      <c r="JK422" s="458"/>
      <c r="JL422" s="458"/>
      <c r="JM422" s="458"/>
      <c r="JN422" s="458"/>
      <c r="JO422" s="458"/>
      <c r="JP422" s="458"/>
      <c r="JQ422" s="458"/>
      <c r="JR422" s="458"/>
      <c r="JS422" s="458"/>
      <c r="JT422" s="458"/>
      <c r="JU422" s="458"/>
      <c r="JV422" s="458"/>
      <c r="JW422" s="458"/>
      <c r="JX422" s="458"/>
      <c r="JY422" s="458"/>
      <c r="JZ422" s="458"/>
      <c r="KA422" s="458"/>
      <c r="KB422" s="458"/>
      <c r="KC422" s="458"/>
      <c r="KD422" s="458"/>
      <c r="KE422" s="458"/>
      <c r="KF422" s="458"/>
      <c r="KG422" s="458"/>
      <c r="KH422" s="458"/>
      <c r="KI422" s="458"/>
      <c r="KJ422" s="458"/>
      <c r="KK422" s="458"/>
      <c r="KL422" s="458"/>
      <c r="KM422" s="458"/>
      <c r="KN422" s="458"/>
      <c r="KO422" s="458"/>
      <c r="KP422" s="458"/>
      <c r="KQ422" s="458"/>
      <c r="KR422" s="458"/>
      <c r="KS422" s="458"/>
      <c r="KT422" s="458"/>
      <c r="KU422" s="458"/>
      <c r="KV422" s="458"/>
      <c r="KW422" s="458"/>
      <c r="KX422" s="458"/>
      <c r="KY422" s="458"/>
      <c r="KZ422" s="458"/>
      <c r="LA422" s="458"/>
      <c r="LB422" s="458"/>
      <c r="LC422" s="458"/>
      <c r="LD422" s="458"/>
      <c r="LE422" s="458"/>
      <c r="LF422" s="458"/>
      <c r="LG422" s="458"/>
      <c r="LH422" s="458"/>
      <c r="LI422" s="458"/>
      <c r="LJ422" s="458"/>
      <c r="LK422" s="458"/>
      <c r="LL422" s="458"/>
      <c r="LM422" s="458"/>
      <c r="LN422" s="458"/>
      <c r="LO422" s="458"/>
      <c r="LP422" s="458"/>
      <c r="LQ422" s="458"/>
      <c r="LR422" s="458"/>
      <c r="LS422" s="458"/>
      <c r="LT422" s="458"/>
      <c r="LU422" s="458"/>
      <c r="LV422" s="458"/>
      <c r="LW422" s="458"/>
      <c r="LX422" s="458"/>
      <c r="LY422" s="458"/>
      <c r="LZ422" s="458"/>
      <c r="MA422" s="458"/>
      <c r="MB422" s="458"/>
      <c r="MC422" s="458"/>
      <c r="MD422" s="458"/>
      <c r="ME422" s="458"/>
      <c r="MF422" s="458"/>
      <c r="MG422" s="458"/>
      <c r="MH422" s="458"/>
      <c r="MI422" s="458"/>
      <c r="MJ422" s="458"/>
      <c r="MK422" s="458"/>
      <c r="ML422" s="458"/>
      <c r="MM422" s="458"/>
      <c r="MN422" s="458"/>
      <c r="MO422" s="458"/>
      <c r="MP422" s="458"/>
      <c r="MQ422" s="458"/>
      <c r="MR422" s="458"/>
      <c r="MS422" s="458"/>
      <c r="MT422" s="458"/>
      <c r="MU422" s="458"/>
      <c r="MV422" s="458"/>
      <c r="MW422" s="458"/>
      <c r="MX422" s="458"/>
      <c r="MY422" s="458"/>
      <c r="MZ422" s="458"/>
      <c r="NA422" s="458"/>
      <c r="NB422" s="458"/>
      <c r="NC422" s="458"/>
      <c r="ND422" s="458"/>
      <c r="NE422" s="458"/>
      <c r="NF422" s="458"/>
      <c r="NG422" s="458"/>
      <c r="NH422" s="458"/>
      <c r="NI422" s="458"/>
      <c r="NJ422" s="458"/>
      <c r="NK422" s="458"/>
      <c r="NL422" s="458"/>
      <c r="NM422" s="458"/>
      <c r="NN422" s="458"/>
      <c r="NO422" s="458"/>
      <c r="NP422" s="458"/>
      <c r="NQ422" s="458"/>
      <c r="NR422" s="458"/>
      <c r="NS422" s="458"/>
      <c r="NT422" s="458"/>
      <c r="NU422" s="458"/>
      <c r="NV422" s="458"/>
      <c r="NW422" s="458"/>
      <c r="NX422" s="458"/>
      <c r="NY422" s="458"/>
      <c r="NZ422" s="458"/>
      <c r="OA422" s="458"/>
      <c r="OB422" s="458"/>
      <c r="OC422" s="458"/>
      <c r="OD422" s="458"/>
      <c r="OE422" s="458"/>
      <c r="OF422" s="458"/>
      <c r="OG422" s="458"/>
      <c r="OH422" s="458"/>
      <c r="OI422" s="458"/>
      <c r="OJ422" s="458"/>
      <c r="OK422" s="458"/>
      <c r="OL422" s="458"/>
      <c r="OM422" s="458"/>
      <c r="ON422" s="458"/>
      <c r="OO422" s="458"/>
      <c r="OP422" s="458"/>
      <c r="OQ422" s="458"/>
      <c r="OR422" s="458"/>
      <c r="OS422" s="458"/>
      <c r="OT422" s="458"/>
      <c r="OU422" s="458"/>
      <c r="OV422" s="458"/>
      <c r="OW422" s="458"/>
      <c r="OX422" s="458"/>
      <c r="OY422" s="458"/>
      <c r="OZ422" s="458"/>
      <c r="PA422" s="458"/>
      <c r="PB422" s="458"/>
      <c r="PC422" s="458"/>
      <c r="PD422" s="458"/>
      <c r="PE422" s="458"/>
      <c r="PF422" s="458"/>
      <c r="PG422" s="458"/>
      <c r="PH422" s="458"/>
      <c r="PI422" s="458"/>
      <c r="PJ422" s="458"/>
      <c r="PK422" s="458"/>
      <c r="PL422" s="458"/>
      <c r="PM422" s="458"/>
      <c r="PN422" s="458"/>
      <c r="PO422" s="458"/>
      <c r="PP422" s="458"/>
      <c r="PQ422" s="458"/>
      <c r="PR422" s="458"/>
      <c r="PS422" s="458"/>
      <c r="PT422" s="458"/>
      <c r="PU422" s="458"/>
      <c r="PV422" s="458"/>
      <c r="PW422" s="458"/>
      <c r="PX422" s="458"/>
      <c r="PY422" s="458"/>
      <c r="PZ422" s="458"/>
      <c r="QA422" s="458"/>
      <c r="QB422" s="458"/>
      <c r="QC422" s="458"/>
      <c r="QD422" s="458"/>
      <c r="QE422" s="458"/>
      <c r="QF422" s="458"/>
      <c r="QG422" s="458"/>
      <c r="QH422" s="458"/>
      <c r="QI422" s="458"/>
      <c r="QJ422" s="458"/>
      <c r="QK422" s="458"/>
      <c r="QL422" s="458"/>
      <c r="QM422" s="458"/>
      <c r="QN422" s="458"/>
      <c r="QO422" s="458"/>
      <c r="QP422" s="458"/>
      <c r="QQ422" s="458"/>
      <c r="QR422" s="458"/>
      <c r="QS422" s="458"/>
      <c r="QT422" s="458"/>
      <c r="QU422" s="458"/>
      <c r="QV422" s="458"/>
      <c r="QW422" s="458"/>
      <c r="QX422" s="458"/>
      <c r="QY422" s="458"/>
      <c r="QZ422" s="458"/>
      <c r="RA422" s="458"/>
      <c r="RB422" s="458"/>
      <c r="RC422" s="458"/>
      <c r="RD422" s="458"/>
      <c r="RE422" s="458"/>
      <c r="RF422" s="458"/>
      <c r="RG422" s="458"/>
      <c r="RH422" s="458"/>
      <c r="RI422" s="458"/>
      <c r="RJ422" s="458"/>
      <c r="RK422" s="458"/>
      <c r="RL422" s="458"/>
      <c r="RM422" s="458"/>
      <c r="RN422" s="458"/>
      <c r="RO422" s="458"/>
      <c r="RP422" s="458"/>
      <c r="RQ422" s="458"/>
      <c r="RR422" s="458"/>
      <c r="RS422" s="458"/>
      <c r="RT422" s="458"/>
      <c r="RU422" s="458"/>
      <c r="RV422" s="458"/>
      <c r="RW422" s="458"/>
      <c r="RX422" s="458"/>
      <c r="RY422" s="458"/>
      <c r="RZ422" s="458"/>
      <c r="SA422" s="458"/>
      <c r="SB422" s="458"/>
      <c r="SC422" s="458"/>
      <c r="SD422" s="458"/>
      <c r="SE422" s="458"/>
      <c r="SF422" s="458"/>
      <c r="SG422" s="458"/>
      <c r="SH422" s="458"/>
      <c r="SI422" s="458"/>
      <c r="SJ422" s="458"/>
      <c r="SK422" s="458"/>
      <c r="SL422" s="458"/>
      <c r="SM422" s="458"/>
      <c r="SN422" s="458"/>
      <c r="SO422" s="458"/>
      <c r="SP422" s="458"/>
      <c r="SQ422" s="458"/>
      <c r="SR422" s="458"/>
      <c r="SS422" s="458"/>
      <c r="ST422" s="458"/>
      <c r="SU422" s="458"/>
      <c r="SV422" s="458"/>
      <c r="SW422" s="458"/>
      <c r="SX422" s="458"/>
      <c r="SY422" s="458"/>
      <c r="SZ422" s="458"/>
      <c r="TA422" s="458"/>
      <c r="TB422" s="458"/>
      <c r="TC422" s="458"/>
      <c r="TD422" s="458"/>
      <c r="TE422" s="458"/>
      <c r="TF422" s="458"/>
      <c r="TG422" s="458"/>
      <c r="TH422" s="458"/>
      <c r="TI422" s="458"/>
      <c r="TJ422" s="458"/>
      <c r="TK422" s="458"/>
      <c r="TL422" s="458"/>
      <c r="TM422" s="458"/>
      <c r="TN422" s="458"/>
      <c r="TO422" s="458"/>
      <c r="TP422" s="458"/>
      <c r="TQ422" s="458"/>
      <c r="TR422" s="458"/>
      <c r="TS422" s="458"/>
      <c r="TT422" s="458"/>
      <c r="TU422" s="458"/>
      <c r="TV422" s="458"/>
      <c r="TW422" s="458"/>
      <c r="TX422" s="458"/>
      <c r="TY422" s="458"/>
      <c r="TZ422" s="458"/>
      <c r="UA422" s="458"/>
      <c r="UB422" s="458"/>
      <c r="UC422" s="458"/>
      <c r="UD422" s="458"/>
      <c r="UE422" s="458"/>
      <c r="UF422" s="458"/>
      <c r="UG422" s="458"/>
      <c r="UH422" s="458"/>
      <c r="UI422" s="458"/>
      <c r="UJ422" s="458"/>
      <c r="UK422" s="458"/>
      <c r="UL422" s="458"/>
      <c r="UM422" s="458"/>
      <c r="UN422" s="458"/>
      <c r="UO422" s="458"/>
      <c r="UP422" s="458"/>
      <c r="UQ422" s="458"/>
      <c r="UR422" s="458"/>
      <c r="US422" s="458"/>
      <c r="UT422" s="458"/>
      <c r="UU422" s="458"/>
      <c r="UV422" s="458"/>
      <c r="UW422" s="458"/>
      <c r="UX422" s="458"/>
      <c r="UY422" s="458"/>
      <c r="UZ422" s="458"/>
      <c r="VA422" s="458"/>
      <c r="VB422" s="458"/>
      <c r="VC422" s="458"/>
      <c r="VD422" s="458"/>
      <c r="VE422" s="458"/>
      <c r="VF422" s="458"/>
      <c r="VG422" s="458"/>
      <c r="VH422" s="458"/>
      <c r="VI422" s="458"/>
      <c r="VJ422" s="458"/>
      <c r="VK422" s="458"/>
      <c r="VL422" s="458"/>
      <c r="VM422" s="458"/>
      <c r="VN422" s="458"/>
      <c r="VO422" s="458"/>
      <c r="VP422" s="458"/>
      <c r="VQ422" s="458"/>
      <c r="VR422" s="458"/>
      <c r="VS422" s="458"/>
      <c r="VT422" s="458"/>
      <c r="VU422" s="458"/>
      <c r="VV422" s="458"/>
      <c r="VW422" s="458"/>
      <c r="VX422" s="458"/>
      <c r="VY422" s="458"/>
      <c r="VZ422" s="458"/>
      <c r="WA422" s="458"/>
      <c r="WB422" s="458"/>
      <c r="WC422" s="458"/>
      <c r="WD422" s="458"/>
      <c r="WE422" s="458"/>
      <c r="WF422" s="458"/>
      <c r="WG422" s="458"/>
      <c r="WH422" s="458"/>
      <c r="WI422" s="458"/>
      <c r="WJ422" s="458"/>
      <c r="WK422" s="458"/>
      <c r="WL422" s="458"/>
      <c r="WM422" s="458"/>
      <c r="WN422" s="458"/>
      <c r="WO422" s="458"/>
      <c r="WP422" s="458"/>
      <c r="WQ422" s="458"/>
      <c r="WR422" s="458"/>
      <c r="WS422" s="458"/>
      <c r="WT422" s="458"/>
      <c r="WU422" s="458"/>
      <c r="WV422" s="458"/>
      <c r="WW422" s="458"/>
      <c r="WX422" s="458"/>
      <c r="WY422" s="458"/>
      <c r="WZ422" s="458"/>
      <c r="XA422" s="458"/>
      <c r="XB422" s="458"/>
      <c r="XC422" s="458"/>
      <c r="XD422" s="458"/>
      <c r="XE422" s="458"/>
      <c r="XF422" s="458"/>
      <c r="XG422" s="458"/>
      <c r="XH422" s="458"/>
      <c r="XI422" s="458"/>
      <c r="XJ422" s="458"/>
      <c r="XK422" s="458"/>
      <c r="XL422" s="458"/>
      <c r="XM422" s="458"/>
      <c r="XN422" s="458"/>
      <c r="XO422" s="458"/>
      <c r="XP422" s="458"/>
      <c r="XQ422" s="458"/>
      <c r="XR422" s="458"/>
      <c r="XS422" s="458"/>
      <c r="XT422" s="458"/>
      <c r="XU422" s="458"/>
      <c r="XV422" s="458"/>
      <c r="XW422" s="458"/>
      <c r="XX422" s="458"/>
      <c r="XY422" s="458"/>
      <c r="XZ422" s="458"/>
      <c r="YA422" s="458"/>
      <c r="YB422" s="458"/>
      <c r="YC422" s="458"/>
      <c r="YD422" s="458"/>
      <c r="YE422" s="458"/>
      <c r="YF422" s="458"/>
      <c r="YG422" s="458"/>
      <c r="YH422" s="458"/>
      <c r="YI422" s="458"/>
      <c r="YJ422" s="458"/>
      <c r="YK422" s="458"/>
      <c r="YL422" s="458"/>
      <c r="YM422" s="458"/>
      <c r="YN422" s="458"/>
      <c r="YO422" s="458"/>
      <c r="YP422" s="458"/>
      <c r="YQ422" s="458"/>
      <c r="YR422" s="458"/>
      <c r="YS422" s="458"/>
      <c r="YT422" s="458"/>
      <c r="YU422" s="458"/>
      <c r="YV422" s="458"/>
      <c r="YW422" s="458"/>
      <c r="YX422" s="458"/>
      <c r="YY422" s="458"/>
      <c r="YZ422" s="458"/>
      <c r="ZA422" s="458"/>
      <c r="ZB422" s="458"/>
      <c r="ZC422" s="458"/>
      <c r="ZD422" s="458"/>
      <c r="ZE422" s="458"/>
      <c r="ZF422" s="458"/>
      <c r="ZG422" s="458"/>
      <c r="ZH422" s="458"/>
      <c r="ZI422" s="458"/>
      <c r="ZJ422" s="458"/>
      <c r="ZK422" s="458"/>
      <c r="ZL422" s="458"/>
      <c r="ZM422" s="458"/>
      <c r="ZN422" s="458"/>
      <c r="ZO422" s="458"/>
      <c r="ZP422" s="458"/>
      <c r="ZQ422" s="458"/>
      <c r="ZR422" s="458"/>
      <c r="ZS422" s="458"/>
      <c r="ZT422" s="458"/>
      <c r="ZU422" s="458"/>
      <c r="ZV422" s="458"/>
      <c r="ZW422" s="458"/>
      <c r="ZX422" s="458"/>
      <c r="ZY422" s="458"/>
      <c r="ZZ422" s="458"/>
      <c r="AAA422" s="458"/>
      <c r="AAB422" s="458"/>
      <c r="AAC422" s="458"/>
      <c r="AAD422" s="458"/>
      <c r="AAE422" s="458"/>
      <c r="AAF422" s="458"/>
      <c r="AAG422" s="458"/>
      <c r="AAH422" s="458"/>
      <c r="AAI422" s="458"/>
      <c r="AAJ422" s="458"/>
      <c r="AAK422" s="458"/>
      <c r="AAL422" s="458"/>
      <c r="AAM422" s="458"/>
      <c r="AAN422" s="458"/>
      <c r="AAO422" s="458"/>
      <c r="AAP422" s="458"/>
      <c r="AAQ422" s="458"/>
      <c r="AAR422" s="458"/>
      <c r="AAS422" s="458"/>
      <c r="AAT422" s="458"/>
      <c r="AAU422" s="458"/>
      <c r="AAV422" s="458"/>
      <c r="AAW422" s="458"/>
      <c r="AAX422" s="458"/>
      <c r="AAY422" s="458"/>
      <c r="AAZ422" s="458"/>
      <c r="ABA422" s="458"/>
      <c r="ABB422" s="458"/>
      <c r="ABC422" s="458"/>
      <c r="ABD422" s="458"/>
      <c r="ABE422" s="458"/>
      <c r="ABF422" s="458"/>
      <c r="ABG422" s="458"/>
      <c r="ABH422" s="458"/>
      <c r="ABI422" s="458"/>
      <c r="ABJ422" s="458"/>
      <c r="ABK422" s="458"/>
      <c r="ABL422" s="458"/>
      <c r="ABM422" s="458"/>
      <c r="ABN422" s="458"/>
      <c r="ABO422" s="458"/>
      <c r="ABP422" s="458"/>
      <c r="ABQ422" s="458"/>
      <c r="ABR422" s="458"/>
      <c r="ABS422" s="458"/>
      <c r="ABT422" s="458"/>
      <c r="ABU422" s="458"/>
      <c r="ABV422" s="458"/>
      <c r="ABW422" s="458"/>
      <c r="ABX422" s="458"/>
      <c r="ABY422" s="458"/>
      <c r="ABZ422" s="458"/>
      <c r="ACA422" s="458"/>
      <c r="ACB422" s="458"/>
      <c r="ACC422" s="458"/>
      <c r="ACD422" s="458"/>
      <c r="ACE422" s="458"/>
      <c r="ACF422" s="458"/>
      <c r="ACG422" s="458"/>
      <c r="ACH422" s="458"/>
      <c r="ACI422" s="458"/>
      <c r="ACJ422" s="458"/>
      <c r="ACK422" s="458"/>
      <c r="ACL422" s="458"/>
      <c r="ACM422" s="458"/>
      <c r="ACN422" s="458"/>
      <c r="ACO422" s="458"/>
      <c r="ACP422" s="458"/>
      <c r="ACQ422" s="458"/>
      <c r="ACR422" s="458"/>
      <c r="ACS422" s="458"/>
      <c r="ACT422" s="458"/>
      <c r="ACU422" s="458"/>
      <c r="ACV422" s="458"/>
      <c r="ACW422" s="458"/>
      <c r="ACX422" s="458"/>
      <c r="ACY422" s="458"/>
      <c r="ACZ422" s="458"/>
      <c r="ADA422" s="458"/>
      <c r="ADB422" s="458"/>
      <c r="ADC422" s="458"/>
      <c r="ADD422" s="458"/>
      <c r="ADE422" s="458"/>
      <c r="ADF422" s="458"/>
      <c r="ADG422" s="458"/>
      <c r="ADH422" s="458"/>
      <c r="ADI422" s="458"/>
      <c r="ADJ422" s="458"/>
      <c r="ADK422" s="458"/>
      <c r="ADL422" s="458"/>
      <c r="ADM422" s="458"/>
      <c r="ADN422" s="458"/>
      <c r="ADO422" s="458"/>
      <c r="ADP422" s="458"/>
      <c r="ADQ422" s="458"/>
      <c r="ADR422" s="458"/>
      <c r="ADS422" s="458"/>
      <c r="ADT422" s="458"/>
      <c r="ADU422" s="458"/>
      <c r="ADV422" s="458"/>
      <c r="ADW422" s="458"/>
      <c r="ADX422" s="458"/>
      <c r="ADY422" s="458"/>
      <c r="ADZ422" s="458"/>
      <c r="AEA422" s="458"/>
      <c r="AEB422" s="458"/>
      <c r="AEC422" s="458"/>
      <c r="AED422" s="458"/>
      <c r="AEE422" s="458"/>
      <c r="AEF422" s="458"/>
      <c r="AEG422" s="458"/>
      <c r="AEH422" s="458"/>
      <c r="AEI422" s="458"/>
      <c r="AEJ422" s="458"/>
      <c r="AEK422" s="458"/>
      <c r="AEL422" s="458"/>
      <c r="AEM422" s="458"/>
      <c r="AEN422" s="458"/>
      <c r="AEO422" s="458"/>
      <c r="AEP422" s="458"/>
      <c r="AEQ422" s="458"/>
      <c r="AER422" s="458"/>
      <c r="AES422" s="458"/>
      <c r="AET422" s="458"/>
      <c r="AEU422" s="458"/>
      <c r="AEV422" s="458"/>
      <c r="AEW422" s="458"/>
      <c r="AEX422" s="458"/>
      <c r="AEY422" s="458"/>
      <c r="AEZ422" s="458"/>
      <c r="AFA422" s="458"/>
      <c r="AFB422" s="458"/>
      <c r="AFC422" s="458"/>
      <c r="AFD422" s="458"/>
      <c r="AFE422" s="458"/>
      <c r="AFF422" s="458"/>
      <c r="AFG422" s="458"/>
      <c r="AFH422" s="458"/>
      <c r="AFI422" s="458"/>
      <c r="AFJ422" s="458"/>
      <c r="AFK422" s="458"/>
      <c r="AFL422" s="458"/>
      <c r="AFM422" s="458"/>
      <c r="AFN422" s="458"/>
      <c r="AFO422" s="458"/>
      <c r="AFP422" s="458"/>
      <c r="AFQ422" s="458"/>
      <c r="AFR422" s="458"/>
      <c r="AFS422" s="458"/>
      <c r="AFT422" s="458"/>
      <c r="AFU422" s="458"/>
      <c r="AFV422" s="458"/>
      <c r="AFW422" s="458"/>
      <c r="AFX422" s="458"/>
      <c r="AFY422" s="458"/>
      <c r="AFZ422" s="458"/>
      <c r="AGA422" s="458"/>
      <c r="AGB422" s="458"/>
      <c r="AGC422" s="458"/>
      <c r="AGD422" s="458"/>
      <c r="AGE422" s="458"/>
      <c r="AGF422" s="458"/>
      <c r="AGG422" s="458"/>
      <c r="AGH422" s="458"/>
      <c r="AGI422" s="458"/>
      <c r="AGJ422" s="458"/>
      <c r="AGK422" s="458"/>
      <c r="AGL422" s="458"/>
      <c r="AGM422" s="458"/>
      <c r="AGN422" s="458"/>
      <c r="AGO422" s="458"/>
      <c r="AGP422" s="458"/>
      <c r="AGQ422" s="458"/>
      <c r="AGR422" s="458"/>
      <c r="AGS422" s="458"/>
      <c r="AGT422" s="458"/>
      <c r="AGU422" s="458"/>
      <c r="AGV422" s="458"/>
      <c r="AGW422" s="458"/>
      <c r="AGX422" s="458"/>
      <c r="AGY422" s="458"/>
      <c r="AGZ422" s="458"/>
      <c r="AHA422" s="458"/>
      <c r="AHB422" s="458"/>
      <c r="AHC422" s="458"/>
      <c r="AHD422" s="458"/>
      <c r="AHE422" s="458"/>
      <c r="AHF422" s="458"/>
      <c r="AHG422" s="458"/>
      <c r="AHH422" s="458"/>
      <c r="AHI422" s="458"/>
      <c r="AHJ422" s="458"/>
      <c r="AHK422" s="458"/>
      <c r="AHL422" s="458"/>
      <c r="AHM422" s="458"/>
      <c r="AHN422" s="458"/>
      <c r="AHO422" s="458"/>
      <c r="AHP422" s="458"/>
      <c r="AHQ422" s="458"/>
      <c r="AHR422" s="458"/>
      <c r="AHS422" s="458"/>
      <c r="AHT422" s="458"/>
      <c r="AHU422" s="458"/>
      <c r="AHV422" s="458"/>
      <c r="AHW422" s="458"/>
      <c r="AHX422" s="458"/>
      <c r="AHY422" s="458"/>
      <c r="AHZ422" s="458"/>
      <c r="AIA422" s="458"/>
      <c r="AIB422" s="458"/>
      <c r="AIC422" s="458"/>
      <c r="AID422" s="458"/>
      <c r="AIE422" s="458"/>
      <c r="AIF422" s="458"/>
      <c r="AIG422" s="458"/>
      <c r="AIH422" s="458"/>
      <c r="AII422" s="458"/>
      <c r="AIJ422" s="458"/>
      <c r="AIK422" s="458"/>
      <c r="AIL422" s="458"/>
      <c r="AIM422" s="458"/>
      <c r="AIN422" s="458"/>
      <c r="AIO422" s="458"/>
      <c r="AIP422" s="458"/>
      <c r="AIQ422" s="458"/>
      <c r="AIR422" s="458"/>
      <c r="AIS422" s="458"/>
      <c r="AIT422" s="458"/>
      <c r="AIU422" s="458"/>
      <c r="AIV422" s="458"/>
      <c r="AIW422" s="458"/>
      <c r="AIX422" s="458"/>
      <c r="AIY422" s="458"/>
      <c r="AIZ422" s="458"/>
      <c r="AJA422" s="458"/>
      <c r="AJB422" s="458"/>
      <c r="AJC422" s="458"/>
      <c r="AJD422" s="458"/>
      <c r="AJE422" s="458"/>
      <c r="AJF422" s="458"/>
      <c r="AJG422" s="458"/>
      <c r="AJH422" s="458"/>
      <c r="AJI422" s="458"/>
      <c r="AJJ422" s="458"/>
      <c r="AJK422" s="458"/>
      <c r="AJL422" s="458"/>
      <c r="AJM422" s="458"/>
      <c r="AJN422" s="458"/>
      <c r="AJO422" s="458"/>
      <c r="AJP422" s="458"/>
      <c r="AJQ422" s="458"/>
      <c r="AJR422" s="458"/>
      <c r="AJS422" s="458"/>
      <c r="AJT422" s="458"/>
      <c r="AJU422" s="458"/>
      <c r="AJV422" s="458"/>
      <c r="AJW422" s="458"/>
      <c r="AJX422" s="458"/>
      <c r="AJY422" s="458"/>
      <c r="AJZ422" s="458"/>
      <c r="AKA422" s="458"/>
      <c r="AKB422" s="458"/>
      <c r="AKC422" s="458"/>
      <c r="AKD422" s="458"/>
      <c r="AKE422" s="458"/>
      <c r="AKF422" s="458"/>
      <c r="AKG422" s="458"/>
      <c r="AKH422" s="458"/>
      <c r="AKI422" s="458"/>
      <c r="AKJ422" s="458"/>
      <c r="AKK422" s="458"/>
      <c r="AKL422" s="458"/>
      <c r="AKM422" s="458"/>
      <c r="AKN422" s="458"/>
      <c r="AKO422" s="458"/>
      <c r="AKP422" s="458"/>
      <c r="AKQ422" s="458"/>
      <c r="AKR422" s="458"/>
      <c r="AKS422" s="458"/>
      <c r="AKT422" s="458"/>
      <c r="AKU422" s="458"/>
      <c r="AKV422" s="458"/>
      <c r="AKW422" s="458"/>
      <c r="AKX422" s="458"/>
      <c r="AKY422" s="458"/>
      <c r="AKZ422" s="458"/>
      <c r="ALA422" s="458"/>
      <c r="ALB422" s="458"/>
      <c r="ALC422" s="458"/>
      <c r="ALD422" s="458"/>
      <c r="ALE422" s="458"/>
      <c r="ALF422" s="458"/>
      <c r="ALG422" s="458"/>
      <c r="ALH422" s="458"/>
      <c r="ALI422" s="458"/>
      <c r="ALJ422" s="458"/>
      <c r="ALK422" s="458"/>
      <c r="ALL422" s="458"/>
      <c r="ALM422" s="458"/>
      <c r="ALN422" s="458"/>
      <c r="ALO422" s="458"/>
      <c r="ALP422" s="458"/>
      <c r="ALQ422" s="458"/>
      <c r="ALR422" s="458"/>
      <c r="ALS422" s="458"/>
      <c r="ALT422" s="458"/>
      <c r="ALU422" s="458"/>
      <c r="ALV422" s="458"/>
      <c r="ALW422" s="458"/>
      <c r="ALX422" s="458"/>
      <c r="ALY422" s="458"/>
      <c r="ALZ422" s="458"/>
      <c r="AMA422" s="458"/>
      <c r="AMB422" s="458"/>
      <c r="AMC422" s="458"/>
      <c r="AMD422" s="458"/>
      <c r="AME422" s="458"/>
      <c r="AMF422" s="458"/>
      <c r="AMG422" s="458"/>
      <c r="AMH422" s="458"/>
      <c r="AMI422" s="458"/>
      <c r="AMJ422" s="458"/>
      <c r="AMK422" s="458"/>
      <c r="AML422" s="458"/>
      <c r="AMM422" s="458"/>
      <c r="AMN422" s="458"/>
      <c r="AMO422" s="458"/>
      <c r="AMP422" s="458"/>
      <c r="AMQ422" s="458"/>
      <c r="AMR422" s="458"/>
      <c r="AMS422" s="458"/>
      <c r="AMT422" s="458"/>
      <c r="AMU422" s="458"/>
      <c r="AMV422" s="458"/>
      <c r="AMW422" s="458"/>
      <c r="AMX422" s="458"/>
      <c r="AMY422" s="458"/>
      <c r="AMZ422" s="458"/>
      <c r="ANA422" s="458"/>
      <c r="ANB422" s="458"/>
      <c r="ANC422" s="458"/>
      <c r="AND422" s="458"/>
      <c r="ANE422" s="458"/>
      <c r="ANF422" s="458"/>
      <c r="ANG422" s="458"/>
      <c r="ANH422" s="458"/>
      <c r="ANI422" s="458"/>
      <c r="ANJ422" s="458"/>
      <c r="ANK422" s="458"/>
      <c r="ANL422" s="458"/>
      <c r="ANM422" s="458"/>
      <c r="ANN422" s="458"/>
      <c r="ANO422" s="458"/>
      <c r="ANP422" s="458"/>
      <c r="ANQ422" s="458"/>
      <c r="ANR422" s="458"/>
      <c r="ANS422" s="458"/>
      <c r="ANT422" s="458"/>
      <c r="ANU422" s="458"/>
      <c r="ANV422" s="458"/>
      <c r="ANW422" s="458"/>
      <c r="ANX422" s="458"/>
      <c r="ANY422" s="458"/>
      <c r="ANZ422" s="458"/>
      <c r="AOA422" s="458"/>
      <c r="AOB422" s="458"/>
      <c r="AOC422" s="458"/>
      <c r="AOD422" s="458"/>
      <c r="AOE422" s="458"/>
      <c r="AOF422" s="458"/>
      <c r="AOG422" s="458"/>
      <c r="AOH422" s="458"/>
      <c r="AOI422" s="458"/>
      <c r="AOJ422" s="458"/>
      <c r="AOK422" s="458"/>
      <c r="AOL422" s="458"/>
      <c r="AOM422" s="458"/>
      <c r="AON422" s="458"/>
      <c r="AOO422" s="458"/>
      <c r="AOP422" s="458"/>
      <c r="AOQ422" s="458"/>
      <c r="AOR422" s="458"/>
      <c r="AOS422" s="458"/>
      <c r="AOT422" s="458"/>
      <c r="AOU422" s="458"/>
      <c r="AOV422" s="458"/>
      <c r="AOW422" s="458"/>
      <c r="AOX422" s="458"/>
      <c r="AOY422" s="458"/>
      <c r="AOZ422" s="458"/>
      <c r="APA422" s="458"/>
      <c r="APB422" s="458"/>
      <c r="APC422" s="458"/>
      <c r="APD422" s="458"/>
      <c r="APE422" s="458"/>
      <c r="APF422" s="458"/>
      <c r="APG422" s="458"/>
      <c r="APH422" s="458"/>
      <c r="API422" s="458"/>
      <c r="APJ422" s="458"/>
      <c r="APK422" s="458"/>
      <c r="APL422" s="458"/>
      <c r="APM422" s="458"/>
      <c r="APN422" s="458"/>
      <c r="APO422" s="458"/>
      <c r="APP422" s="458"/>
      <c r="APQ422" s="458"/>
      <c r="APR422" s="458"/>
      <c r="APS422" s="458"/>
      <c r="APT422" s="458"/>
      <c r="APU422" s="458"/>
      <c r="APV422" s="458"/>
      <c r="APW422" s="458"/>
      <c r="APX422" s="458"/>
      <c r="APY422" s="458"/>
      <c r="APZ422" s="458"/>
      <c r="AQA422" s="458"/>
      <c r="AQB422" s="458"/>
      <c r="AQC422" s="458"/>
      <c r="AQD422" s="458"/>
      <c r="AQE422" s="458"/>
      <c r="AQF422" s="458"/>
      <c r="AQG422" s="458"/>
      <c r="AQH422" s="458"/>
      <c r="AQI422" s="458"/>
      <c r="AQJ422" s="458"/>
      <c r="AQK422" s="458"/>
      <c r="AQL422" s="458"/>
      <c r="AQM422" s="458"/>
      <c r="AQN422" s="458"/>
      <c r="AQO422" s="458"/>
      <c r="AQP422" s="458"/>
      <c r="AQQ422" s="458"/>
      <c r="AQR422" s="458"/>
      <c r="AQS422" s="458"/>
      <c r="AQT422" s="458"/>
      <c r="AQU422" s="458"/>
      <c r="AQV422" s="458"/>
      <c r="AQW422" s="458"/>
      <c r="AQX422" s="458"/>
      <c r="AQY422" s="458"/>
      <c r="AQZ422" s="458"/>
      <c r="ARA422" s="458"/>
      <c r="ARB422" s="458"/>
      <c r="ARC422" s="458"/>
      <c r="ARD422" s="458"/>
      <c r="ARE422" s="458"/>
      <c r="ARF422" s="458"/>
      <c r="ARG422" s="458"/>
      <c r="ARH422" s="458"/>
      <c r="ARI422" s="458"/>
      <c r="ARJ422" s="458"/>
      <c r="ARK422" s="458"/>
      <c r="ARL422" s="458"/>
      <c r="ARM422" s="458"/>
      <c r="ARN422" s="458"/>
      <c r="ARO422" s="458"/>
      <c r="ARP422" s="458"/>
      <c r="ARQ422" s="458"/>
      <c r="ARR422" s="458"/>
      <c r="ARS422" s="458"/>
      <c r="ART422" s="458"/>
      <c r="ARU422" s="458"/>
      <c r="ARV422" s="458"/>
      <c r="ARW422" s="458"/>
      <c r="ARX422" s="458"/>
      <c r="ARY422" s="458"/>
      <c r="ARZ422" s="458"/>
      <c r="ASA422" s="458"/>
      <c r="ASB422" s="458"/>
      <c r="ASC422" s="458"/>
      <c r="ASD422" s="458"/>
      <c r="ASE422" s="458"/>
      <c r="ASF422" s="458"/>
      <c r="ASG422" s="458"/>
      <c r="ASH422" s="458"/>
      <c r="ASI422" s="458"/>
      <c r="ASJ422" s="458"/>
      <c r="ASK422" s="458"/>
      <c r="ASL422" s="458"/>
      <c r="ASM422" s="458"/>
      <c r="ASN422" s="458"/>
      <c r="ASO422" s="458"/>
      <c r="ASP422" s="458"/>
      <c r="ASQ422" s="458"/>
      <c r="ASR422" s="458"/>
      <c r="ASS422" s="458"/>
      <c r="AST422" s="458"/>
      <c r="ASU422" s="458"/>
      <c r="ASV422" s="458"/>
      <c r="ASW422" s="458"/>
      <c r="ASX422" s="458"/>
      <c r="ASY422" s="458"/>
      <c r="ASZ422" s="458"/>
      <c r="ATA422" s="458"/>
      <c r="ATB422" s="458"/>
      <c r="ATC422" s="458"/>
      <c r="ATD422" s="458"/>
      <c r="ATE422" s="458"/>
      <c r="ATF422" s="458"/>
      <c r="ATG422" s="458"/>
      <c r="ATH422" s="458"/>
      <c r="ATI422" s="458"/>
      <c r="ATJ422" s="458"/>
      <c r="ATK422" s="458"/>
      <c r="ATL422" s="458"/>
      <c r="ATM422" s="458"/>
      <c r="ATN422" s="458"/>
      <c r="ATO422" s="458"/>
      <c r="ATP422" s="458"/>
      <c r="ATQ422" s="458"/>
      <c r="ATR422" s="458"/>
      <c r="ATS422" s="458"/>
      <c r="ATT422" s="458"/>
      <c r="ATU422" s="458"/>
      <c r="ATV422" s="458"/>
      <c r="ATW422" s="458"/>
      <c r="ATX422" s="458"/>
      <c r="ATY422" s="458"/>
      <c r="ATZ422" s="458"/>
      <c r="AUA422" s="458"/>
      <c r="AUB422" s="458"/>
      <c r="AUC422" s="458"/>
      <c r="AUD422" s="458"/>
      <c r="AUE422" s="458"/>
      <c r="AUF422" s="458"/>
      <c r="AUG422" s="458"/>
      <c r="AUH422" s="458"/>
      <c r="AUI422" s="458"/>
      <c r="AUJ422" s="458"/>
      <c r="AUK422" s="458"/>
      <c r="AUL422" s="458"/>
      <c r="AUM422" s="458"/>
      <c r="AUN422" s="458"/>
      <c r="AUO422" s="458"/>
      <c r="AUP422" s="458"/>
      <c r="AUQ422" s="458"/>
      <c r="AUR422" s="458"/>
      <c r="AUS422" s="458"/>
      <c r="AUT422" s="458"/>
      <c r="AUU422" s="458"/>
      <c r="AUV422" s="458"/>
      <c r="AUW422" s="458"/>
      <c r="AUX422" s="458"/>
      <c r="AUY422" s="458"/>
      <c r="AUZ422" s="458"/>
      <c r="AVA422" s="458"/>
      <c r="AVB422" s="458"/>
      <c r="AVC422" s="458"/>
      <c r="AVD422" s="458"/>
      <c r="AVE422" s="458"/>
      <c r="AVF422" s="458"/>
      <c r="AVG422" s="458"/>
      <c r="AVH422" s="458"/>
      <c r="AVI422" s="458"/>
      <c r="AVJ422" s="458"/>
      <c r="AVK422" s="458"/>
      <c r="AVL422" s="458"/>
      <c r="AVM422" s="458"/>
      <c r="AVN422" s="458"/>
      <c r="AVO422" s="458"/>
      <c r="AVP422" s="458"/>
      <c r="AVQ422" s="458"/>
      <c r="AVR422" s="458"/>
      <c r="AVS422" s="458"/>
      <c r="AVT422" s="458"/>
      <c r="AVU422" s="458"/>
      <c r="AVV422" s="458"/>
      <c r="AVW422" s="458"/>
      <c r="AVX422" s="458"/>
      <c r="AVY422" s="458"/>
      <c r="AVZ422" s="458"/>
      <c r="AWA422" s="458"/>
      <c r="AWB422" s="458"/>
      <c r="AWC422" s="458"/>
      <c r="AWD422" s="458"/>
      <c r="AWE422" s="458"/>
      <c r="AWF422" s="458"/>
      <c r="AWG422" s="458"/>
      <c r="AWH422" s="458"/>
      <c r="AWI422" s="458"/>
      <c r="AWJ422" s="458"/>
      <c r="AWK422" s="458"/>
      <c r="AWL422" s="458"/>
      <c r="AWM422" s="458"/>
      <c r="AWN422" s="458"/>
      <c r="AWO422" s="458"/>
      <c r="AWP422" s="458"/>
      <c r="AWQ422" s="458"/>
      <c r="AWR422" s="458"/>
      <c r="AWS422" s="458"/>
      <c r="AWT422" s="458"/>
      <c r="AWU422" s="458"/>
      <c r="AWV422" s="458"/>
      <c r="AWW422" s="458"/>
      <c r="AWX422" s="458"/>
      <c r="AWY422" s="458"/>
      <c r="AWZ422" s="458"/>
      <c r="AXA422" s="458"/>
      <c r="AXB422" s="458"/>
      <c r="AXC422" s="458"/>
      <c r="AXD422" s="458"/>
      <c r="AXE422" s="458"/>
      <c r="AXF422" s="458"/>
      <c r="AXG422" s="458"/>
      <c r="AXH422" s="458"/>
      <c r="AXI422" s="458"/>
      <c r="AXJ422" s="458"/>
      <c r="AXK422" s="458"/>
      <c r="AXL422" s="458"/>
      <c r="AXM422" s="458"/>
      <c r="AXN422" s="458"/>
      <c r="AXO422" s="458"/>
      <c r="AXP422" s="458"/>
      <c r="AXQ422" s="458"/>
      <c r="AXR422" s="458"/>
      <c r="AXS422" s="458"/>
      <c r="AXT422" s="458"/>
      <c r="AXU422" s="458"/>
      <c r="AXV422" s="458"/>
      <c r="AXW422" s="458"/>
      <c r="AXX422" s="458"/>
      <c r="AXY422" s="458"/>
      <c r="AXZ422" s="458"/>
      <c r="AYA422" s="458"/>
      <c r="AYB422" s="458"/>
      <c r="AYC422" s="458"/>
      <c r="AYD422" s="458"/>
      <c r="AYE422" s="458"/>
      <c r="AYF422" s="458"/>
      <c r="AYG422" s="458"/>
      <c r="AYH422" s="458"/>
      <c r="AYI422" s="458"/>
      <c r="AYJ422" s="458"/>
      <c r="AYK422" s="458"/>
      <c r="AYL422" s="458"/>
      <c r="AYM422" s="458"/>
      <c r="AYN422" s="458"/>
      <c r="AYO422" s="458"/>
      <c r="AYP422" s="458"/>
      <c r="AYQ422" s="458"/>
      <c r="AYR422" s="458"/>
      <c r="AYS422" s="458"/>
      <c r="AYT422" s="458"/>
      <c r="AYU422" s="458"/>
      <c r="AYV422" s="458"/>
      <c r="AYW422" s="458"/>
      <c r="AYX422" s="458"/>
      <c r="AYY422" s="458"/>
      <c r="AYZ422" s="458"/>
      <c r="AZA422" s="458"/>
      <c r="AZB422" s="458"/>
      <c r="AZC422" s="458"/>
      <c r="AZD422" s="458"/>
      <c r="AZE422" s="458"/>
      <c r="AZF422" s="458"/>
      <c r="AZG422" s="458"/>
      <c r="AZH422" s="458"/>
      <c r="AZI422" s="458"/>
      <c r="AZJ422" s="458"/>
      <c r="AZK422" s="458"/>
      <c r="AZL422" s="458"/>
      <c r="AZM422" s="458"/>
      <c r="AZN422" s="458"/>
      <c r="AZO422" s="458"/>
      <c r="AZP422" s="458"/>
      <c r="AZQ422" s="458"/>
      <c r="AZR422" s="458"/>
      <c r="AZS422" s="458"/>
      <c r="AZT422" s="458"/>
      <c r="AZU422" s="458"/>
      <c r="AZV422" s="458"/>
      <c r="AZW422" s="458"/>
      <c r="AZX422" s="458"/>
      <c r="AZY422" s="458"/>
      <c r="AZZ422" s="458"/>
      <c r="BAA422" s="458"/>
      <c r="BAB422" s="458"/>
      <c r="BAC422" s="458"/>
      <c r="BAD422" s="458"/>
      <c r="BAE422" s="458"/>
      <c r="BAF422" s="458"/>
      <c r="BAG422" s="458"/>
      <c r="BAH422" s="458"/>
      <c r="BAI422" s="458"/>
      <c r="BAJ422" s="458"/>
      <c r="BAK422" s="458"/>
      <c r="BAL422" s="458"/>
      <c r="BAM422" s="458"/>
      <c r="BAN422" s="458"/>
      <c r="BAO422" s="458"/>
      <c r="BAP422" s="458"/>
      <c r="BAQ422" s="458"/>
      <c r="BAR422" s="458"/>
      <c r="BAS422" s="458"/>
      <c r="BAT422" s="458"/>
      <c r="BAU422" s="458"/>
      <c r="BAV422" s="458"/>
      <c r="BAW422" s="458"/>
      <c r="BAX422" s="458"/>
      <c r="BAY422" s="458"/>
      <c r="BAZ422" s="458"/>
      <c r="BBA422" s="458"/>
      <c r="BBB422" s="458"/>
      <c r="BBC422" s="458"/>
      <c r="BBD422" s="458"/>
      <c r="BBE422" s="458"/>
      <c r="BBF422" s="458"/>
      <c r="BBG422" s="458"/>
      <c r="BBH422" s="458"/>
      <c r="BBI422" s="458"/>
      <c r="BBJ422" s="458"/>
      <c r="BBK422" s="458"/>
      <c r="BBL422" s="458"/>
      <c r="BBM422" s="458"/>
      <c r="BBN422" s="458"/>
      <c r="BBO422" s="458"/>
      <c r="BBP422" s="458"/>
      <c r="BBQ422" s="458"/>
      <c r="BBR422" s="458"/>
      <c r="BBS422" s="458"/>
      <c r="BBT422" s="458"/>
      <c r="BBU422" s="458"/>
      <c r="BBV422" s="458"/>
      <c r="BBW422" s="458"/>
      <c r="BBX422" s="458"/>
      <c r="BBY422" s="458"/>
      <c r="BBZ422" s="458"/>
      <c r="BCA422" s="458"/>
      <c r="BCB422" s="458"/>
      <c r="BCC422" s="458"/>
      <c r="BCD422" s="458"/>
      <c r="BCE422" s="458"/>
      <c r="BCF422" s="458"/>
      <c r="BCG422" s="458"/>
      <c r="BCH422" s="458"/>
      <c r="BCI422" s="458"/>
      <c r="BCJ422" s="458"/>
      <c r="BCK422" s="458"/>
      <c r="BCL422" s="458"/>
      <c r="BCM422" s="458"/>
      <c r="BCN422" s="458"/>
      <c r="BCO422" s="458"/>
      <c r="BCP422" s="458"/>
      <c r="BCQ422" s="458"/>
      <c r="BCR422" s="458"/>
      <c r="BCS422" s="458"/>
      <c r="BCT422" s="458"/>
      <c r="BCU422" s="458"/>
      <c r="BCV422" s="458"/>
      <c r="BCW422" s="458"/>
      <c r="BCX422" s="458"/>
      <c r="BCY422" s="458"/>
      <c r="BCZ422" s="458"/>
      <c r="BDA422" s="458"/>
      <c r="BDB422" s="458"/>
      <c r="BDC422" s="458"/>
      <c r="BDD422" s="458"/>
      <c r="BDE422" s="458"/>
      <c r="BDF422" s="458"/>
      <c r="BDG422" s="458"/>
      <c r="BDH422" s="458"/>
      <c r="BDI422" s="458"/>
      <c r="BDJ422" s="458"/>
      <c r="BDK422" s="458"/>
      <c r="BDL422" s="458"/>
      <c r="BDM422" s="458"/>
      <c r="BDN422" s="458"/>
      <c r="BDO422" s="458"/>
      <c r="BDP422" s="458"/>
      <c r="BDQ422" s="458"/>
      <c r="BDR422" s="458"/>
      <c r="BDS422" s="458"/>
      <c r="BDT422" s="458"/>
      <c r="BDU422" s="458"/>
      <c r="BDV422" s="458"/>
      <c r="BDW422" s="458"/>
      <c r="BDX422" s="458"/>
      <c r="BDY422" s="458"/>
      <c r="BDZ422" s="458"/>
      <c r="BEA422" s="458"/>
      <c r="BEB422" s="458"/>
      <c r="BEC422" s="458"/>
      <c r="BED422" s="458"/>
      <c r="BEE422" s="458"/>
      <c r="BEF422" s="458"/>
      <c r="BEG422" s="458"/>
      <c r="BEH422" s="458"/>
      <c r="BEI422" s="458"/>
      <c r="BEJ422" s="458"/>
      <c r="BEK422" s="458"/>
      <c r="BEL422" s="458"/>
      <c r="BEM422" s="458"/>
      <c r="BEN422" s="458"/>
      <c r="BEO422" s="458"/>
      <c r="BEP422" s="458"/>
      <c r="BEQ422" s="458"/>
      <c r="BER422" s="458"/>
      <c r="BES422" s="458"/>
      <c r="BET422" s="458"/>
      <c r="BEU422" s="458"/>
      <c r="BEV422" s="458"/>
      <c r="BEW422" s="458"/>
      <c r="BEX422" s="458"/>
      <c r="BEY422" s="458"/>
      <c r="BEZ422" s="458"/>
      <c r="BFA422" s="458"/>
      <c r="BFB422" s="458"/>
      <c r="BFC422" s="458"/>
      <c r="BFD422" s="458"/>
      <c r="BFE422" s="458"/>
      <c r="BFF422" s="458"/>
      <c r="BFG422" s="458"/>
      <c r="BFH422" s="458"/>
      <c r="BFI422" s="458"/>
      <c r="BFJ422" s="458"/>
      <c r="BFK422" s="458"/>
      <c r="BFL422" s="458"/>
      <c r="BFM422" s="458"/>
      <c r="BFN422" s="458"/>
      <c r="BFO422" s="458"/>
      <c r="BFP422" s="458"/>
      <c r="BFQ422" s="458"/>
      <c r="BFR422" s="458"/>
      <c r="BFS422" s="458"/>
      <c r="BFT422" s="458"/>
      <c r="BFU422" s="458"/>
      <c r="BFV422" s="458"/>
      <c r="BFW422" s="458"/>
      <c r="BFX422" s="458"/>
      <c r="BFY422" s="458"/>
      <c r="BFZ422" s="458"/>
      <c r="BGA422" s="458"/>
      <c r="BGB422" s="458"/>
      <c r="BGC422" s="458"/>
      <c r="BGD422" s="458"/>
      <c r="BGE422" s="458"/>
      <c r="BGF422" s="458"/>
      <c r="BGG422" s="458"/>
      <c r="BGH422" s="458"/>
      <c r="BGI422" s="458"/>
      <c r="BGJ422" s="458"/>
      <c r="BGK422" s="458"/>
      <c r="BGL422" s="458"/>
      <c r="BGM422" s="458"/>
      <c r="BGN422" s="458"/>
      <c r="BGO422" s="458"/>
      <c r="BGP422" s="458"/>
      <c r="BGQ422" s="458"/>
      <c r="BGR422" s="458"/>
      <c r="BGS422" s="458"/>
      <c r="BGT422" s="458"/>
      <c r="BGU422" s="458"/>
      <c r="BGV422" s="458"/>
      <c r="BGW422" s="458"/>
      <c r="BGX422" s="458"/>
      <c r="BGY422" s="458"/>
      <c r="BGZ422" s="458"/>
      <c r="BHA422" s="458"/>
      <c r="BHB422" s="458"/>
      <c r="BHC422" s="458"/>
      <c r="BHD422" s="458"/>
      <c r="BHE422" s="458"/>
      <c r="BHF422" s="458"/>
      <c r="BHG422" s="458"/>
      <c r="BHH422" s="458"/>
      <c r="BHI422" s="458"/>
      <c r="BHJ422" s="458"/>
      <c r="BHK422" s="458"/>
      <c r="BHL422" s="458"/>
      <c r="BHM422" s="458"/>
      <c r="BHN422" s="458"/>
      <c r="BHO422" s="458"/>
      <c r="BHP422" s="458"/>
      <c r="BHQ422" s="458"/>
      <c r="BHR422" s="458"/>
      <c r="BHS422" s="458"/>
      <c r="BHT422" s="458"/>
      <c r="BHU422" s="458"/>
      <c r="BHV422" s="458"/>
      <c r="BHW422" s="458"/>
      <c r="BHX422" s="458"/>
      <c r="BHY422" s="458"/>
      <c r="BHZ422" s="458"/>
      <c r="BIA422" s="458"/>
      <c r="BIB422" s="458"/>
      <c r="BIC422" s="458"/>
      <c r="BID422" s="458"/>
      <c r="BIE422" s="458"/>
      <c r="BIF422" s="458"/>
      <c r="BIG422" s="458"/>
      <c r="BIH422" s="458"/>
      <c r="BII422" s="458"/>
      <c r="BIJ422" s="458"/>
      <c r="BIK422" s="458"/>
      <c r="BIL422" s="458"/>
      <c r="BIM422" s="458"/>
      <c r="BIN422" s="458"/>
      <c r="BIO422" s="458"/>
      <c r="BIP422" s="458"/>
      <c r="BIQ422" s="458"/>
      <c r="BIR422" s="458"/>
      <c r="BIS422" s="458"/>
      <c r="BIT422" s="458"/>
      <c r="BIU422" s="458"/>
      <c r="BIV422" s="458"/>
      <c r="BIW422" s="458"/>
      <c r="BIX422" s="458"/>
      <c r="BIY422" s="458"/>
      <c r="BIZ422" s="458"/>
      <c r="BJA422" s="458"/>
      <c r="BJB422" s="458"/>
      <c r="BJC422" s="458"/>
      <c r="BJD422" s="458"/>
      <c r="BJE422" s="458"/>
      <c r="BJF422" s="458"/>
      <c r="BJG422" s="458"/>
      <c r="BJH422" s="458"/>
      <c r="BJI422" s="458"/>
      <c r="BJJ422" s="458"/>
      <c r="BJK422" s="458"/>
      <c r="BJL422" s="458"/>
      <c r="BJM422" s="458"/>
      <c r="BJN422" s="458"/>
      <c r="BJO422" s="458"/>
      <c r="BJP422" s="458"/>
      <c r="BJQ422" s="458"/>
      <c r="BJR422" s="458"/>
      <c r="BJS422" s="458"/>
      <c r="BJT422" s="458"/>
      <c r="BJU422" s="458"/>
      <c r="BJV422" s="458"/>
      <c r="BJW422" s="458"/>
      <c r="BJX422" s="458"/>
      <c r="BJY422" s="458"/>
      <c r="BJZ422" s="458"/>
      <c r="BKA422" s="458"/>
      <c r="BKB422" s="458"/>
      <c r="BKC422" s="458"/>
      <c r="BKD422" s="458"/>
      <c r="BKE422" s="458"/>
      <c r="BKF422" s="458"/>
      <c r="BKG422" s="458"/>
      <c r="BKH422" s="458"/>
      <c r="BKI422" s="458"/>
      <c r="BKJ422" s="458"/>
      <c r="BKK422" s="458"/>
      <c r="BKL422" s="458"/>
      <c r="BKM422" s="458"/>
      <c r="BKN422" s="458"/>
      <c r="BKO422" s="458"/>
      <c r="BKP422" s="458"/>
      <c r="BKQ422" s="458"/>
      <c r="BKR422" s="458"/>
      <c r="BKS422" s="458"/>
      <c r="BKT422" s="458"/>
      <c r="BKU422" s="458"/>
      <c r="BKV422" s="458"/>
      <c r="BKW422" s="458"/>
      <c r="BKX422" s="458"/>
      <c r="BKY422" s="458"/>
      <c r="BKZ422" s="458"/>
      <c r="BLA422" s="458"/>
      <c r="BLB422" s="458"/>
      <c r="BLC422" s="458"/>
      <c r="BLD422" s="458"/>
      <c r="BLE422" s="458"/>
      <c r="BLF422" s="458"/>
      <c r="BLG422" s="458"/>
      <c r="BLH422" s="458"/>
      <c r="BLI422" s="458"/>
      <c r="BLJ422" s="458"/>
      <c r="BLK422" s="458"/>
      <c r="BLL422" s="458"/>
      <c r="BLM422" s="458"/>
      <c r="BLN422" s="458"/>
      <c r="BLO422" s="458"/>
      <c r="BLP422" s="458"/>
      <c r="BLQ422" s="458"/>
      <c r="BLR422" s="458"/>
      <c r="BLS422" s="458"/>
      <c r="BLT422" s="458"/>
      <c r="BLU422" s="458"/>
      <c r="BLV422" s="458"/>
      <c r="BLW422" s="458"/>
      <c r="BLX422" s="458"/>
      <c r="BLY422" s="458"/>
      <c r="BLZ422" s="458"/>
      <c r="BMA422" s="458"/>
      <c r="BMB422" s="458"/>
      <c r="BMC422" s="458"/>
      <c r="BMD422" s="458"/>
      <c r="BME422" s="458"/>
      <c r="BMF422" s="458"/>
      <c r="BMG422" s="458"/>
      <c r="BMH422" s="458"/>
      <c r="BMI422" s="458"/>
      <c r="BMJ422" s="458"/>
      <c r="BMK422" s="458"/>
      <c r="BML422" s="458"/>
      <c r="BMM422" s="458"/>
      <c r="BMN422" s="458"/>
      <c r="BMO422" s="458"/>
      <c r="BMP422" s="458"/>
      <c r="BMQ422" s="458"/>
      <c r="BMR422" s="458"/>
      <c r="BMS422" s="458"/>
      <c r="BMT422" s="458"/>
      <c r="BMU422" s="458"/>
      <c r="BMV422" s="458"/>
      <c r="BMW422" s="458"/>
      <c r="BMX422" s="458"/>
      <c r="BMY422" s="458"/>
      <c r="BMZ422" s="458"/>
      <c r="BNA422" s="458"/>
      <c r="BNB422" s="458"/>
      <c r="BNC422" s="458"/>
      <c r="BND422" s="458"/>
      <c r="BNE422" s="458"/>
      <c r="BNF422" s="458"/>
      <c r="BNG422" s="458"/>
      <c r="BNH422" s="458"/>
      <c r="BNI422" s="458"/>
      <c r="BNJ422" s="458"/>
      <c r="BNK422" s="458"/>
      <c r="BNL422" s="458"/>
      <c r="BNM422" s="458"/>
      <c r="BNN422" s="458"/>
      <c r="BNO422" s="458"/>
      <c r="BNP422" s="458"/>
      <c r="BNQ422" s="458"/>
      <c r="BNR422" s="458"/>
      <c r="BNS422" s="458"/>
      <c r="BNT422" s="458"/>
      <c r="BNU422" s="458"/>
      <c r="BNV422" s="458"/>
      <c r="BNW422" s="458"/>
      <c r="BNX422" s="458"/>
      <c r="BNY422" s="458"/>
      <c r="BNZ422" s="458"/>
      <c r="BOA422" s="458"/>
      <c r="BOB422" s="458"/>
      <c r="BOC422" s="458"/>
      <c r="BOD422" s="458"/>
      <c r="BOE422" s="458"/>
      <c r="BOF422" s="458"/>
      <c r="BOG422" s="458"/>
      <c r="BOH422" s="458"/>
      <c r="BOI422" s="458"/>
      <c r="BOJ422" s="458"/>
      <c r="BOK422" s="458"/>
      <c r="BOL422" s="458"/>
      <c r="BOM422" s="458"/>
      <c r="BON422" s="458"/>
      <c r="BOO422" s="458"/>
      <c r="BOP422" s="458"/>
      <c r="BOQ422" s="458"/>
      <c r="BOR422" s="458"/>
      <c r="BOS422" s="458"/>
      <c r="BOT422" s="458"/>
      <c r="BOU422" s="458"/>
      <c r="BOV422" s="458"/>
      <c r="BOW422" s="458"/>
      <c r="BOX422" s="458"/>
      <c r="BOY422" s="458"/>
      <c r="BOZ422" s="458"/>
      <c r="BPA422" s="458"/>
      <c r="BPB422" s="458"/>
      <c r="BPC422" s="458"/>
      <c r="BPD422" s="458"/>
      <c r="BPE422" s="458"/>
      <c r="BPF422" s="458"/>
      <c r="BPG422" s="458"/>
      <c r="BPH422" s="458"/>
      <c r="BPI422" s="458"/>
      <c r="BPJ422" s="458"/>
      <c r="BPK422" s="458"/>
      <c r="BPL422" s="458"/>
      <c r="BPM422" s="458"/>
      <c r="BPN422" s="458"/>
      <c r="BPO422" s="458"/>
      <c r="BPP422" s="458"/>
      <c r="BPQ422" s="458"/>
      <c r="BPR422" s="458"/>
      <c r="BPS422" s="458"/>
      <c r="BPT422" s="458"/>
      <c r="BPU422" s="458"/>
      <c r="BPV422" s="458"/>
      <c r="BPW422" s="458"/>
      <c r="BPX422" s="458"/>
      <c r="BPY422" s="458"/>
      <c r="BPZ422" s="458"/>
      <c r="BQA422" s="458"/>
      <c r="BQB422" s="458"/>
      <c r="BQC422" s="458"/>
      <c r="BQD422" s="458"/>
      <c r="BQE422" s="458"/>
      <c r="BQF422" s="458"/>
      <c r="BQG422" s="458"/>
      <c r="BQH422" s="458"/>
      <c r="BQI422" s="458"/>
      <c r="BQJ422" s="458"/>
      <c r="BQK422" s="458"/>
      <c r="BQL422" s="458"/>
      <c r="BQM422" s="458"/>
      <c r="BQN422" s="458"/>
      <c r="BQO422" s="458"/>
      <c r="BQP422" s="458"/>
      <c r="BQQ422" s="458"/>
      <c r="BQR422" s="458"/>
      <c r="BQS422" s="458"/>
      <c r="BQT422" s="458"/>
      <c r="BQU422" s="458"/>
      <c r="BQV422" s="458"/>
      <c r="BQW422" s="458"/>
      <c r="BQX422" s="458"/>
      <c r="BQY422" s="458"/>
      <c r="BQZ422" s="458"/>
      <c r="BRA422" s="458"/>
      <c r="BRB422" s="458"/>
      <c r="BRC422" s="458"/>
      <c r="BRD422" s="458"/>
      <c r="BRE422" s="458"/>
      <c r="BRF422" s="458"/>
      <c r="BRG422" s="458"/>
      <c r="BRH422" s="458"/>
      <c r="BRI422" s="458"/>
      <c r="BRJ422" s="458"/>
      <c r="BRK422" s="458"/>
      <c r="BRL422" s="458"/>
      <c r="BRM422" s="458"/>
      <c r="BRN422" s="458"/>
      <c r="BRO422" s="458"/>
      <c r="BRP422" s="458"/>
      <c r="BRQ422" s="458"/>
      <c r="BRR422" s="458"/>
      <c r="BRS422" s="458"/>
      <c r="BRT422" s="458"/>
      <c r="BRU422" s="458"/>
      <c r="BRV422" s="458"/>
      <c r="BRW422" s="458"/>
      <c r="BRX422" s="458"/>
      <c r="BRY422" s="458"/>
      <c r="BRZ422" s="458"/>
      <c r="BSA422" s="458"/>
      <c r="BSB422" s="458"/>
      <c r="BSC422" s="458"/>
      <c r="BSD422" s="458"/>
      <c r="BSE422" s="458"/>
      <c r="BSF422" s="458"/>
      <c r="BSG422" s="458"/>
      <c r="BSH422" s="458"/>
      <c r="BSI422" s="458"/>
      <c r="BSJ422" s="458"/>
      <c r="BSK422" s="458"/>
      <c r="BSL422" s="458"/>
      <c r="BSM422" s="458"/>
      <c r="BSN422" s="458"/>
      <c r="BSO422" s="458"/>
      <c r="BSP422" s="458"/>
      <c r="BSQ422" s="458"/>
      <c r="BSR422" s="458"/>
      <c r="BSS422" s="458"/>
      <c r="BST422" s="458"/>
      <c r="BSU422" s="458"/>
      <c r="BSV422" s="458"/>
      <c r="BSW422" s="458"/>
      <c r="BSX422" s="458"/>
      <c r="BSY422" s="458"/>
      <c r="BSZ422" s="458"/>
      <c r="BTA422" s="458"/>
      <c r="BTB422" s="458"/>
      <c r="BTC422" s="458"/>
      <c r="BTD422" s="458"/>
      <c r="BTE422" s="458"/>
      <c r="BTF422" s="458"/>
      <c r="BTG422" s="458"/>
      <c r="BTH422" s="458"/>
      <c r="BTI422" s="458"/>
      <c r="BTJ422" s="458"/>
      <c r="BTK422" s="458"/>
      <c r="BTL422" s="458"/>
      <c r="BTM422" s="458"/>
      <c r="BTN422" s="458"/>
      <c r="BTO422" s="458"/>
      <c r="BTP422" s="458"/>
      <c r="BTQ422" s="458"/>
      <c r="BTR422" s="458"/>
      <c r="BTS422" s="458"/>
      <c r="BTT422" s="458"/>
      <c r="BTU422" s="458"/>
      <c r="BTV422" s="458"/>
      <c r="BTW422" s="458"/>
      <c r="BTX422" s="458"/>
      <c r="BTY422" s="458"/>
      <c r="BTZ422" s="458"/>
      <c r="BUA422" s="458"/>
      <c r="BUB422" s="458"/>
      <c r="BUC422" s="458"/>
      <c r="BUD422" s="458"/>
      <c r="BUE422" s="458"/>
      <c r="BUF422" s="458"/>
      <c r="BUG422" s="458"/>
      <c r="BUH422" s="458"/>
      <c r="BUI422" s="458"/>
      <c r="BUJ422" s="458"/>
      <c r="BUK422" s="458"/>
      <c r="BUL422" s="458"/>
      <c r="BUM422" s="458"/>
      <c r="BUN422" s="458"/>
      <c r="BUO422" s="458"/>
      <c r="BUP422" s="458"/>
      <c r="BUQ422" s="458"/>
      <c r="BUR422" s="458"/>
      <c r="BUS422" s="458"/>
      <c r="BUT422" s="458"/>
      <c r="BUU422" s="458"/>
      <c r="BUV422" s="458"/>
      <c r="BUW422" s="458"/>
      <c r="BUX422" s="458"/>
      <c r="BUY422" s="458"/>
      <c r="BUZ422" s="458"/>
      <c r="BVA422" s="458"/>
      <c r="BVB422" s="458"/>
      <c r="BVC422" s="458"/>
      <c r="BVD422" s="458"/>
      <c r="BVE422" s="458"/>
      <c r="BVF422" s="458"/>
      <c r="BVG422" s="458"/>
      <c r="BVH422" s="458"/>
      <c r="BVI422" s="458"/>
      <c r="BVJ422" s="458"/>
      <c r="BVK422" s="458"/>
      <c r="BVL422" s="458"/>
      <c r="BVM422" s="458"/>
      <c r="BVN422" s="458"/>
      <c r="BVO422" s="458"/>
      <c r="BVP422" s="458"/>
      <c r="BVQ422" s="458"/>
      <c r="BVR422" s="458"/>
      <c r="BVS422" s="458"/>
      <c r="BVT422" s="458"/>
      <c r="BVU422" s="458"/>
      <c r="BVV422" s="458"/>
      <c r="BVW422" s="458"/>
      <c r="BVX422" s="458"/>
      <c r="BVY422" s="458"/>
      <c r="BVZ422" s="458"/>
      <c r="BWA422" s="458"/>
      <c r="BWB422" s="458"/>
      <c r="BWC422" s="458"/>
      <c r="BWD422" s="458"/>
      <c r="BWE422" s="458"/>
      <c r="BWF422" s="458"/>
      <c r="BWG422" s="458"/>
      <c r="BWH422" s="458"/>
      <c r="BWI422" s="458"/>
      <c r="BWJ422" s="458"/>
      <c r="BWK422" s="458"/>
      <c r="BWL422" s="458"/>
      <c r="BWM422" s="458"/>
      <c r="BWN422" s="458"/>
      <c r="BWO422" s="458"/>
      <c r="BWP422" s="458"/>
      <c r="BWQ422" s="458"/>
      <c r="BWR422" s="458"/>
      <c r="BWS422" s="458"/>
      <c r="BWT422" s="458"/>
      <c r="BWU422" s="458"/>
      <c r="BWV422" s="458"/>
      <c r="BWW422" s="458"/>
      <c r="BWX422" s="458"/>
      <c r="BWY422" s="458"/>
      <c r="BWZ422" s="458"/>
      <c r="BXA422" s="458"/>
      <c r="BXB422" s="458"/>
      <c r="BXC422" s="458"/>
      <c r="BXD422" s="458"/>
      <c r="BXE422" s="458"/>
      <c r="BXF422" s="458"/>
      <c r="BXG422" s="458"/>
      <c r="BXH422" s="458"/>
      <c r="BXI422" s="458"/>
      <c r="BXJ422" s="458"/>
      <c r="BXK422" s="458"/>
      <c r="BXL422" s="458"/>
      <c r="BXM422" s="458"/>
      <c r="BXN422" s="458"/>
      <c r="BXO422" s="458"/>
      <c r="BXP422" s="458"/>
      <c r="BXQ422" s="458"/>
      <c r="BXR422" s="458"/>
      <c r="BXS422" s="458"/>
      <c r="BXT422" s="458"/>
      <c r="BXU422" s="458"/>
      <c r="BXV422" s="458"/>
      <c r="BXW422" s="458"/>
      <c r="BXX422" s="458"/>
      <c r="BXY422" s="458"/>
      <c r="BXZ422" s="458"/>
      <c r="BYA422" s="458"/>
      <c r="BYB422" s="458"/>
      <c r="BYC422" s="458"/>
      <c r="BYD422" s="458"/>
      <c r="BYE422" s="458"/>
      <c r="BYF422" s="458"/>
      <c r="BYG422" s="458"/>
      <c r="BYH422" s="458"/>
      <c r="BYI422" s="458"/>
      <c r="BYJ422" s="458"/>
      <c r="BYK422" s="458"/>
      <c r="BYL422" s="458"/>
      <c r="BYM422" s="458"/>
      <c r="BYN422" s="458"/>
      <c r="BYO422" s="458"/>
      <c r="BYP422" s="458"/>
      <c r="BYQ422" s="458"/>
      <c r="BYR422" s="458"/>
      <c r="BYS422" s="458"/>
      <c r="BYT422" s="458"/>
      <c r="BYU422" s="458"/>
      <c r="BYV422" s="458"/>
      <c r="BYW422" s="458"/>
      <c r="BYX422" s="458"/>
      <c r="BYY422" s="458"/>
      <c r="BYZ422" s="458"/>
      <c r="BZA422" s="458"/>
      <c r="BZB422" s="458"/>
      <c r="BZC422" s="458"/>
      <c r="BZD422" s="458"/>
      <c r="BZE422" s="458"/>
      <c r="BZF422" s="458"/>
      <c r="BZG422" s="458"/>
      <c r="BZH422" s="458"/>
      <c r="BZI422" s="458"/>
      <c r="BZJ422" s="458"/>
      <c r="BZK422" s="458"/>
      <c r="BZL422" s="458"/>
      <c r="BZM422" s="458"/>
      <c r="BZN422" s="458"/>
      <c r="BZO422" s="458"/>
      <c r="BZP422" s="458"/>
      <c r="BZQ422" s="458"/>
      <c r="BZR422" s="458"/>
      <c r="BZS422" s="458"/>
      <c r="BZT422" s="458"/>
      <c r="BZU422" s="458"/>
      <c r="BZV422" s="458"/>
      <c r="BZW422" s="458"/>
      <c r="BZX422" s="458"/>
      <c r="BZY422" s="458"/>
      <c r="BZZ422" s="458"/>
      <c r="CAA422" s="458"/>
      <c r="CAB422" s="458"/>
      <c r="CAC422" s="458"/>
      <c r="CAD422" s="458"/>
      <c r="CAE422" s="458"/>
      <c r="CAF422" s="458"/>
      <c r="CAG422" s="458"/>
      <c r="CAH422" s="458"/>
      <c r="CAI422" s="458"/>
      <c r="CAJ422" s="458"/>
      <c r="CAK422" s="458"/>
      <c r="CAL422" s="458"/>
      <c r="CAM422" s="458"/>
      <c r="CAN422" s="458"/>
      <c r="CAO422" s="458"/>
      <c r="CAP422" s="458"/>
      <c r="CAQ422" s="458"/>
      <c r="CAR422" s="458"/>
      <c r="CAS422" s="458"/>
      <c r="CAT422" s="458"/>
      <c r="CAU422" s="458"/>
      <c r="CAV422" s="458"/>
      <c r="CAW422" s="458"/>
      <c r="CAX422" s="458"/>
      <c r="CAY422" s="458"/>
      <c r="CAZ422" s="458"/>
      <c r="CBA422" s="458"/>
      <c r="CBB422" s="458"/>
      <c r="CBC422" s="458"/>
      <c r="CBD422" s="458"/>
      <c r="CBE422" s="458"/>
      <c r="CBF422" s="458"/>
      <c r="CBG422" s="458"/>
      <c r="CBH422" s="458"/>
      <c r="CBI422" s="458"/>
      <c r="CBJ422" s="458"/>
      <c r="CBK422" s="458"/>
      <c r="CBL422" s="458"/>
      <c r="CBM422" s="458"/>
      <c r="CBN422" s="458"/>
      <c r="CBO422" s="458"/>
      <c r="CBP422" s="458"/>
      <c r="CBQ422" s="458"/>
      <c r="CBR422" s="458"/>
      <c r="CBS422" s="458"/>
      <c r="CBT422" s="458"/>
      <c r="CBU422" s="458"/>
      <c r="CBV422" s="458"/>
      <c r="CBW422" s="458"/>
      <c r="CBX422" s="458"/>
      <c r="CBY422" s="458"/>
      <c r="CBZ422" s="458"/>
      <c r="CCA422" s="458"/>
      <c r="CCB422" s="458"/>
      <c r="CCC422" s="458"/>
      <c r="CCD422" s="458"/>
      <c r="CCE422" s="458"/>
      <c r="CCF422" s="458"/>
      <c r="CCG422" s="458"/>
      <c r="CCH422" s="458"/>
      <c r="CCI422" s="458"/>
      <c r="CCJ422" s="458"/>
      <c r="CCK422" s="458"/>
      <c r="CCL422" s="458"/>
      <c r="CCM422" s="458"/>
      <c r="CCN422" s="458"/>
      <c r="CCO422" s="458"/>
      <c r="CCP422" s="458"/>
      <c r="CCQ422" s="458"/>
      <c r="CCR422" s="458"/>
      <c r="CCS422" s="458"/>
      <c r="CCT422" s="458"/>
      <c r="CCU422" s="458"/>
      <c r="CCV422" s="458"/>
      <c r="CCW422" s="458"/>
      <c r="CCX422" s="458"/>
      <c r="CCY422" s="458"/>
      <c r="CCZ422" s="458"/>
      <c r="CDA422" s="458"/>
      <c r="CDB422" s="458"/>
      <c r="CDC422" s="458"/>
      <c r="CDD422" s="458"/>
      <c r="CDE422" s="458"/>
      <c r="CDF422" s="458"/>
      <c r="CDG422" s="458"/>
      <c r="CDH422" s="458"/>
      <c r="CDI422" s="458"/>
      <c r="CDJ422" s="458"/>
      <c r="CDK422" s="458"/>
      <c r="CDL422" s="458"/>
      <c r="CDM422" s="458"/>
      <c r="CDN422" s="458"/>
      <c r="CDO422" s="458"/>
      <c r="CDP422" s="458"/>
      <c r="CDQ422" s="458"/>
      <c r="CDR422" s="458"/>
      <c r="CDS422" s="458"/>
      <c r="CDT422" s="458"/>
      <c r="CDU422" s="458"/>
      <c r="CDV422" s="458"/>
      <c r="CDW422" s="458"/>
      <c r="CDX422" s="458"/>
      <c r="CDY422" s="458"/>
      <c r="CDZ422" s="458"/>
      <c r="CEA422" s="458"/>
      <c r="CEB422" s="458"/>
      <c r="CEC422" s="458"/>
      <c r="CED422" s="458"/>
      <c r="CEE422" s="458"/>
      <c r="CEF422" s="458"/>
      <c r="CEG422" s="458"/>
      <c r="CEH422" s="458"/>
      <c r="CEI422" s="458"/>
      <c r="CEJ422" s="458"/>
      <c r="CEK422" s="458"/>
      <c r="CEL422" s="458"/>
      <c r="CEM422" s="458"/>
      <c r="CEN422" s="458"/>
      <c r="CEO422" s="458"/>
      <c r="CEP422" s="458"/>
      <c r="CEQ422" s="458"/>
      <c r="CER422" s="458"/>
      <c r="CES422" s="458"/>
      <c r="CET422" s="458"/>
      <c r="CEU422" s="458"/>
      <c r="CEV422" s="458"/>
      <c r="CEW422" s="458"/>
      <c r="CEX422" s="458"/>
      <c r="CEY422" s="458"/>
      <c r="CEZ422" s="458"/>
      <c r="CFA422" s="458"/>
      <c r="CFB422" s="458"/>
      <c r="CFC422" s="458"/>
      <c r="CFD422" s="458"/>
      <c r="CFE422" s="458"/>
      <c r="CFF422" s="458"/>
      <c r="CFG422" s="458"/>
      <c r="CFH422" s="458"/>
      <c r="CFI422" s="458"/>
      <c r="CFJ422" s="458"/>
      <c r="CFK422" s="458"/>
      <c r="CFL422" s="458"/>
      <c r="CFM422" s="458"/>
      <c r="CFN422" s="458"/>
      <c r="CFO422" s="458"/>
      <c r="CFP422" s="458"/>
      <c r="CFQ422" s="458"/>
      <c r="CFR422" s="458"/>
      <c r="CFS422" s="458"/>
      <c r="CFT422" s="458"/>
      <c r="CFU422" s="458"/>
      <c r="CFV422" s="458"/>
      <c r="CFW422" s="458"/>
      <c r="CFX422" s="458"/>
      <c r="CFY422" s="458"/>
      <c r="CFZ422" s="458"/>
      <c r="CGA422" s="458"/>
      <c r="CGB422" s="458"/>
      <c r="CGC422" s="458"/>
      <c r="CGD422" s="458"/>
      <c r="CGE422" s="458"/>
      <c r="CGF422" s="458"/>
      <c r="CGG422" s="458"/>
      <c r="CGH422" s="458"/>
      <c r="CGI422" s="458"/>
      <c r="CGJ422" s="458"/>
      <c r="CGK422" s="458"/>
      <c r="CGL422" s="458"/>
      <c r="CGM422" s="458"/>
      <c r="CGN422" s="458"/>
      <c r="CGO422" s="458"/>
      <c r="CGP422" s="458"/>
      <c r="CGQ422" s="458"/>
      <c r="CGR422" s="458"/>
      <c r="CGS422" s="458"/>
      <c r="CGT422" s="458"/>
      <c r="CGU422" s="458"/>
      <c r="CGV422" s="458"/>
      <c r="CGW422" s="458"/>
      <c r="CGX422" s="458"/>
      <c r="CGY422" s="458"/>
      <c r="CGZ422" s="458"/>
      <c r="CHA422" s="458"/>
      <c r="CHB422" s="458"/>
      <c r="CHC422" s="458"/>
      <c r="CHD422" s="458"/>
      <c r="CHE422" s="458"/>
      <c r="CHF422" s="458"/>
      <c r="CHG422" s="458"/>
      <c r="CHH422" s="458"/>
      <c r="CHI422" s="458"/>
      <c r="CHJ422" s="458"/>
      <c r="CHK422" s="458"/>
      <c r="CHL422" s="458"/>
      <c r="CHM422" s="458"/>
      <c r="CHN422" s="458"/>
      <c r="CHO422" s="458"/>
      <c r="CHP422" s="458"/>
      <c r="CHQ422" s="458"/>
      <c r="CHR422" s="458"/>
      <c r="CHS422" s="458"/>
      <c r="CHT422" s="458"/>
      <c r="CHU422" s="458"/>
      <c r="CHV422" s="458"/>
      <c r="CHW422" s="458"/>
      <c r="CHX422" s="458"/>
      <c r="CHY422" s="458"/>
      <c r="CHZ422" s="458"/>
      <c r="CIA422" s="458"/>
      <c r="CIB422" s="458"/>
      <c r="CIC422" s="458"/>
      <c r="CID422" s="458"/>
      <c r="CIE422" s="458"/>
      <c r="CIF422" s="458"/>
      <c r="CIG422" s="458"/>
      <c r="CIH422" s="458"/>
      <c r="CII422" s="458"/>
      <c r="CIJ422" s="458"/>
      <c r="CIK422" s="458"/>
      <c r="CIL422" s="458"/>
      <c r="CIM422" s="458"/>
      <c r="CIN422" s="458"/>
      <c r="CIO422" s="458"/>
      <c r="CIP422" s="458"/>
      <c r="CIQ422" s="458"/>
      <c r="CIR422" s="458"/>
      <c r="CIS422" s="458"/>
      <c r="CIT422" s="458"/>
      <c r="CIU422" s="458"/>
      <c r="CIV422" s="458"/>
      <c r="CIW422" s="458"/>
      <c r="CIX422" s="458"/>
      <c r="CIY422" s="458"/>
      <c r="CIZ422" s="458"/>
      <c r="CJA422" s="458"/>
      <c r="CJB422" s="458"/>
      <c r="CJC422" s="458"/>
      <c r="CJD422" s="458"/>
      <c r="CJE422" s="458"/>
      <c r="CJF422" s="458"/>
      <c r="CJG422" s="458"/>
      <c r="CJH422" s="458"/>
      <c r="CJI422" s="458"/>
      <c r="CJJ422" s="458"/>
      <c r="CJK422" s="458"/>
      <c r="CJL422" s="458"/>
      <c r="CJM422" s="458"/>
      <c r="CJN422" s="458"/>
      <c r="CJO422" s="458"/>
      <c r="CJP422" s="458"/>
      <c r="CJQ422" s="458"/>
      <c r="CJR422" s="458"/>
      <c r="CJS422" s="458"/>
      <c r="CJT422" s="458"/>
      <c r="CJU422" s="458"/>
      <c r="CJV422" s="458"/>
      <c r="CJW422" s="458"/>
      <c r="CJX422" s="458"/>
      <c r="CJY422" s="458"/>
      <c r="CJZ422" s="458"/>
      <c r="CKA422" s="458"/>
      <c r="CKB422" s="458"/>
      <c r="CKC422" s="458"/>
      <c r="CKD422" s="458"/>
      <c r="CKE422" s="458"/>
      <c r="CKF422" s="458"/>
      <c r="CKG422" s="458"/>
      <c r="CKH422" s="458"/>
      <c r="CKI422" s="458"/>
      <c r="CKJ422" s="458"/>
      <c r="CKK422" s="458"/>
      <c r="CKL422" s="458"/>
      <c r="CKM422" s="458"/>
      <c r="CKN422" s="458"/>
      <c r="CKO422" s="458"/>
      <c r="CKP422" s="458"/>
      <c r="CKQ422" s="458"/>
      <c r="CKR422" s="458"/>
      <c r="CKS422" s="458"/>
      <c r="CKT422" s="458"/>
      <c r="CKU422" s="458"/>
      <c r="CKV422" s="458"/>
      <c r="CKW422" s="458"/>
      <c r="CKX422" s="458"/>
      <c r="CKY422" s="458"/>
      <c r="CKZ422" s="458"/>
      <c r="CLA422" s="458"/>
      <c r="CLB422" s="458"/>
      <c r="CLC422" s="458"/>
      <c r="CLD422" s="458"/>
      <c r="CLE422" s="458"/>
      <c r="CLF422" s="458"/>
      <c r="CLG422" s="458"/>
      <c r="CLH422" s="458"/>
      <c r="CLI422" s="458"/>
      <c r="CLJ422" s="458"/>
      <c r="CLK422" s="458"/>
      <c r="CLL422" s="458"/>
      <c r="CLM422" s="458"/>
      <c r="CLN422" s="458"/>
      <c r="CLO422" s="458"/>
      <c r="CLP422" s="458"/>
      <c r="CLQ422" s="458"/>
      <c r="CLR422" s="458"/>
      <c r="CLS422" s="458"/>
      <c r="CLT422" s="458"/>
      <c r="CLU422" s="458"/>
      <c r="CLV422" s="458"/>
      <c r="CLW422" s="458"/>
      <c r="CLX422" s="458"/>
      <c r="CLY422" s="458"/>
      <c r="CLZ422" s="458"/>
      <c r="CMA422" s="458"/>
      <c r="CMB422" s="458"/>
      <c r="CMC422" s="458"/>
      <c r="CMD422" s="458"/>
      <c r="CME422" s="458"/>
      <c r="CMF422" s="458"/>
      <c r="CMG422" s="458"/>
      <c r="CMH422" s="458"/>
      <c r="CMI422" s="458"/>
      <c r="CMJ422" s="458"/>
      <c r="CMK422" s="458"/>
      <c r="CML422" s="458"/>
      <c r="CMM422" s="458"/>
      <c r="CMN422" s="458"/>
      <c r="CMO422" s="458"/>
      <c r="CMP422" s="458"/>
      <c r="CMQ422" s="458"/>
      <c r="CMR422" s="458"/>
      <c r="CMS422" s="458"/>
      <c r="CMT422" s="458"/>
      <c r="CMU422" s="458"/>
      <c r="CMV422" s="458"/>
      <c r="CMW422" s="458"/>
      <c r="CMX422" s="458"/>
      <c r="CMY422" s="458"/>
      <c r="CMZ422" s="458"/>
      <c r="CNA422" s="458"/>
      <c r="CNB422" s="458"/>
      <c r="CNC422" s="458"/>
      <c r="CND422" s="458"/>
      <c r="CNE422" s="458"/>
      <c r="CNF422" s="458"/>
      <c r="CNG422" s="458"/>
      <c r="CNH422" s="458"/>
      <c r="CNI422" s="458"/>
      <c r="CNJ422" s="458"/>
      <c r="CNK422" s="458"/>
      <c r="CNL422" s="458"/>
      <c r="CNM422" s="458"/>
      <c r="CNN422" s="458"/>
      <c r="CNO422" s="458"/>
      <c r="CNP422" s="458"/>
      <c r="CNQ422" s="458"/>
      <c r="CNR422" s="458"/>
      <c r="CNS422" s="458"/>
      <c r="CNT422" s="458"/>
      <c r="CNU422" s="458"/>
      <c r="CNV422" s="458"/>
      <c r="CNW422" s="458"/>
      <c r="CNX422" s="458"/>
      <c r="CNY422" s="458"/>
      <c r="CNZ422" s="458"/>
      <c r="COA422" s="458"/>
      <c r="COB422" s="458"/>
      <c r="COC422" s="458"/>
      <c r="COD422" s="458"/>
      <c r="COE422" s="458"/>
      <c r="COF422" s="458"/>
      <c r="COG422" s="458"/>
      <c r="COH422" s="458"/>
      <c r="COI422" s="458"/>
      <c r="COJ422" s="458"/>
      <c r="COK422" s="458"/>
      <c r="COL422" s="458"/>
      <c r="COM422" s="458"/>
      <c r="CON422" s="458"/>
      <c r="COO422" s="458"/>
      <c r="COP422" s="458"/>
      <c r="COQ422" s="458"/>
      <c r="COR422" s="458"/>
      <c r="COS422" s="458"/>
      <c r="COT422" s="458"/>
      <c r="COU422" s="458"/>
      <c r="COV422" s="458"/>
      <c r="COW422" s="458"/>
      <c r="COX422" s="458"/>
      <c r="COY422" s="458"/>
      <c r="COZ422" s="458"/>
      <c r="CPA422" s="458"/>
      <c r="CPB422" s="458"/>
      <c r="CPC422" s="458"/>
      <c r="CPD422" s="458"/>
      <c r="CPE422" s="458"/>
      <c r="CPF422" s="458"/>
      <c r="CPG422" s="458"/>
      <c r="CPH422" s="458"/>
      <c r="CPI422" s="458"/>
      <c r="CPJ422" s="458"/>
      <c r="CPK422" s="458"/>
      <c r="CPL422" s="458"/>
      <c r="CPM422" s="458"/>
      <c r="CPN422" s="458"/>
      <c r="CPO422" s="458"/>
      <c r="CPP422" s="458"/>
      <c r="CPQ422" s="458"/>
      <c r="CPR422" s="458"/>
      <c r="CPS422" s="458"/>
      <c r="CPT422" s="458"/>
      <c r="CPU422" s="458"/>
      <c r="CPV422" s="458"/>
      <c r="CPW422" s="458"/>
      <c r="CPX422" s="458"/>
      <c r="CPY422" s="458"/>
      <c r="CPZ422" s="458"/>
      <c r="CQA422" s="458"/>
      <c r="CQB422" s="458"/>
      <c r="CQC422" s="458"/>
      <c r="CQD422" s="458"/>
      <c r="CQE422" s="458"/>
      <c r="CQF422" s="458"/>
      <c r="CQG422" s="458"/>
      <c r="CQH422" s="458"/>
      <c r="CQI422" s="458"/>
      <c r="CQJ422" s="458"/>
      <c r="CQK422" s="458"/>
      <c r="CQL422" s="458"/>
      <c r="CQM422" s="458"/>
      <c r="CQN422" s="458"/>
      <c r="CQO422" s="458"/>
      <c r="CQP422" s="458"/>
      <c r="CQQ422" s="458"/>
      <c r="CQR422" s="458"/>
      <c r="CQS422" s="458"/>
      <c r="CQT422" s="458"/>
      <c r="CQU422" s="458"/>
      <c r="CQV422" s="458"/>
      <c r="CQW422" s="458"/>
      <c r="CQX422" s="458"/>
      <c r="CQY422" s="458"/>
      <c r="CQZ422" s="458"/>
      <c r="CRA422" s="458"/>
      <c r="CRB422" s="458"/>
      <c r="CRC422" s="458"/>
      <c r="CRD422" s="458"/>
      <c r="CRE422" s="458"/>
      <c r="CRF422" s="458"/>
      <c r="CRG422" s="458"/>
      <c r="CRH422" s="458"/>
      <c r="CRI422" s="458"/>
      <c r="CRJ422" s="458"/>
      <c r="CRK422" s="458"/>
      <c r="CRL422" s="458"/>
      <c r="CRM422" s="458"/>
      <c r="CRN422" s="458"/>
      <c r="CRO422" s="458"/>
      <c r="CRP422" s="458"/>
      <c r="CRQ422" s="458"/>
      <c r="CRR422" s="458"/>
      <c r="CRS422" s="458"/>
      <c r="CRT422" s="458"/>
      <c r="CRU422" s="458"/>
      <c r="CRV422" s="458"/>
      <c r="CRW422" s="458"/>
      <c r="CRX422" s="458"/>
      <c r="CRY422" s="458"/>
      <c r="CRZ422" s="458"/>
      <c r="CSA422" s="458"/>
      <c r="CSB422" s="458"/>
      <c r="CSC422" s="458"/>
      <c r="CSD422" s="458"/>
      <c r="CSE422" s="458"/>
      <c r="CSF422" s="458"/>
      <c r="CSG422" s="458"/>
      <c r="CSH422" s="458"/>
      <c r="CSI422" s="458"/>
      <c r="CSJ422" s="458"/>
      <c r="CSK422" s="458"/>
      <c r="CSL422" s="458"/>
      <c r="CSM422" s="458"/>
      <c r="CSN422" s="458"/>
      <c r="CSO422" s="458"/>
      <c r="CSP422" s="458"/>
      <c r="CSQ422" s="458"/>
      <c r="CSR422" s="458"/>
      <c r="CSS422" s="458"/>
      <c r="CST422" s="458"/>
      <c r="CSU422" s="458"/>
      <c r="CSV422" s="458"/>
      <c r="CSW422" s="458"/>
      <c r="CSX422" s="458"/>
      <c r="CSY422" s="458"/>
      <c r="CSZ422" s="458"/>
      <c r="CTA422" s="458"/>
      <c r="CTB422" s="458"/>
      <c r="CTC422" s="458"/>
      <c r="CTD422" s="458"/>
      <c r="CTE422" s="458"/>
      <c r="CTF422" s="458"/>
      <c r="CTG422" s="458"/>
      <c r="CTH422" s="458"/>
      <c r="CTI422" s="458"/>
      <c r="CTJ422" s="458"/>
      <c r="CTK422" s="458"/>
      <c r="CTL422" s="458"/>
      <c r="CTM422" s="458"/>
      <c r="CTN422" s="458"/>
      <c r="CTO422" s="458"/>
      <c r="CTP422" s="458"/>
      <c r="CTQ422" s="458"/>
      <c r="CTR422" s="458"/>
      <c r="CTS422" s="458"/>
      <c r="CTT422" s="458"/>
      <c r="CTU422" s="458"/>
      <c r="CTV422" s="458"/>
      <c r="CTW422" s="458"/>
      <c r="CTX422" s="458"/>
      <c r="CTY422" s="458"/>
      <c r="CTZ422" s="458"/>
      <c r="CUA422" s="458"/>
      <c r="CUB422" s="458"/>
      <c r="CUC422" s="458"/>
      <c r="CUD422" s="458"/>
      <c r="CUE422" s="458"/>
      <c r="CUF422" s="458"/>
      <c r="CUG422" s="458"/>
      <c r="CUH422" s="458"/>
      <c r="CUI422" s="458"/>
      <c r="CUJ422" s="458"/>
      <c r="CUK422" s="458"/>
      <c r="CUL422" s="458"/>
      <c r="CUM422" s="458"/>
      <c r="CUN422" s="458"/>
      <c r="CUO422" s="458"/>
      <c r="CUP422" s="458"/>
      <c r="CUQ422" s="458"/>
      <c r="CUR422" s="458"/>
      <c r="CUS422" s="458"/>
      <c r="CUT422" s="458"/>
      <c r="CUU422" s="458"/>
      <c r="CUV422" s="458"/>
      <c r="CUW422" s="458"/>
      <c r="CUX422" s="458"/>
      <c r="CUY422" s="458"/>
      <c r="CUZ422" s="458"/>
      <c r="CVA422" s="458"/>
      <c r="CVB422" s="458"/>
      <c r="CVC422" s="458"/>
      <c r="CVD422" s="458"/>
      <c r="CVE422" s="458"/>
      <c r="CVF422" s="458"/>
      <c r="CVG422" s="458"/>
      <c r="CVH422" s="458"/>
      <c r="CVI422" s="458"/>
      <c r="CVJ422" s="458"/>
      <c r="CVK422" s="458"/>
      <c r="CVL422" s="458"/>
      <c r="CVM422" s="458"/>
      <c r="CVN422" s="458"/>
      <c r="CVO422" s="458"/>
      <c r="CVP422" s="458"/>
      <c r="CVQ422" s="458"/>
      <c r="CVR422" s="458"/>
      <c r="CVS422" s="458"/>
      <c r="CVT422" s="458"/>
      <c r="CVU422" s="458"/>
      <c r="CVV422" s="458"/>
      <c r="CVW422" s="458"/>
      <c r="CVX422" s="458"/>
      <c r="CVY422" s="458"/>
      <c r="CVZ422" s="458"/>
      <c r="CWA422" s="458"/>
      <c r="CWB422" s="458"/>
      <c r="CWC422" s="458"/>
      <c r="CWD422" s="458"/>
      <c r="CWE422" s="458"/>
      <c r="CWF422" s="458"/>
      <c r="CWG422" s="458"/>
      <c r="CWH422" s="458"/>
      <c r="CWI422" s="458"/>
      <c r="CWJ422" s="458"/>
      <c r="CWK422" s="458"/>
      <c r="CWL422" s="458"/>
      <c r="CWM422" s="458"/>
      <c r="CWN422" s="458"/>
      <c r="CWO422" s="458"/>
      <c r="CWP422" s="458"/>
      <c r="CWQ422" s="458"/>
      <c r="CWR422" s="458"/>
      <c r="CWS422" s="458"/>
      <c r="CWT422" s="458"/>
      <c r="CWU422" s="458"/>
      <c r="CWV422" s="458"/>
      <c r="CWW422" s="458"/>
      <c r="CWX422" s="458"/>
      <c r="CWY422" s="458"/>
      <c r="CWZ422" s="458"/>
      <c r="CXA422" s="458"/>
      <c r="CXB422" s="458"/>
      <c r="CXC422" s="458"/>
      <c r="CXD422" s="458"/>
      <c r="CXE422" s="458"/>
      <c r="CXF422" s="458"/>
      <c r="CXG422" s="458"/>
      <c r="CXH422" s="458"/>
      <c r="CXI422" s="458"/>
      <c r="CXJ422" s="458"/>
      <c r="CXK422" s="458"/>
      <c r="CXL422" s="458"/>
      <c r="CXM422" s="458"/>
      <c r="CXN422" s="458"/>
      <c r="CXO422" s="458"/>
      <c r="CXP422" s="458"/>
      <c r="CXQ422" s="458"/>
      <c r="CXR422" s="458"/>
      <c r="CXS422" s="458"/>
      <c r="CXT422" s="458"/>
      <c r="CXU422" s="458"/>
      <c r="CXV422" s="458"/>
      <c r="CXW422" s="458"/>
      <c r="CXX422" s="458"/>
      <c r="CXY422" s="458"/>
      <c r="CXZ422" s="458"/>
      <c r="CYA422" s="458"/>
      <c r="CYB422" s="458"/>
      <c r="CYC422" s="458"/>
      <c r="CYD422" s="458"/>
      <c r="CYE422" s="458"/>
      <c r="CYF422" s="458"/>
      <c r="CYG422" s="458"/>
      <c r="CYH422" s="458"/>
      <c r="CYI422" s="458"/>
      <c r="CYJ422" s="458"/>
      <c r="CYK422" s="458"/>
      <c r="CYL422" s="458"/>
      <c r="CYM422" s="458"/>
      <c r="CYN422" s="458"/>
      <c r="CYO422" s="458"/>
      <c r="CYP422" s="458"/>
      <c r="CYQ422" s="458"/>
      <c r="CYR422" s="458"/>
      <c r="CYS422" s="458"/>
      <c r="CYT422" s="458"/>
      <c r="CYU422" s="458"/>
      <c r="CYV422" s="458"/>
      <c r="CYW422" s="458"/>
      <c r="CYX422" s="458"/>
      <c r="CYY422" s="458"/>
      <c r="CYZ422" s="458"/>
      <c r="CZA422" s="458"/>
      <c r="CZB422" s="458"/>
      <c r="CZC422" s="458"/>
      <c r="CZD422" s="458"/>
      <c r="CZE422" s="458"/>
      <c r="CZF422" s="458"/>
      <c r="CZG422" s="458"/>
      <c r="CZH422" s="458"/>
      <c r="CZI422" s="458"/>
      <c r="CZJ422" s="458"/>
      <c r="CZK422" s="458"/>
      <c r="CZL422" s="458"/>
      <c r="CZM422" s="458"/>
      <c r="CZN422" s="458"/>
      <c r="CZO422" s="458"/>
      <c r="CZP422" s="458"/>
      <c r="CZQ422" s="458"/>
      <c r="CZR422" s="458"/>
      <c r="CZS422" s="458"/>
      <c r="CZT422" s="458"/>
      <c r="CZU422" s="458"/>
      <c r="CZV422" s="458"/>
      <c r="CZW422" s="458"/>
      <c r="CZX422" s="458"/>
      <c r="CZY422" s="458"/>
      <c r="CZZ422" s="458"/>
      <c r="DAA422" s="458"/>
      <c r="DAB422" s="458"/>
      <c r="DAC422" s="458"/>
      <c r="DAD422" s="458"/>
      <c r="DAE422" s="458"/>
      <c r="DAF422" s="458"/>
      <c r="DAG422" s="458"/>
      <c r="DAH422" s="458"/>
      <c r="DAI422" s="458"/>
      <c r="DAJ422" s="458"/>
      <c r="DAK422" s="458"/>
      <c r="DAL422" s="458"/>
      <c r="DAM422" s="458"/>
      <c r="DAN422" s="458"/>
      <c r="DAO422" s="458"/>
      <c r="DAP422" s="458"/>
      <c r="DAQ422" s="458"/>
      <c r="DAR422" s="458"/>
      <c r="DAS422" s="458"/>
      <c r="DAT422" s="458"/>
      <c r="DAU422" s="458"/>
      <c r="DAV422" s="458"/>
      <c r="DAW422" s="458"/>
      <c r="DAX422" s="458"/>
      <c r="DAY422" s="458"/>
      <c r="DAZ422" s="458"/>
      <c r="DBA422" s="458"/>
      <c r="DBB422" s="458"/>
      <c r="DBC422" s="458"/>
      <c r="DBD422" s="458"/>
      <c r="DBE422" s="458"/>
      <c r="DBF422" s="458"/>
      <c r="DBG422" s="458"/>
      <c r="DBH422" s="458"/>
      <c r="DBI422" s="458"/>
      <c r="DBJ422" s="458"/>
      <c r="DBK422" s="458"/>
      <c r="DBL422" s="458"/>
      <c r="DBM422" s="458"/>
      <c r="DBN422" s="458"/>
      <c r="DBO422" s="458"/>
      <c r="DBP422" s="458"/>
      <c r="DBQ422" s="458"/>
      <c r="DBR422" s="458"/>
      <c r="DBS422" s="458"/>
      <c r="DBT422" s="458"/>
      <c r="DBU422" s="458"/>
      <c r="DBV422" s="458"/>
      <c r="DBW422" s="458"/>
      <c r="DBX422" s="458"/>
      <c r="DBY422" s="458"/>
      <c r="DBZ422" s="458"/>
      <c r="DCA422" s="458"/>
      <c r="DCB422" s="458"/>
      <c r="DCC422" s="458"/>
      <c r="DCD422" s="458"/>
      <c r="DCE422" s="458"/>
      <c r="DCF422" s="458"/>
      <c r="DCG422" s="458"/>
      <c r="DCH422" s="458"/>
      <c r="DCI422" s="458"/>
      <c r="DCJ422" s="458"/>
      <c r="DCK422" s="458"/>
      <c r="DCL422" s="458"/>
      <c r="DCM422" s="458"/>
      <c r="DCN422" s="458"/>
      <c r="DCO422" s="458"/>
      <c r="DCP422" s="458"/>
      <c r="DCQ422" s="458"/>
      <c r="DCR422" s="458"/>
      <c r="DCS422" s="458"/>
      <c r="DCT422" s="458"/>
      <c r="DCU422" s="458"/>
      <c r="DCV422" s="458"/>
      <c r="DCW422" s="458"/>
      <c r="DCX422" s="458"/>
      <c r="DCY422" s="458"/>
      <c r="DCZ422" s="458"/>
      <c r="DDA422" s="458"/>
      <c r="DDB422" s="458"/>
      <c r="DDC422" s="458"/>
      <c r="DDD422" s="458"/>
      <c r="DDE422" s="458"/>
      <c r="DDF422" s="458"/>
      <c r="DDG422" s="458"/>
      <c r="DDH422" s="458"/>
      <c r="DDI422" s="458"/>
      <c r="DDJ422" s="458"/>
      <c r="DDK422" s="458"/>
      <c r="DDL422" s="458"/>
      <c r="DDM422" s="458"/>
      <c r="DDN422" s="458"/>
      <c r="DDO422" s="458"/>
      <c r="DDP422" s="458"/>
      <c r="DDQ422" s="458"/>
      <c r="DDR422" s="458"/>
      <c r="DDS422" s="458"/>
      <c r="DDT422" s="458"/>
      <c r="DDU422" s="458"/>
      <c r="DDV422" s="458"/>
      <c r="DDW422" s="458"/>
      <c r="DDX422" s="458"/>
      <c r="DDY422" s="458"/>
      <c r="DDZ422" s="458"/>
      <c r="DEA422" s="458"/>
      <c r="DEB422" s="458"/>
      <c r="DEC422" s="458"/>
      <c r="DED422" s="458"/>
      <c r="DEE422" s="458"/>
      <c r="DEF422" s="458"/>
      <c r="DEG422" s="458"/>
      <c r="DEH422" s="458"/>
      <c r="DEI422" s="458"/>
      <c r="DEJ422" s="458"/>
      <c r="DEK422" s="458"/>
      <c r="DEL422" s="458"/>
      <c r="DEM422" s="458"/>
      <c r="DEN422" s="458"/>
      <c r="DEO422" s="458"/>
      <c r="DEP422" s="458"/>
      <c r="DEQ422" s="458"/>
      <c r="DER422" s="458"/>
      <c r="DES422" s="458"/>
      <c r="DET422" s="458"/>
      <c r="DEU422" s="458"/>
      <c r="DEV422" s="458"/>
      <c r="DEW422" s="458"/>
      <c r="DEX422" s="458"/>
      <c r="DEY422" s="458"/>
      <c r="DEZ422" s="458"/>
      <c r="DFA422" s="458"/>
      <c r="DFB422" s="458"/>
      <c r="DFC422" s="458"/>
      <c r="DFD422" s="458"/>
      <c r="DFE422" s="458"/>
      <c r="DFF422" s="458"/>
      <c r="DFG422" s="458"/>
      <c r="DFH422" s="458"/>
      <c r="DFI422" s="458"/>
      <c r="DFJ422" s="458"/>
      <c r="DFK422" s="458"/>
      <c r="DFL422" s="458"/>
      <c r="DFM422" s="458"/>
      <c r="DFN422" s="458"/>
      <c r="DFO422" s="458"/>
      <c r="DFP422" s="458"/>
      <c r="DFQ422" s="458"/>
      <c r="DFR422" s="458"/>
      <c r="DFS422" s="458"/>
      <c r="DFT422" s="458"/>
      <c r="DFU422" s="458"/>
      <c r="DFV422" s="458"/>
      <c r="DFW422" s="458"/>
      <c r="DFX422" s="458"/>
      <c r="DFY422" s="458"/>
      <c r="DFZ422" s="458"/>
      <c r="DGA422" s="458"/>
      <c r="DGB422" s="458"/>
      <c r="DGC422" s="458"/>
      <c r="DGD422" s="458"/>
      <c r="DGE422" s="458"/>
      <c r="DGF422" s="458"/>
      <c r="DGG422" s="458"/>
      <c r="DGH422" s="458"/>
      <c r="DGI422" s="458"/>
      <c r="DGJ422" s="458"/>
      <c r="DGK422" s="458"/>
      <c r="DGL422" s="458"/>
      <c r="DGM422" s="458"/>
      <c r="DGN422" s="458"/>
      <c r="DGO422" s="458"/>
      <c r="DGP422" s="458"/>
      <c r="DGQ422" s="458"/>
      <c r="DGR422" s="458"/>
      <c r="DGS422" s="458"/>
      <c r="DGT422" s="458"/>
      <c r="DGU422" s="458"/>
      <c r="DGV422" s="458"/>
      <c r="DGW422" s="458"/>
      <c r="DGX422" s="458"/>
      <c r="DGY422" s="458"/>
      <c r="DGZ422" s="458"/>
      <c r="DHA422" s="458"/>
      <c r="DHB422" s="458"/>
      <c r="DHC422" s="458"/>
      <c r="DHD422" s="458"/>
      <c r="DHE422" s="458"/>
      <c r="DHF422" s="458"/>
      <c r="DHG422" s="458"/>
      <c r="DHH422" s="458"/>
      <c r="DHI422" s="458"/>
      <c r="DHJ422" s="458"/>
      <c r="DHK422" s="458"/>
      <c r="DHL422" s="458"/>
      <c r="DHM422" s="458"/>
      <c r="DHN422" s="458"/>
      <c r="DHO422" s="458"/>
      <c r="DHP422" s="458"/>
      <c r="DHQ422" s="458"/>
      <c r="DHR422" s="458"/>
      <c r="DHS422" s="458"/>
      <c r="DHT422" s="458"/>
      <c r="DHU422" s="458"/>
      <c r="DHV422" s="458"/>
      <c r="DHW422" s="458"/>
      <c r="DHX422" s="458"/>
      <c r="DHY422" s="458"/>
      <c r="DHZ422" s="458"/>
      <c r="DIA422" s="458"/>
      <c r="DIB422" s="458"/>
      <c r="DIC422" s="458"/>
      <c r="DID422" s="458"/>
      <c r="DIE422" s="458"/>
      <c r="DIF422" s="458"/>
      <c r="DIG422" s="458"/>
      <c r="DIH422" s="458"/>
      <c r="DII422" s="458"/>
      <c r="DIJ422" s="458"/>
      <c r="DIK422" s="458"/>
      <c r="DIL422" s="458"/>
      <c r="DIM422" s="458"/>
      <c r="DIN422" s="458"/>
      <c r="DIO422" s="458"/>
      <c r="DIP422" s="458"/>
      <c r="DIQ422" s="458"/>
      <c r="DIR422" s="458"/>
      <c r="DIS422" s="458"/>
      <c r="DIT422" s="458"/>
      <c r="DIU422" s="458"/>
      <c r="DIV422" s="458"/>
      <c r="DIW422" s="458"/>
      <c r="DIX422" s="458"/>
      <c r="DIY422" s="458"/>
      <c r="DIZ422" s="458"/>
      <c r="DJA422" s="458"/>
      <c r="DJB422" s="458"/>
      <c r="DJC422" s="458"/>
      <c r="DJD422" s="458"/>
      <c r="DJE422" s="458"/>
      <c r="DJF422" s="458"/>
      <c r="DJG422" s="458"/>
      <c r="DJH422" s="458"/>
      <c r="DJI422" s="458"/>
      <c r="DJJ422" s="458"/>
      <c r="DJK422" s="458"/>
      <c r="DJL422" s="458"/>
      <c r="DJM422" s="458"/>
      <c r="DJN422" s="458"/>
      <c r="DJO422" s="458"/>
      <c r="DJP422" s="458"/>
      <c r="DJQ422" s="458"/>
      <c r="DJR422" s="458"/>
      <c r="DJS422" s="458"/>
      <c r="DJT422" s="458"/>
      <c r="DJU422" s="458"/>
      <c r="DJV422" s="458"/>
      <c r="DJW422" s="458"/>
      <c r="DJX422" s="458"/>
      <c r="DJY422" s="458"/>
      <c r="DJZ422" s="458"/>
      <c r="DKA422" s="458"/>
      <c r="DKB422" s="458"/>
      <c r="DKC422" s="458"/>
      <c r="DKD422" s="458"/>
      <c r="DKE422" s="458"/>
      <c r="DKF422" s="458"/>
      <c r="DKG422" s="458"/>
      <c r="DKH422" s="458"/>
      <c r="DKI422" s="458"/>
      <c r="DKJ422" s="458"/>
      <c r="DKK422" s="458"/>
      <c r="DKL422" s="458"/>
      <c r="DKM422" s="458"/>
      <c r="DKN422" s="458"/>
      <c r="DKO422" s="458"/>
      <c r="DKP422" s="458"/>
      <c r="DKQ422" s="458"/>
      <c r="DKR422" s="458"/>
      <c r="DKS422" s="458"/>
      <c r="DKT422" s="458"/>
      <c r="DKU422" s="458"/>
      <c r="DKV422" s="458"/>
      <c r="DKW422" s="458"/>
      <c r="DKX422" s="458"/>
      <c r="DKY422" s="458"/>
      <c r="DKZ422" s="458"/>
      <c r="DLA422" s="458"/>
      <c r="DLB422" s="458"/>
      <c r="DLC422" s="458"/>
      <c r="DLD422" s="458"/>
      <c r="DLE422" s="458"/>
      <c r="DLF422" s="458"/>
      <c r="DLG422" s="458"/>
      <c r="DLH422" s="458"/>
      <c r="DLI422" s="458"/>
      <c r="DLJ422" s="458"/>
      <c r="DLK422" s="458"/>
      <c r="DLL422" s="458"/>
      <c r="DLM422" s="458"/>
      <c r="DLN422" s="458"/>
      <c r="DLO422" s="458"/>
      <c r="DLP422" s="458"/>
      <c r="DLQ422" s="458"/>
      <c r="DLR422" s="458"/>
      <c r="DLS422" s="458"/>
      <c r="DLT422" s="458"/>
      <c r="DLU422" s="458"/>
      <c r="DLV422" s="458"/>
      <c r="DLW422" s="458"/>
      <c r="DLX422" s="458"/>
      <c r="DLY422" s="458"/>
      <c r="DLZ422" s="458"/>
      <c r="DMA422" s="458"/>
      <c r="DMB422" s="458"/>
      <c r="DMC422" s="458"/>
      <c r="DMD422" s="458"/>
      <c r="DME422" s="458"/>
      <c r="DMF422" s="458"/>
      <c r="DMG422" s="458"/>
      <c r="DMH422" s="458"/>
      <c r="DMI422" s="458"/>
      <c r="DMJ422" s="458"/>
      <c r="DMK422" s="458"/>
      <c r="DML422" s="458"/>
      <c r="DMM422" s="458"/>
      <c r="DMN422" s="458"/>
      <c r="DMO422" s="458"/>
      <c r="DMP422" s="458"/>
      <c r="DMQ422" s="458"/>
      <c r="DMR422" s="458"/>
      <c r="DMS422" s="458"/>
      <c r="DMT422" s="458"/>
      <c r="DMU422" s="458"/>
      <c r="DMV422" s="458"/>
      <c r="DMW422" s="458"/>
      <c r="DMX422" s="458"/>
      <c r="DMY422" s="458"/>
      <c r="DMZ422" s="458"/>
      <c r="DNA422" s="458"/>
      <c r="DNB422" s="458"/>
      <c r="DNC422" s="458"/>
      <c r="DND422" s="458"/>
      <c r="DNE422" s="458"/>
      <c r="DNF422" s="458"/>
      <c r="DNG422" s="458"/>
      <c r="DNH422" s="458"/>
      <c r="DNI422" s="458"/>
      <c r="DNJ422" s="458"/>
      <c r="DNK422" s="458"/>
      <c r="DNL422" s="458"/>
      <c r="DNM422" s="458"/>
      <c r="DNN422" s="458"/>
      <c r="DNO422" s="458"/>
      <c r="DNP422" s="458"/>
      <c r="DNQ422" s="458"/>
      <c r="DNR422" s="458"/>
      <c r="DNS422" s="458"/>
      <c r="DNT422" s="458"/>
      <c r="DNU422" s="458"/>
      <c r="DNV422" s="458"/>
      <c r="DNW422" s="458"/>
      <c r="DNX422" s="458"/>
      <c r="DNY422" s="458"/>
      <c r="DNZ422" s="458"/>
      <c r="DOA422" s="458"/>
      <c r="DOB422" s="458"/>
      <c r="DOC422" s="458"/>
      <c r="DOD422" s="458"/>
      <c r="DOE422" s="458"/>
      <c r="DOF422" s="458"/>
      <c r="DOG422" s="458"/>
      <c r="DOH422" s="458"/>
      <c r="DOI422" s="458"/>
      <c r="DOJ422" s="458"/>
      <c r="DOK422" s="458"/>
      <c r="DOL422" s="458"/>
      <c r="DOM422" s="458"/>
      <c r="DON422" s="458"/>
      <c r="DOO422" s="458"/>
      <c r="DOP422" s="458"/>
      <c r="DOQ422" s="458"/>
      <c r="DOR422" s="458"/>
      <c r="DOS422" s="458"/>
      <c r="DOT422" s="458"/>
      <c r="DOU422" s="458"/>
      <c r="DOV422" s="458"/>
      <c r="DOW422" s="458"/>
      <c r="DOX422" s="458"/>
      <c r="DOY422" s="458"/>
      <c r="DOZ422" s="458"/>
      <c r="DPA422" s="458"/>
      <c r="DPB422" s="458"/>
      <c r="DPC422" s="458"/>
      <c r="DPD422" s="458"/>
      <c r="DPE422" s="458"/>
      <c r="DPF422" s="458"/>
      <c r="DPG422" s="458"/>
      <c r="DPH422" s="458"/>
      <c r="DPI422" s="458"/>
      <c r="DPJ422" s="458"/>
      <c r="DPK422" s="458"/>
      <c r="DPL422" s="458"/>
      <c r="DPM422" s="458"/>
      <c r="DPN422" s="458"/>
      <c r="DPO422" s="458"/>
      <c r="DPP422" s="458"/>
      <c r="DPQ422" s="458"/>
      <c r="DPR422" s="458"/>
      <c r="DPS422" s="458"/>
      <c r="DPT422" s="458"/>
      <c r="DPU422" s="458"/>
      <c r="DPV422" s="458"/>
      <c r="DPW422" s="458"/>
      <c r="DPX422" s="458"/>
      <c r="DPY422" s="458"/>
      <c r="DPZ422" s="458"/>
      <c r="DQA422" s="458"/>
      <c r="DQB422" s="458"/>
      <c r="DQC422" s="458"/>
      <c r="DQD422" s="458"/>
      <c r="DQE422" s="458"/>
      <c r="DQF422" s="458"/>
      <c r="DQG422" s="458"/>
      <c r="DQH422" s="458"/>
      <c r="DQI422" s="458"/>
      <c r="DQJ422" s="458"/>
      <c r="DQK422" s="458"/>
      <c r="DQL422" s="458"/>
      <c r="DQM422" s="458"/>
      <c r="DQN422" s="458"/>
      <c r="DQO422" s="458"/>
      <c r="DQP422" s="458"/>
      <c r="DQQ422" s="458"/>
      <c r="DQR422" s="458"/>
      <c r="DQS422" s="458"/>
      <c r="DQT422" s="458"/>
      <c r="DQU422" s="458"/>
      <c r="DQV422" s="458"/>
      <c r="DQW422" s="458"/>
      <c r="DQX422" s="458"/>
      <c r="DQY422" s="458"/>
      <c r="DQZ422" s="458"/>
      <c r="DRA422" s="458"/>
      <c r="DRB422" s="458"/>
      <c r="DRC422" s="458"/>
      <c r="DRD422" s="458"/>
      <c r="DRE422" s="458"/>
      <c r="DRF422" s="458"/>
      <c r="DRG422" s="458"/>
      <c r="DRH422" s="458"/>
      <c r="DRI422" s="458"/>
      <c r="DRJ422" s="458"/>
      <c r="DRK422" s="458"/>
      <c r="DRL422" s="458"/>
      <c r="DRM422" s="458"/>
      <c r="DRN422" s="458"/>
      <c r="DRO422" s="458"/>
      <c r="DRP422" s="458"/>
      <c r="DRQ422" s="458"/>
      <c r="DRR422" s="458"/>
      <c r="DRS422" s="458"/>
      <c r="DRT422" s="458"/>
      <c r="DRU422" s="458"/>
      <c r="DRV422" s="458"/>
      <c r="DRW422" s="458"/>
      <c r="DRX422" s="458"/>
      <c r="DRY422" s="458"/>
      <c r="DRZ422" s="458"/>
      <c r="DSA422" s="458"/>
      <c r="DSB422" s="458"/>
      <c r="DSC422" s="458"/>
      <c r="DSD422" s="458"/>
      <c r="DSE422" s="458"/>
      <c r="DSF422" s="458"/>
      <c r="DSG422" s="458"/>
      <c r="DSH422" s="458"/>
      <c r="DSI422" s="458"/>
      <c r="DSJ422" s="458"/>
      <c r="DSK422" s="458"/>
      <c r="DSL422" s="458"/>
      <c r="DSM422" s="458"/>
      <c r="DSN422" s="458"/>
      <c r="DSO422" s="458"/>
      <c r="DSP422" s="458"/>
      <c r="DSQ422" s="458"/>
      <c r="DSR422" s="458"/>
      <c r="DSS422" s="458"/>
      <c r="DST422" s="458"/>
      <c r="DSU422" s="458"/>
      <c r="DSV422" s="458"/>
      <c r="DSW422" s="458"/>
      <c r="DSX422" s="458"/>
      <c r="DSY422" s="458"/>
      <c r="DSZ422" s="458"/>
      <c r="DTA422" s="458"/>
      <c r="DTB422" s="458"/>
      <c r="DTC422" s="458"/>
      <c r="DTD422" s="458"/>
      <c r="DTE422" s="458"/>
      <c r="DTF422" s="458"/>
      <c r="DTG422" s="458"/>
      <c r="DTH422" s="458"/>
      <c r="DTI422" s="458"/>
      <c r="DTJ422" s="458"/>
      <c r="DTK422" s="458"/>
      <c r="DTL422" s="458"/>
      <c r="DTM422" s="458"/>
      <c r="DTN422" s="458"/>
      <c r="DTO422" s="458"/>
      <c r="DTP422" s="458"/>
      <c r="DTQ422" s="458"/>
      <c r="DTR422" s="458"/>
      <c r="DTS422" s="458"/>
      <c r="DTT422" s="458"/>
      <c r="DTU422" s="458"/>
      <c r="DTV422" s="458"/>
      <c r="DTW422" s="458"/>
      <c r="DTX422" s="458"/>
      <c r="DTY422" s="458"/>
      <c r="DTZ422" s="458"/>
      <c r="DUA422" s="458"/>
      <c r="DUB422" s="458"/>
      <c r="DUC422" s="458"/>
      <c r="DUD422" s="458"/>
      <c r="DUE422" s="458"/>
      <c r="DUF422" s="458"/>
      <c r="DUG422" s="458"/>
      <c r="DUH422" s="458"/>
      <c r="DUI422" s="458"/>
      <c r="DUJ422" s="458"/>
      <c r="DUK422" s="458"/>
      <c r="DUL422" s="458"/>
      <c r="DUM422" s="458"/>
      <c r="DUN422" s="458"/>
      <c r="DUO422" s="458"/>
      <c r="DUP422" s="458"/>
      <c r="DUQ422" s="458"/>
      <c r="DUR422" s="458"/>
      <c r="DUS422" s="458"/>
      <c r="DUT422" s="458"/>
      <c r="DUU422" s="458"/>
      <c r="DUV422" s="458"/>
      <c r="DUW422" s="458"/>
      <c r="DUX422" s="458"/>
      <c r="DUY422" s="458"/>
      <c r="DUZ422" s="458"/>
      <c r="DVA422" s="458"/>
      <c r="DVB422" s="458"/>
      <c r="DVC422" s="458"/>
      <c r="DVD422" s="458"/>
      <c r="DVE422" s="458"/>
      <c r="DVF422" s="458"/>
      <c r="DVG422" s="458"/>
      <c r="DVH422" s="458"/>
      <c r="DVI422" s="458"/>
      <c r="DVJ422" s="458"/>
      <c r="DVK422" s="458"/>
      <c r="DVL422" s="458"/>
      <c r="DVM422" s="458"/>
      <c r="DVN422" s="458"/>
      <c r="DVO422" s="458"/>
      <c r="DVP422" s="458"/>
      <c r="DVQ422" s="458"/>
      <c r="DVR422" s="458"/>
      <c r="DVS422" s="458"/>
      <c r="DVT422" s="458"/>
      <c r="DVU422" s="458"/>
      <c r="DVV422" s="458"/>
      <c r="DVW422" s="458"/>
      <c r="DVX422" s="458"/>
      <c r="DVY422" s="458"/>
      <c r="DVZ422" s="458"/>
      <c r="DWA422" s="458"/>
      <c r="DWB422" s="458"/>
      <c r="DWC422" s="458"/>
      <c r="DWD422" s="458"/>
      <c r="DWE422" s="458"/>
      <c r="DWF422" s="458"/>
      <c r="DWG422" s="458"/>
      <c r="DWH422" s="458"/>
      <c r="DWI422" s="458"/>
      <c r="DWJ422" s="458"/>
      <c r="DWK422" s="458"/>
      <c r="DWL422" s="458"/>
      <c r="DWM422" s="458"/>
      <c r="DWN422" s="458"/>
      <c r="DWO422" s="458"/>
      <c r="DWP422" s="458"/>
      <c r="DWQ422" s="458"/>
      <c r="DWR422" s="458"/>
      <c r="DWS422" s="458"/>
      <c r="DWT422" s="458"/>
      <c r="DWU422" s="458"/>
      <c r="DWV422" s="458"/>
      <c r="DWW422" s="458"/>
      <c r="DWX422" s="458"/>
      <c r="DWY422" s="458"/>
      <c r="DWZ422" s="458"/>
      <c r="DXA422" s="458"/>
      <c r="DXB422" s="458"/>
      <c r="DXC422" s="458"/>
      <c r="DXD422" s="458"/>
      <c r="DXE422" s="458"/>
      <c r="DXF422" s="458"/>
      <c r="DXG422" s="458"/>
      <c r="DXH422" s="458"/>
      <c r="DXI422" s="458"/>
      <c r="DXJ422" s="458"/>
      <c r="DXK422" s="458"/>
      <c r="DXL422" s="458"/>
      <c r="DXM422" s="458"/>
      <c r="DXN422" s="458"/>
      <c r="DXO422" s="458"/>
      <c r="DXP422" s="458"/>
      <c r="DXQ422" s="458"/>
      <c r="DXR422" s="458"/>
      <c r="DXS422" s="458"/>
      <c r="DXT422" s="458"/>
      <c r="DXU422" s="458"/>
      <c r="DXV422" s="458"/>
      <c r="DXW422" s="458"/>
      <c r="DXX422" s="458"/>
      <c r="DXY422" s="458"/>
      <c r="DXZ422" s="458"/>
      <c r="DYA422" s="458"/>
      <c r="DYB422" s="458"/>
      <c r="DYC422" s="458"/>
      <c r="DYD422" s="458"/>
      <c r="DYE422" s="458"/>
      <c r="DYF422" s="458"/>
      <c r="DYG422" s="458"/>
      <c r="DYH422" s="458"/>
      <c r="DYI422" s="458"/>
      <c r="DYJ422" s="458"/>
      <c r="DYK422" s="458"/>
      <c r="DYL422" s="458"/>
      <c r="DYM422" s="458"/>
      <c r="DYN422" s="458"/>
      <c r="DYO422" s="458"/>
      <c r="DYP422" s="458"/>
      <c r="DYQ422" s="458"/>
      <c r="DYR422" s="458"/>
      <c r="DYS422" s="458"/>
      <c r="DYT422" s="458"/>
      <c r="DYU422" s="458"/>
      <c r="DYV422" s="458"/>
      <c r="DYW422" s="458"/>
      <c r="DYX422" s="458"/>
      <c r="DYY422" s="458"/>
      <c r="DYZ422" s="458"/>
      <c r="DZA422" s="458"/>
      <c r="DZB422" s="458"/>
      <c r="DZC422" s="458"/>
      <c r="DZD422" s="458"/>
      <c r="DZE422" s="458"/>
      <c r="DZF422" s="458"/>
      <c r="DZG422" s="458"/>
      <c r="DZH422" s="458"/>
      <c r="DZI422" s="458"/>
      <c r="DZJ422" s="458"/>
      <c r="DZK422" s="458"/>
      <c r="DZL422" s="458"/>
      <c r="DZM422" s="458"/>
      <c r="DZN422" s="458"/>
      <c r="DZO422" s="458"/>
      <c r="DZP422" s="458"/>
      <c r="DZQ422" s="458"/>
      <c r="DZR422" s="458"/>
      <c r="DZS422" s="458"/>
      <c r="DZT422" s="458"/>
      <c r="DZU422" s="458"/>
      <c r="DZV422" s="458"/>
      <c r="DZW422" s="458"/>
      <c r="DZX422" s="458"/>
      <c r="DZY422" s="458"/>
      <c r="DZZ422" s="458"/>
      <c r="EAA422" s="458"/>
      <c r="EAB422" s="458"/>
      <c r="EAC422" s="458"/>
      <c r="EAD422" s="458"/>
      <c r="EAE422" s="458"/>
      <c r="EAF422" s="458"/>
      <c r="EAG422" s="458"/>
      <c r="EAH422" s="458"/>
      <c r="EAI422" s="458"/>
      <c r="EAJ422" s="458"/>
      <c r="EAK422" s="458"/>
      <c r="EAL422" s="458"/>
      <c r="EAM422" s="458"/>
      <c r="EAN422" s="458"/>
      <c r="EAO422" s="458"/>
      <c r="EAP422" s="458"/>
      <c r="EAQ422" s="458"/>
      <c r="EAR422" s="458"/>
      <c r="EAS422" s="458"/>
      <c r="EAT422" s="458"/>
      <c r="EAU422" s="458"/>
      <c r="EAV422" s="458"/>
      <c r="EAW422" s="458"/>
      <c r="EAX422" s="458"/>
      <c r="EAY422" s="458"/>
      <c r="EAZ422" s="458"/>
      <c r="EBA422" s="458"/>
      <c r="EBB422" s="458"/>
      <c r="EBC422" s="458"/>
      <c r="EBD422" s="458"/>
      <c r="EBE422" s="458"/>
      <c r="EBF422" s="458"/>
      <c r="EBG422" s="458"/>
      <c r="EBH422" s="458"/>
      <c r="EBI422" s="458"/>
      <c r="EBJ422" s="458"/>
      <c r="EBK422" s="458"/>
      <c r="EBL422" s="458"/>
      <c r="EBM422" s="458"/>
      <c r="EBN422" s="458"/>
      <c r="EBO422" s="458"/>
      <c r="EBP422" s="458"/>
      <c r="EBQ422" s="458"/>
      <c r="EBR422" s="458"/>
      <c r="EBS422" s="458"/>
      <c r="EBT422" s="458"/>
      <c r="EBU422" s="458"/>
      <c r="EBV422" s="458"/>
      <c r="EBW422" s="458"/>
      <c r="EBX422" s="458"/>
      <c r="EBY422" s="458"/>
      <c r="EBZ422" s="458"/>
      <c r="ECA422" s="458"/>
      <c r="ECB422" s="458"/>
      <c r="ECC422" s="458"/>
      <c r="ECD422" s="458"/>
      <c r="ECE422" s="458"/>
      <c r="ECF422" s="458"/>
      <c r="ECG422" s="458"/>
      <c r="ECH422" s="458"/>
      <c r="ECI422" s="458"/>
      <c r="ECJ422" s="458"/>
      <c r="ECK422" s="458"/>
      <c r="ECL422" s="458"/>
      <c r="ECM422" s="458"/>
      <c r="ECN422" s="458"/>
      <c r="ECO422" s="458"/>
      <c r="ECP422" s="458"/>
      <c r="ECQ422" s="458"/>
      <c r="ECR422" s="458"/>
      <c r="ECS422" s="458"/>
      <c r="ECT422" s="458"/>
      <c r="ECU422" s="458"/>
      <c r="ECV422" s="458"/>
      <c r="ECW422" s="458"/>
      <c r="ECX422" s="458"/>
      <c r="ECY422" s="458"/>
      <c r="ECZ422" s="458"/>
      <c r="EDA422" s="458"/>
      <c r="EDB422" s="458"/>
      <c r="EDC422" s="458"/>
      <c r="EDD422" s="458"/>
      <c r="EDE422" s="458"/>
      <c r="EDF422" s="458"/>
      <c r="EDG422" s="458"/>
      <c r="EDH422" s="458"/>
      <c r="EDI422" s="458"/>
      <c r="EDJ422" s="458"/>
      <c r="EDK422" s="458"/>
      <c r="EDL422" s="458"/>
      <c r="EDM422" s="458"/>
      <c r="EDN422" s="458"/>
      <c r="EDO422" s="458"/>
      <c r="EDP422" s="458"/>
      <c r="EDQ422" s="458"/>
      <c r="EDR422" s="458"/>
      <c r="EDS422" s="458"/>
      <c r="EDT422" s="458"/>
      <c r="EDU422" s="458"/>
      <c r="EDV422" s="458"/>
      <c r="EDW422" s="458"/>
      <c r="EDX422" s="458"/>
      <c r="EDY422" s="458"/>
      <c r="EDZ422" s="458"/>
      <c r="EEA422" s="458"/>
      <c r="EEB422" s="458"/>
      <c r="EEC422" s="458"/>
      <c r="EED422" s="458"/>
      <c r="EEE422" s="458"/>
      <c r="EEF422" s="458"/>
      <c r="EEG422" s="458"/>
      <c r="EEH422" s="458"/>
      <c r="EEI422" s="458"/>
      <c r="EEJ422" s="458"/>
      <c r="EEK422" s="458"/>
      <c r="EEL422" s="458"/>
      <c r="EEM422" s="458"/>
      <c r="EEN422" s="458"/>
      <c r="EEO422" s="458"/>
      <c r="EEP422" s="458"/>
      <c r="EEQ422" s="458"/>
      <c r="EER422" s="458"/>
      <c r="EES422" s="458"/>
      <c r="EET422" s="458"/>
      <c r="EEU422" s="458"/>
      <c r="EEV422" s="458"/>
      <c r="EEW422" s="458"/>
      <c r="EEX422" s="458"/>
      <c r="EEY422" s="458"/>
      <c r="EEZ422" s="458"/>
      <c r="EFA422" s="458"/>
      <c r="EFB422" s="458"/>
      <c r="EFC422" s="458"/>
      <c r="EFD422" s="458"/>
      <c r="EFE422" s="458"/>
      <c r="EFF422" s="458"/>
      <c r="EFG422" s="458"/>
      <c r="EFH422" s="458"/>
      <c r="EFI422" s="458"/>
      <c r="EFJ422" s="458"/>
      <c r="EFK422" s="458"/>
      <c r="EFL422" s="458"/>
      <c r="EFM422" s="458"/>
      <c r="EFN422" s="458"/>
      <c r="EFO422" s="458"/>
      <c r="EFP422" s="458"/>
      <c r="EFQ422" s="458"/>
      <c r="EFR422" s="458"/>
      <c r="EFS422" s="458"/>
      <c r="EFT422" s="458"/>
      <c r="EFU422" s="458"/>
      <c r="EFV422" s="458"/>
      <c r="EFW422" s="458"/>
      <c r="EFX422" s="458"/>
      <c r="EFY422" s="458"/>
      <c r="EFZ422" s="458"/>
      <c r="EGA422" s="458"/>
      <c r="EGB422" s="458"/>
      <c r="EGC422" s="458"/>
      <c r="EGD422" s="458"/>
      <c r="EGE422" s="458"/>
      <c r="EGF422" s="458"/>
      <c r="EGG422" s="458"/>
      <c r="EGH422" s="458"/>
      <c r="EGI422" s="458"/>
      <c r="EGJ422" s="458"/>
      <c r="EGK422" s="458"/>
      <c r="EGL422" s="458"/>
      <c r="EGM422" s="458"/>
      <c r="EGN422" s="458"/>
      <c r="EGO422" s="458"/>
      <c r="EGP422" s="458"/>
      <c r="EGQ422" s="458"/>
      <c r="EGR422" s="458"/>
      <c r="EGS422" s="458"/>
      <c r="EGT422" s="458"/>
      <c r="EGU422" s="458"/>
      <c r="EGV422" s="458"/>
      <c r="EGW422" s="458"/>
      <c r="EGX422" s="458"/>
      <c r="EGY422" s="458"/>
      <c r="EGZ422" s="458"/>
      <c r="EHA422" s="458"/>
      <c r="EHB422" s="458"/>
      <c r="EHC422" s="458"/>
      <c r="EHD422" s="458"/>
      <c r="EHE422" s="458"/>
      <c r="EHF422" s="458"/>
      <c r="EHG422" s="458"/>
      <c r="EHH422" s="458"/>
      <c r="EHI422" s="458"/>
      <c r="EHJ422" s="458"/>
      <c r="EHK422" s="458"/>
      <c r="EHL422" s="458"/>
      <c r="EHM422" s="458"/>
      <c r="EHN422" s="458"/>
      <c r="EHO422" s="458"/>
      <c r="EHP422" s="458"/>
      <c r="EHQ422" s="458"/>
      <c r="EHR422" s="458"/>
      <c r="EHS422" s="458"/>
      <c r="EHT422" s="458"/>
      <c r="EHU422" s="458"/>
      <c r="EHV422" s="458"/>
      <c r="EHW422" s="458"/>
      <c r="EHX422" s="458"/>
      <c r="EHY422" s="458"/>
      <c r="EHZ422" s="458"/>
      <c r="EIA422" s="458"/>
      <c r="EIB422" s="458"/>
      <c r="EIC422" s="458"/>
      <c r="EID422" s="458"/>
      <c r="EIE422" s="458"/>
      <c r="EIF422" s="458"/>
      <c r="EIG422" s="458"/>
      <c r="EIH422" s="458"/>
      <c r="EII422" s="458"/>
      <c r="EIJ422" s="458"/>
      <c r="EIK422" s="458"/>
      <c r="EIL422" s="458"/>
      <c r="EIM422" s="458"/>
      <c r="EIN422" s="458"/>
      <c r="EIO422" s="458"/>
      <c r="EIP422" s="458"/>
      <c r="EIQ422" s="458"/>
      <c r="EIR422" s="458"/>
      <c r="EIS422" s="458"/>
      <c r="EIT422" s="458"/>
      <c r="EIU422" s="458"/>
      <c r="EIV422" s="458"/>
      <c r="EIW422" s="458"/>
      <c r="EIX422" s="458"/>
      <c r="EIY422" s="458"/>
      <c r="EIZ422" s="458"/>
      <c r="EJA422" s="458"/>
      <c r="EJB422" s="458"/>
      <c r="EJC422" s="458"/>
      <c r="EJD422" s="458"/>
      <c r="EJE422" s="458"/>
      <c r="EJF422" s="458"/>
      <c r="EJG422" s="458"/>
      <c r="EJH422" s="458"/>
      <c r="EJI422" s="458"/>
      <c r="EJJ422" s="458"/>
      <c r="EJK422" s="458"/>
      <c r="EJL422" s="458"/>
      <c r="EJM422" s="458"/>
      <c r="EJN422" s="458"/>
      <c r="EJO422" s="458"/>
      <c r="EJP422" s="458"/>
      <c r="EJQ422" s="458"/>
      <c r="EJR422" s="458"/>
      <c r="EJS422" s="458"/>
      <c r="EJT422" s="458"/>
      <c r="EJU422" s="458"/>
      <c r="EJV422" s="458"/>
      <c r="EJW422" s="458"/>
      <c r="EJX422" s="458"/>
      <c r="EJY422" s="458"/>
      <c r="EJZ422" s="458"/>
      <c r="EKA422" s="458"/>
      <c r="EKB422" s="458"/>
      <c r="EKC422" s="458"/>
      <c r="EKD422" s="458"/>
      <c r="EKE422" s="458"/>
      <c r="EKF422" s="458"/>
      <c r="EKG422" s="458"/>
      <c r="EKH422" s="458"/>
      <c r="EKI422" s="458"/>
      <c r="EKJ422" s="458"/>
      <c r="EKK422" s="458"/>
      <c r="EKL422" s="458"/>
      <c r="EKM422" s="458"/>
      <c r="EKN422" s="458"/>
      <c r="EKO422" s="458"/>
      <c r="EKP422" s="458"/>
      <c r="EKQ422" s="458"/>
      <c r="EKR422" s="458"/>
      <c r="EKS422" s="458"/>
      <c r="EKT422" s="458"/>
      <c r="EKU422" s="458"/>
      <c r="EKV422" s="458"/>
      <c r="EKW422" s="458"/>
      <c r="EKX422" s="458"/>
      <c r="EKY422" s="458"/>
      <c r="EKZ422" s="458"/>
      <c r="ELA422" s="458"/>
      <c r="ELB422" s="458"/>
      <c r="ELC422" s="458"/>
      <c r="ELD422" s="458"/>
      <c r="ELE422" s="458"/>
      <c r="ELF422" s="458"/>
      <c r="ELG422" s="458"/>
      <c r="ELH422" s="458"/>
      <c r="ELI422" s="458"/>
      <c r="ELJ422" s="458"/>
      <c r="ELK422" s="458"/>
      <c r="ELL422" s="458"/>
      <c r="ELM422" s="458"/>
      <c r="ELN422" s="458"/>
      <c r="ELO422" s="458"/>
      <c r="ELP422" s="458"/>
      <c r="ELQ422" s="458"/>
      <c r="ELR422" s="458"/>
      <c r="ELS422" s="458"/>
      <c r="ELT422" s="458"/>
      <c r="ELU422" s="458"/>
      <c r="ELV422" s="458"/>
      <c r="ELW422" s="458"/>
      <c r="ELX422" s="458"/>
      <c r="ELY422" s="458"/>
      <c r="ELZ422" s="458"/>
      <c r="EMA422" s="458"/>
      <c r="EMB422" s="458"/>
      <c r="EMC422" s="458"/>
      <c r="EMD422" s="458"/>
      <c r="EME422" s="458"/>
      <c r="EMF422" s="458"/>
      <c r="EMG422" s="458"/>
      <c r="EMH422" s="458"/>
      <c r="EMI422" s="458"/>
      <c r="EMJ422" s="458"/>
      <c r="EMK422" s="458"/>
      <c r="EML422" s="458"/>
      <c r="EMM422" s="458"/>
      <c r="EMN422" s="458"/>
      <c r="EMO422" s="458"/>
      <c r="EMP422" s="458"/>
      <c r="EMQ422" s="458"/>
      <c r="EMR422" s="458"/>
      <c r="EMS422" s="458"/>
      <c r="EMT422" s="458"/>
      <c r="EMU422" s="458"/>
      <c r="EMV422" s="458"/>
      <c r="EMW422" s="458"/>
      <c r="EMX422" s="458"/>
      <c r="EMY422" s="458"/>
      <c r="EMZ422" s="458"/>
      <c r="ENA422" s="458"/>
      <c r="ENB422" s="458"/>
      <c r="ENC422" s="458"/>
      <c r="END422" s="458"/>
      <c r="ENE422" s="458"/>
      <c r="ENF422" s="458"/>
      <c r="ENG422" s="458"/>
      <c r="ENH422" s="458"/>
      <c r="ENI422" s="458"/>
      <c r="ENJ422" s="458"/>
      <c r="ENK422" s="458"/>
      <c r="ENL422" s="458"/>
      <c r="ENM422" s="458"/>
      <c r="ENN422" s="458"/>
      <c r="ENO422" s="458"/>
      <c r="ENP422" s="458"/>
      <c r="ENQ422" s="458"/>
      <c r="ENR422" s="458"/>
      <c r="ENS422" s="458"/>
      <c r="ENT422" s="458"/>
      <c r="ENU422" s="458"/>
      <c r="ENV422" s="458"/>
      <c r="ENW422" s="458"/>
      <c r="ENX422" s="458"/>
      <c r="ENY422" s="458"/>
      <c r="ENZ422" s="458"/>
      <c r="EOA422" s="458"/>
      <c r="EOB422" s="458"/>
      <c r="EOC422" s="458"/>
      <c r="EOD422" s="458"/>
      <c r="EOE422" s="458"/>
      <c r="EOF422" s="458"/>
      <c r="EOG422" s="458"/>
      <c r="EOH422" s="458"/>
      <c r="EOI422" s="458"/>
      <c r="EOJ422" s="458"/>
      <c r="EOK422" s="458"/>
      <c r="EOL422" s="458"/>
      <c r="EOM422" s="458"/>
      <c r="EON422" s="458"/>
      <c r="EOO422" s="458"/>
      <c r="EOP422" s="458"/>
      <c r="EOQ422" s="458"/>
      <c r="EOR422" s="458"/>
      <c r="EOS422" s="458"/>
      <c r="EOT422" s="458"/>
      <c r="EOU422" s="458"/>
      <c r="EOV422" s="458"/>
      <c r="EOW422" s="458"/>
      <c r="EOX422" s="458"/>
      <c r="EOY422" s="458"/>
      <c r="EOZ422" s="458"/>
      <c r="EPA422" s="458"/>
      <c r="EPB422" s="458"/>
      <c r="EPC422" s="458"/>
      <c r="EPD422" s="458"/>
      <c r="EPE422" s="458"/>
      <c r="EPF422" s="458"/>
      <c r="EPG422" s="458"/>
      <c r="EPH422" s="458"/>
      <c r="EPI422" s="458"/>
      <c r="EPJ422" s="458"/>
      <c r="EPK422" s="458"/>
      <c r="EPL422" s="458"/>
      <c r="EPM422" s="458"/>
      <c r="EPN422" s="458"/>
      <c r="EPO422" s="458"/>
      <c r="EPP422" s="458"/>
      <c r="EPQ422" s="458"/>
      <c r="EPR422" s="458"/>
      <c r="EPS422" s="458"/>
      <c r="EPT422" s="458"/>
      <c r="EPU422" s="458"/>
      <c r="EPV422" s="458"/>
      <c r="EPW422" s="458"/>
      <c r="EPX422" s="458"/>
      <c r="EPY422" s="458"/>
      <c r="EPZ422" s="458"/>
      <c r="EQA422" s="458"/>
      <c r="EQB422" s="458"/>
      <c r="EQC422" s="458"/>
      <c r="EQD422" s="458"/>
      <c r="EQE422" s="458"/>
      <c r="EQF422" s="458"/>
      <c r="EQG422" s="458"/>
      <c r="EQH422" s="458"/>
      <c r="EQI422" s="458"/>
      <c r="EQJ422" s="458"/>
      <c r="EQK422" s="458"/>
      <c r="EQL422" s="458"/>
      <c r="EQM422" s="458"/>
      <c r="EQN422" s="458"/>
      <c r="EQO422" s="458"/>
      <c r="EQP422" s="458"/>
      <c r="EQQ422" s="458"/>
      <c r="EQR422" s="458"/>
      <c r="EQS422" s="458"/>
      <c r="EQT422" s="458"/>
      <c r="EQU422" s="458"/>
      <c r="EQV422" s="458"/>
      <c r="EQW422" s="458"/>
      <c r="EQX422" s="458"/>
      <c r="EQY422" s="458"/>
      <c r="EQZ422" s="458"/>
      <c r="ERA422" s="458"/>
      <c r="ERB422" s="458"/>
      <c r="ERC422" s="458"/>
      <c r="ERD422" s="458"/>
      <c r="ERE422" s="458"/>
      <c r="ERF422" s="458"/>
      <c r="ERG422" s="458"/>
      <c r="ERH422" s="458"/>
      <c r="ERI422" s="458"/>
      <c r="ERJ422" s="458"/>
      <c r="ERK422" s="458"/>
      <c r="ERL422" s="458"/>
      <c r="ERM422" s="458"/>
      <c r="ERN422" s="458"/>
      <c r="ERO422" s="458"/>
      <c r="ERP422" s="458"/>
      <c r="ERQ422" s="458"/>
      <c r="ERR422" s="458"/>
      <c r="ERS422" s="458"/>
      <c r="ERT422" s="458"/>
      <c r="ERU422" s="458"/>
      <c r="ERV422" s="458"/>
      <c r="ERW422" s="458"/>
      <c r="ERX422" s="458"/>
      <c r="ERY422" s="458"/>
      <c r="ERZ422" s="458"/>
      <c r="ESA422" s="458"/>
      <c r="ESB422" s="458"/>
      <c r="ESC422" s="458"/>
      <c r="ESD422" s="458"/>
      <c r="ESE422" s="458"/>
      <c r="ESF422" s="458"/>
      <c r="ESG422" s="458"/>
      <c r="ESH422" s="458"/>
      <c r="ESI422" s="458"/>
      <c r="ESJ422" s="458"/>
      <c r="ESK422" s="458"/>
      <c r="ESL422" s="458"/>
      <c r="ESM422" s="458"/>
      <c r="ESN422" s="458"/>
      <c r="ESO422" s="458"/>
      <c r="ESP422" s="458"/>
      <c r="ESQ422" s="458"/>
      <c r="ESR422" s="458"/>
      <c r="ESS422" s="458"/>
      <c r="EST422" s="458"/>
      <c r="ESU422" s="458"/>
      <c r="ESV422" s="458"/>
      <c r="ESW422" s="458"/>
      <c r="ESX422" s="458"/>
      <c r="ESY422" s="458"/>
      <c r="ESZ422" s="458"/>
      <c r="ETA422" s="458"/>
      <c r="ETB422" s="458"/>
      <c r="ETC422" s="458"/>
      <c r="ETD422" s="458"/>
      <c r="ETE422" s="458"/>
      <c r="ETF422" s="458"/>
      <c r="ETG422" s="458"/>
      <c r="ETH422" s="458"/>
      <c r="ETI422" s="458"/>
      <c r="ETJ422" s="458"/>
      <c r="ETK422" s="458"/>
      <c r="ETL422" s="458"/>
      <c r="ETM422" s="458"/>
      <c r="ETN422" s="458"/>
      <c r="ETO422" s="458"/>
      <c r="ETP422" s="458"/>
      <c r="ETQ422" s="458"/>
      <c r="ETR422" s="458"/>
      <c r="ETS422" s="458"/>
      <c r="ETT422" s="458"/>
      <c r="ETU422" s="458"/>
      <c r="ETV422" s="458"/>
      <c r="ETW422" s="458"/>
      <c r="ETX422" s="458"/>
      <c r="ETY422" s="458"/>
      <c r="ETZ422" s="458"/>
      <c r="EUA422" s="458"/>
      <c r="EUB422" s="458"/>
      <c r="EUC422" s="458"/>
      <c r="EUD422" s="458"/>
      <c r="EUE422" s="458"/>
      <c r="EUF422" s="458"/>
      <c r="EUG422" s="458"/>
      <c r="EUH422" s="458"/>
      <c r="EUI422" s="458"/>
      <c r="EUJ422" s="458"/>
      <c r="EUK422" s="458"/>
      <c r="EUL422" s="458"/>
      <c r="EUM422" s="458"/>
      <c r="EUN422" s="458"/>
      <c r="EUO422" s="458"/>
      <c r="EUP422" s="458"/>
      <c r="EUQ422" s="458"/>
      <c r="EUR422" s="458"/>
      <c r="EUS422" s="458"/>
      <c r="EUT422" s="458"/>
      <c r="EUU422" s="458"/>
      <c r="EUV422" s="458"/>
      <c r="EUW422" s="458"/>
      <c r="EUX422" s="458"/>
      <c r="EUY422" s="458"/>
      <c r="EUZ422" s="458"/>
      <c r="EVA422" s="458"/>
      <c r="EVB422" s="458"/>
      <c r="EVC422" s="458"/>
      <c r="EVD422" s="458"/>
      <c r="EVE422" s="458"/>
      <c r="EVF422" s="458"/>
      <c r="EVG422" s="458"/>
      <c r="EVH422" s="458"/>
      <c r="EVI422" s="458"/>
      <c r="EVJ422" s="458"/>
      <c r="EVK422" s="458"/>
      <c r="EVL422" s="458"/>
      <c r="EVM422" s="458"/>
      <c r="EVN422" s="458"/>
      <c r="EVO422" s="458"/>
      <c r="EVP422" s="458"/>
      <c r="EVQ422" s="458"/>
      <c r="EVR422" s="458"/>
      <c r="EVS422" s="458"/>
      <c r="EVT422" s="458"/>
      <c r="EVU422" s="458"/>
      <c r="EVV422" s="458"/>
      <c r="EVW422" s="458"/>
      <c r="EVX422" s="458"/>
      <c r="EVY422" s="458"/>
      <c r="EVZ422" s="458"/>
      <c r="EWA422" s="458"/>
      <c r="EWB422" s="458"/>
      <c r="EWC422" s="458"/>
      <c r="EWD422" s="458"/>
      <c r="EWE422" s="458"/>
      <c r="EWF422" s="458"/>
      <c r="EWG422" s="458"/>
      <c r="EWH422" s="458"/>
      <c r="EWI422" s="458"/>
      <c r="EWJ422" s="458"/>
      <c r="EWK422" s="458"/>
      <c r="EWL422" s="458"/>
      <c r="EWM422" s="458"/>
      <c r="EWN422" s="458"/>
      <c r="EWO422" s="458"/>
      <c r="EWP422" s="458"/>
      <c r="EWQ422" s="458"/>
      <c r="EWR422" s="458"/>
      <c r="EWS422" s="458"/>
      <c r="EWT422" s="458"/>
      <c r="EWU422" s="458"/>
      <c r="EWV422" s="458"/>
      <c r="EWW422" s="458"/>
      <c r="EWX422" s="458"/>
      <c r="EWY422" s="458"/>
      <c r="EWZ422" s="458"/>
      <c r="EXA422" s="458"/>
      <c r="EXB422" s="458"/>
      <c r="EXC422" s="458"/>
      <c r="EXD422" s="458"/>
      <c r="EXE422" s="458"/>
      <c r="EXF422" s="458"/>
      <c r="EXG422" s="458"/>
      <c r="EXH422" s="458"/>
      <c r="EXI422" s="458"/>
      <c r="EXJ422" s="458"/>
      <c r="EXK422" s="458"/>
      <c r="EXL422" s="458"/>
      <c r="EXM422" s="458"/>
      <c r="EXN422" s="458"/>
      <c r="EXO422" s="458"/>
      <c r="EXP422" s="458"/>
      <c r="EXQ422" s="458"/>
      <c r="EXR422" s="458"/>
      <c r="EXS422" s="458"/>
      <c r="EXT422" s="458"/>
      <c r="EXU422" s="458"/>
      <c r="EXV422" s="458"/>
      <c r="EXW422" s="458"/>
      <c r="EXX422" s="458"/>
      <c r="EXY422" s="458"/>
      <c r="EXZ422" s="458"/>
      <c r="EYA422" s="458"/>
      <c r="EYB422" s="458"/>
      <c r="EYC422" s="458"/>
      <c r="EYD422" s="458"/>
      <c r="EYE422" s="458"/>
      <c r="EYF422" s="458"/>
      <c r="EYG422" s="458"/>
      <c r="EYH422" s="458"/>
      <c r="EYI422" s="458"/>
      <c r="EYJ422" s="458"/>
      <c r="EYK422" s="458"/>
      <c r="EYL422" s="458"/>
      <c r="EYM422" s="458"/>
      <c r="EYN422" s="458"/>
      <c r="EYO422" s="458"/>
      <c r="EYP422" s="458"/>
      <c r="EYQ422" s="458"/>
      <c r="EYR422" s="458"/>
      <c r="EYS422" s="458"/>
      <c r="EYT422" s="458"/>
      <c r="EYU422" s="458"/>
      <c r="EYV422" s="458"/>
      <c r="EYW422" s="458"/>
      <c r="EYX422" s="458"/>
      <c r="EYY422" s="458"/>
      <c r="EYZ422" s="458"/>
      <c r="EZA422" s="458"/>
      <c r="EZB422" s="458"/>
      <c r="EZC422" s="458"/>
      <c r="EZD422" s="458"/>
      <c r="EZE422" s="458"/>
      <c r="EZF422" s="458"/>
      <c r="EZG422" s="458"/>
      <c r="EZH422" s="458"/>
      <c r="EZI422" s="458"/>
      <c r="EZJ422" s="458"/>
      <c r="EZK422" s="458"/>
      <c r="EZL422" s="458"/>
      <c r="EZM422" s="458"/>
      <c r="EZN422" s="458"/>
      <c r="EZO422" s="458"/>
      <c r="EZP422" s="458"/>
      <c r="EZQ422" s="458"/>
      <c r="EZR422" s="458"/>
      <c r="EZS422" s="458"/>
      <c r="EZT422" s="458"/>
      <c r="EZU422" s="458"/>
      <c r="EZV422" s="458"/>
      <c r="EZW422" s="458"/>
      <c r="EZX422" s="458"/>
      <c r="EZY422" s="458"/>
      <c r="EZZ422" s="458"/>
      <c r="FAA422" s="458"/>
      <c r="FAB422" s="458"/>
      <c r="FAC422" s="458"/>
      <c r="FAD422" s="458"/>
      <c r="FAE422" s="458"/>
      <c r="FAF422" s="458"/>
      <c r="FAG422" s="458"/>
      <c r="FAH422" s="458"/>
      <c r="FAI422" s="458"/>
      <c r="FAJ422" s="458"/>
      <c r="FAK422" s="458"/>
      <c r="FAL422" s="458"/>
      <c r="FAM422" s="458"/>
      <c r="FAN422" s="458"/>
      <c r="FAO422" s="458"/>
      <c r="FAP422" s="458"/>
      <c r="FAQ422" s="458"/>
      <c r="FAR422" s="458"/>
      <c r="FAS422" s="458"/>
      <c r="FAT422" s="458"/>
      <c r="FAU422" s="458"/>
      <c r="FAV422" s="458"/>
      <c r="FAW422" s="458"/>
      <c r="FAX422" s="458"/>
      <c r="FAY422" s="458"/>
      <c r="FAZ422" s="458"/>
      <c r="FBA422" s="458"/>
      <c r="FBB422" s="458"/>
      <c r="FBC422" s="458"/>
      <c r="FBD422" s="458"/>
      <c r="FBE422" s="458"/>
      <c r="FBF422" s="458"/>
      <c r="FBG422" s="458"/>
      <c r="FBH422" s="458"/>
      <c r="FBI422" s="458"/>
      <c r="FBJ422" s="458"/>
      <c r="FBK422" s="458"/>
      <c r="FBL422" s="458"/>
      <c r="FBM422" s="458"/>
      <c r="FBN422" s="458"/>
      <c r="FBO422" s="458"/>
      <c r="FBP422" s="458"/>
      <c r="FBQ422" s="458"/>
      <c r="FBR422" s="458"/>
      <c r="FBS422" s="458"/>
      <c r="FBT422" s="458"/>
      <c r="FBU422" s="458"/>
      <c r="FBV422" s="458"/>
      <c r="FBW422" s="458"/>
      <c r="FBX422" s="458"/>
      <c r="FBY422" s="458"/>
      <c r="FBZ422" s="458"/>
      <c r="FCA422" s="458"/>
      <c r="FCB422" s="458"/>
      <c r="FCC422" s="458"/>
      <c r="FCD422" s="458"/>
      <c r="FCE422" s="458"/>
      <c r="FCF422" s="458"/>
      <c r="FCG422" s="458"/>
      <c r="FCH422" s="458"/>
      <c r="FCI422" s="458"/>
      <c r="FCJ422" s="458"/>
      <c r="FCK422" s="458"/>
      <c r="FCL422" s="458"/>
      <c r="FCM422" s="458"/>
      <c r="FCN422" s="458"/>
      <c r="FCO422" s="458"/>
      <c r="FCP422" s="458"/>
      <c r="FCQ422" s="458"/>
      <c r="FCR422" s="458"/>
      <c r="FCS422" s="458"/>
      <c r="FCT422" s="458"/>
      <c r="FCU422" s="458"/>
      <c r="FCV422" s="458"/>
      <c r="FCW422" s="458"/>
      <c r="FCX422" s="458"/>
      <c r="FCY422" s="458"/>
      <c r="FCZ422" s="458"/>
      <c r="FDA422" s="458"/>
      <c r="FDB422" s="458"/>
      <c r="FDC422" s="458"/>
      <c r="FDD422" s="458"/>
      <c r="FDE422" s="458"/>
      <c r="FDF422" s="458"/>
      <c r="FDG422" s="458"/>
      <c r="FDH422" s="458"/>
      <c r="FDI422" s="458"/>
      <c r="FDJ422" s="458"/>
      <c r="FDK422" s="458"/>
      <c r="FDL422" s="458"/>
      <c r="FDM422" s="458"/>
      <c r="FDN422" s="458"/>
      <c r="FDO422" s="458"/>
      <c r="FDP422" s="458"/>
      <c r="FDQ422" s="458"/>
      <c r="FDR422" s="458"/>
      <c r="FDS422" s="458"/>
      <c r="FDT422" s="458"/>
      <c r="FDU422" s="458"/>
      <c r="FDV422" s="458"/>
      <c r="FDW422" s="458"/>
      <c r="FDX422" s="458"/>
      <c r="FDY422" s="458"/>
      <c r="FDZ422" s="458"/>
      <c r="FEA422" s="458"/>
      <c r="FEB422" s="458"/>
      <c r="FEC422" s="458"/>
      <c r="FED422" s="458"/>
      <c r="FEE422" s="458"/>
      <c r="FEF422" s="458"/>
      <c r="FEG422" s="458"/>
      <c r="FEH422" s="458"/>
      <c r="FEI422" s="458"/>
      <c r="FEJ422" s="458"/>
      <c r="FEK422" s="458"/>
      <c r="FEL422" s="458"/>
      <c r="FEM422" s="458"/>
      <c r="FEN422" s="458"/>
      <c r="FEO422" s="458"/>
      <c r="FEP422" s="458"/>
      <c r="FEQ422" s="458"/>
      <c r="FER422" s="458"/>
      <c r="FES422" s="458"/>
      <c r="FET422" s="458"/>
      <c r="FEU422" s="458"/>
      <c r="FEV422" s="458"/>
      <c r="FEW422" s="458"/>
      <c r="FEX422" s="458"/>
      <c r="FEY422" s="458"/>
      <c r="FEZ422" s="458"/>
      <c r="FFA422" s="458"/>
      <c r="FFB422" s="458"/>
      <c r="FFC422" s="458"/>
      <c r="FFD422" s="458"/>
      <c r="FFE422" s="458"/>
      <c r="FFF422" s="458"/>
      <c r="FFG422" s="458"/>
      <c r="FFH422" s="458"/>
      <c r="FFI422" s="458"/>
      <c r="FFJ422" s="458"/>
      <c r="FFK422" s="458"/>
      <c r="FFL422" s="458"/>
      <c r="FFM422" s="458"/>
      <c r="FFN422" s="458"/>
      <c r="FFO422" s="458"/>
      <c r="FFP422" s="458"/>
      <c r="FFQ422" s="458"/>
      <c r="FFR422" s="458"/>
      <c r="FFS422" s="458"/>
      <c r="FFT422" s="458"/>
      <c r="FFU422" s="458"/>
      <c r="FFV422" s="458"/>
      <c r="FFW422" s="458"/>
      <c r="FFX422" s="458"/>
      <c r="FFY422" s="458"/>
      <c r="FFZ422" s="458"/>
      <c r="FGA422" s="458"/>
      <c r="FGB422" s="458"/>
      <c r="FGC422" s="458"/>
      <c r="FGD422" s="458"/>
      <c r="FGE422" s="458"/>
      <c r="FGF422" s="458"/>
      <c r="FGG422" s="458"/>
      <c r="FGH422" s="458"/>
      <c r="FGI422" s="458"/>
      <c r="FGJ422" s="458"/>
      <c r="FGK422" s="458"/>
      <c r="FGL422" s="458"/>
      <c r="FGM422" s="458"/>
      <c r="FGN422" s="458"/>
      <c r="FGO422" s="458"/>
      <c r="FGP422" s="458"/>
      <c r="FGQ422" s="458"/>
      <c r="FGR422" s="458"/>
      <c r="FGS422" s="458"/>
      <c r="FGT422" s="458"/>
      <c r="FGU422" s="458"/>
      <c r="FGV422" s="458"/>
      <c r="FGW422" s="458"/>
      <c r="FGX422" s="458"/>
      <c r="FGY422" s="458"/>
      <c r="FGZ422" s="458"/>
      <c r="FHA422" s="458"/>
      <c r="FHB422" s="458"/>
      <c r="FHC422" s="458"/>
      <c r="FHD422" s="458"/>
      <c r="FHE422" s="458"/>
      <c r="FHF422" s="458"/>
      <c r="FHG422" s="458"/>
      <c r="FHH422" s="458"/>
      <c r="FHI422" s="458"/>
      <c r="FHJ422" s="458"/>
      <c r="FHK422" s="458"/>
      <c r="FHL422" s="458"/>
      <c r="FHM422" s="458"/>
      <c r="FHN422" s="458"/>
      <c r="FHO422" s="458"/>
      <c r="FHP422" s="458"/>
      <c r="FHQ422" s="458"/>
      <c r="FHR422" s="458"/>
      <c r="FHS422" s="458"/>
      <c r="FHT422" s="458"/>
      <c r="FHU422" s="458"/>
      <c r="FHV422" s="458"/>
      <c r="FHW422" s="458"/>
      <c r="FHX422" s="458"/>
      <c r="FHY422" s="458"/>
      <c r="FHZ422" s="458"/>
      <c r="FIA422" s="458"/>
      <c r="FIB422" s="458"/>
      <c r="FIC422" s="458"/>
      <c r="FID422" s="458"/>
      <c r="FIE422" s="458"/>
      <c r="FIF422" s="458"/>
      <c r="FIG422" s="458"/>
      <c r="FIH422" s="458"/>
      <c r="FII422" s="458"/>
      <c r="FIJ422" s="458"/>
      <c r="FIK422" s="458"/>
      <c r="FIL422" s="458"/>
      <c r="FIM422" s="458"/>
      <c r="FIN422" s="458"/>
      <c r="FIO422" s="458"/>
      <c r="FIP422" s="458"/>
      <c r="FIQ422" s="458"/>
      <c r="FIR422" s="458"/>
      <c r="FIS422" s="458"/>
      <c r="FIT422" s="458"/>
      <c r="FIU422" s="458"/>
      <c r="FIV422" s="458"/>
      <c r="FIW422" s="458"/>
      <c r="FIX422" s="458"/>
      <c r="FIY422" s="458"/>
      <c r="FIZ422" s="458"/>
      <c r="FJA422" s="458"/>
      <c r="FJB422" s="458"/>
      <c r="FJC422" s="458"/>
      <c r="FJD422" s="458"/>
      <c r="FJE422" s="458"/>
      <c r="FJF422" s="458"/>
      <c r="FJG422" s="458"/>
      <c r="FJH422" s="458"/>
      <c r="FJI422" s="458"/>
      <c r="FJJ422" s="458"/>
      <c r="FJK422" s="458"/>
      <c r="FJL422" s="458"/>
      <c r="FJM422" s="458"/>
      <c r="FJN422" s="458"/>
      <c r="FJO422" s="458"/>
      <c r="FJP422" s="458"/>
      <c r="FJQ422" s="458"/>
      <c r="FJR422" s="458"/>
      <c r="FJS422" s="458"/>
      <c r="FJT422" s="458"/>
      <c r="FJU422" s="458"/>
      <c r="FJV422" s="458"/>
      <c r="FJW422" s="458"/>
      <c r="FJX422" s="458"/>
      <c r="FJY422" s="458"/>
      <c r="FJZ422" s="458"/>
      <c r="FKA422" s="458"/>
      <c r="FKB422" s="458"/>
      <c r="FKC422" s="458"/>
      <c r="FKD422" s="458"/>
      <c r="FKE422" s="458"/>
      <c r="FKF422" s="458"/>
      <c r="FKG422" s="458"/>
      <c r="FKH422" s="458"/>
      <c r="FKI422" s="458"/>
      <c r="FKJ422" s="458"/>
      <c r="FKK422" s="458"/>
      <c r="FKL422" s="458"/>
      <c r="FKM422" s="458"/>
      <c r="FKN422" s="458"/>
      <c r="FKO422" s="458"/>
      <c r="FKP422" s="458"/>
      <c r="FKQ422" s="458"/>
      <c r="FKR422" s="458"/>
      <c r="FKS422" s="458"/>
      <c r="FKT422" s="458"/>
      <c r="FKU422" s="458"/>
      <c r="FKV422" s="458"/>
      <c r="FKW422" s="458"/>
      <c r="FKX422" s="458"/>
      <c r="FKY422" s="458"/>
      <c r="FKZ422" s="458"/>
      <c r="FLA422" s="458"/>
      <c r="FLB422" s="458"/>
      <c r="FLC422" s="458"/>
      <c r="FLD422" s="458"/>
      <c r="FLE422" s="458"/>
      <c r="FLF422" s="458"/>
      <c r="FLG422" s="458"/>
      <c r="FLH422" s="458"/>
      <c r="FLI422" s="458"/>
      <c r="FLJ422" s="458"/>
      <c r="FLK422" s="458"/>
      <c r="FLL422" s="458"/>
      <c r="FLM422" s="458"/>
      <c r="FLN422" s="458"/>
      <c r="FLO422" s="458"/>
      <c r="FLP422" s="458"/>
      <c r="FLQ422" s="458"/>
      <c r="FLR422" s="458"/>
      <c r="FLS422" s="458"/>
      <c r="FLT422" s="458"/>
      <c r="FLU422" s="458"/>
      <c r="FLV422" s="458"/>
      <c r="FLW422" s="458"/>
      <c r="FLX422" s="458"/>
      <c r="FLY422" s="458"/>
      <c r="FLZ422" s="458"/>
      <c r="FMA422" s="458"/>
      <c r="FMB422" s="458"/>
      <c r="FMC422" s="458"/>
      <c r="FMD422" s="458"/>
      <c r="FME422" s="458"/>
      <c r="FMF422" s="458"/>
      <c r="FMG422" s="458"/>
      <c r="FMH422" s="458"/>
      <c r="FMI422" s="458"/>
      <c r="FMJ422" s="458"/>
      <c r="FMK422" s="458"/>
      <c r="FML422" s="458"/>
      <c r="FMM422" s="458"/>
      <c r="FMN422" s="458"/>
      <c r="FMO422" s="458"/>
      <c r="FMP422" s="458"/>
      <c r="FMQ422" s="458"/>
      <c r="FMR422" s="458"/>
      <c r="FMS422" s="458"/>
      <c r="FMT422" s="458"/>
      <c r="FMU422" s="458"/>
      <c r="FMV422" s="458"/>
      <c r="FMW422" s="458"/>
      <c r="FMX422" s="458"/>
      <c r="FMY422" s="458"/>
      <c r="FMZ422" s="458"/>
      <c r="FNA422" s="458"/>
      <c r="FNB422" s="458"/>
      <c r="FNC422" s="458"/>
      <c r="FND422" s="458"/>
      <c r="FNE422" s="458"/>
      <c r="FNF422" s="458"/>
      <c r="FNG422" s="458"/>
      <c r="FNH422" s="458"/>
      <c r="FNI422" s="458"/>
      <c r="FNJ422" s="458"/>
      <c r="FNK422" s="458"/>
      <c r="FNL422" s="458"/>
      <c r="FNM422" s="458"/>
      <c r="FNN422" s="458"/>
      <c r="FNO422" s="458"/>
      <c r="FNP422" s="458"/>
      <c r="FNQ422" s="458"/>
      <c r="FNR422" s="458"/>
      <c r="FNS422" s="458"/>
      <c r="FNT422" s="458"/>
      <c r="FNU422" s="458"/>
      <c r="FNV422" s="458"/>
      <c r="FNW422" s="458"/>
      <c r="FNX422" s="458"/>
      <c r="FNY422" s="458"/>
      <c r="FNZ422" s="458"/>
      <c r="FOA422" s="458"/>
      <c r="FOB422" s="458"/>
      <c r="FOC422" s="458"/>
      <c r="FOD422" s="458"/>
      <c r="FOE422" s="458"/>
      <c r="FOF422" s="458"/>
      <c r="FOG422" s="458"/>
      <c r="FOH422" s="458"/>
      <c r="FOI422" s="458"/>
      <c r="FOJ422" s="458"/>
      <c r="FOK422" s="458"/>
      <c r="FOL422" s="458"/>
      <c r="FOM422" s="458"/>
      <c r="FON422" s="458"/>
      <c r="FOO422" s="458"/>
      <c r="FOP422" s="458"/>
      <c r="FOQ422" s="458"/>
      <c r="FOR422" s="458"/>
      <c r="FOS422" s="458"/>
      <c r="FOT422" s="458"/>
      <c r="FOU422" s="458"/>
      <c r="FOV422" s="458"/>
      <c r="FOW422" s="458"/>
      <c r="FOX422" s="458"/>
      <c r="FOY422" s="458"/>
      <c r="FOZ422" s="458"/>
      <c r="FPA422" s="458"/>
      <c r="FPB422" s="458"/>
      <c r="FPC422" s="458"/>
      <c r="FPD422" s="458"/>
      <c r="FPE422" s="458"/>
      <c r="FPF422" s="458"/>
      <c r="FPG422" s="458"/>
      <c r="FPH422" s="458"/>
      <c r="FPI422" s="458"/>
      <c r="FPJ422" s="458"/>
      <c r="FPK422" s="458"/>
      <c r="FPL422" s="458"/>
      <c r="FPM422" s="458"/>
      <c r="FPN422" s="458"/>
      <c r="FPO422" s="458"/>
      <c r="FPP422" s="458"/>
      <c r="FPQ422" s="458"/>
      <c r="FPR422" s="458"/>
      <c r="FPS422" s="458"/>
      <c r="FPT422" s="458"/>
      <c r="FPU422" s="458"/>
      <c r="FPV422" s="458"/>
      <c r="FPW422" s="458"/>
      <c r="FPX422" s="458"/>
      <c r="FPY422" s="458"/>
      <c r="FPZ422" s="458"/>
      <c r="FQA422" s="458"/>
      <c r="FQB422" s="458"/>
      <c r="FQC422" s="458"/>
      <c r="FQD422" s="458"/>
      <c r="FQE422" s="458"/>
      <c r="FQF422" s="458"/>
      <c r="FQG422" s="458"/>
      <c r="FQH422" s="458"/>
      <c r="FQI422" s="458"/>
      <c r="FQJ422" s="458"/>
      <c r="FQK422" s="458"/>
      <c r="FQL422" s="458"/>
      <c r="FQM422" s="458"/>
      <c r="FQN422" s="458"/>
      <c r="FQO422" s="458"/>
      <c r="FQP422" s="458"/>
      <c r="FQQ422" s="458"/>
      <c r="FQR422" s="458"/>
      <c r="FQS422" s="458"/>
      <c r="FQT422" s="458"/>
      <c r="FQU422" s="458"/>
      <c r="FQV422" s="458"/>
      <c r="FQW422" s="458"/>
      <c r="FQX422" s="458"/>
      <c r="FQY422" s="458"/>
      <c r="FQZ422" s="458"/>
      <c r="FRA422" s="458"/>
      <c r="FRB422" s="458"/>
      <c r="FRC422" s="458"/>
      <c r="FRD422" s="458"/>
      <c r="FRE422" s="458"/>
      <c r="FRF422" s="458"/>
      <c r="FRG422" s="458"/>
      <c r="FRH422" s="458"/>
      <c r="FRI422" s="458"/>
      <c r="FRJ422" s="458"/>
      <c r="FRK422" s="458"/>
      <c r="FRL422" s="458"/>
      <c r="FRM422" s="458"/>
      <c r="FRN422" s="458"/>
      <c r="FRO422" s="458"/>
      <c r="FRP422" s="458"/>
      <c r="FRQ422" s="458"/>
      <c r="FRR422" s="458"/>
      <c r="FRS422" s="458"/>
      <c r="FRT422" s="458"/>
      <c r="FRU422" s="458"/>
      <c r="FRV422" s="458"/>
      <c r="FRW422" s="458"/>
      <c r="FRX422" s="458"/>
      <c r="FRY422" s="458"/>
      <c r="FRZ422" s="458"/>
      <c r="FSA422" s="458"/>
      <c r="FSB422" s="458"/>
      <c r="FSC422" s="458"/>
      <c r="FSD422" s="458"/>
      <c r="FSE422" s="458"/>
      <c r="FSF422" s="458"/>
      <c r="FSG422" s="458"/>
      <c r="FSH422" s="458"/>
      <c r="FSI422" s="458"/>
      <c r="FSJ422" s="458"/>
      <c r="FSK422" s="458"/>
      <c r="FSL422" s="458"/>
      <c r="FSM422" s="458"/>
      <c r="FSN422" s="458"/>
      <c r="FSO422" s="458"/>
      <c r="FSP422" s="458"/>
      <c r="FSQ422" s="458"/>
      <c r="FSR422" s="458"/>
      <c r="FSS422" s="458"/>
      <c r="FST422" s="458"/>
      <c r="FSU422" s="458"/>
      <c r="FSV422" s="458"/>
      <c r="FSW422" s="458"/>
      <c r="FSX422" s="458"/>
      <c r="FSY422" s="458"/>
      <c r="FSZ422" s="458"/>
      <c r="FTA422" s="458"/>
      <c r="FTB422" s="458"/>
      <c r="FTC422" s="458"/>
      <c r="FTD422" s="458"/>
      <c r="FTE422" s="458"/>
      <c r="FTF422" s="458"/>
      <c r="FTG422" s="458"/>
      <c r="FTH422" s="458"/>
      <c r="FTI422" s="458"/>
      <c r="FTJ422" s="458"/>
      <c r="FTK422" s="458"/>
      <c r="FTL422" s="458"/>
      <c r="FTM422" s="458"/>
      <c r="FTN422" s="458"/>
      <c r="FTO422" s="458"/>
      <c r="FTP422" s="458"/>
      <c r="FTQ422" s="458"/>
      <c r="FTR422" s="458"/>
      <c r="FTS422" s="458"/>
      <c r="FTT422" s="458"/>
      <c r="FTU422" s="458"/>
      <c r="FTV422" s="458"/>
      <c r="FTW422" s="458"/>
      <c r="FTX422" s="458"/>
      <c r="FTY422" s="458"/>
      <c r="FTZ422" s="458"/>
      <c r="FUA422" s="458"/>
      <c r="FUB422" s="458"/>
      <c r="FUC422" s="458"/>
      <c r="FUD422" s="458"/>
      <c r="FUE422" s="458"/>
      <c r="FUF422" s="458"/>
      <c r="FUG422" s="458"/>
      <c r="FUH422" s="458"/>
      <c r="FUI422" s="458"/>
      <c r="FUJ422" s="458"/>
      <c r="FUK422" s="458"/>
      <c r="FUL422" s="458"/>
      <c r="FUM422" s="458"/>
      <c r="FUN422" s="458"/>
      <c r="FUO422" s="458"/>
      <c r="FUP422" s="458"/>
      <c r="FUQ422" s="458"/>
      <c r="FUR422" s="458"/>
      <c r="FUS422" s="458"/>
      <c r="FUT422" s="458"/>
      <c r="FUU422" s="458"/>
      <c r="FUV422" s="458"/>
      <c r="FUW422" s="458"/>
      <c r="FUX422" s="458"/>
      <c r="FUY422" s="458"/>
      <c r="FUZ422" s="458"/>
      <c r="FVA422" s="458"/>
      <c r="FVB422" s="458"/>
      <c r="FVC422" s="458"/>
      <c r="FVD422" s="458"/>
      <c r="FVE422" s="458"/>
      <c r="FVF422" s="458"/>
      <c r="FVG422" s="458"/>
      <c r="FVH422" s="458"/>
      <c r="FVI422" s="458"/>
      <c r="FVJ422" s="458"/>
      <c r="FVK422" s="458"/>
      <c r="FVL422" s="458"/>
      <c r="FVM422" s="458"/>
      <c r="FVN422" s="458"/>
      <c r="FVO422" s="458"/>
      <c r="FVP422" s="458"/>
      <c r="FVQ422" s="458"/>
      <c r="FVR422" s="458"/>
      <c r="FVS422" s="458"/>
      <c r="FVT422" s="458"/>
      <c r="FVU422" s="458"/>
      <c r="FVV422" s="458"/>
      <c r="FVW422" s="458"/>
      <c r="FVX422" s="458"/>
      <c r="FVY422" s="458"/>
      <c r="FVZ422" s="458"/>
      <c r="FWA422" s="458"/>
      <c r="FWB422" s="458"/>
      <c r="FWC422" s="458"/>
      <c r="FWD422" s="458"/>
      <c r="FWE422" s="458"/>
      <c r="FWF422" s="458"/>
      <c r="FWG422" s="458"/>
      <c r="FWH422" s="458"/>
      <c r="FWI422" s="458"/>
      <c r="FWJ422" s="458"/>
      <c r="FWK422" s="458"/>
      <c r="FWL422" s="458"/>
      <c r="FWM422" s="458"/>
      <c r="FWN422" s="458"/>
      <c r="FWO422" s="458"/>
      <c r="FWP422" s="458"/>
      <c r="FWQ422" s="458"/>
      <c r="FWR422" s="458"/>
      <c r="FWS422" s="458"/>
      <c r="FWT422" s="458"/>
      <c r="FWU422" s="458"/>
      <c r="FWV422" s="458"/>
      <c r="FWW422" s="458"/>
      <c r="FWX422" s="458"/>
      <c r="FWY422" s="458"/>
      <c r="FWZ422" s="458"/>
      <c r="FXA422" s="458"/>
      <c r="FXB422" s="458"/>
      <c r="FXC422" s="458"/>
      <c r="FXD422" s="458"/>
      <c r="FXE422" s="458"/>
      <c r="FXF422" s="458"/>
      <c r="FXG422" s="458"/>
      <c r="FXH422" s="458"/>
      <c r="FXI422" s="458"/>
      <c r="FXJ422" s="458"/>
      <c r="FXK422" s="458"/>
      <c r="FXL422" s="458"/>
      <c r="FXM422" s="458"/>
      <c r="FXN422" s="458"/>
      <c r="FXO422" s="458"/>
      <c r="FXP422" s="458"/>
      <c r="FXQ422" s="458"/>
      <c r="FXR422" s="458"/>
      <c r="FXS422" s="458"/>
      <c r="FXT422" s="458"/>
      <c r="FXU422" s="458"/>
      <c r="FXV422" s="458"/>
      <c r="FXW422" s="458"/>
      <c r="FXX422" s="458"/>
      <c r="FXY422" s="458"/>
      <c r="FXZ422" s="458"/>
      <c r="FYA422" s="458"/>
      <c r="FYB422" s="458"/>
      <c r="FYC422" s="458"/>
      <c r="FYD422" s="458"/>
      <c r="FYE422" s="458"/>
      <c r="FYF422" s="458"/>
      <c r="FYG422" s="458"/>
      <c r="FYH422" s="458"/>
      <c r="FYI422" s="458"/>
      <c r="FYJ422" s="458"/>
      <c r="FYK422" s="458"/>
      <c r="FYL422" s="458"/>
      <c r="FYM422" s="458"/>
      <c r="FYN422" s="458"/>
      <c r="FYO422" s="458"/>
      <c r="FYP422" s="458"/>
      <c r="FYQ422" s="458"/>
      <c r="FYR422" s="458"/>
      <c r="FYS422" s="458"/>
      <c r="FYT422" s="458"/>
      <c r="FYU422" s="458"/>
      <c r="FYV422" s="458"/>
      <c r="FYW422" s="458"/>
      <c r="FYX422" s="458"/>
      <c r="FYY422" s="458"/>
      <c r="FYZ422" s="458"/>
      <c r="FZA422" s="458"/>
      <c r="FZB422" s="458"/>
      <c r="FZC422" s="458"/>
      <c r="FZD422" s="458"/>
      <c r="FZE422" s="458"/>
      <c r="FZF422" s="458"/>
      <c r="FZG422" s="458"/>
      <c r="FZH422" s="458"/>
      <c r="FZI422" s="458"/>
      <c r="FZJ422" s="458"/>
      <c r="FZK422" s="458"/>
      <c r="FZL422" s="458"/>
      <c r="FZM422" s="458"/>
      <c r="FZN422" s="458"/>
      <c r="FZO422" s="458"/>
      <c r="FZP422" s="458"/>
      <c r="FZQ422" s="458"/>
      <c r="FZR422" s="458"/>
      <c r="FZS422" s="458"/>
      <c r="FZT422" s="458"/>
      <c r="FZU422" s="458"/>
      <c r="FZV422" s="458"/>
      <c r="FZW422" s="458"/>
      <c r="FZX422" s="458"/>
      <c r="FZY422" s="458"/>
      <c r="FZZ422" s="458"/>
      <c r="GAA422" s="458"/>
      <c r="GAB422" s="458"/>
      <c r="GAC422" s="458"/>
      <c r="GAD422" s="458"/>
      <c r="GAE422" s="458"/>
      <c r="GAF422" s="458"/>
      <c r="GAG422" s="458"/>
      <c r="GAH422" s="458"/>
      <c r="GAI422" s="458"/>
      <c r="GAJ422" s="458"/>
      <c r="GAK422" s="458"/>
      <c r="GAL422" s="458"/>
      <c r="GAM422" s="458"/>
      <c r="GAN422" s="458"/>
      <c r="GAO422" s="458"/>
      <c r="GAP422" s="458"/>
      <c r="GAQ422" s="458"/>
      <c r="GAR422" s="458"/>
      <c r="GAS422" s="458"/>
      <c r="GAT422" s="458"/>
      <c r="GAU422" s="458"/>
      <c r="GAV422" s="458"/>
      <c r="GAW422" s="458"/>
      <c r="GAX422" s="458"/>
      <c r="GAY422" s="458"/>
      <c r="GAZ422" s="458"/>
      <c r="GBA422" s="458"/>
      <c r="GBB422" s="458"/>
      <c r="GBC422" s="458"/>
      <c r="GBD422" s="458"/>
      <c r="GBE422" s="458"/>
      <c r="GBF422" s="458"/>
      <c r="GBG422" s="458"/>
      <c r="GBH422" s="458"/>
      <c r="GBI422" s="458"/>
      <c r="GBJ422" s="458"/>
      <c r="GBK422" s="458"/>
      <c r="GBL422" s="458"/>
      <c r="GBM422" s="458"/>
      <c r="GBN422" s="458"/>
      <c r="GBO422" s="458"/>
      <c r="GBP422" s="458"/>
      <c r="GBQ422" s="458"/>
      <c r="GBR422" s="458"/>
      <c r="GBS422" s="458"/>
      <c r="GBT422" s="458"/>
      <c r="GBU422" s="458"/>
      <c r="GBV422" s="458"/>
      <c r="GBW422" s="458"/>
      <c r="GBX422" s="458"/>
      <c r="GBY422" s="458"/>
      <c r="GBZ422" s="458"/>
      <c r="GCA422" s="458"/>
      <c r="GCB422" s="458"/>
      <c r="GCC422" s="458"/>
      <c r="GCD422" s="458"/>
      <c r="GCE422" s="458"/>
      <c r="GCF422" s="458"/>
      <c r="GCG422" s="458"/>
      <c r="GCH422" s="458"/>
      <c r="GCI422" s="458"/>
      <c r="GCJ422" s="458"/>
      <c r="GCK422" s="458"/>
      <c r="GCL422" s="458"/>
      <c r="GCM422" s="458"/>
      <c r="GCN422" s="458"/>
      <c r="GCO422" s="458"/>
      <c r="GCP422" s="458"/>
      <c r="GCQ422" s="458"/>
      <c r="GCR422" s="458"/>
      <c r="GCS422" s="458"/>
      <c r="GCT422" s="458"/>
      <c r="GCU422" s="458"/>
      <c r="GCV422" s="458"/>
      <c r="GCW422" s="458"/>
      <c r="GCX422" s="458"/>
      <c r="GCY422" s="458"/>
      <c r="GCZ422" s="458"/>
      <c r="GDA422" s="458"/>
      <c r="GDB422" s="458"/>
      <c r="GDC422" s="458"/>
      <c r="GDD422" s="458"/>
      <c r="GDE422" s="458"/>
      <c r="GDF422" s="458"/>
      <c r="GDG422" s="458"/>
      <c r="GDH422" s="458"/>
      <c r="GDI422" s="458"/>
      <c r="GDJ422" s="458"/>
      <c r="GDK422" s="458"/>
      <c r="GDL422" s="458"/>
      <c r="GDM422" s="458"/>
      <c r="GDN422" s="458"/>
      <c r="GDO422" s="458"/>
      <c r="GDP422" s="458"/>
      <c r="GDQ422" s="458"/>
      <c r="GDR422" s="458"/>
      <c r="GDS422" s="458"/>
      <c r="GDT422" s="458"/>
      <c r="GDU422" s="458"/>
      <c r="GDV422" s="458"/>
      <c r="GDW422" s="458"/>
      <c r="GDX422" s="458"/>
      <c r="GDY422" s="458"/>
      <c r="GDZ422" s="458"/>
      <c r="GEA422" s="458"/>
      <c r="GEB422" s="458"/>
      <c r="GEC422" s="458"/>
      <c r="GED422" s="458"/>
      <c r="GEE422" s="458"/>
      <c r="GEF422" s="458"/>
      <c r="GEG422" s="458"/>
      <c r="GEH422" s="458"/>
      <c r="GEI422" s="458"/>
      <c r="GEJ422" s="458"/>
      <c r="GEK422" s="458"/>
      <c r="GEL422" s="458"/>
      <c r="GEM422" s="458"/>
      <c r="GEN422" s="458"/>
      <c r="GEO422" s="458"/>
      <c r="GEP422" s="458"/>
      <c r="GEQ422" s="458"/>
      <c r="GER422" s="458"/>
      <c r="GES422" s="458"/>
      <c r="GET422" s="458"/>
      <c r="GEU422" s="458"/>
      <c r="GEV422" s="458"/>
      <c r="GEW422" s="458"/>
      <c r="GEX422" s="458"/>
      <c r="GEY422" s="458"/>
      <c r="GEZ422" s="458"/>
      <c r="GFA422" s="458"/>
      <c r="GFB422" s="458"/>
      <c r="GFC422" s="458"/>
      <c r="GFD422" s="458"/>
      <c r="GFE422" s="458"/>
      <c r="GFF422" s="458"/>
      <c r="GFG422" s="458"/>
      <c r="GFH422" s="458"/>
      <c r="GFI422" s="458"/>
      <c r="GFJ422" s="458"/>
      <c r="GFK422" s="458"/>
      <c r="GFL422" s="458"/>
      <c r="GFM422" s="458"/>
      <c r="GFN422" s="458"/>
      <c r="GFO422" s="458"/>
      <c r="GFP422" s="458"/>
      <c r="GFQ422" s="458"/>
      <c r="GFR422" s="458"/>
      <c r="GFS422" s="458"/>
      <c r="GFT422" s="458"/>
      <c r="GFU422" s="458"/>
      <c r="GFV422" s="458"/>
      <c r="GFW422" s="458"/>
      <c r="GFX422" s="458"/>
      <c r="GFY422" s="458"/>
      <c r="GFZ422" s="458"/>
      <c r="GGA422" s="458"/>
      <c r="GGB422" s="458"/>
      <c r="GGC422" s="458"/>
      <c r="GGD422" s="458"/>
      <c r="GGE422" s="458"/>
      <c r="GGF422" s="458"/>
      <c r="GGG422" s="458"/>
      <c r="GGH422" s="458"/>
      <c r="GGI422" s="458"/>
      <c r="GGJ422" s="458"/>
      <c r="GGK422" s="458"/>
      <c r="GGL422" s="458"/>
      <c r="GGM422" s="458"/>
      <c r="GGN422" s="458"/>
      <c r="GGO422" s="458"/>
      <c r="GGP422" s="458"/>
      <c r="GGQ422" s="458"/>
      <c r="GGR422" s="458"/>
      <c r="GGS422" s="458"/>
      <c r="GGT422" s="458"/>
      <c r="GGU422" s="458"/>
      <c r="GGV422" s="458"/>
      <c r="GGW422" s="458"/>
      <c r="GGX422" s="458"/>
      <c r="GGY422" s="458"/>
      <c r="GGZ422" s="458"/>
      <c r="GHA422" s="458"/>
      <c r="GHB422" s="458"/>
      <c r="GHC422" s="458"/>
      <c r="GHD422" s="458"/>
      <c r="GHE422" s="458"/>
      <c r="GHF422" s="458"/>
      <c r="GHG422" s="458"/>
      <c r="GHH422" s="458"/>
      <c r="GHI422" s="458"/>
      <c r="GHJ422" s="458"/>
      <c r="GHK422" s="458"/>
      <c r="GHL422" s="458"/>
      <c r="GHM422" s="458"/>
      <c r="GHN422" s="458"/>
      <c r="GHO422" s="458"/>
      <c r="GHP422" s="458"/>
      <c r="GHQ422" s="458"/>
      <c r="GHR422" s="458"/>
      <c r="GHS422" s="458"/>
      <c r="GHT422" s="458"/>
      <c r="GHU422" s="458"/>
      <c r="GHV422" s="458"/>
      <c r="GHW422" s="458"/>
      <c r="GHX422" s="458"/>
      <c r="GHY422" s="458"/>
      <c r="GHZ422" s="458"/>
      <c r="GIA422" s="458"/>
      <c r="GIB422" s="458"/>
      <c r="GIC422" s="458"/>
      <c r="GID422" s="458"/>
      <c r="GIE422" s="458"/>
      <c r="GIF422" s="458"/>
      <c r="GIG422" s="458"/>
      <c r="GIH422" s="458"/>
      <c r="GII422" s="458"/>
      <c r="GIJ422" s="458"/>
      <c r="GIK422" s="458"/>
      <c r="GIL422" s="458"/>
      <c r="GIM422" s="458"/>
      <c r="GIN422" s="458"/>
      <c r="GIO422" s="458"/>
      <c r="GIP422" s="458"/>
      <c r="GIQ422" s="458"/>
      <c r="GIR422" s="458"/>
      <c r="GIS422" s="458"/>
      <c r="GIT422" s="458"/>
      <c r="GIU422" s="458"/>
      <c r="GIV422" s="458"/>
      <c r="GIW422" s="458"/>
      <c r="GIX422" s="458"/>
      <c r="GIY422" s="458"/>
      <c r="GIZ422" s="458"/>
      <c r="GJA422" s="458"/>
      <c r="GJB422" s="458"/>
      <c r="GJC422" s="458"/>
      <c r="GJD422" s="458"/>
      <c r="GJE422" s="458"/>
      <c r="GJF422" s="458"/>
      <c r="GJG422" s="458"/>
      <c r="GJH422" s="458"/>
      <c r="GJI422" s="458"/>
      <c r="GJJ422" s="458"/>
      <c r="GJK422" s="458"/>
      <c r="GJL422" s="458"/>
      <c r="GJM422" s="458"/>
      <c r="GJN422" s="458"/>
      <c r="GJO422" s="458"/>
      <c r="GJP422" s="458"/>
      <c r="GJQ422" s="458"/>
      <c r="GJR422" s="458"/>
      <c r="GJS422" s="458"/>
      <c r="GJT422" s="458"/>
      <c r="GJU422" s="458"/>
      <c r="GJV422" s="458"/>
      <c r="GJW422" s="458"/>
      <c r="GJX422" s="458"/>
      <c r="GJY422" s="458"/>
      <c r="GJZ422" s="458"/>
      <c r="GKA422" s="458"/>
      <c r="GKB422" s="458"/>
      <c r="GKC422" s="458"/>
      <c r="GKD422" s="458"/>
      <c r="GKE422" s="458"/>
      <c r="GKF422" s="458"/>
      <c r="GKG422" s="458"/>
      <c r="GKH422" s="458"/>
      <c r="GKI422" s="458"/>
      <c r="GKJ422" s="458"/>
      <c r="GKK422" s="458"/>
      <c r="GKL422" s="458"/>
      <c r="GKM422" s="458"/>
      <c r="GKN422" s="458"/>
      <c r="GKO422" s="458"/>
      <c r="GKP422" s="458"/>
      <c r="GKQ422" s="458"/>
      <c r="GKR422" s="458"/>
      <c r="GKS422" s="458"/>
      <c r="GKT422" s="458"/>
      <c r="GKU422" s="458"/>
      <c r="GKV422" s="458"/>
      <c r="GKW422" s="458"/>
      <c r="GKX422" s="458"/>
      <c r="GKY422" s="458"/>
      <c r="GKZ422" s="458"/>
      <c r="GLA422" s="458"/>
      <c r="GLB422" s="458"/>
      <c r="GLC422" s="458"/>
      <c r="GLD422" s="458"/>
      <c r="GLE422" s="458"/>
      <c r="GLF422" s="458"/>
      <c r="GLG422" s="458"/>
      <c r="GLH422" s="458"/>
      <c r="GLI422" s="458"/>
      <c r="GLJ422" s="458"/>
      <c r="GLK422" s="458"/>
      <c r="GLL422" s="458"/>
      <c r="GLM422" s="458"/>
      <c r="GLN422" s="458"/>
      <c r="GLO422" s="458"/>
      <c r="GLP422" s="458"/>
      <c r="GLQ422" s="458"/>
      <c r="GLR422" s="458"/>
      <c r="GLS422" s="458"/>
      <c r="GLT422" s="458"/>
      <c r="GLU422" s="458"/>
      <c r="GLV422" s="458"/>
      <c r="GLW422" s="458"/>
      <c r="GLX422" s="458"/>
      <c r="GLY422" s="458"/>
      <c r="GLZ422" s="458"/>
      <c r="GMA422" s="458"/>
      <c r="GMB422" s="458"/>
      <c r="GMC422" s="458"/>
      <c r="GMD422" s="458"/>
      <c r="GME422" s="458"/>
      <c r="GMF422" s="458"/>
      <c r="GMG422" s="458"/>
      <c r="GMH422" s="458"/>
      <c r="GMI422" s="458"/>
      <c r="GMJ422" s="458"/>
      <c r="GMK422" s="458"/>
      <c r="GML422" s="458"/>
      <c r="GMM422" s="458"/>
      <c r="GMN422" s="458"/>
      <c r="GMO422" s="458"/>
      <c r="GMP422" s="458"/>
      <c r="GMQ422" s="458"/>
      <c r="GMR422" s="458"/>
      <c r="GMS422" s="458"/>
      <c r="GMT422" s="458"/>
      <c r="GMU422" s="458"/>
      <c r="GMV422" s="458"/>
      <c r="GMW422" s="458"/>
      <c r="GMX422" s="458"/>
      <c r="GMY422" s="458"/>
      <c r="GMZ422" s="458"/>
      <c r="GNA422" s="458"/>
      <c r="GNB422" s="458"/>
      <c r="GNC422" s="458"/>
      <c r="GND422" s="458"/>
      <c r="GNE422" s="458"/>
      <c r="GNF422" s="458"/>
      <c r="GNG422" s="458"/>
      <c r="GNH422" s="458"/>
      <c r="GNI422" s="458"/>
      <c r="GNJ422" s="458"/>
      <c r="GNK422" s="458"/>
      <c r="GNL422" s="458"/>
      <c r="GNM422" s="458"/>
      <c r="GNN422" s="458"/>
      <c r="GNO422" s="458"/>
      <c r="GNP422" s="458"/>
      <c r="GNQ422" s="458"/>
      <c r="GNR422" s="458"/>
      <c r="GNS422" s="458"/>
      <c r="GNT422" s="458"/>
      <c r="GNU422" s="458"/>
      <c r="GNV422" s="458"/>
      <c r="GNW422" s="458"/>
      <c r="GNX422" s="458"/>
      <c r="GNY422" s="458"/>
      <c r="GNZ422" s="458"/>
      <c r="GOA422" s="458"/>
      <c r="GOB422" s="458"/>
      <c r="GOC422" s="458"/>
      <c r="GOD422" s="458"/>
      <c r="GOE422" s="458"/>
      <c r="GOF422" s="458"/>
      <c r="GOG422" s="458"/>
      <c r="GOH422" s="458"/>
      <c r="GOI422" s="458"/>
      <c r="GOJ422" s="458"/>
      <c r="GOK422" s="458"/>
      <c r="GOL422" s="458"/>
      <c r="GOM422" s="458"/>
      <c r="GON422" s="458"/>
      <c r="GOO422" s="458"/>
      <c r="GOP422" s="458"/>
      <c r="GOQ422" s="458"/>
      <c r="GOR422" s="458"/>
      <c r="GOS422" s="458"/>
      <c r="GOT422" s="458"/>
      <c r="GOU422" s="458"/>
      <c r="GOV422" s="458"/>
      <c r="GOW422" s="458"/>
      <c r="GOX422" s="458"/>
      <c r="GOY422" s="458"/>
      <c r="GOZ422" s="458"/>
      <c r="GPA422" s="458"/>
      <c r="GPB422" s="458"/>
      <c r="GPC422" s="458"/>
      <c r="GPD422" s="458"/>
      <c r="GPE422" s="458"/>
      <c r="GPF422" s="458"/>
      <c r="GPG422" s="458"/>
      <c r="GPH422" s="458"/>
      <c r="GPI422" s="458"/>
      <c r="GPJ422" s="458"/>
      <c r="GPK422" s="458"/>
      <c r="GPL422" s="458"/>
      <c r="GPM422" s="458"/>
      <c r="GPN422" s="458"/>
      <c r="GPO422" s="458"/>
      <c r="GPP422" s="458"/>
      <c r="GPQ422" s="458"/>
      <c r="GPR422" s="458"/>
      <c r="GPS422" s="458"/>
      <c r="GPT422" s="458"/>
      <c r="GPU422" s="458"/>
      <c r="GPV422" s="458"/>
      <c r="GPW422" s="458"/>
      <c r="GPX422" s="458"/>
      <c r="GPY422" s="458"/>
      <c r="GPZ422" s="458"/>
      <c r="GQA422" s="458"/>
      <c r="GQB422" s="458"/>
      <c r="GQC422" s="458"/>
      <c r="GQD422" s="458"/>
      <c r="GQE422" s="458"/>
      <c r="GQF422" s="458"/>
      <c r="GQG422" s="458"/>
      <c r="GQH422" s="458"/>
      <c r="GQI422" s="458"/>
      <c r="GQJ422" s="458"/>
      <c r="GQK422" s="458"/>
      <c r="GQL422" s="458"/>
      <c r="GQM422" s="458"/>
      <c r="GQN422" s="458"/>
      <c r="GQO422" s="458"/>
      <c r="GQP422" s="458"/>
      <c r="GQQ422" s="458"/>
      <c r="GQR422" s="458"/>
      <c r="GQS422" s="458"/>
      <c r="GQT422" s="458"/>
      <c r="GQU422" s="458"/>
      <c r="GQV422" s="458"/>
      <c r="GQW422" s="458"/>
      <c r="GQX422" s="458"/>
      <c r="GQY422" s="458"/>
      <c r="GQZ422" s="458"/>
      <c r="GRA422" s="458"/>
      <c r="GRB422" s="458"/>
      <c r="GRC422" s="458"/>
      <c r="GRD422" s="458"/>
      <c r="GRE422" s="458"/>
      <c r="GRF422" s="458"/>
      <c r="GRG422" s="458"/>
      <c r="GRH422" s="458"/>
      <c r="GRI422" s="458"/>
      <c r="GRJ422" s="458"/>
      <c r="GRK422" s="458"/>
      <c r="GRL422" s="458"/>
      <c r="GRM422" s="458"/>
      <c r="GRN422" s="458"/>
      <c r="GRO422" s="458"/>
      <c r="GRP422" s="458"/>
      <c r="GRQ422" s="458"/>
      <c r="GRR422" s="458"/>
      <c r="GRS422" s="458"/>
      <c r="GRT422" s="458"/>
      <c r="GRU422" s="458"/>
      <c r="GRV422" s="458"/>
      <c r="GRW422" s="458"/>
      <c r="GRX422" s="458"/>
      <c r="GRY422" s="458"/>
      <c r="GRZ422" s="458"/>
      <c r="GSA422" s="458"/>
      <c r="GSB422" s="458"/>
      <c r="GSC422" s="458"/>
      <c r="GSD422" s="458"/>
      <c r="GSE422" s="458"/>
      <c r="GSF422" s="458"/>
      <c r="GSG422" s="458"/>
      <c r="GSH422" s="458"/>
      <c r="GSI422" s="458"/>
      <c r="GSJ422" s="458"/>
      <c r="GSK422" s="458"/>
      <c r="GSL422" s="458"/>
      <c r="GSM422" s="458"/>
      <c r="GSN422" s="458"/>
      <c r="GSO422" s="458"/>
      <c r="GSP422" s="458"/>
      <c r="GSQ422" s="458"/>
      <c r="GSR422" s="458"/>
      <c r="GSS422" s="458"/>
      <c r="GST422" s="458"/>
      <c r="GSU422" s="458"/>
      <c r="GSV422" s="458"/>
      <c r="GSW422" s="458"/>
      <c r="GSX422" s="458"/>
      <c r="GSY422" s="458"/>
      <c r="GSZ422" s="458"/>
      <c r="GTA422" s="458"/>
      <c r="GTB422" s="458"/>
      <c r="GTC422" s="458"/>
      <c r="GTD422" s="458"/>
      <c r="GTE422" s="458"/>
      <c r="GTF422" s="458"/>
      <c r="GTG422" s="458"/>
      <c r="GTH422" s="458"/>
      <c r="GTI422" s="458"/>
      <c r="GTJ422" s="458"/>
      <c r="GTK422" s="458"/>
      <c r="GTL422" s="458"/>
      <c r="GTM422" s="458"/>
      <c r="GTN422" s="458"/>
      <c r="GTO422" s="458"/>
      <c r="GTP422" s="458"/>
      <c r="GTQ422" s="458"/>
      <c r="GTR422" s="458"/>
      <c r="GTS422" s="458"/>
      <c r="GTT422" s="458"/>
      <c r="GTU422" s="458"/>
      <c r="GTV422" s="458"/>
      <c r="GTW422" s="458"/>
      <c r="GTX422" s="458"/>
      <c r="GTY422" s="458"/>
      <c r="GTZ422" s="458"/>
      <c r="GUA422" s="458"/>
      <c r="GUB422" s="458"/>
      <c r="GUC422" s="458"/>
      <c r="GUD422" s="458"/>
      <c r="GUE422" s="458"/>
      <c r="GUF422" s="458"/>
      <c r="GUG422" s="458"/>
      <c r="GUH422" s="458"/>
      <c r="GUI422" s="458"/>
      <c r="GUJ422" s="458"/>
      <c r="GUK422" s="458"/>
      <c r="GUL422" s="458"/>
      <c r="GUM422" s="458"/>
      <c r="GUN422" s="458"/>
      <c r="GUO422" s="458"/>
      <c r="GUP422" s="458"/>
      <c r="GUQ422" s="458"/>
      <c r="GUR422" s="458"/>
      <c r="GUS422" s="458"/>
      <c r="GUT422" s="458"/>
      <c r="GUU422" s="458"/>
      <c r="GUV422" s="458"/>
      <c r="GUW422" s="458"/>
      <c r="GUX422" s="458"/>
      <c r="GUY422" s="458"/>
      <c r="GUZ422" s="458"/>
      <c r="GVA422" s="458"/>
      <c r="GVB422" s="458"/>
      <c r="GVC422" s="458"/>
      <c r="GVD422" s="458"/>
      <c r="GVE422" s="458"/>
      <c r="GVF422" s="458"/>
      <c r="GVG422" s="458"/>
      <c r="GVH422" s="458"/>
      <c r="GVI422" s="458"/>
      <c r="GVJ422" s="458"/>
      <c r="GVK422" s="458"/>
      <c r="GVL422" s="458"/>
      <c r="GVM422" s="458"/>
      <c r="GVN422" s="458"/>
      <c r="GVO422" s="458"/>
      <c r="GVP422" s="458"/>
      <c r="GVQ422" s="458"/>
      <c r="GVR422" s="458"/>
      <c r="GVS422" s="458"/>
      <c r="GVT422" s="458"/>
      <c r="GVU422" s="458"/>
      <c r="GVV422" s="458"/>
      <c r="GVW422" s="458"/>
      <c r="GVX422" s="458"/>
      <c r="GVY422" s="458"/>
      <c r="GVZ422" s="458"/>
      <c r="GWA422" s="458"/>
      <c r="GWB422" s="458"/>
      <c r="GWC422" s="458"/>
      <c r="GWD422" s="458"/>
      <c r="GWE422" s="458"/>
      <c r="GWF422" s="458"/>
      <c r="GWG422" s="458"/>
      <c r="GWH422" s="458"/>
      <c r="GWI422" s="458"/>
      <c r="GWJ422" s="458"/>
      <c r="GWK422" s="458"/>
      <c r="GWL422" s="458"/>
      <c r="GWM422" s="458"/>
      <c r="GWN422" s="458"/>
      <c r="GWO422" s="458"/>
      <c r="GWP422" s="458"/>
      <c r="GWQ422" s="458"/>
      <c r="GWR422" s="458"/>
      <c r="GWS422" s="458"/>
      <c r="GWT422" s="458"/>
      <c r="GWU422" s="458"/>
      <c r="GWV422" s="458"/>
      <c r="GWW422" s="458"/>
      <c r="GWX422" s="458"/>
      <c r="GWY422" s="458"/>
      <c r="GWZ422" s="458"/>
      <c r="GXA422" s="458"/>
      <c r="GXB422" s="458"/>
      <c r="GXC422" s="458"/>
      <c r="GXD422" s="458"/>
      <c r="GXE422" s="458"/>
      <c r="GXF422" s="458"/>
      <c r="GXG422" s="458"/>
      <c r="GXH422" s="458"/>
      <c r="GXI422" s="458"/>
      <c r="GXJ422" s="458"/>
      <c r="GXK422" s="458"/>
      <c r="GXL422" s="458"/>
      <c r="GXM422" s="458"/>
      <c r="GXN422" s="458"/>
      <c r="GXO422" s="458"/>
      <c r="GXP422" s="458"/>
      <c r="GXQ422" s="458"/>
      <c r="GXR422" s="458"/>
      <c r="GXS422" s="458"/>
      <c r="GXT422" s="458"/>
      <c r="GXU422" s="458"/>
      <c r="GXV422" s="458"/>
      <c r="GXW422" s="458"/>
      <c r="GXX422" s="458"/>
      <c r="GXY422" s="458"/>
      <c r="GXZ422" s="458"/>
      <c r="GYA422" s="458"/>
      <c r="GYB422" s="458"/>
      <c r="GYC422" s="458"/>
      <c r="GYD422" s="458"/>
      <c r="GYE422" s="458"/>
      <c r="GYF422" s="458"/>
      <c r="GYG422" s="458"/>
      <c r="GYH422" s="458"/>
      <c r="GYI422" s="458"/>
      <c r="GYJ422" s="458"/>
      <c r="GYK422" s="458"/>
      <c r="GYL422" s="458"/>
      <c r="GYM422" s="458"/>
      <c r="GYN422" s="458"/>
      <c r="GYO422" s="458"/>
      <c r="GYP422" s="458"/>
      <c r="GYQ422" s="458"/>
      <c r="GYR422" s="458"/>
      <c r="GYS422" s="458"/>
      <c r="GYT422" s="458"/>
      <c r="GYU422" s="458"/>
      <c r="GYV422" s="458"/>
      <c r="GYW422" s="458"/>
      <c r="GYX422" s="458"/>
      <c r="GYY422" s="458"/>
      <c r="GYZ422" s="458"/>
      <c r="GZA422" s="458"/>
      <c r="GZB422" s="458"/>
      <c r="GZC422" s="458"/>
      <c r="GZD422" s="458"/>
      <c r="GZE422" s="458"/>
      <c r="GZF422" s="458"/>
      <c r="GZG422" s="458"/>
      <c r="GZH422" s="458"/>
      <c r="GZI422" s="458"/>
      <c r="GZJ422" s="458"/>
      <c r="GZK422" s="458"/>
      <c r="GZL422" s="458"/>
      <c r="GZM422" s="458"/>
      <c r="GZN422" s="458"/>
      <c r="GZO422" s="458"/>
      <c r="GZP422" s="458"/>
      <c r="GZQ422" s="458"/>
      <c r="GZR422" s="458"/>
      <c r="GZS422" s="458"/>
      <c r="GZT422" s="458"/>
      <c r="GZU422" s="458"/>
      <c r="GZV422" s="458"/>
      <c r="GZW422" s="458"/>
      <c r="GZX422" s="458"/>
      <c r="GZY422" s="458"/>
      <c r="GZZ422" s="458"/>
      <c r="HAA422" s="458"/>
      <c r="HAB422" s="458"/>
      <c r="HAC422" s="458"/>
      <c r="HAD422" s="458"/>
      <c r="HAE422" s="458"/>
      <c r="HAF422" s="458"/>
      <c r="HAG422" s="458"/>
      <c r="HAH422" s="458"/>
      <c r="HAI422" s="458"/>
      <c r="HAJ422" s="458"/>
      <c r="HAK422" s="458"/>
      <c r="HAL422" s="458"/>
      <c r="HAM422" s="458"/>
      <c r="HAN422" s="458"/>
      <c r="HAO422" s="458"/>
      <c r="HAP422" s="458"/>
      <c r="HAQ422" s="458"/>
      <c r="HAR422" s="458"/>
      <c r="HAS422" s="458"/>
      <c r="HAT422" s="458"/>
      <c r="HAU422" s="458"/>
      <c r="HAV422" s="458"/>
      <c r="HAW422" s="458"/>
      <c r="HAX422" s="458"/>
      <c r="HAY422" s="458"/>
      <c r="HAZ422" s="458"/>
      <c r="HBA422" s="458"/>
      <c r="HBB422" s="458"/>
      <c r="HBC422" s="458"/>
      <c r="HBD422" s="458"/>
      <c r="HBE422" s="458"/>
      <c r="HBF422" s="458"/>
      <c r="HBG422" s="458"/>
      <c r="HBH422" s="458"/>
      <c r="HBI422" s="458"/>
      <c r="HBJ422" s="458"/>
      <c r="HBK422" s="458"/>
      <c r="HBL422" s="458"/>
      <c r="HBM422" s="458"/>
      <c r="HBN422" s="458"/>
      <c r="HBO422" s="458"/>
      <c r="HBP422" s="458"/>
      <c r="HBQ422" s="458"/>
      <c r="HBR422" s="458"/>
      <c r="HBS422" s="458"/>
      <c r="HBT422" s="458"/>
      <c r="HBU422" s="458"/>
      <c r="HBV422" s="458"/>
      <c r="HBW422" s="458"/>
      <c r="HBX422" s="458"/>
      <c r="HBY422" s="458"/>
      <c r="HBZ422" s="458"/>
      <c r="HCA422" s="458"/>
      <c r="HCB422" s="458"/>
      <c r="HCC422" s="458"/>
      <c r="HCD422" s="458"/>
      <c r="HCE422" s="458"/>
      <c r="HCF422" s="458"/>
      <c r="HCG422" s="458"/>
      <c r="HCH422" s="458"/>
      <c r="HCI422" s="458"/>
      <c r="HCJ422" s="458"/>
      <c r="HCK422" s="458"/>
      <c r="HCL422" s="458"/>
      <c r="HCM422" s="458"/>
      <c r="HCN422" s="458"/>
      <c r="HCO422" s="458"/>
      <c r="HCP422" s="458"/>
      <c r="HCQ422" s="458"/>
      <c r="HCR422" s="458"/>
      <c r="HCS422" s="458"/>
      <c r="HCT422" s="458"/>
      <c r="HCU422" s="458"/>
      <c r="HCV422" s="458"/>
      <c r="HCW422" s="458"/>
      <c r="HCX422" s="458"/>
      <c r="HCY422" s="458"/>
      <c r="HCZ422" s="458"/>
      <c r="HDA422" s="458"/>
      <c r="HDB422" s="458"/>
      <c r="HDC422" s="458"/>
      <c r="HDD422" s="458"/>
      <c r="HDE422" s="458"/>
      <c r="HDF422" s="458"/>
      <c r="HDG422" s="458"/>
      <c r="HDH422" s="458"/>
      <c r="HDI422" s="458"/>
      <c r="HDJ422" s="458"/>
      <c r="HDK422" s="458"/>
      <c r="HDL422" s="458"/>
      <c r="HDM422" s="458"/>
      <c r="HDN422" s="458"/>
      <c r="HDO422" s="458"/>
      <c r="HDP422" s="458"/>
      <c r="HDQ422" s="458"/>
      <c r="HDR422" s="458"/>
      <c r="HDS422" s="458"/>
      <c r="HDT422" s="458"/>
      <c r="HDU422" s="458"/>
      <c r="HDV422" s="458"/>
      <c r="HDW422" s="458"/>
      <c r="HDX422" s="458"/>
      <c r="HDY422" s="458"/>
      <c r="HDZ422" s="458"/>
      <c r="HEA422" s="458"/>
      <c r="HEB422" s="458"/>
      <c r="HEC422" s="458"/>
      <c r="HED422" s="458"/>
      <c r="HEE422" s="458"/>
      <c r="HEF422" s="458"/>
      <c r="HEG422" s="458"/>
      <c r="HEH422" s="458"/>
      <c r="HEI422" s="458"/>
      <c r="HEJ422" s="458"/>
      <c r="HEK422" s="458"/>
      <c r="HEL422" s="458"/>
      <c r="HEM422" s="458"/>
      <c r="HEN422" s="458"/>
      <c r="HEO422" s="458"/>
      <c r="HEP422" s="458"/>
      <c r="HEQ422" s="458"/>
      <c r="HER422" s="458"/>
      <c r="HES422" s="458"/>
      <c r="HET422" s="458"/>
      <c r="HEU422" s="458"/>
      <c r="HEV422" s="458"/>
      <c r="HEW422" s="458"/>
      <c r="HEX422" s="458"/>
      <c r="HEY422" s="458"/>
      <c r="HEZ422" s="458"/>
      <c r="HFA422" s="458"/>
      <c r="HFB422" s="458"/>
      <c r="HFC422" s="458"/>
      <c r="HFD422" s="458"/>
      <c r="HFE422" s="458"/>
      <c r="HFF422" s="458"/>
      <c r="HFG422" s="458"/>
      <c r="HFH422" s="458"/>
      <c r="HFI422" s="458"/>
      <c r="HFJ422" s="458"/>
      <c r="HFK422" s="458"/>
      <c r="HFL422" s="458"/>
      <c r="HFM422" s="458"/>
      <c r="HFN422" s="458"/>
      <c r="HFO422" s="458"/>
      <c r="HFP422" s="458"/>
      <c r="HFQ422" s="458"/>
      <c r="HFR422" s="458"/>
      <c r="HFS422" s="458"/>
      <c r="HFT422" s="458"/>
      <c r="HFU422" s="458"/>
      <c r="HFV422" s="458"/>
      <c r="HFW422" s="458"/>
      <c r="HFX422" s="458"/>
      <c r="HFY422" s="458"/>
      <c r="HFZ422" s="458"/>
      <c r="HGA422" s="458"/>
      <c r="HGB422" s="458"/>
      <c r="HGC422" s="458"/>
      <c r="HGD422" s="458"/>
      <c r="HGE422" s="458"/>
      <c r="HGF422" s="458"/>
      <c r="HGG422" s="458"/>
      <c r="HGH422" s="458"/>
      <c r="HGI422" s="458"/>
      <c r="HGJ422" s="458"/>
      <c r="HGK422" s="458"/>
      <c r="HGL422" s="458"/>
      <c r="HGM422" s="458"/>
      <c r="HGN422" s="458"/>
      <c r="HGO422" s="458"/>
      <c r="HGP422" s="458"/>
      <c r="HGQ422" s="458"/>
      <c r="HGR422" s="458"/>
      <c r="HGS422" s="458"/>
      <c r="HGT422" s="458"/>
      <c r="HGU422" s="458"/>
      <c r="HGV422" s="458"/>
      <c r="HGW422" s="458"/>
      <c r="HGX422" s="458"/>
      <c r="HGY422" s="458"/>
      <c r="HGZ422" s="458"/>
      <c r="HHA422" s="458"/>
      <c r="HHB422" s="458"/>
      <c r="HHC422" s="458"/>
      <c r="HHD422" s="458"/>
      <c r="HHE422" s="458"/>
      <c r="HHF422" s="458"/>
      <c r="HHG422" s="458"/>
      <c r="HHH422" s="458"/>
      <c r="HHI422" s="458"/>
      <c r="HHJ422" s="458"/>
      <c r="HHK422" s="458"/>
      <c r="HHL422" s="458"/>
      <c r="HHM422" s="458"/>
      <c r="HHN422" s="458"/>
      <c r="HHO422" s="458"/>
      <c r="HHP422" s="458"/>
      <c r="HHQ422" s="458"/>
      <c r="HHR422" s="458"/>
      <c r="HHS422" s="458"/>
      <c r="HHT422" s="458"/>
      <c r="HHU422" s="458"/>
      <c r="HHV422" s="458"/>
      <c r="HHW422" s="458"/>
      <c r="HHX422" s="458"/>
      <c r="HHY422" s="458"/>
      <c r="HHZ422" s="458"/>
      <c r="HIA422" s="458"/>
      <c r="HIB422" s="458"/>
      <c r="HIC422" s="458"/>
      <c r="HID422" s="458"/>
      <c r="HIE422" s="458"/>
      <c r="HIF422" s="458"/>
      <c r="HIG422" s="458"/>
      <c r="HIH422" s="458"/>
      <c r="HII422" s="458"/>
      <c r="HIJ422" s="458"/>
      <c r="HIK422" s="458"/>
      <c r="HIL422" s="458"/>
      <c r="HIM422" s="458"/>
      <c r="HIN422" s="458"/>
      <c r="HIO422" s="458"/>
      <c r="HIP422" s="458"/>
      <c r="HIQ422" s="458"/>
      <c r="HIR422" s="458"/>
      <c r="HIS422" s="458"/>
      <c r="HIT422" s="458"/>
      <c r="HIU422" s="458"/>
      <c r="HIV422" s="458"/>
      <c r="HIW422" s="458"/>
      <c r="HIX422" s="458"/>
      <c r="HIY422" s="458"/>
      <c r="HIZ422" s="458"/>
      <c r="HJA422" s="458"/>
      <c r="HJB422" s="458"/>
      <c r="HJC422" s="458"/>
      <c r="HJD422" s="458"/>
      <c r="HJE422" s="458"/>
      <c r="HJF422" s="458"/>
      <c r="HJG422" s="458"/>
      <c r="HJH422" s="458"/>
      <c r="HJI422" s="458"/>
      <c r="HJJ422" s="458"/>
      <c r="HJK422" s="458"/>
      <c r="HJL422" s="458"/>
      <c r="HJM422" s="458"/>
      <c r="HJN422" s="458"/>
      <c r="HJO422" s="458"/>
      <c r="HJP422" s="458"/>
      <c r="HJQ422" s="458"/>
      <c r="HJR422" s="458"/>
      <c r="HJS422" s="458"/>
      <c r="HJT422" s="458"/>
      <c r="HJU422" s="458"/>
      <c r="HJV422" s="458"/>
      <c r="HJW422" s="458"/>
      <c r="HJX422" s="458"/>
      <c r="HJY422" s="458"/>
      <c r="HJZ422" s="458"/>
      <c r="HKA422" s="458"/>
      <c r="HKB422" s="458"/>
      <c r="HKC422" s="458"/>
      <c r="HKD422" s="458"/>
      <c r="HKE422" s="458"/>
      <c r="HKF422" s="458"/>
      <c r="HKG422" s="458"/>
      <c r="HKH422" s="458"/>
      <c r="HKI422" s="458"/>
      <c r="HKJ422" s="458"/>
      <c r="HKK422" s="458"/>
      <c r="HKL422" s="458"/>
      <c r="HKM422" s="458"/>
      <c r="HKN422" s="458"/>
      <c r="HKO422" s="458"/>
      <c r="HKP422" s="458"/>
      <c r="HKQ422" s="458"/>
      <c r="HKR422" s="458"/>
      <c r="HKS422" s="458"/>
      <c r="HKT422" s="458"/>
      <c r="HKU422" s="458"/>
      <c r="HKV422" s="458"/>
      <c r="HKW422" s="458"/>
      <c r="HKX422" s="458"/>
      <c r="HKY422" s="458"/>
      <c r="HKZ422" s="458"/>
      <c r="HLA422" s="458"/>
      <c r="HLB422" s="458"/>
      <c r="HLC422" s="458"/>
      <c r="HLD422" s="458"/>
      <c r="HLE422" s="458"/>
      <c r="HLF422" s="458"/>
      <c r="HLG422" s="458"/>
      <c r="HLH422" s="458"/>
      <c r="HLI422" s="458"/>
      <c r="HLJ422" s="458"/>
      <c r="HLK422" s="458"/>
      <c r="HLL422" s="458"/>
      <c r="HLM422" s="458"/>
      <c r="HLN422" s="458"/>
      <c r="HLO422" s="458"/>
      <c r="HLP422" s="458"/>
      <c r="HLQ422" s="458"/>
      <c r="HLR422" s="458"/>
      <c r="HLS422" s="458"/>
      <c r="HLT422" s="458"/>
      <c r="HLU422" s="458"/>
      <c r="HLV422" s="458"/>
      <c r="HLW422" s="458"/>
      <c r="HLX422" s="458"/>
      <c r="HLY422" s="458"/>
      <c r="HLZ422" s="458"/>
      <c r="HMA422" s="458"/>
      <c r="HMB422" s="458"/>
      <c r="HMC422" s="458"/>
      <c r="HMD422" s="458"/>
      <c r="HME422" s="458"/>
      <c r="HMF422" s="458"/>
      <c r="HMG422" s="458"/>
      <c r="HMH422" s="458"/>
      <c r="HMI422" s="458"/>
      <c r="HMJ422" s="458"/>
      <c r="HMK422" s="458"/>
      <c r="HML422" s="458"/>
      <c r="HMM422" s="458"/>
      <c r="HMN422" s="458"/>
      <c r="HMO422" s="458"/>
      <c r="HMP422" s="458"/>
      <c r="HMQ422" s="458"/>
      <c r="HMR422" s="458"/>
      <c r="HMS422" s="458"/>
      <c r="HMT422" s="458"/>
      <c r="HMU422" s="458"/>
      <c r="HMV422" s="458"/>
      <c r="HMW422" s="458"/>
      <c r="HMX422" s="458"/>
      <c r="HMY422" s="458"/>
      <c r="HMZ422" s="458"/>
      <c r="HNA422" s="458"/>
      <c r="HNB422" s="458"/>
      <c r="HNC422" s="458"/>
      <c r="HND422" s="458"/>
      <c r="HNE422" s="458"/>
      <c r="HNF422" s="458"/>
      <c r="HNG422" s="458"/>
      <c r="HNH422" s="458"/>
      <c r="HNI422" s="458"/>
      <c r="HNJ422" s="458"/>
      <c r="HNK422" s="458"/>
      <c r="HNL422" s="458"/>
      <c r="HNM422" s="458"/>
      <c r="HNN422" s="458"/>
      <c r="HNO422" s="458"/>
      <c r="HNP422" s="458"/>
      <c r="HNQ422" s="458"/>
      <c r="HNR422" s="458"/>
      <c r="HNS422" s="458"/>
      <c r="HNT422" s="458"/>
      <c r="HNU422" s="458"/>
      <c r="HNV422" s="458"/>
      <c r="HNW422" s="458"/>
      <c r="HNX422" s="458"/>
      <c r="HNY422" s="458"/>
      <c r="HNZ422" s="458"/>
      <c r="HOA422" s="458"/>
      <c r="HOB422" s="458"/>
      <c r="HOC422" s="458"/>
      <c r="HOD422" s="458"/>
      <c r="HOE422" s="458"/>
      <c r="HOF422" s="458"/>
      <c r="HOG422" s="458"/>
      <c r="HOH422" s="458"/>
      <c r="HOI422" s="458"/>
      <c r="HOJ422" s="458"/>
      <c r="HOK422" s="458"/>
      <c r="HOL422" s="458"/>
      <c r="HOM422" s="458"/>
      <c r="HON422" s="458"/>
      <c r="HOO422" s="458"/>
      <c r="HOP422" s="458"/>
      <c r="HOQ422" s="458"/>
      <c r="HOR422" s="458"/>
      <c r="HOS422" s="458"/>
      <c r="HOT422" s="458"/>
      <c r="HOU422" s="458"/>
      <c r="HOV422" s="458"/>
      <c r="HOW422" s="458"/>
      <c r="HOX422" s="458"/>
      <c r="HOY422" s="458"/>
      <c r="HOZ422" s="458"/>
      <c r="HPA422" s="458"/>
      <c r="HPB422" s="458"/>
      <c r="HPC422" s="458"/>
      <c r="HPD422" s="458"/>
      <c r="HPE422" s="458"/>
      <c r="HPF422" s="458"/>
      <c r="HPG422" s="458"/>
      <c r="HPH422" s="458"/>
      <c r="HPI422" s="458"/>
      <c r="HPJ422" s="458"/>
      <c r="HPK422" s="458"/>
      <c r="HPL422" s="458"/>
      <c r="HPM422" s="458"/>
      <c r="HPN422" s="458"/>
      <c r="HPO422" s="458"/>
      <c r="HPP422" s="458"/>
      <c r="HPQ422" s="458"/>
      <c r="HPR422" s="458"/>
      <c r="HPS422" s="458"/>
      <c r="HPT422" s="458"/>
      <c r="HPU422" s="458"/>
      <c r="HPV422" s="458"/>
      <c r="HPW422" s="458"/>
      <c r="HPX422" s="458"/>
      <c r="HPY422" s="458"/>
      <c r="HPZ422" s="458"/>
      <c r="HQA422" s="458"/>
      <c r="HQB422" s="458"/>
      <c r="HQC422" s="458"/>
      <c r="HQD422" s="458"/>
      <c r="HQE422" s="458"/>
      <c r="HQF422" s="458"/>
      <c r="HQG422" s="458"/>
      <c r="HQH422" s="458"/>
      <c r="HQI422" s="458"/>
      <c r="HQJ422" s="458"/>
      <c r="HQK422" s="458"/>
      <c r="HQL422" s="458"/>
      <c r="HQM422" s="458"/>
      <c r="HQN422" s="458"/>
      <c r="HQO422" s="458"/>
      <c r="HQP422" s="458"/>
      <c r="HQQ422" s="458"/>
      <c r="HQR422" s="458"/>
      <c r="HQS422" s="458"/>
      <c r="HQT422" s="458"/>
      <c r="HQU422" s="458"/>
      <c r="HQV422" s="458"/>
      <c r="HQW422" s="458"/>
      <c r="HQX422" s="458"/>
      <c r="HQY422" s="458"/>
      <c r="HQZ422" s="458"/>
      <c r="HRA422" s="458"/>
      <c r="HRB422" s="458"/>
      <c r="HRC422" s="458"/>
      <c r="HRD422" s="458"/>
      <c r="HRE422" s="458"/>
      <c r="HRF422" s="458"/>
      <c r="HRG422" s="458"/>
      <c r="HRH422" s="458"/>
      <c r="HRI422" s="458"/>
      <c r="HRJ422" s="458"/>
      <c r="HRK422" s="458"/>
      <c r="HRL422" s="458"/>
      <c r="HRM422" s="458"/>
      <c r="HRN422" s="458"/>
      <c r="HRO422" s="458"/>
      <c r="HRP422" s="458"/>
      <c r="HRQ422" s="458"/>
      <c r="HRR422" s="458"/>
      <c r="HRS422" s="458"/>
      <c r="HRT422" s="458"/>
      <c r="HRU422" s="458"/>
      <c r="HRV422" s="458"/>
      <c r="HRW422" s="458"/>
      <c r="HRX422" s="458"/>
      <c r="HRY422" s="458"/>
      <c r="HRZ422" s="458"/>
      <c r="HSA422" s="458"/>
      <c r="HSB422" s="458"/>
      <c r="HSC422" s="458"/>
      <c r="HSD422" s="458"/>
      <c r="HSE422" s="458"/>
      <c r="HSF422" s="458"/>
      <c r="HSG422" s="458"/>
      <c r="HSH422" s="458"/>
      <c r="HSI422" s="458"/>
      <c r="HSJ422" s="458"/>
      <c r="HSK422" s="458"/>
      <c r="HSL422" s="458"/>
      <c r="HSM422" s="458"/>
      <c r="HSN422" s="458"/>
      <c r="HSO422" s="458"/>
      <c r="HSP422" s="458"/>
      <c r="HSQ422" s="458"/>
      <c r="HSR422" s="458"/>
      <c r="HSS422" s="458"/>
      <c r="HST422" s="458"/>
      <c r="HSU422" s="458"/>
      <c r="HSV422" s="458"/>
      <c r="HSW422" s="458"/>
      <c r="HSX422" s="458"/>
      <c r="HSY422" s="458"/>
      <c r="HSZ422" s="458"/>
      <c r="HTA422" s="458"/>
      <c r="HTB422" s="458"/>
      <c r="HTC422" s="458"/>
      <c r="HTD422" s="458"/>
      <c r="HTE422" s="458"/>
      <c r="HTF422" s="458"/>
      <c r="HTG422" s="458"/>
      <c r="HTH422" s="458"/>
      <c r="HTI422" s="458"/>
      <c r="HTJ422" s="458"/>
      <c r="HTK422" s="458"/>
      <c r="HTL422" s="458"/>
      <c r="HTM422" s="458"/>
      <c r="HTN422" s="458"/>
      <c r="HTO422" s="458"/>
      <c r="HTP422" s="458"/>
      <c r="HTQ422" s="458"/>
      <c r="HTR422" s="458"/>
      <c r="HTS422" s="458"/>
      <c r="HTT422" s="458"/>
      <c r="HTU422" s="458"/>
      <c r="HTV422" s="458"/>
      <c r="HTW422" s="458"/>
      <c r="HTX422" s="458"/>
      <c r="HTY422" s="458"/>
      <c r="HTZ422" s="458"/>
      <c r="HUA422" s="458"/>
      <c r="HUB422" s="458"/>
      <c r="HUC422" s="458"/>
      <c r="HUD422" s="458"/>
      <c r="HUE422" s="458"/>
      <c r="HUF422" s="458"/>
      <c r="HUG422" s="458"/>
      <c r="HUH422" s="458"/>
      <c r="HUI422" s="458"/>
      <c r="HUJ422" s="458"/>
      <c r="HUK422" s="458"/>
      <c r="HUL422" s="458"/>
      <c r="HUM422" s="458"/>
      <c r="HUN422" s="458"/>
      <c r="HUO422" s="458"/>
      <c r="HUP422" s="458"/>
      <c r="HUQ422" s="458"/>
      <c r="HUR422" s="458"/>
      <c r="HUS422" s="458"/>
      <c r="HUT422" s="458"/>
      <c r="HUU422" s="458"/>
      <c r="HUV422" s="458"/>
      <c r="HUW422" s="458"/>
      <c r="HUX422" s="458"/>
      <c r="HUY422" s="458"/>
      <c r="HUZ422" s="458"/>
      <c r="HVA422" s="458"/>
      <c r="HVB422" s="458"/>
      <c r="HVC422" s="458"/>
      <c r="HVD422" s="458"/>
      <c r="HVE422" s="458"/>
      <c r="HVF422" s="458"/>
      <c r="HVG422" s="458"/>
      <c r="HVH422" s="458"/>
      <c r="HVI422" s="458"/>
      <c r="HVJ422" s="458"/>
      <c r="HVK422" s="458"/>
      <c r="HVL422" s="458"/>
      <c r="HVM422" s="458"/>
      <c r="HVN422" s="458"/>
      <c r="HVO422" s="458"/>
      <c r="HVP422" s="458"/>
      <c r="HVQ422" s="458"/>
      <c r="HVR422" s="458"/>
      <c r="HVS422" s="458"/>
      <c r="HVT422" s="458"/>
      <c r="HVU422" s="458"/>
      <c r="HVV422" s="458"/>
      <c r="HVW422" s="458"/>
      <c r="HVX422" s="458"/>
      <c r="HVY422" s="458"/>
      <c r="HVZ422" s="458"/>
      <c r="HWA422" s="458"/>
      <c r="HWB422" s="458"/>
      <c r="HWC422" s="458"/>
      <c r="HWD422" s="458"/>
      <c r="HWE422" s="458"/>
      <c r="HWF422" s="458"/>
      <c r="HWG422" s="458"/>
      <c r="HWH422" s="458"/>
      <c r="HWI422" s="458"/>
      <c r="HWJ422" s="458"/>
      <c r="HWK422" s="458"/>
      <c r="HWL422" s="458"/>
      <c r="HWM422" s="458"/>
      <c r="HWN422" s="458"/>
      <c r="HWO422" s="458"/>
      <c r="HWP422" s="458"/>
      <c r="HWQ422" s="458"/>
      <c r="HWR422" s="458"/>
      <c r="HWS422" s="458"/>
      <c r="HWT422" s="458"/>
      <c r="HWU422" s="458"/>
      <c r="HWV422" s="458"/>
      <c r="HWW422" s="458"/>
      <c r="HWX422" s="458"/>
      <c r="HWY422" s="458"/>
      <c r="HWZ422" s="458"/>
      <c r="HXA422" s="458"/>
      <c r="HXB422" s="458"/>
      <c r="HXC422" s="458"/>
      <c r="HXD422" s="458"/>
      <c r="HXE422" s="458"/>
      <c r="HXF422" s="458"/>
      <c r="HXG422" s="458"/>
      <c r="HXH422" s="458"/>
      <c r="HXI422" s="458"/>
      <c r="HXJ422" s="458"/>
      <c r="HXK422" s="458"/>
      <c r="HXL422" s="458"/>
      <c r="HXM422" s="458"/>
      <c r="HXN422" s="458"/>
      <c r="HXO422" s="458"/>
      <c r="HXP422" s="458"/>
      <c r="HXQ422" s="458"/>
      <c r="HXR422" s="458"/>
      <c r="HXS422" s="458"/>
      <c r="HXT422" s="458"/>
      <c r="HXU422" s="458"/>
      <c r="HXV422" s="458"/>
      <c r="HXW422" s="458"/>
      <c r="HXX422" s="458"/>
      <c r="HXY422" s="458"/>
      <c r="HXZ422" s="458"/>
      <c r="HYA422" s="458"/>
      <c r="HYB422" s="458"/>
      <c r="HYC422" s="458"/>
      <c r="HYD422" s="458"/>
      <c r="HYE422" s="458"/>
      <c r="HYF422" s="458"/>
      <c r="HYG422" s="458"/>
      <c r="HYH422" s="458"/>
      <c r="HYI422" s="458"/>
      <c r="HYJ422" s="458"/>
      <c r="HYK422" s="458"/>
      <c r="HYL422" s="458"/>
      <c r="HYM422" s="458"/>
      <c r="HYN422" s="458"/>
      <c r="HYO422" s="458"/>
      <c r="HYP422" s="458"/>
      <c r="HYQ422" s="458"/>
      <c r="HYR422" s="458"/>
      <c r="HYS422" s="458"/>
      <c r="HYT422" s="458"/>
      <c r="HYU422" s="458"/>
      <c r="HYV422" s="458"/>
      <c r="HYW422" s="458"/>
      <c r="HYX422" s="458"/>
      <c r="HYY422" s="458"/>
      <c r="HYZ422" s="458"/>
      <c r="HZA422" s="458"/>
      <c r="HZB422" s="458"/>
      <c r="HZC422" s="458"/>
      <c r="HZD422" s="458"/>
      <c r="HZE422" s="458"/>
      <c r="HZF422" s="458"/>
      <c r="HZG422" s="458"/>
      <c r="HZH422" s="458"/>
      <c r="HZI422" s="458"/>
      <c r="HZJ422" s="458"/>
      <c r="HZK422" s="458"/>
      <c r="HZL422" s="458"/>
      <c r="HZM422" s="458"/>
      <c r="HZN422" s="458"/>
      <c r="HZO422" s="458"/>
      <c r="HZP422" s="458"/>
      <c r="HZQ422" s="458"/>
      <c r="HZR422" s="458"/>
      <c r="HZS422" s="458"/>
      <c r="HZT422" s="458"/>
      <c r="HZU422" s="458"/>
      <c r="HZV422" s="458"/>
      <c r="HZW422" s="458"/>
      <c r="HZX422" s="458"/>
      <c r="HZY422" s="458"/>
      <c r="HZZ422" s="458"/>
      <c r="IAA422" s="458"/>
      <c r="IAB422" s="458"/>
      <c r="IAC422" s="458"/>
      <c r="IAD422" s="458"/>
      <c r="IAE422" s="458"/>
      <c r="IAF422" s="458"/>
      <c r="IAG422" s="458"/>
      <c r="IAH422" s="458"/>
      <c r="IAI422" s="458"/>
      <c r="IAJ422" s="458"/>
      <c r="IAK422" s="458"/>
      <c r="IAL422" s="458"/>
      <c r="IAM422" s="458"/>
      <c r="IAN422" s="458"/>
      <c r="IAO422" s="458"/>
      <c r="IAP422" s="458"/>
      <c r="IAQ422" s="458"/>
      <c r="IAR422" s="458"/>
      <c r="IAS422" s="458"/>
      <c r="IAT422" s="458"/>
      <c r="IAU422" s="458"/>
      <c r="IAV422" s="458"/>
      <c r="IAW422" s="458"/>
      <c r="IAX422" s="458"/>
      <c r="IAY422" s="458"/>
      <c r="IAZ422" s="458"/>
      <c r="IBA422" s="458"/>
      <c r="IBB422" s="458"/>
      <c r="IBC422" s="458"/>
      <c r="IBD422" s="458"/>
      <c r="IBE422" s="458"/>
      <c r="IBF422" s="458"/>
      <c r="IBG422" s="458"/>
      <c r="IBH422" s="458"/>
      <c r="IBI422" s="458"/>
      <c r="IBJ422" s="458"/>
      <c r="IBK422" s="458"/>
      <c r="IBL422" s="458"/>
      <c r="IBM422" s="458"/>
      <c r="IBN422" s="458"/>
      <c r="IBO422" s="458"/>
      <c r="IBP422" s="458"/>
      <c r="IBQ422" s="458"/>
      <c r="IBR422" s="458"/>
      <c r="IBS422" s="458"/>
      <c r="IBT422" s="458"/>
      <c r="IBU422" s="458"/>
      <c r="IBV422" s="458"/>
      <c r="IBW422" s="458"/>
      <c r="IBX422" s="458"/>
      <c r="IBY422" s="458"/>
      <c r="IBZ422" s="458"/>
      <c r="ICA422" s="458"/>
      <c r="ICB422" s="458"/>
      <c r="ICC422" s="458"/>
      <c r="ICD422" s="458"/>
      <c r="ICE422" s="458"/>
      <c r="ICF422" s="458"/>
      <c r="ICG422" s="458"/>
      <c r="ICH422" s="458"/>
      <c r="ICI422" s="458"/>
      <c r="ICJ422" s="458"/>
      <c r="ICK422" s="458"/>
      <c r="ICL422" s="458"/>
      <c r="ICM422" s="458"/>
      <c r="ICN422" s="458"/>
      <c r="ICO422" s="458"/>
      <c r="ICP422" s="458"/>
      <c r="ICQ422" s="458"/>
      <c r="ICR422" s="458"/>
      <c r="ICS422" s="458"/>
      <c r="ICT422" s="458"/>
      <c r="ICU422" s="458"/>
      <c r="ICV422" s="458"/>
      <c r="ICW422" s="458"/>
      <c r="ICX422" s="458"/>
      <c r="ICY422" s="458"/>
      <c r="ICZ422" s="458"/>
      <c r="IDA422" s="458"/>
      <c r="IDB422" s="458"/>
      <c r="IDC422" s="458"/>
      <c r="IDD422" s="458"/>
      <c r="IDE422" s="458"/>
      <c r="IDF422" s="458"/>
      <c r="IDG422" s="458"/>
      <c r="IDH422" s="458"/>
      <c r="IDI422" s="458"/>
      <c r="IDJ422" s="458"/>
      <c r="IDK422" s="458"/>
      <c r="IDL422" s="458"/>
      <c r="IDM422" s="458"/>
      <c r="IDN422" s="458"/>
      <c r="IDO422" s="458"/>
      <c r="IDP422" s="458"/>
      <c r="IDQ422" s="458"/>
      <c r="IDR422" s="458"/>
      <c r="IDS422" s="458"/>
      <c r="IDT422" s="458"/>
      <c r="IDU422" s="458"/>
      <c r="IDV422" s="458"/>
      <c r="IDW422" s="458"/>
      <c r="IDX422" s="458"/>
      <c r="IDY422" s="458"/>
      <c r="IDZ422" s="458"/>
      <c r="IEA422" s="458"/>
      <c r="IEB422" s="458"/>
      <c r="IEC422" s="458"/>
      <c r="IED422" s="458"/>
      <c r="IEE422" s="458"/>
      <c r="IEF422" s="458"/>
      <c r="IEG422" s="458"/>
      <c r="IEH422" s="458"/>
      <c r="IEI422" s="458"/>
      <c r="IEJ422" s="458"/>
      <c r="IEK422" s="458"/>
      <c r="IEL422" s="458"/>
      <c r="IEM422" s="458"/>
      <c r="IEN422" s="458"/>
      <c r="IEO422" s="458"/>
      <c r="IEP422" s="458"/>
      <c r="IEQ422" s="458"/>
      <c r="IER422" s="458"/>
      <c r="IES422" s="458"/>
      <c r="IET422" s="458"/>
      <c r="IEU422" s="458"/>
      <c r="IEV422" s="458"/>
      <c r="IEW422" s="458"/>
      <c r="IEX422" s="458"/>
      <c r="IEY422" s="458"/>
      <c r="IEZ422" s="458"/>
      <c r="IFA422" s="458"/>
      <c r="IFB422" s="458"/>
      <c r="IFC422" s="458"/>
      <c r="IFD422" s="458"/>
      <c r="IFE422" s="458"/>
      <c r="IFF422" s="458"/>
      <c r="IFG422" s="458"/>
      <c r="IFH422" s="458"/>
      <c r="IFI422" s="458"/>
      <c r="IFJ422" s="458"/>
      <c r="IFK422" s="458"/>
      <c r="IFL422" s="458"/>
      <c r="IFM422" s="458"/>
      <c r="IFN422" s="458"/>
      <c r="IFO422" s="458"/>
      <c r="IFP422" s="458"/>
      <c r="IFQ422" s="458"/>
      <c r="IFR422" s="458"/>
      <c r="IFS422" s="458"/>
      <c r="IFT422" s="458"/>
      <c r="IFU422" s="458"/>
      <c r="IFV422" s="458"/>
      <c r="IFW422" s="458"/>
      <c r="IFX422" s="458"/>
      <c r="IFY422" s="458"/>
      <c r="IFZ422" s="458"/>
      <c r="IGA422" s="458"/>
      <c r="IGB422" s="458"/>
      <c r="IGC422" s="458"/>
      <c r="IGD422" s="458"/>
      <c r="IGE422" s="458"/>
      <c r="IGF422" s="458"/>
      <c r="IGG422" s="458"/>
      <c r="IGH422" s="458"/>
      <c r="IGI422" s="458"/>
      <c r="IGJ422" s="458"/>
      <c r="IGK422" s="458"/>
      <c r="IGL422" s="458"/>
      <c r="IGM422" s="458"/>
      <c r="IGN422" s="458"/>
      <c r="IGO422" s="458"/>
      <c r="IGP422" s="458"/>
      <c r="IGQ422" s="458"/>
      <c r="IGR422" s="458"/>
      <c r="IGS422" s="458"/>
      <c r="IGT422" s="458"/>
      <c r="IGU422" s="458"/>
      <c r="IGV422" s="458"/>
      <c r="IGW422" s="458"/>
      <c r="IGX422" s="458"/>
      <c r="IGY422" s="458"/>
      <c r="IGZ422" s="458"/>
      <c r="IHA422" s="458"/>
      <c r="IHB422" s="458"/>
      <c r="IHC422" s="458"/>
      <c r="IHD422" s="458"/>
      <c r="IHE422" s="458"/>
      <c r="IHF422" s="458"/>
      <c r="IHG422" s="458"/>
      <c r="IHH422" s="458"/>
      <c r="IHI422" s="458"/>
      <c r="IHJ422" s="458"/>
      <c r="IHK422" s="458"/>
      <c r="IHL422" s="458"/>
      <c r="IHM422" s="458"/>
      <c r="IHN422" s="458"/>
      <c r="IHO422" s="458"/>
      <c r="IHP422" s="458"/>
      <c r="IHQ422" s="458"/>
      <c r="IHR422" s="458"/>
      <c r="IHS422" s="458"/>
      <c r="IHT422" s="458"/>
      <c r="IHU422" s="458"/>
      <c r="IHV422" s="458"/>
      <c r="IHW422" s="458"/>
      <c r="IHX422" s="458"/>
      <c r="IHY422" s="458"/>
      <c r="IHZ422" s="458"/>
      <c r="IIA422" s="458"/>
      <c r="IIB422" s="458"/>
      <c r="IIC422" s="458"/>
      <c r="IID422" s="458"/>
      <c r="IIE422" s="458"/>
      <c r="IIF422" s="458"/>
      <c r="IIG422" s="458"/>
      <c r="IIH422" s="458"/>
      <c r="III422" s="458"/>
      <c r="IIJ422" s="458"/>
      <c r="IIK422" s="458"/>
      <c r="IIL422" s="458"/>
      <c r="IIM422" s="458"/>
      <c r="IIN422" s="458"/>
      <c r="IIO422" s="458"/>
      <c r="IIP422" s="458"/>
      <c r="IIQ422" s="458"/>
      <c r="IIR422" s="458"/>
      <c r="IIS422" s="458"/>
      <c r="IIT422" s="458"/>
      <c r="IIU422" s="458"/>
      <c r="IIV422" s="458"/>
      <c r="IIW422" s="458"/>
      <c r="IIX422" s="458"/>
      <c r="IIY422" s="458"/>
      <c r="IIZ422" s="458"/>
      <c r="IJA422" s="458"/>
      <c r="IJB422" s="458"/>
      <c r="IJC422" s="458"/>
      <c r="IJD422" s="458"/>
      <c r="IJE422" s="458"/>
      <c r="IJF422" s="458"/>
      <c r="IJG422" s="458"/>
      <c r="IJH422" s="458"/>
      <c r="IJI422" s="458"/>
      <c r="IJJ422" s="458"/>
      <c r="IJK422" s="458"/>
      <c r="IJL422" s="458"/>
      <c r="IJM422" s="458"/>
      <c r="IJN422" s="458"/>
      <c r="IJO422" s="458"/>
      <c r="IJP422" s="458"/>
      <c r="IJQ422" s="458"/>
      <c r="IJR422" s="458"/>
      <c r="IJS422" s="458"/>
      <c r="IJT422" s="458"/>
      <c r="IJU422" s="458"/>
      <c r="IJV422" s="458"/>
      <c r="IJW422" s="458"/>
      <c r="IJX422" s="458"/>
      <c r="IJY422" s="458"/>
      <c r="IJZ422" s="458"/>
      <c r="IKA422" s="458"/>
      <c r="IKB422" s="458"/>
      <c r="IKC422" s="458"/>
      <c r="IKD422" s="458"/>
      <c r="IKE422" s="458"/>
      <c r="IKF422" s="458"/>
      <c r="IKG422" s="458"/>
      <c r="IKH422" s="458"/>
      <c r="IKI422" s="458"/>
      <c r="IKJ422" s="458"/>
      <c r="IKK422" s="458"/>
      <c r="IKL422" s="458"/>
      <c r="IKM422" s="458"/>
      <c r="IKN422" s="458"/>
      <c r="IKO422" s="458"/>
      <c r="IKP422" s="458"/>
      <c r="IKQ422" s="458"/>
      <c r="IKR422" s="458"/>
      <c r="IKS422" s="458"/>
      <c r="IKT422" s="458"/>
      <c r="IKU422" s="458"/>
      <c r="IKV422" s="458"/>
      <c r="IKW422" s="458"/>
      <c r="IKX422" s="458"/>
      <c r="IKY422" s="458"/>
      <c r="IKZ422" s="458"/>
      <c r="ILA422" s="458"/>
      <c r="ILB422" s="458"/>
      <c r="ILC422" s="458"/>
      <c r="ILD422" s="458"/>
      <c r="ILE422" s="458"/>
      <c r="ILF422" s="458"/>
      <c r="ILG422" s="458"/>
      <c r="ILH422" s="458"/>
      <c r="ILI422" s="458"/>
      <c r="ILJ422" s="458"/>
      <c r="ILK422" s="458"/>
      <c r="ILL422" s="458"/>
      <c r="ILM422" s="458"/>
      <c r="ILN422" s="458"/>
      <c r="ILO422" s="458"/>
      <c r="ILP422" s="458"/>
      <c r="ILQ422" s="458"/>
      <c r="ILR422" s="458"/>
      <c r="ILS422" s="458"/>
      <c r="ILT422" s="458"/>
      <c r="ILU422" s="458"/>
      <c r="ILV422" s="458"/>
      <c r="ILW422" s="458"/>
      <c r="ILX422" s="458"/>
      <c r="ILY422" s="458"/>
      <c r="ILZ422" s="458"/>
      <c r="IMA422" s="458"/>
      <c r="IMB422" s="458"/>
      <c r="IMC422" s="458"/>
      <c r="IMD422" s="458"/>
      <c r="IME422" s="458"/>
      <c r="IMF422" s="458"/>
      <c r="IMG422" s="458"/>
      <c r="IMH422" s="458"/>
      <c r="IMI422" s="458"/>
      <c r="IMJ422" s="458"/>
      <c r="IMK422" s="458"/>
      <c r="IML422" s="458"/>
      <c r="IMM422" s="458"/>
      <c r="IMN422" s="458"/>
      <c r="IMO422" s="458"/>
      <c r="IMP422" s="458"/>
      <c r="IMQ422" s="458"/>
      <c r="IMR422" s="458"/>
      <c r="IMS422" s="458"/>
      <c r="IMT422" s="458"/>
      <c r="IMU422" s="458"/>
      <c r="IMV422" s="458"/>
      <c r="IMW422" s="458"/>
      <c r="IMX422" s="458"/>
      <c r="IMY422" s="458"/>
      <c r="IMZ422" s="458"/>
      <c r="INA422" s="458"/>
      <c r="INB422" s="458"/>
      <c r="INC422" s="458"/>
      <c r="IND422" s="458"/>
      <c r="INE422" s="458"/>
      <c r="INF422" s="458"/>
      <c r="ING422" s="458"/>
      <c r="INH422" s="458"/>
      <c r="INI422" s="458"/>
      <c r="INJ422" s="458"/>
      <c r="INK422" s="458"/>
      <c r="INL422" s="458"/>
      <c r="INM422" s="458"/>
      <c r="INN422" s="458"/>
      <c r="INO422" s="458"/>
      <c r="INP422" s="458"/>
      <c r="INQ422" s="458"/>
      <c r="INR422" s="458"/>
      <c r="INS422" s="458"/>
      <c r="INT422" s="458"/>
      <c r="INU422" s="458"/>
      <c r="INV422" s="458"/>
      <c r="INW422" s="458"/>
      <c r="INX422" s="458"/>
      <c r="INY422" s="458"/>
      <c r="INZ422" s="458"/>
      <c r="IOA422" s="458"/>
      <c r="IOB422" s="458"/>
      <c r="IOC422" s="458"/>
      <c r="IOD422" s="458"/>
      <c r="IOE422" s="458"/>
      <c r="IOF422" s="458"/>
      <c r="IOG422" s="458"/>
      <c r="IOH422" s="458"/>
      <c r="IOI422" s="458"/>
      <c r="IOJ422" s="458"/>
      <c r="IOK422" s="458"/>
      <c r="IOL422" s="458"/>
      <c r="IOM422" s="458"/>
      <c r="ION422" s="458"/>
      <c r="IOO422" s="458"/>
      <c r="IOP422" s="458"/>
      <c r="IOQ422" s="458"/>
      <c r="IOR422" s="458"/>
      <c r="IOS422" s="458"/>
      <c r="IOT422" s="458"/>
      <c r="IOU422" s="458"/>
      <c r="IOV422" s="458"/>
      <c r="IOW422" s="458"/>
      <c r="IOX422" s="458"/>
      <c r="IOY422" s="458"/>
      <c r="IOZ422" s="458"/>
      <c r="IPA422" s="458"/>
      <c r="IPB422" s="458"/>
      <c r="IPC422" s="458"/>
      <c r="IPD422" s="458"/>
      <c r="IPE422" s="458"/>
      <c r="IPF422" s="458"/>
      <c r="IPG422" s="458"/>
      <c r="IPH422" s="458"/>
      <c r="IPI422" s="458"/>
      <c r="IPJ422" s="458"/>
      <c r="IPK422" s="458"/>
      <c r="IPL422" s="458"/>
      <c r="IPM422" s="458"/>
      <c r="IPN422" s="458"/>
      <c r="IPO422" s="458"/>
      <c r="IPP422" s="458"/>
      <c r="IPQ422" s="458"/>
      <c r="IPR422" s="458"/>
      <c r="IPS422" s="458"/>
      <c r="IPT422" s="458"/>
      <c r="IPU422" s="458"/>
      <c r="IPV422" s="458"/>
      <c r="IPW422" s="458"/>
      <c r="IPX422" s="458"/>
      <c r="IPY422" s="458"/>
      <c r="IPZ422" s="458"/>
      <c r="IQA422" s="458"/>
      <c r="IQB422" s="458"/>
      <c r="IQC422" s="458"/>
      <c r="IQD422" s="458"/>
      <c r="IQE422" s="458"/>
      <c r="IQF422" s="458"/>
      <c r="IQG422" s="458"/>
      <c r="IQH422" s="458"/>
      <c r="IQI422" s="458"/>
      <c r="IQJ422" s="458"/>
      <c r="IQK422" s="458"/>
      <c r="IQL422" s="458"/>
      <c r="IQM422" s="458"/>
      <c r="IQN422" s="458"/>
      <c r="IQO422" s="458"/>
      <c r="IQP422" s="458"/>
      <c r="IQQ422" s="458"/>
      <c r="IQR422" s="458"/>
      <c r="IQS422" s="458"/>
      <c r="IQT422" s="458"/>
      <c r="IQU422" s="458"/>
      <c r="IQV422" s="458"/>
      <c r="IQW422" s="458"/>
      <c r="IQX422" s="458"/>
      <c r="IQY422" s="458"/>
      <c r="IQZ422" s="458"/>
      <c r="IRA422" s="458"/>
      <c r="IRB422" s="458"/>
      <c r="IRC422" s="458"/>
      <c r="IRD422" s="458"/>
      <c r="IRE422" s="458"/>
      <c r="IRF422" s="458"/>
      <c r="IRG422" s="458"/>
      <c r="IRH422" s="458"/>
      <c r="IRI422" s="458"/>
      <c r="IRJ422" s="458"/>
      <c r="IRK422" s="458"/>
      <c r="IRL422" s="458"/>
      <c r="IRM422" s="458"/>
      <c r="IRN422" s="458"/>
      <c r="IRO422" s="458"/>
      <c r="IRP422" s="458"/>
      <c r="IRQ422" s="458"/>
      <c r="IRR422" s="458"/>
      <c r="IRS422" s="458"/>
      <c r="IRT422" s="458"/>
      <c r="IRU422" s="458"/>
      <c r="IRV422" s="458"/>
      <c r="IRW422" s="458"/>
      <c r="IRX422" s="458"/>
      <c r="IRY422" s="458"/>
      <c r="IRZ422" s="458"/>
      <c r="ISA422" s="458"/>
      <c r="ISB422" s="458"/>
      <c r="ISC422" s="458"/>
      <c r="ISD422" s="458"/>
      <c r="ISE422" s="458"/>
      <c r="ISF422" s="458"/>
      <c r="ISG422" s="458"/>
      <c r="ISH422" s="458"/>
      <c r="ISI422" s="458"/>
      <c r="ISJ422" s="458"/>
      <c r="ISK422" s="458"/>
      <c r="ISL422" s="458"/>
      <c r="ISM422" s="458"/>
      <c r="ISN422" s="458"/>
      <c r="ISO422" s="458"/>
      <c r="ISP422" s="458"/>
      <c r="ISQ422" s="458"/>
      <c r="ISR422" s="458"/>
      <c r="ISS422" s="458"/>
      <c r="IST422" s="458"/>
      <c r="ISU422" s="458"/>
      <c r="ISV422" s="458"/>
      <c r="ISW422" s="458"/>
      <c r="ISX422" s="458"/>
      <c r="ISY422" s="458"/>
      <c r="ISZ422" s="458"/>
      <c r="ITA422" s="458"/>
      <c r="ITB422" s="458"/>
      <c r="ITC422" s="458"/>
      <c r="ITD422" s="458"/>
      <c r="ITE422" s="458"/>
      <c r="ITF422" s="458"/>
      <c r="ITG422" s="458"/>
      <c r="ITH422" s="458"/>
      <c r="ITI422" s="458"/>
      <c r="ITJ422" s="458"/>
      <c r="ITK422" s="458"/>
      <c r="ITL422" s="458"/>
      <c r="ITM422" s="458"/>
      <c r="ITN422" s="458"/>
      <c r="ITO422" s="458"/>
      <c r="ITP422" s="458"/>
      <c r="ITQ422" s="458"/>
      <c r="ITR422" s="458"/>
      <c r="ITS422" s="458"/>
      <c r="ITT422" s="458"/>
      <c r="ITU422" s="458"/>
      <c r="ITV422" s="458"/>
      <c r="ITW422" s="458"/>
      <c r="ITX422" s="458"/>
      <c r="ITY422" s="458"/>
      <c r="ITZ422" s="458"/>
      <c r="IUA422" s="458"/>
      <c r="IUB422" s="458"/>
      <c r="IUC422" s="458"/>
      <c r="IUD422" s="458"/>
      <c r="IUE422" s="458"/>
      <c r="IUF422" s="458"/>
      <c r="IUG422" s="458"/>
      <c r="IUH422" s="458"/>
      <c r="IUI422" s="458"/>
      <c r="IUJ422" s="458"/>
      <c r="IUK422" s="458"/>
      <c r="IUL422" s="458"/>
      <c r="IUM422" s="458"/>
      <c r="IUN422" s="458"/>
      <c r="IUO422" s="458"/>
      <c r="IUP422" s="458"/>
      <c r="IUQ422" s="458"/>
      <c r="IUR422" s="458"/>
      <c r="IUS422" s="458"/>
      <c r="IUT422" s="458"/>
      <c r="IUU422" s="458"/>
      <c r="IUV422" s="458"/>
      <c r="IUW422" s="458"/>
      <c r="IUX422" s="458"/>
      <c r="IUY422" s="458"/>
      <c r="IUZ422" s="458"/>
      <c r="IVA422" s="458"/>
      <c r="IVB422" s="458"/>
      <c r="IVC422" s="458"/>
      <c r="IVD422" s="458"/>
      <c r="IVE422" s="458"/>
      <c r="IVF422" s="458"/>
      <c r="IVG422" s="458"/>
      <c r="IVH422" s="458"/>
      <c r="IVI422" s="458"/>
      <c r="IVJ422" s="458"/>
      <c r="IVK422" s="458"/>
      <c r="IVL422" s="458"/>
      <c r="IVM422" s="458"/>
      <c r="IVN422" s="458"/>
      <c r="IVO422" s="458"/>
      <c r="IVP422" s="458"/>
      <c r="IVQ422" s="458"/>
      <c r="IVR422" s="458"/>
      <c r="IVS422" s="458"/>
      <c r="IVT422" s="458"/>
      <c r="IVU422" s="458"/>
      <c r="IVV422" s="458"/>
      <c r="IVW422" s="458"/>
      <c r="IVX422" s="458"/>
      <c r="IVY422" s="458"/>
      <c r="IVZ422" s="458"/>
      <c r="IWA422" s="458"/>
      <c r="IWB422" s="458"/>
      <c r="IWC422" s="458"/>
      <c r="IWD422" s="458"/>
      <c r="IWE422" s="458"/>
      <c r="IWF422" s="458"/>
      <c r="IWG422" s="458"/>
      <c r="IWH422" s="458"/>
      <c r="IWI422" s="458"/>
      <c r="IWJ422" s="458"/>
      <c r="IWK422" s="458"/>
      <c r="IWL422" s="458"/>
      <c r="IWM422" s="458"/>
      <c r="IWN422" s="458"/>
      <c r="IWO422" s="458"/>
      <c r="IWP422" s="458"/>
      <c r="IWQ422" s="458"/>
      <c r="IWR422" s="458"/>
      <c r="IWS422" s="458"/>
      <c r="IWT422" s="458"/>
      <c r="IWU422" s="458"/>
      <c r="IWV422" s="458"/>
      <c r="IWW422" s="458"/>
      <c r="IWX422" s="458"/>
      <c r="IWY422" s="458"/>
      <c r="IWZ422" s="458"/>
      <c r="IXA422" s="458"/>
      <c r="IXB422" s="458"/>
      <c r="IXC422" s="458"/>
      <c r="IXD422" s="458"/>
      <c r="IXE422" s="458"/>
      <c r="IXF422" s="458"/>
      <c r="IXG422" s="458"/>
      <c r="IXH422" s="458"/>
      <c r="IXI422" s="458"/>
      <c r="IXJ422" s="458"/>
      <c r="IXK422" s="458"/>
      <c r="IXL422" s="458"/>
      <c r="IXM422" s="458"/>
      <c r="IXN422" s="458"/>
      <c r="IXO422" s="458"/>
      <c r="IXP422" s="458"/>
      <c r="IXQ422" s="458"/>
      <c r="IXR422" s="458"/>
      <c r="IXS422" s="458"/>
      <c r="IXT422" s="458"/>
      <c r="IXU422" s="458"/>
      <c r="IXV422" s="458"/>
      <c r="IXW422" s="458"/>
      <c r="IXX422" s="458"/>
      <c r="IXY422" s="458"/>
      <c r="IXZ422" s="458"/>
      <c r="IYA422" s="458"/>
      <c r="IYB422" s="458"/>
      <c r="IYC422" s="458"/>
      <c r="IYD422" s="458"/>
      <c r="IYE422" s="458"/>
      <c r="IYF422" s="458"/>
      <c r="IYG422" s="458"/>
      <c r="IYH422" s="458"/>
      <c r="IYI422" s="458"/>
      <c r="IYJ422" s="458"/>
      <c r="IYK422" s="458"/>
      <c r="IYL422" s="458"/>
      <c r="IYM422" s="458"/>
      <c r="IYN422" s="458"/>
      <c r="IYO422" s="458"/>
      <c r="IYP422" s="458"/>
      <c r="IYQ422" s="458"/>
      <c r="IYR422" s="458"/>
      <c r="IYS422" s="458"/>
      <c r="IYT422" s="458"/>
      <c r="IYU422" s="458"/>
      <c r="IYV422" s="458"/>
      <c r="IYW422" s="458"/>
      <c r="IYX422" s="458"/>
      <c r="IYY422" s="458"/>
      <c r="IYZ422" s="458"/>
      <c r="IZA422" s="458"/>
      <c r="IZB422" s="458"/>
      <c r="IZC422" s="458"/>
      <c r="IZD422" s="458"/>
      <c r="IZE422" s="458"/>
      <c r="IZF422" s="458"/>
      <c r="IZG422" s="458"/>
      <c r="IZH422" s="458"/>
      <c r="IZI422" s="458"/>
      <c r="IZJ422" s="458"/>
      <c r="IZK422" s="458"/>
      <c r="IZL422" s="458"/>
      <c r="IZM422" s="458"/>
      <c r="IZN422" s="458"/>
      <c r="IZO422" s="458"/>
      <c r="IZP422" s="458"/>
      <c r="IZQ422" s="458"/>
      <c r="IZR422" s="458"/>
      <c r="IZS422" s="458"/>
      <c r="IZT422" s="458"/>
      <c r="IZU422" s="458"/>
      <c r="IZV422" s="458"/>
      <c r="IZW422" s="458"/>
      <c r="IZX422" s="458"/>
      <c r="IZY422" s="458"/>
      <c r="IZZ422" s="458"/>
      <c r="JAA422" s="458"/>
      <c r="JAB422" s="458"/>
      <c r="JAC422" s="458"/>
      <c r="JAD422" s="458"/>
      <c r="JAE422" s="458"/>
      <c r="JAF422" s="458"/>
      <c r="JAG422" s="458"/>
      <c r="JAH422" s="458"/>
      <c r="JAI422" s="458"/>
      <c r="JAJ422" s="458"/>
      <c r="JAK422" s="458"/>
      <c r="JAL422" s="458"/>
      <c r="JAM422" s="458"/>
      <c r="JAN422" s="458"/>
      <c r="JAO422" s="458"/>
      <c r="JAP422" s="458"/>
      <c r="JAQ422" s="458"/>
      <c r="JAR422" s="458"/>
      <c r="JAS422" s="458"/>
      <c r="JAT422" s="458"/>
      <c r="JAU422" s="458"/>
      <c r="JAV422" s="458"/>
      <c r="JAW422" s="458"/>
      <c r="JAX422" s="458"/>
      <c r="JAY422" s="458"/>
      <c r="JAZ422" s="458"/>
      <c r="JBA422" s="458"/>
      <c r="JBB422" s="458"/>
      <c r="JBC422" s="458"/>
      <c r="JBD422" s="458"/>
      <c r="JBE422" s="458"/>
      <c r="JBF422" s="458"/>
      <c r="JBG422" s="458"/>
      <c r="JBH422" s="458"/>
      <c r="JBI422" s="458"/>
      <c r="JBJ422" s="458"/>
      <c r="JBK422" s="458"/>
      <c r="JBL422" s="458"/>
      <c r="JBM422" s="458"/>
      <c r="JBN422" s="458"/>
      <c r="JBO422" s="458"/>
      <c r="JBP422" s="458"/>
      <c r="JBQ422" s="458"/>
      <c r="JBR422" s="458"/>
      <c r="JBS422" s="458"/>
      <c r="JBT422" s="458"/>
      <c r="JBU422" s="458"/>
      <c r="JBV422" s="458"/>
      <c r="JBW422" s="458"/>
      <c r="JBX422" s="458"/>
      <c r="JBY422" s="458"/>
      <c r="JBZ422" s="458"/>
      <c r="JCA422" s="458"/>
      <c r="JCB422" s="458"/>
      <c r="JCC422" s="458"/>
      <c r="JCD422" s="458"/>
      <c r="JCE422" s="458"/>
      <c r="JCF422" s="458"/>
      <c r="JCG422" s="458"/>
      <c r="JCH422" s="458"/>
      <c r="JCI422" s="458"/>
      <c r="JCJ422" s="458"/>
      <c r="JCK422" s="458"/>
      <c r="JCL422" s="458"/>
      <c r="JCM422" s="458"/>
      <c r="JCN422" s="458"/>
      <c r="JCO422" s="458"/>
      <c r="JCP422" s="458"/>
      <c r="JCQ422" s="458"/>
      <c r="JCR422" s="458"/>
      <c r="JCS422" s="458"/>
      <c r="JCT422" s="458"/>
      <c r="JCU422" s="458"/>
      <c r="JCV422" s="458"/>
      <c r="JCW422" s="458"/>
      <c r="JCX422" s="458"/>
      <c r="JCY422" s="458"/>
      <c r="JCZ422" s="458"/>
      <c r="JDA422" s="458"/>
      <c r="JDB422" s="458"/>
      <c r="JDC422" s="458"/>
      <c r="JDD422" s="458"/>
      <c r="JDE422" s="458"/>
      <c r="JDF422" s="458"/>
      <c r="JDG422" s="458"/>
      <c r="JDH422" s="458"/>
      <c r="JDI422" s="458"/>
      <c r="JDJ422" s="458"/>
      <c r="JDK422" s="458"/>
      <c r="JDL422" s="458"/>
      <c r="JDM422" s="458"/>
      <c r="JDN422" s="458"/>
      <c r="JDO422" s="458"/>
      <c r="JDP422" s="458"/>
      <c r="JDQ422" s="458"/>
      <c r="JDR422" s="458"/>
      <c r="JDS422" s="458"/>
      <c r="JDT422" s="458"/>
      <c r="JDU422" s="458"/>
      <c r="JDV422" s="458"/>
      <c r="JDW422" s="458"/>
      <c r="JDX422" s="458"/>
      <c r="JDY422" s="458"/>
      <c r="JDZ422" s="458"/>
      <c r="JEA422" s="458"/>
      <c r="JEB422" s="458"/>
      <c r="JEC422" s="458"/>
      <c r="JED422" s="458"/>
      <c r="JEE422" s="458"/>
      <c r="JEF422" s="458"/>
      <c r="JEG422" s="458"/>
      <c r="JEH422" s="458"/>
      <c r="JEI422" s="458"/>
      <c r="JEJ422" s="458"/>
      <c r="JEK422" s="458"/>
      <c r="JEL422" s="458"/>
      <c r="JEM422" s="458"/>
      <c r="JEN422" s="458"/>
      <c r="JEO422" s="458"/>
      <c r="JEP422" s="458"/>
      <c r="JEQ422" s="458"/>
      <c r="JER422" s="458"/>
      <c r="JES422" s="458"/>
      <c r="JET422" s="458"/>
      <c r="JEU422" s="458"/>
      <c r="JEV422" s="458"/>
      <c r="JEW422" s="458"/>
      <c r="JEX422" s="458"/>
      <c r="JEY422" s="458"/>
      <c r="JEZ422" s="458"/>
      <c r="JFA422" s="458"/>
      <c r="JFB422" s="458"/>
      <c r="JFC422" s="458"/>
      <c r="JFD422" s="458"/>
      <c r="JFE422" s="458"/>
      <c r="JFF422" s="458"/>
      <c r="JFG422" s="458"/>
      <c r="JFH422" s="458"/>
      <c r="JFI422" s="458"/>
      <c r="JFJ422" s="458"/>
      <c r="JFK422" s="458"/>
      <c r="JFL422" s="458"/>
      <c r="JFM422" s="458"/>
      <c r="JFN422" s="458"/>
      <c r="JFO422" s="458"/>
      <c r="JFP422" s="458"/>
      <c r="JFQ422" s="458"/>
      <c r="JFR422" s="458"/>
      <c r="JFS422" s="458"/>
      <c r="JFT422" s="458"/>
      <c r="JFU422" s="458"/>
      <c r="JFV422" s="458"/>
      <c r="JFW422" s="458"/>
      <c r="JFX422" s="458"/>
      <c r="JFY422" s="458"/>
      <c r="JFZ422" s="458"/>
      <c r="JGA422" s="458"/>
      <c r="JGB422" s="458"/>
      <c r="JGC422" s="458"/>
      <c r="JGD422" s="458"/>
      <c r="JGE422" s="458"/>
      <c r="JGF422" s="458"/>
      <c r="JGG422" s="458"/>
      <c r="JGH422" s="458"/>
      <c r="JGI422" s="458"/>
      <c r="JGJ422" s="458"/>
      <c r="JGK422" s="458"/>
      <c r="JGL422" s="458"/>
      <c r="JGM422" s="458"/>
      <c r="JGN422" s="458"/>
      <c r="JGO422" s="458"/>
      <c r="JGP422" s="458"/>
      <c r="JGQ422" s="458"/>
      <c r="JGR422" s="458"/>
      <c r="JGS422" s="458"/>
      <c r="JGT422" s="458"/>
      <c r="JGU422" s="458"/>
      <c r="JGV422" s="458"/>
      <c r="JGW422" s="458"/>
      <c r="JGX422" s="458"/>
      <c r="JGY422" s="458"/>
      <c r="JGZ422" s="458"/>
      <c r="JHA422" s="458"/>
      <c r="JHB422" s="458"/>
      <c r="JHC422" s="458"/>
      <c r="JHD422" s="458"/>
      <c r="JHE422" s="458"/>
      <c r="JHF422" s="458"/>
      <c r="JHG422" s="458"/>
      <c r="JHH422" s="458"/>
      <c r="JHI422" s="458"/>
      <c r="JHJ422" s="458"/>
      <c r="JHK422" s="458"/>
      <c r="JHL422" s="458"/>
      <c r="JHM422" s="458"/>
      <c r="JHN422" s="458"/>
      <c r="JHO422" s="458"/>
      <c r="JHP422" s="458"/>
      <c r="JHQ422" s="458"/>
      <c r="JHR422" s="458"/>
      <c r="JHS422" s="458"/>
      <c r="JHT422" s="458"/>
      <c r="JHU422" s="458"/>
      <c r="JHV422" s="458"/>
      <c r="JHW422" s="458"/>
      <c r="JHX422" s="458"/>
      <c r="JHY422" s="458"/>
      <c r="JHZ422" s="458"/>
      <c r="JIA422" s="458"/>
      <c r="JIB422" s="458"/>
      <c r="JIC422" s="458"/>
      <c r="JID422" s="458"/>
      <c r="JIE422" s="458"/>
      <c r="JIF422" s="458"/>
      <c r="JIG422" s="458"/>
      <c r="JIH422" s="458"/>
      <c r="JII422" s="458"/>
      <c r="JIJ422" s="458"/>
      <c r="JIK422" s="458"/>
      <c r="JIL422" s="458"/>
      <c r="JIM422" s="458"/>
      <c r="JIN422" s="458"/>
      <c r="JIO422" s="458"/>
      <c r="JIP422" s="458"/>
      <c r="JIQ422" s="458"/>
      <c r="JIR422" s="458"/>
      <c r="JIS422" s="458"/>
      <c r="JIT422" s="458"/>
      <c r="JIU422" s="458"/>
      <c r="JIV422" s="458"/>
      <c r="JIW422" s="458"/>
      <c r="JIX422" s="458"/>
      <c r="JIY422" s="458"/>
      <c r="JIZ422" s="458"/>
      <c r="JJA422" s="458"/>
      <c r="JJB422" s="458"/>
      <c r="JJC422" s="458"/>
      <c r="JJD422" s="458"/>
      <c r="JJE422" s="458"/>
      <c r="JJF422" s="458"/>
      <c r="JJG422" s="458"/>
      <c r="JJH422" s="458"/>
      <c r="JJI422" s="458"/>
      <c r="JJJ422" s="458"/>
      <c r="JJK422" s="458"/>
      <c r="JJL422" s="458"/>
      <c r="JJM422" s="458"/>
      <c r="JJN422" s="458"/>
      <c r="JJO422" s="458"/>
      <c r="JJP422" s="458"/>
      <c r="JJQ422" s="458"/>
      <c r="JJR422" s="458"/>
      <c r="JJS422" s="458"/>
      <c r="JJT422" s="458"/>
      <c r="JJU422" s="458"/>
      <c r="JJV422" s="458"/>
      <c r="JJW422" s="458"/>
      <c r="JJX422" s="458"/>
      <c r="JJY422" s="458"/>
      <c r="JJZ422" s="458"/>
      <c r="JKA422" s="458"/>
      <c r="JKB422" s="458"/>
      <c r="JKC422" s="458"/>
      <c r="JKD422" s="458"/>
      <c r="JKE422" s="458"/>
      <c r="JKF422" s="458"/>
      <c r="JKG422" s="458"/>
      <c r="JKH422" s="458"/>
      <c r="JKI422" s="458"/>
      <c r="JKJ422" s="458"/>
      <c r="JKK422" s="458"/>
      <c r="JKL422" s="458"/>
      <c r="JKM422" s="458"/>
      <c r="JKN422" s="458"/>
      <c r="JKO422" s="458"/>
      <c r="JKP422" s="458"/>
      <c r="JKQ422" s="458"/>
      <c r="JKR422" s="458"/>
      <c r="JKS422" s="458"/>
      <c r="JKT422" s="458"/>
      <c r="JKU422" s="458"/>
      <c r="JKV422" s="458"/>
      <c r="JKW422" s="458"/>
      <c r="JKX422" s="458"/>
      <c r="JKY422" s="458"/>
      <c r="JKZ422" s="458"/>
      <c r="JLA422" s="458"/>
      <c r="JLB422" s="458"/>
      <c r="JLC422" s="458"/>
      <c r="JLD422" s="458"/>
      <c r="JLE422" s="458"/>
      <c r="JLF422" s="458"/>
      <c r="JLG422" s="458"/>
      <c r="JLH422" s="458"/>
      <c r="JLI422" s="458"/>
      <c r="JLJ422" s="458"/>
      <c r="JLK422" s="458"/>
      <c r="JLL422" s="458"/>
      <c r="JLM422" s="458"/>
      <c r="JLN422" s="458"/>
      <c r="JLO422" s="458"/>
      <c r="JLP422" s="458"/>
      <c r="JLQ422" s="458"/>
      <c r="JLR422" s="458"/>
      <c r="JLS422" s="458"/>
      <c r="JLT422" s="458"/>
      <c r="JLU422" s="458"/>
      <c r="JLV422" s="458"/>
      <c r="JLW422" s="458"/>
      <c r="JLX422" s="458"/>
      <c r="JLY422" s="458"/>
      <c r="JLZ422" s="458"/>
      <c r="JMA422" s="458"/>
      <c r="JMB422" s="458"/>
      <c r="JMC422" s="458"/>
      <c r="JMD422" s="458"/>
      <c r="JME422" s="458"/>
      <c r="JMF422" s="458"/>
      <c r="JMG422" s="458"/>
      <c r="JMH422" s="458"/>
      <c r="JMI422" s="458"/>
      <c r="JMJ422" s="458"/>
      <c r="JMK422" s="458"/>
      <c r="JML422" s="458"/>
      <c r="JMM422" s="458"/>
      <c r="JMN422" s="458"/>
      <c r="JMO422" s="458"/>
      <c r="JMP422" s="458"/>
      <c r="JMQ422" s="458"/>
      <c r="JMR422" s="458"/>
      <c r="JMS422" s="458"/>
      <c r="JMT422" s="458"/>
      <c r="JMU422" s="458"/>
      <c r="JMV422" s="458"/>
      <c r="JMW422" s="458"/>
      <c r="JMX422" s="458"/>
      <c r="JMY422" s="458"/>
      <c r="JMZ422" s="458"/>
      <c r="JNA422" s="458"/>
      <c r="JNB422" s="458"/>
      <c r="JNC422" s="458"/>
      <c r="JND422" s="458"/>
      <c r="JNE422" s="458"/>
      <c r="JNF422" s="458"/>
      <c r="JNG422" s="458"/>
      <c r="JNH422" s="458"/>
      <c r="JNI422" s="458"/>
      <c r="JNJ422" s="458"/>
      <c r="JNK422" s="458"/>
      <c r="JNL422" s="458"/>
      <c r="JNM422" s="458"/>
      <c r="JNN422" s="458"/>
      <c r="JNO422" s="458"/>
      <c r="JNP422" s="458"/>
      <c r="JNQ422" s="458"/>
      <c r="JNR422" s="458"/>
      <c r="JNS422" s="458"/>
      <c r="JNT422" s="458"/>
      <c r="JNU422" s="458"/>
      <c r="JNV422" s="458"/>
      <c r="JNW422" s="458"/>
      <c r="JNX422" s="458"/>
      <c r="JNY422" s="458"/>
      <c r="JNZ422" s="458"/>
      <c r="JOA422" s="458"/>
      <c r="JOB422" s="458"/>
      <c r="JOC422" s="458"/>
      <c r="JOD422" s="458"/>
      <c r="JOE422" s="458"/>
      <c r="JOF422" s="458"/>
      <c r="JOG422" s="458"/>
      <c r="JOH422" s="458"/>
      <c r="JOI422" s="458"/>
      <c r="JOJ422" s="458"/>
      <c r="JOK422" s="458"/>
      <c r="JOL422" s="458"/>
      <c r="JOM422" s="458"/>
      <c r="JON422" s="458"/>
      <c r="JOO422" s="458"/>
      <c r="JOP422" s="458"/>
      <c r="JOQ422" s="458"/>
      <c r="JOR422" s="458"/>
      <c r="JOS422" s="458"/>
      <c r="JOT422" s="458"/>
      <c r="JOU422" s="458"/>
      <c r="JOV422" s="458"/>
      <c r="JOW422" s="458"/>
      <c r="JOX422" s="458"/>
      <c r="JOY422" s="458"/>
      <c r="JOZ422" s="458"/>
      <c r="JPA422" s="458"/>
      <c r="JPB422" s="458"/>
      <c r="JPC422" s="458"/>
      <c r="JPD422" s="458"/>
      <c r="JPE422" s="458"/>
      <c r="JPF422" s="458"/>
      <c r="JPG422" s="458"/>
      <c r="JPH422" s="458"/>
      <c r="JPI422" s="458"/>
      <c r="JPJ422" s="458"/>
      <c r="JPK422" s="458"/>
      <c r="JPL422" s="458"/>
      <c r="JPM422" s="458"/>
      <c r="JPN422" s="458"/>
      <c r="JPO422" s="458"/>
      <c r="JPP422" s="458"/>
      <c r="JPQ422" s="458"/>
      <c r="JPR422" s="458"/>
      <c r="JPS422" s="458"/>
      <c r="JPT422" s="458"/>
      <c r="JPU422" s="458"/>
      <c r="JPV422" s="458"/>
      <c r="JPW422" s="458"/>
      <c r="JPX422" s="458"/>
      <c r="JPY422" s="458"/>
      <c r="JPZ422" s="458"/>
      <c r="JQA422" s="458"/>
      <c r="JQB422" s="458"/>
      <c r="JQC422" s="458"/>
      <c r="JQD422" s="458"/>
      <c r="JQE422" s="458"/>
      <c r="JQF422" s="458"/>
      <c r="JQG422" s="458"/>
      <c r="JQH422" s="458"/>
      <c r="JQI422" s="458"/>
      <c r="JQJ422" s="458"/>
      <c r="JQK422" s="458"/>
      <c r="JQL422" s="458"/>
      <c r="JQM422" s="458"/>
      <c r="JQN422" s="458"/>
      <c r="JQO422" s="458"/>
      <c r="JQP422" s="458"/>
      <c r="JQQ422" s="458"/>
      <c r="JQR422" s="458"/>
      <c r="JQS422" s="458"/>
      <c r="JQT422" s="458"/>
      <c r="JQU422" s="458"/>
      <c r="JQV422" s="458"/>
      <c r="JQW422" s="458"/>
      <c r="JQX422" s="458"/>
      <c r="JQY422" s="458"/>
      <c r="JQZ422" s="458"/>
      <c r="JRA422" s="458"/>
      <c r="JRB422" s="458"/>
      <c r="JRC422" s="458"/>
      <c r="JRD422" s="458"/>
      <c r="JRE422" s="458"/>
      <c r="JRF422" s="458"/>
      <c r="JRG422" s="458"/>
      <c r="JRH422" s="458"/>
      <c r="JRI422" s="458"/>
      <c r="JRJ422" s="458"/>
      <c r="JRK422" s="458"/>
      <c r="JRL422" s="458"/>
      <c r="JRM422" s="458"/>
      <c r="JRN422" s="458"/>
      <c r="JRO422" s="458"/>
      <c r="JRP422" s="458"/>
      <c r="JRQ422" s="458"/>
      <c r="JRR422" s="458"/>
      <c r="JRS422" s="458"/>
      <c r="JRT422" s="458"/>
      <c r="JRU422" s="458"/>
      <c r="JRV422" s="458"/>
      <c r="JRW422" s="458"/>
      <c r="JRX422" s="458"/>
      <c r="JRY422" s="458"/>
      <c r="JRZ422" s="458"/>
      <c r="JSA422" s="458"/>
      <c r="JSB422" s="458"/>
      <c r="JSC422" s="458"/>
      <c r="JSD422" s="458"/>
      <c r="JSE422" s="458"/>
      <c r="JSF422" s="458"/>
      <c r="JSG422" s="458"/>
      <c r="JSH422" s="458"/>
      <c r="JSI422" s="458"/>
      <c r="JSJ422" s="458"/>
      <c r="JSK422" s="458"/>
      <c r="JSL422" s="458"/>
      <c r="JSM422" s="458"/>
      <c r="JSN422" s="458"/>
      <c r="JSO422" s="458"/>
      <c r="JSP422" s="458"/>
      <c r="JSQ422" s="458"/>
      <c r="JSR422" s="458"/>
      <c r="JSS422" s="458"/>
      <c r="JST422" s="458"/>
      <c r="JSU422" s="458"/>
      <c r="JSV422" s="458"/>
      <c r="JSW422" s="458"/>
      <c r="JSX422" s="458"/>
      <c r="JSY422" s="458"/>
      <c r="JSZ422" s="458"/>
      <c r="JTA422" s="458"/>
      <c r="JTB422" s="458"/>
      <c r="JTC422" s="458"/>
      <c r="JTD422" s="458"/>
      <c r="JTE422" s="458"/>
      <c r="JTF422" s="458"/>
      <c r="JTG422" s="458"/>
      <c r="JTH422" s="458"/>
      <c r="JTI422" s="458"/>
      <c r="JTJ422" s="458"/>
      <c r="JTK422" s="458"/>
      <c r="JTL422" s="458"/>
      <c r="JTM422" s="458"/>
      <c r="JTN422" s="458"/>
      <c r="JTO422" s="458"/>
      <c r="JTP422" s="458"/>
      <c r="JTQ422" s="458"/>
      <c r="JTR422" s="458"/>
      <c r="JTS422" s="458"/>
      <c r="JTT422" s="458"/>
      <c r="JTU422" s="458"/>
      <c r="JTV422" s="458"/>
      <c r="JTW422" s="458"/>
      <c r="JTX422" s="458"/>
      <c r="JTY422" s="458"/>
      <c r="JTZ422" s="458"/>
      <c r="JUA422" s="458"/>
      <c r="JUB422" s="458"/>
      <c r="JUC422" s="458"/>
      <c r="JUD422" s="458"/>
      <c r="JUE422" s="458"/>
      <c r="JUF422" s="458"/>
      <c r="JUG422" s="458"/>
      <c r="JUH422" s="458"/>
      <c r="JUI422" s="458"/>
      <c r="JUJ422" s="458"/>
      <c r="JUK422" s="458"/>
      <c r="JUL422" s="458"/>
      <c r="JUM422" s="458"/>
      <c r="JUN422" s="458"/>
      <c r="JUO422" s="458"/>
      <c r="JUP422" s="458"/>
      <c r="JUQ422" s="458"/>
      <c r="JUR422" s="458"/>
      <c r="JUS422" s="458"/>
      <c r="JUT422" s="458"/>
      <c r="JUU422" s="458"/>
      <c r="JUV422" s="458"/>
      <c r="JUW422" s="458"/>
      <c r="JUX422" s="458"/>
      <c r="JUY422" s="458"/>
      <c r="JUZ422" s="458"/>
      <c r="JVA422" s="458"/>
      <c r="JVB422" s="458"/>
      <c r="JVC422" s="458"/>
      <c r="JVD422" s="458"/>
      <c r="JVE422" s="458"/>
      <c r="JVF422" s="458"/>
      <c r="JVG422" s="458"/>
      <c r="JVH422" s="458"/>
      <c r="JVI422" s="458"/>
      <c r="JVJ422" s="458"/>
      <c r="JVK422" s="458"/>
      <c r="JVL422" s="458"/>
      <c r="JVM422" s="458"/>
      <c r="JVN422" s="458"/>
      <c r="JVO422" s="458"/>
      <c r="JVP422" s="458"/>
      <c r="JVQ422" s="458"/>
      <c r="JVR422" s="458"/>
      <c r="JVS422" s="458"/>
      <c r="JVT422" s="458"/>
      <c r="JVU422" s="458"/>
      <c r="JVV422" s="458"/>
      <c r="JVW422" s="458"/>
      <c r="JVX422" s="458"/>
      <c r="JVY422" s="458"/>
      <c r="JVZ422" s="458"/>
      <c r="JWA422" s="458"/>
      <c r="JWB422" s="458"/>
      <c r="JWC422" s="458"/>
      <c r="JWD422" s="458"/>
      <c r="JWE422" s="458"/>
      <c r="JWF422" s="458"/>
      <c r="JWG422" s="458"/>
      <c r="JWH422" s="458"/>
      <c r="JWI422" s="458"/>
      <c r="JWJ422" s="458"/>
      <c r="JWK422" s="458"/>
      <c r="JWL422" s="458"/>
      <c r="JWM422" s="458"/>
      <c r="JWN422" s="458"/>
      <c r="JWO422" s="458"/>
      <c r="JWP422" s="458"/>
      <c r="JWQ422" s="458"/>
      <c r="JWR422" s="458"/>
      <c r="JWS422" s="458"/>
      <c r="JWT422" s="458"/>
      <c r="JWU422" s="458"/>
      <c r="JWV422" s="458"/>
      <c r="JWW422" s="458"/>
      <c r="JWX422" s="458"/>
      <c r="JWY422" s="458"/>
      <c r="JWZ422" s="458"/>
      <c r="JXA422" s="458"/>
      <c r="JXB422" s="458"/>
      <c r="JXC422" s="458"/>
      <c r="JXD422" s="458"/>
      <c r="JXE422" s="458"/>
      <c r="JXF422" s="458"/>
      <c r="JXG422" s="458"/>
      <c r="JXH422" s="458"/>
      <c r="JXI422" s="458"/>
      <c r="JXJ422" s="458"/>
      <c r="JXK422" s="458"/>
      <c r="JXL422" s="458"/>
      <c r="JXM422" s="458"/>
      <c r="JXN422" s="458"/>
      <c r="JXO422" s="458"/>
      <c r="JXP422" s="458"/>
      <c r="JXQ422" s="458"/>
      <c r="JXR422" s="458"/>
      <c r="JXS422" s="458"/>
      <c r="JXT422" s="458"/>
      <c r="JXU422" s="458"/>
      <c r="JXV422" s="458"/>
      <c r="JXW422" s="458"/>
      <c r="JXX422" s="458"/>
      <c r="JXY422" s="458"/>
      <c r="JXZ422" s="458"/>
      <c r="JYA422" s="458"/>
      <c r="JYB422" s="458"/>
      <c r="JYC422" s="458"/>
      <c r="JYD422" s="458"/>
      <c r="JYE422" s="458"/>
      <c r="JYF422" s="458"/>
      <c r="JYG422" s="458"/>
      <c r="JYH422" s="458"/>
      <c r="JYI422" s="458"/>
      <c r="JYJ422" s="458"/>
      <c r="JYK422" s="458"/>
      <c r="JYL422" s="458"/>
      <c r="JYM422" s="458"/>
      <c r="JYN422" s="458"/>
      <c r="JYO422" s="458"/>
      <c r="JYP422" s="458"/>
      <c r="JYQ422" s="458"/>
      <c r="JYR422" s="458"/>
      <c r="JYS422" s="458"/>
      <c r="JYT422" s="458"/>
      <c r="JYU422" s="458"/>
      <c r="JYV422" s="458"/>
      <c r="JYW422" s="458"/>
      <c r="JYX422" s="458"/>
      <c r="JYY422" s="458"/>
      <c r="JYZ422" s="458"/>
      <c r="JZA422" s="458"/>
      <c r="JZB422" s="458"/>
      <c r="JZC422" s="458"/>
      <c r="JZD422" s="458"/>
      <c r="JZE422" s="458"/>
      <c r="JZF422" s="458"/>
      <c r="JZG422" s="458"/>
      <c r="JZH422" s="458"/>
      <c r="JZI422" s="458"/>
      <c r="JZJ422" s="458"/>
      <c r="JZK422" s="458"/>
      <c r="JZL422" s="458"/>
      <c r="JZM422" s="458"/>
      <c r="JZN422" s="458"/>
      <c r="JZO422" s="458"/>
      <c r="JZP422" s="458"/>
      <c r="JZQ422" s="458"/>
      <c r="JZR422" s="458"/>
      <c r="JZS422" s="458"/>
      <c r="JZT422" s="458"/>
      <c r="JZU422" s="458"/>
      <c r="JZV422" s="458"/>
      <c r="JZW422" s="458"/>
      <c r="JZX422" s="458"/>
      <c r="JZY422" s="458"/>
      <c r="JZZ422" s="458"/>
      <c r="KAA422" s="458"/>
      <c r="KAB422" s="458"/>
      <c r="KAC422" s="458"/>
      <c r="KAD422" s="458"/>
      <c r="KAE422" s="458"/>
      <c r="KAF422" s="458"/>
      <c r="KAG422" s="458"/>
      <c r="KAH422" s="458"/>
      <c r="KAI422" s="458"/>
      <c r="KAJ422" s="458"/>
      <c r="KAK422" s="458"/>
      <c r="KAL422" s="458"/>
      <c r="KAM422" s="458"/>
      <c r="KAN422" s="458"/>
      <c r="KAO422" s="458"/>
      <c r="KAP422" s="458"/>
      <c r="KAQ422" s="458"/>
      <c r="KAR422" s="458"/>
      <c r="KAS422" s="458"/>
      <c r="KAT422" s="458"/>
      <c r="KAU422" s="458"/>
      <c r="KAV422" s="458"/>
      <c r="KAW422" s="458"/>
      <c r="KAX422" s="458"/>
      <c r="KAY422" s="458"/>
      <c r="KAZ422" s="458"/>
      <c r="KBA422" s="458"/>
      <c r="KBB422" s="458"/>
      <c r="KBC422" s="458"/>
      <c r="KBD422" s="458"/>
      <c r="KBE422" s="458"/>
      <c r="KBF422" s="458"/>
      <c r="KBG422" s="458"/>
      <c r="KBH422" s="458"/>
      <c r="KBI422" s="458"/>
      <c r="KBJ422" s="458"/>
      <c r="KBK422" s="458"/>
      <c r="KBL422" s="458"/>
      <c r="KBM422" s="458"/>
      <c r="KBN422" s="458"/>
      <c r="KBO422" s="458"/>
      <c r="KBP422" s="458"/>
      <c r="KBQ422" s="458"/>
      <c r="KBR422" s="458"/>
      <c r="KBS422" s="458"/>
      <c r="KBT422" s="458"/>
      <c r="KBU422" s="458"/>
      <c r="KBV422" s="458"/>
      <c r="KBW422" s="458"/>
      <c r="KBX422" s="458"/>
      <c r="KBY422" s="458"/>
      <c r="KBZ422" s="458"/>
      <c r="KCA422" s="458"/>
      <c r="KCB422" s="458"/>
      <c r="KCC422" s="458"/>
      <c r="KCD422" s="458"/>
      <c r="KCE422" s="458"/>
      <c r="KCF422" s="458"/>
      <c r="KCG422" s="458"/>
      <c r="KCH422" s="458"/>
      <c r="KCI422" s="458"/>
      <c r="KCJ422" s="458"/>
      <c r="KCK422" s="458"/>
      <c r="KCL422" s="458"/>
      <c r="KCM422" s="458"/>
      <c r="KCN422" s="458"/>
      <c r="KCO422" s="458"/>
      <c r="KCP422" s="458"/>
      <c r="KCQ422" s="458"/>
      <c r="KCR422" s="458"/>
      <c r="KCS422" s="458"/>
      <c r="KCT422" s="458"/>
      <c r="KCU422" s="458"/>
      <c r="KCV422" s="458"/>
      <c r="KCW422" s="458"/>
      <c r="KCX422" s="458"/>
      <c r="KCY422" s="458"/>
      <c r="KCZ422" s="458"/>
      <c r="KDA422" s="458"/>
      <c r="KDB422" s="458"/>
      <c r="KDC422" s="458"/>
      <c r="KDD422" s="458"/>
      <c r="KDE422" s="458"/>
      <c r="KDF422" s="458"/>
      <c r="KDG422" s="458"/>
      <c r="KDH422" s="458"/>
      <c r="KDI422" s="458"/>
      <c r="KDJ422" s="458"/>
      <c r="KDK422" s="458"/>
      <c r="KDL422" s="458"/>
      <c r="KDM422" s="458"/>
      <c r="KDN422" s="458"/>
      <c r="KDO422" s="458"/>
      <c r="KDP422" s="458"/>
      <c r="KDQ422" s="458"/>
      <c r="KDR422" s="458"/>
      <c r="KDS422" s="458"/>
      <c r="KDT422" s="458"/>
      <c r="KDU422" s="458"/>
      <c r="KDV422" s="458"/>
      <c r="KDW422" s="458"/>
      <c r="KDX422" s="458"/>
      <c r="KDY422" s="458"/>
      <c r="KDZ422" s="458"/>
      <c r="KEA422" s="458"/>
      <c r="KEB422" s="458"/>
      <c r="KEC422" s="458"/>
      <c r="KED422" s="458"/>
      <c r="KEE422" s="458"/>
      <c r="KEF422" s="458"/>
      <c r="KEG422" s="458"/>
      <c r="KEH422" s="458"/>
      <c r="KEI422" s="458"/>
      <c r="KEJ422" s="458"/>
      <c r="KEK422" s="458"/>
      <c r="KEL422" s="458"/>
      <c r="KEM422" s="458"/>
      <c r="KEN422" s="458"/>
      <c r="KEO422" s="458"/>
      <c r="KEP422" s="458"/>
      <c r="KEQ422" s="458"/>
      <c r="KER422" s="458"/>
      <c r="KES422" s="458"/>
      <c r="KET422" s="458"/>
      <c r="KEU422" s="458"/>
      <c r="KEV422" s="458"/>
      <c r="KEW422" s="458"/>
      <c r="KEX422" s="458"/>
      <c r="KEY422" s="458"/>
      <c r="KEZ422" s="458"/>
      <c r="KFA422" s="458"/>
      <c r="KFB422" s="458"/>
      <c r="KFC422" s="458"/>
      <c r="KFD422" s="458"/>
      <c r="KFE422" s="458"/>
      <c r="KFF422" s="458"/>
      <c r="KFG422" s="458"/>
      <c r="KFH422" s="458"/>
      <c r="KFI422" s="458"/>
      <c r="KFJ422" s="458"/>
      <c r="KFK422" s="458"/>
      <c r="KFL422" s="458"/>
      <c r="KFM422" s="458"/>
      <c r="KFN422" s="458"/>
      <c r="KFO422" s="458"/>
      <c r="KFP422" s="458"/>
      <c r="KFQ422" s="458"/>
      <c r="KFR422" s="458"/>
      <c r="KFS422" s="458"/>
      <c r="KFT422" s="458"/>
      <c r="KFU422" s="458"/>
      <c r="KFV422" s="458"/>
      <c r="KFW422" s="458"/>
      <c r="KFX422" s="458"/>
      <c r="KFY422" s="458"/>
      <c r="KFZ422" s="458"/>
      <c r="KGA422" s="458"/>
      <c r="KGB422" s="458"/>
      <c r="KGC422" s="458"/>
      <c r="KGD422" s="458"/>
      <c r="KGE422" s="458"/>
      <c r="KGF422" s="458"/>
      <c r="KGG422" s="458"/>
      <c r="KGH422" s="458"/>
      <c r="KGI422" s="458"/>
      <c r="KGJ422" s="458"/>
      <c r="KGK422" s="458"/>
      <c r="KGL422" s="458"/>
      <c r="KGM422" s="458"/>
      <c r="KGN422" s="458"/>
      <c r="KGO422" s="458"/>
      <c r="KGP422" s="458"/>
      <c r="KGQ422" s="458"/>
      <c r="KGR422" s="458"/>
      <c r="KGS422" s="458"/>
      <c r="KGT422" s="458"/>
      <c r="KGU422" s="458"/>
      <c r="KGV422" s="458"/>
      <c r="KGW422" s="458"/>
      <c r="KGX422" s="458"/>
      <c r="KGY422" s="458"/>
      <c r="KGZ422" s="458"/>
      <c r="KHA422" s="458"/>
      <c r="KHB422" s="458"/>
      <c r="KHC422" s="458"/>
      <c r="KHD422" s="458"/>
      <c r="KHE422" s="458"/>
      <c r="KHF422" s="458"/>
      <c r="KHG422" s="458"/>
      <c r="KHH422" s="458"/>
      <c r="KHI422" s="458"/>
      <c r="KHJ422" s="458"/>
      <c r="KHK422" s="458"/>
      <c r="KHL422" s="458"/>
      <c r="KHM422" s="458"/>
      <c r="KHN422" s="458"/>
      <c r="KHO422" s="458"/>
      <c r="KHP422" s="458"/>
      <c r="KHQ422" s="458"/>
      <c r="KHR422" s="458"/>
      <c r="KHS422" s="458"/>
      <c r="KHT422" s="458"/>
      <c r="KHU422" s="458"/>
      <c r="KHV422" s="458"/>
      <c r="KHW422" s="458"/>
      <c r="KHX422" s="458"/>
      <c r="KHY422" s="458"/>
      <c r="KHZ422" s="458"/>
      <c r="KIA422" s="458"/>
      <c r="KIB422" s="458"/>
      <c r="KIC422" s="458"/>
      <c r="KID422" s="458"/>
      <c r="KIE422" s="458"/>
      <c r="KIF422" s="458"/>
      <c r="KIG422" s="458"/>
      <c r="KIH422" s="458"/>
      <c r="KII422" s="458"/>
      <c r="KIJ422" s="458"/>
      <c r="KIK422" s="458"/>
      <c r="KIL422" s="458"/>
      <c r="KIM422" s="458"/>
      <c r="KIN422" s="458"/>
      <c r="KIO422" s="458"/>
      <c r="KIP422" s="458"/>
      <c r="KIQ422" s="458"/>
      <c r="KIR422" s="458"/>
      <c r="KIS422" s="458"/>
      <c r="KIT422" s="458"/>
      <c r="KIU422" s="458"/>
      <c r="KIV422" s="458"/>
      <c r="KIW422" s="458"/>
      <c r="KIX422" s="458"/>
      <c r="KIY422" s="458"/>
      <c r="KIZ422" s="458"/>
      <c r="KJA422" s="458"/>
      <c r="KJB422" s="458"/>
      <c r="KJC422" s="458"/>
      <c r="KJD422" s="458"/>
      <c r="KJE422" s="458"/>
      <c r="KJF422" s="458"/>
      <c r="KJG422" s="458"/>
      <c r="KJH422" s="458"/>
      <c r="KJI422" s="458"/>
      <c r="KJJ422" s="458"/>
      <c r="KJK422" s="458"/>
      <c r="KJL422" s="458"/>
      <c r="KJM422" s="458"/>
      <c r="KJN422" s="458"/>
      <c r="KJO422" s="458"/>
      <c r="KJP422" s="458"/>
      <c r="KJQ422" s="458"/>
      <c r="KJR422" s="458"/>
      <c r="KJS422" s="458"/>
      <c r="KJT422" s="458"/>
      <c r="KJU422" s="458"/>
      <c r="KJV422" s="458"/>
      <c r="KJW422" s="458"/>
      <c r="KJX422" s="458"/>
      <c r="KJY422" s="458"/>
      <c r="KJZ422" s="458"/>
      <c r="KKA422" s="458"/>
      <c r="KKB422" s="458"/>
      <c r="KKC422" s="458"/>
      <c r="KKD422" s="458"/>
      <c r="KKE422" s="458"/>
      <c r="KKF422" s="458"/>
      <c r="KKG422" s="458"/>
      <c r="KKH422" s="458"/>
      <c r="KKI422" s="458"/>
      <c r="KKJ422" s="458"/>
      <c r="KKK422" s="458"/>
      <c r="KKL422" s="458"/>
      <c r="KKM422" s="458"/>
      <c r="KKN422" s="458"/>
      <c r="KKO422" s="458"/>
      <c r="KKP422" s="458"/>
      <c r="KKQ422" s="458"/>
      <c r="KKR422" s="458"/>
      <c r="KKS422" s="458"/>
      <c r="KKT422" s="458"/>
      <c r="KKU422" s="458"/>
      <c r="KKV422" s="458"/>
      <c r="KKW422" s="458"/>
      <c r="KKX422" s="458"/>
      <c r="KKY422" s="458"/>
      <c r="KKZ422" s="458"/>
      <c r="KLA422" s="458"/>
      <c r="KLB422" s="458"/>
      <c r="KLC422" s="458"/>
      <c r="KLD422" s="458"/>
      <c r="KLE422" s="458"/>
      <c r="KLF422" s="458"/>
      <c r="KLG422" s="458"/>
      <c r="KLH422" s="458"/>
      <c r="KLI422" s="458"/>
      <c r="KLJ422" s="458"/>
      <c r="KLK422" s="458"/>
      <c r="KLL422" s="458"/>
      <c r="KLM422" s="458"/>
      <c r="KLN422" s="458"/>
      <c r="KLO422" s="458"/>
      <c r="KLP422" s="458"/>
      <c r="KLQ422" s="458"/>
      <c r="KLR422" s="458"/>
      <c r="KLS422" s="458"/>
      <c r="KLT422" s="458"/>
      <c r="KLU422" s="458"/>
      <c r="KLV422" s="458"/>
      <c r="KLW422" s="458"/>
      <c r="KLX422" s="458"/>
      <c r="KLY422" s="458"/>
      <c r="KLZ422" s="458"/>
      <c r="KMA422" s="458"/>
      <c r="KMB422" s="458"/>
      <c r="KMC422" s="458"/>
      <c r="KMD422" s="458"/>
      <c r="KME422" s="458"/>
      <c r="KMF422" s="458"/>
      <c r="KMG422" s="458"/>
      <c r="KMH422" s="458"/>
      <c r="KMI422" s="458"/>
      <c r="KMJ422" s="458"/>
      <c r="KMK422" s="458"/>
      <c r="KML422" s="458"/>
      <c r="KMM422" s="458"/>
      <c r="KMN422" s="458"/>
      <c r="KMO422" s="458"/>
      <c r="KMP422" s="458"/>
      <c r="KMQ422" s="458"/>
      <c r="KMR422" s="458"/>
      <c r="KMS422" s="458"/>
      <c r="KMT422" s="458"/>
      <c r="KMU422" s="458"/>
      <c r="KMV422" s="458"/>
      <c r="KMW422" s="458"/>
      <c r="KMX422" s="458"/>
      <c r="KMY422" s="458"/>
      <c r="KMZ422" s="458"/>
      <c r="KNA422" s="458"/>
      <c r="KNB422" s="458"/>
      <c r="KNC422" s="458"/>
      <c r="KND422" s="458"/>
      <c r="KNE422" s="458"/>
      <c r="KNF422" s="458"/>
      <c r="KNG422" s="458"/>
      <c r="KNH422" s="458"/>
      <c r="KNI422" s="458"/>
      <c r="KNJ422" s="458"/>
      <c r="KNK422" s="458"/>
      <c r="KNL422" s="458"/>
      <c r="KNM422" s="458"/>
      <c r="KNN422" s="458"/>
      <c r="KNO422" s="458"/>
      <c r="KNP422" s="458"/>
      <c r="KNQ422" s="458"/>
      <c r="KNR422" s="458"/>
      <c r="KNS422" s="458"/>
      <c r="KNT422" s="458"/>
      <c r="KNU422" s="458"/>
      <c r="KNV422" s="458"/>
      <c r="KNW422" s="458"/>
      <c r="KNX422" s="458"/>
      <c r="KNY422" s="458"/>
      <c r="KNZ422" s="458"/>
      <c r="KOA422" s="458"/>
      <c r="KOB422" s="458"/>
      <c r="KOC422" s="458"/>
      <c r="KOD422" s="458"/>
      <c r="KOE422" s="458"/>
      <c r="KOF422" s="458"/>
      <c r="KOG422" s="458"/>
      <c r="KOH422" s="458"/>
      <c r="KOI422" s="458"/>
      <c r="KOJ422" s="458"/>
      <c r="KOK422" s="458"/>
      <c r="KOL422" s="458"/>
      <c r="KOM422" s="458"/>
      <c r="KON422" s="458"/>
      <c r="KOO422" s="458"/>
      <c r="KOP422" s="458"/>
      <c r="KOQ422" s="458"/>
      <c r="KOR422" s="458"/>
      <c r="KOS422" s="458"/>
      <c r="KOT422" s="458"/>
      <c r="KOU422" s="458"/>
      <c r="KOV422" s="458"/>
      <c r="KOW422" s="458"/>
      <c r="KOX422" s="458"/>
      <c r="KOY422" s="458"/>
      <c r="KOZ422" s="458"/>
      <c r="KPA422" s="458"/>
      <c r="KPB422" s="458"/>
      <c r="KPC422" s="458"/>
      <c r="KPD422" s="458"/>
      <c r="KPE422" s="458"/>
      <c r="KPF422" s="458"/>
      <c r="KPG422" s="458"/>
      <c r="KPH422" s="458"/>
      <c r="KPI422" s="458"/>
      <c r="KPJ422" s="458"/>
      <c r="KPK422" s="458"/>
      <c r="KPL422" s="458"/>
      <c r="KPM422" s="458"/>
      <c r="KPN422" s="458"/>
      <c r="KPO422" s="458"/>
      <c r="KPP422" s="458"/>
      <c r="KPQ422" s="458"/>
      <c r="KPR422" s="458"/>
      <c r="KPS422" s="458"/>
      <c r="KPT422" s="458"/>
      <c r="KPU422" s="458"/>
      <c r="KPV422" s="458"/>
      <c r="KPW422" s="458"/>
      <c r="KPX422" s="458"/>
      <c r="KPY422" s="458"/>
      <c r="KPZ422" s="458"/>
      <c r="KQA422" s="458"/>
      <c r="KQB422" s="458"/>
      <c r="KQC422" s="458"/>
      <c r="KQD422" s="458"/>
      <c r="KQE422" s="458"/>
      <c r="KQF422" s="458"/>
      <c r="KQG422" s="458"/>
      <c r="KQH422" s="458"/>
      <c r="KQI422" s="458"/>
      <c r="KQJ422" s="458"/>
      <c r="KQK422" s="458"/>
      <c r="KQL422" s="458"/>
      <c r="KQM422" s="458"/>
      <c r="KQN422" s="458"/>
      <c r="KQO422" s="458"/>
      <c r="KQP422" s="458"/>
      <c r="KQQ422" s="458"/>
      <c r="KQR422" s="458"/>
      <c r="KQS422" s="458"/>
      <c r="KQT422" s="458"/>
      <c r="KQU422" s="458"/>
      <c r="KQV422" s="458"/>
      <c r="KQW422" s="458"/>
      <c r="KQX422" s="458"/>
      <c r="KQY422" s="458"/>
      <c r="KQZ422" s="458"/>
      <c r="KRA422" s="458"/>
      <c r="KRB422" s="458"/>
      <c r="KRC422" s="458"/>
      <c r="KRD422" s="458"/>
      <c r="KRE422" s="458"/>
      <c r="KRF422" s="458"/>
      <c r="KRG422" s="458"/>
      <c r="KRH422" s="458"/>
      <c r="KRI422" s="458"/>
      <c r="KRJ422" s="458"/>
      <c r="KRK422" s="458"/>
      <c r="KRL422" s="458"/>
      <c r="KRM422" s="458"/>
      <c r="KRN422" s="458"/>
      <c r="KRO422" s="458"/>
      <c r="KRP422" s="458"/>
      <c r="KRQ422" s="458"/>
      <c r="KRR422" s="458"/>
      <c r="KRS422" s="458"/>
      <c r="KRT422" s="458"/>
      <c r="KRU422" s="458"/>
      <c r="KRV422" s="458"/>
      <c r="KRW422" s="458"/>
      <c r="KRX422" s="458"/>
      <c r="KRY422" s="458"/>
      <c r="KRZ422" s="458"/>
      <c r="KSA422" s="458"/>
      <c r="KSB422" s="458"/>
      <c r="KSC422" s="458"/>
      <c r="KSD422" s="458"/>
      <c r="KSE422" s="458"/>
      <c r="KSF422" s="458"/>
      <c r="KSG422" s="458"/>
      <c r="KSH422" s="458"/>
      <c r="KSI422" s="458"/>
      <c r="KSJ422" s="458"/>
      <c r="KSK422" s="458"/>
      <c r="KSL422" s="458"/>
      <c r="KSM422" s="458"/>
      <c r="KSN422" s="458"/>
      <c r="KSO422" s="458"/>
      <c r="KSP422" s="458"/>
      <c r="KSQ422" s="458"/>
      <c r="KSR422" s="458"/>
      <c r="KSS422" s="458"/>
      <c r="KST422" s="458"/>
      <c r="KSU422" s="458"/>
      <c r="KSV422" s="458"/>
      <c r="KSW422" s="458"/>
      <c r="KSX422" s="458"/>
      <c r="KSY422" s="458"/>
      <c r="KSZ422" s="458"/>
      <c r="KTA422" s="458"/>
      <c r="KTB422" s="458"/>
      <c r="KTC422" s="458"/>
      <c r="KTD422" s="458"/>
      <c r="KTE422" s="458"/>
      <c r="KTF422" s="458"/>
      <c r="KTG422" s="458"/>
      <c r="KTH422" s="458"/>
      <c r="KTI422" s="458"/>
      <c r="KTJ422" s="458"/>
      <c r="KTK422" s="458"/>
      <c r="KTL422" s="458"/>
      <c r="KTM422" s="458"/>
      <c r="KTN422" s="458"/>
      <c r="KTO422" s="458"/>
      <c r="KTP422" s="458"/>
      <c r="KTQ422" s="458"/>
      <c r="KTR422" s="458"/>
      <c r="KTS422" s="458"/>
      <c r="KTT422" s="458"/>
      <c r="KTU422" s="458"/>
      <c r="KTV422" s="458"/>
      <c r="KTW422" s="458"/>
      <c r="KTX422" s="458"/>
      <c r="KTY422" s="458"/>
      <c r="KTZ422" s="458"/>
      <c r="KUA422" s="458"/>
      <c r="KUB422" s="458"/>
      <c r="KUC422" s="458"/>
      <c r="KUD422" s="458"/>
      <c r="KUE422" s="458"/>
      <c r="KUF422" s="458"/>
      <c r="KUG422" s="458"/>
      <c r="KUH422" s="458"/>
      <c r="KUI422" s="458"/>
      <c r="KUJ422" s="458"/>
      <c r="KUK422" s="458"/>
      <c r="KUL422" s="458"/>
      <c r="KUM422" s="458"/>
      <c r="KUN422" s="458"/>
      <c r="KUO422" s="458"/>
      <c r="KUP422" s="458"/>
      <c r="KUQ422" s="458"/>
      <c r="KUR422" s="458"/>
      <c r="KUS422" s="458"/>
      <c r="KUT422" s="458"/>
      <c r="KUU422" s="458"/>
      <c r="KUV422" s="458"/>
      <c r="KUW422" s="458"/>
      <c r="KUX422" s="458"/>
      <c r="KUY422" s="458"/>
      <c r="KUZ422" s="458"/>
      <c r="KVA422" s="458"/>
      <c r="KVB422" s="458"/>
      <c r="KVC422" s="458"/>
      <c r="KVD422" s="458"/>
      <c r="KVE422" s="458"/>
      <c r="KVF422" s="458"/>
      <c r="KVG422" s="458"/>
      <c r="KVH422" s="458"/>
      <c r="KVI422" s="458"/>
      <c r="KVJ422" s="458"/>
      <c r="KVK422" s="458"/>
      <c r="KVL422" s="458"/>
      <c r="KVM422" s="458"/>
      <c r="KVN422" s="458"/>
      <c r="KVO422" s="458"/>
      <c r="KVP422" s="458"/>
      <c r="KVQ422" s="458"/>
      <c r="KVR422" s="458"/>
      <c r="KVS422" s="458"/>
      <c r="KVT422" s="458"/>
      <c r="KVU422" s="458"/>
      <c r="KVV422" s="458"/>
      <c r="KVW422" s="458"/>
      <c r="KVX422" s="458"/>
      <c r="KVY422" s="458"/>
      <c r="KVZ422" s="458"/>
      <c r="KWA422" s="458"/>
      <c r="KWB422" s="458"/>
      <c r="KWC422" s="458"/>
      <c r="KWD422" s="458"/>
      <c r="KWE422" s="458"/>
      <c r="KWF422" s="458"/>
      <c r="KWG422" s="458"/>
      <c r="KWH422" s="458"/>
      <c r="KWI422" s="458"/>
      <c r="KWJ422" s="458"/>
      <c r="KWK422" s="458"/>
      <c r="KWL422" s="458"/>
      <c r="KWM422" s="458"/>
      <c r="KWN422" s="458"/>
      <c r="KWO422" s="458"/>
      <c r="KWP422" s="458"/>
      <c r="KWQ422" s="458"/>
      <c r="KWR422" s="458"/>
      <c r="KWS422" s="458"/>
      <c r="KWT422" s="458"/>
      <c r="KWU422" s="458"/>
      <c r="KWV422" s="458"/>
      <c r="KWW422" s="458"/>
      <c r="KWX422" s="458"/>
      <c r="KWY422" s="458"/>
      <c r="KWZ422" s="458"/>
      <c r="KXA422" s="458"/>
      <c r="KXB422" s="458"/>
      <c r="KXC422" s="458"/>
      <c r="KXD422" s="458"/>
      <c r="KXE422" s="458"/>
      <c r="KXF422" s="458"/>
      <c r="KXG422" s="458"/>
      <c r="KXH422" s="458"/>
      <c r="KXI422" s="458"/>
      <c r="KXJ422" s="458"/>
      <c r="KXK422" s="458"/>
      <c r="KXL422" s="458"/>
      <c r="KXM422" s="458"/>
      <c r="KXN422" s="458"/>
      <c r="KXO422" s="458"/>
      <c r="KXP422" s="458"/>
      <c r="KXQ422" s="458"/>
      <c r="KXR422" s="458"/>
      <c r="KXS422" s="458"/>
      <c r="KXT422" s="458"/>
      <c r="KXU422" s="458"/>
      <c r="KXV422" s="458"/>
      <c r="KXW422" s="458"/>
      <c r="KXX422" s="458"/>
      <c r="KXY422" s="458"/>
      <c r="KXZ422" s="458"/>
      <c r="KYA422" s="458"/>
      <c r="KYB422" s="458"/>
      <c r="KYC422" s="458"/>
      <c r="KYD422" s="458"/>
      <c r="KYE422" s="458"/>
      <c r="KYF422" s="458"/>
      <c r="KYG422" s="458"/>
      <c r="KYH422" s="458"/>
      <c r="KYI422" s="458"/>
      <c r="KYJ422" s="458"/>
      <c r="KYK422" s="458"/>
      <c r="KYL422" s="458"/>
      <c r="KYM422" s="458"/>
      <c r="KYN422" s="458"/>
      <c r="KYO422" s="458"/>
      <c r="KYP422" s="458"/>
      <c r="KYQ422" s="458"/>
      <c r="KYR422" s="458"/>
      <c r="KYS422" s="458"/>
      <c r="KYT422" s="458"/>
      <c r="KYU422" s="458"/>
      <c r="KYV422" s="458"/>
      <c r="KYW422" s="458"/>
      <c r="KYX422" s="458"/>
      <c r="KYY422" s="458"/>
      <c r="KYZ422" s="458"/>
      <c r="KZA422" s="458"/>
      <c r="KZB422" s="458"/>
      <c r="KZC422" s="458"/>
      <c r="KZD422" s="458"/>
      <c r="KZE422" s="458"/>
      <c r="KZF422" s="458"/>
      <c r="KZG422" s="458"/>
      <c r="KZH422" s="458"/>
      <c r="KZI422" s="458"/>
      <c r="KZJ422" s="458"/>
      <c r="KZK422" s="458"/>
      <c r="KZL422" s="458"/>
      <c r="KZM422" s="458"/>
      <c r="KZN422" s="458"/>
      <c r="KZO422" s="458"/>
      <c r="KZP422" s="458"/>
      <c r="KZQ422" s="458"/>
      <c r="KZR422" s="458"/>
      <c r="KZS422" s="458"/>
      <c r="KZT422" s="458"/>
      <c r="KZU422" s="458"/>
      <c r="KZV422" s="458"/>
      <c r="KZW422" s="458"/>
      <c r="KZX422" s="458"/>
      <c r="KZY422" s="458"/>
      <c r="KZZ422" s="458"/>
      <c r="LAA422" s="458"/>
      <c r="LAB422" s="458"/>
      <c r="LAC422" s="458"/>
      <c r="LAD422" s="458"/>
      <c r="LAE422" s="458"/>
      <c r="LAF422" s="458"/>
      <c r="LAG422" s="458"/>
      <c r="LAH422" s="458"/>
      <c r="LAI422" s="458"/>
      <c r="LAJ422" s="458"/>
      <c r="LAK422" s="458"/>
      <c r="LAL422" s="458"/>
      <c r="LAM422" s="458"/>
      <c r="LAN422" s="458"/>
      <c r="LAO422" s="458"/>
      <c r="LAP422" s="458"/>
      <c r="LAQ422" s="458"/>
      <c r="LAR422" s="458"/>
      <c r="LAS422" s="458"/>
      <c r="LAT422" s="458"/>
      <c r="LAU422" s="458"/>
      <c r="LAV422" s="458"/>
      <c r="LAW422" s="458"/>
      <c r="LAX422" s="458"/>
      <c r="LAY422" s="458"/>
      <c r="LAZ422" s="458"/>
      <c r="LBA422" s="458"/>
      <c r="LBB422" s="458"/>
      <c r="LBC422" s="458"/>
      <c r="LBD422" s="458"/>
      <c r="LBE422" s="458"/>
      <c r="LBF422" s="458"/>
      <c r="LBG422" s="458"/>
      <c r="LBH422" s="458"/>
      <c r="LBI422" s="458"/>
      <c r="LBJ422" s="458"/>
      <c r="LBK422" s="458"/>
      <c r="LBL422" s="458"/>
      <c r="LBM422" s="458"/>
      <c r="LBN422" s="458"/>
      <c r="LBO422" s="458"/>
      <c r="LBP422" s="458"/>
      <c r="LBQ422" s="458"/>
      <c r="LBR422" s="458"/>
      <c r="LBS422" s="458"/>
      <c r="LBT422" s="458"/>
      <c r="LBU422" s="458"/>
      <c r="LBV422" s="458"/>
      <c r="LBW422" s="458"/>
      <c r="LBX422" s="458"/>
      <c r="LBY422" s="458"/>
      <c r="LBZ422" s="458"/>
      <c r="LCA422" s="458"/>
      <c r="LCB422" s="458"/>
      <c r="LCC422" s="458"/>
      <c r="LCD422" s="458"/>
      <c r="LCE422" s="458"/>
      <c r="LCF422" s="458"/>
      <c r="LCG422" s="458"/>
      <c r="LCH422" s="458"/>
      <c r="LCI422" s="458"/>
      <c r="LCJ422" s="458"/>
      <c r="LCK422" s="458"/>
      <c r="LCL422" s="458"/>
      <c r="LCM422" s="458"/>
      <c r="LCN422" s="458"/>
      <c r="LCO422" s="458"/>
      <c r="LCP422" s="458"/>
      <c r="LCQ422" s="458"/>
      <c r="LCR422" s="458"/>
      <c r="LCS422" s="458"/>
      <c r="LCT422" s="458"/>
      <c r="LCU422" s="458"/>
      <c r="LCV422" s="458"/>
      <c r="LCW422" s="458"/>
      <c r="LCX422" s="458"/>
      <c r="LCY422" s="458"/>
      <c r="LCZ422" s="458"/>
      <c r="LDA422" s="458"/>
      <c r="LDB422" s="458"/>
      <c r="LDC422" s="458"/>
      <c r="LDD422" s="458"/>
      <c r="LDE422" s="458"/>
      <c r="LDF422" s="458"/>
      <c r="LDG422" s="458"/>
      <c r="LDH422" s="458"/>
      <c r="LDI422" s="458"/>
      <c r="LDJ422" s="458"/>
      <c r="LDK422" s="458"/>
      <c r="LDL422" s="458"/>
      <c r="LDM422" s="458"/>
      <c r="LDN422" s="458"/>
      <c r="LDO422" s="458"/>
      <c r="LDP422" s="458"/>
      <c r="LDQ422" s="458"/>
      <c r="LDR422" s="458"/>
      <c r="LDS422" s="458"/>
      <c r="LDT422" s="458"/>
      <c r="LDU422" s="458"/>
      <c r="LDV422" s="458"/>
      <c r="LDW422" s="458"/>
      <c r="LDX422" s="458"/>
      <c r="LDY422" s="458"/>
      <c r="LDZ422" s="458"/>
      <c r="LEA422" s="458"/>
      <c r="LEB422" s="458"/>
      <c r="LEC422" s="458"/>
      <c r="LED422" s="458"/>
      <c r="LEE422" s="458"/>
      <c r="LEF422" s="458"/>
      <c r="LEG422" s="458"/>
      <c r="LEH422" s="458"/>
      <c r="LEI422" s="458"/>
      <c r="LEJ422" s="458"/>
      <c r="LEK422" s="458"/>
      <c r="LEL422" s="458"/>
      <c r="LEM422" s="458"/>
      <c r="LEN422" s="458"/>
      <c r="LEO422" s="458"/>
      <c r="LEP422" s="458"/>
      <c r="LEQ422" s="458"/>
      <c r="LER422" s="458"/>
      <c r="LES422" s="458"/>
      <c r="LET422" s="458"/>
      <c r="LEU422" s="458"/>
      <c r="LEV422" s="458"/>
      <c r="LEW422" s="458"/>
      <c r="LEX422" s="458"/>
      <c r="LEY422" s="458"/>
      <c r="LEZ422" s="458"/>
      <c r="LFA422" s="458"/>
      <c r="LFB422" s="458"/>
      <c r="LFC422" s="458"/>
      <c r="LFD422" s="458"/>
      <c r="LFE422" s="458"/>
      <c r="LFF422" s="458"/>
      <c r="LFG422" s="458"/>
      <c r="LFH422" s="458"/>
      <c r="LFI422" s="458"/>
      <c r="LFJ422" s="458"/>
      <c r="LFK422" s="458"/>
      <c r="LFL422" s="458"/>
      <c r="LFM422" s="458"/>
      <c r="LFN422" s="458"/>
      <c r="LFO422" s="458"/>
      <c r="LFP422" s="458"/>
      <c r="LFQ422" s="458"/>
      <c r="LFR422" s="458"/>
      <c r="LFS422" s="458"/>
      <c r="LFT422" s="458"/>
      <c r="LFU422" s="458"/>
      <c r="LFV422" s="458"/>
      <c r="LFW422" s="458"/>
      <c r="LFX422" s="458"/>
      <c r="LFY422" s="458"/>
      <c r="LFZ422" s="458"/>
      <c r="LGA422" s="458"/>
      <c r="LGB422" s="458"/>
      <c r="LGC422" s="458"/>
      <c r="LGD422" s="458"/>
      <c r="LGE422" s="458"/>
      <c r="LGF422" s="458"/>
      <c r="LGG422" s="458"/>
      <c r="LGH422" s="458"/>
      <c r="LGI422" s="458"/>
      <c r="LGJ422" s="458"/>
      <c r="LGK422" s="458"/>
      <c r="LGL422" s="458"/>
      <c r="LGM422" s="458"/>
      <c r="LGN422" s="458"/>
      <c r="LGO422" s="458"/>
      <c r="LGP422" s="458"/>
      <c r="LGQ422" s="458"/>
      <c r="LGR422" s="458"/>
      <c r="LGS422" s="458"/>
      <c r="LGT422" s="458"/>
      <c r="LGU422" s="458"/>
      <c r="LGV422" s="458"/>
      <c r="LGW422" s="458"/>
      <c r="LGX422" s="458"/>
      <c r="LGY422" s="458"/>
      <c r="LGZ422" s="458"/>
      <c r="LHA422" s="458"/>
      <c r="LHB422" s="458"/>
      <c r="LHC422" s="458"/>
      <c r="LHD422" s="458"/>
      <c r="LHE422" s="458"/>
      <c r="LHF422" s="458"/>
      <c r="LHG422" s="458"/>
      <c r="LHH422" s="458"/>
      <c r="LHI422" s="458"/>
      <c r="LHJ422" s="458"/>
      <c r="LHK422" s="458"/>
      <c r="LHL422" s="458"/>
      <c r="LHM422" s="458"/>
      <c r="LHN422" s="458"/>
      <c r="LHO422" s="458"/>
      <c r="LHP422" s="458"/>
      <c r="LHQ422" s="458"/>
      <c r="LHR422" s="458"/>
      <c r="LHS422" s="458"/>
      <c r="LHT422" s="458"/>
      <c r="LHU422" s="458"/>
      <c r="LHV422" s="458"/>
      <c r="LHW422" s="458"/>
      <c r="LHX422" s="458"/>
      <c r="LHY422" s="458"/>
      <c r="LHZ422" s="458"/>
      <c r="LIA422" s="458"/>
      <c r="LIB422" s="458"/>
      <c r="LIC422" s="458"/>
      <c r="LID422" s="458"/>
      <c r="LIE422" s="458"/>
      <c r="LIF422" s="458"/>
      <c r="LIG422" s="458"/>
      <c r="LIH422" s="458"/>
      <c r="LII422" s="458"/>
      <c r="LIJ422" s="458"/>
      <c r="LIK422" s="458"/>
      <c r="LIL422" s="458"/>
      <c r="LIM422" s="458"/>
      <c r="LIN422" s="458"/>
      <c r="LIO422" s="458"/>
      <c r="LIP422" s="458"/>
      <c r="LIQ422" s="458"/>
      <c r="LIR422" s="458"/>
      <c r="LIS422" s="458"/>
      <c r="LIT422" s="458"/>
      <c r="LIU422" s="458"/>
      <c r="LIV422" s="458"/>
      <c r="LIW422" s="458"/>
      <c r="LIX422" s="458"/>
      <c r="LIY422" s="458"/>
      <c r="LIZ422" s="458"/>
      <c r="LJA422" s="458"/>
      <c r="LJB422" s="458"/>
      <c r="LJC422" s="458"/>
      <c r="LJD422" s="458"/>
      <c r="LJE422" s="458"/>
      <c r="LJF422" s="458"/>
      <c r="LJG422" s="458"/>
      <c r="LJH422" s="458"/>
      <c r="LJI422" s="458"/>
      <c r="LJJ422" s="458"/>
      <c r="LJK422" s="458"/>
      <c r="LJL422" s="458"/>
      <c r="LJM422" s="458"/>
      <c r="LJN422" s="458"/>
      <c r="LJO422" s="458"/>
      <c r="LJP422" s="458"/>
      <c r="LJQ422" s="458"/>
      <c r="LJR422" s="458"/>
      <c r="LJS422" s="458"/>
      <c r="LJT422" s="458"/>
      <c r="LJU422" s="458"/>
      <c r="LJV422" s="458"/>
      <c r="LJW422" s="458"/>
      <c r="LJX422" s="458"/>
      <c r="LJY422" s="458"/>
      <c r="LJZ422" s="458"/>
      <c r="LKA422" s="458"/>
      <c r="LKB422" s="458"/>
      <c r="LKC422" s="458"/>
      <c r="LKD422" s="458"/>
      <c r="LKE422" s="458"/>
      <c r="LKF422" s="458"/>
      <c r="LKG422" s="458"/>
      <c r="LKH422" s="458"/>
      <c r="LKI422" s="458"/>
      <c r="LKJ422" s="458"/>
      <c r="LKK422" s="458"/>
      <c r="LKL422" s="458"/>
      <c r="LKM422" s="458"/>
      <c r="LKN422" s="458"/>
      <c r="LKO422" s="458"/>
      <c r="LKP422" s="458"/>
      <c r="LKQ422" s="458"/>
      <c r="LKR422" s="458"/>
      <c r="LKS422" s="458"/>
      <c r="LKT422" s="458"/>
      <c r="LKU422" s="458"/>
      <c r="LKV422" s="458"/>
      <c r="LKW422" s="458"/>
      <c r="LKX422" s="458"/>
      <c r="LKY422" s="458"/>
      <c r="LKZ422" s="458"/>
      <c r="LLA422" s="458"/>
      <c r="LLB422" s="458"/>
      <c r="LLC422" s="458"/>
      <c r="LLD422" s="458"/>
      <c r="LLE422" s="458"/>
      <c r="LLF422" s="458"/>
      <c r="LLG422" s="458"/>
      <c r="LLH422" s="458"/>
      <c r="LLI422" s="458"/>
      <c r="LLJ422" s="458"/>
      <c r="LLK422" s="458"/>
      <c r="LLL422" s="458"/>
      <c r="LLM422" s="458"/>
      <c r="LLN422" s="458"/>
      <c r="LLO422" s="458"/>
      <c r="LLP422" s="458"/>
      <c r="LLQ422" s="458"/>
      <c r="LLR422" s="458"/>
      <c r="LLS422" s="458"/>
      <c r="LLT422" s="458"/>
      <c r="LLU422" s="458"/>
      <c r="LLV422" s="458"/>
      <c r="LLW422" s="458"/>
      <c r="LLX422" s="458"/>
      <c r="LLY422" s="458"/>
      <c r="LLZ422" s="458"/>
      <c r="LMA422" s="458"/>
      <c r="LMB422" s="458"/>
      <c r="LMC422" s="458"/>
      <c r="LMD422" s="458"/>
      <c r="LME422" s="458"/>
      <c r="LMF422" s="458"/>
      <c r="LMG422" s="458"/>
      <c r="LMH422" s="458"/>
      <c r="LMI422" s="458"/>
      <c r="LMJ422" s="458"/>
      <c r="LMK422" s="458"/>
      <c r="LML422" s="458"/>
      <c r="LMM422" s="458"/>
      <c r="LMN422" s="458"/>
      <c r="LMO422" s="458"/>
      <c r="LMP422" s="458"/>
      <c r="LMQ422" s="458"/>
      <c r="LMR422" s="458"/>
      <c r="LMS422" s="458"/>
      <c r="LMT422" s="458"/>
      <c r="LMU422" s="458"/>
      <c r="LMV422" s="458"/>
      <c r="LMW422" s="458"/>
      <c r="LMX422" s="458"/>
      <c r="LMY422" s="458"/>
      <c r="LMZ422" s="458"/>
      <c r="LNA422" s="458"/>
      <c r="LNB422" s="458"/>
      <c r="LNC422" s="458"/>
      <c r="LND422" s="458"/>
      <c r="LNE422" s="458"/>
      <c r="LNF422" s="458"/>
      <c r="LNG422" s="458"/>
      <c r="LNH422" s="458"/>
      <c r="LNI422" s="458"/>
      <c r="LNJ422" s="458"/>
      <c r="LNK422" s="458"/>
      <c r="LNL422" s="458"/>
      <c r="LNM422" s="458"/>
      <c r="LNN422" s="458"/>
      <c r="LNO422" s="458"/>
      <c r="LNP422" s="458"/>
      <c r="LNQ422" s="458"/>
      <c r="LNR422" s="458"/>
      <c r="LNS422" s="458"/>
      <c r="LNT422" s="458"/>
      <c r="LNU422" s="458"/>
      <c r="LNV422" s="458"/>
      <c r="LNW422" s="458"/>
      <c r="LNX422" s="458"/>
      <c r="LNY422" s="458"/>
      <c r="LNZ422" s="458"/>
      <c r="LOA422" s="458"/>
      <c r="LOB422" s="458"/>
      <c r="LOC422" s="458"/>
      <c r="LOD422" s="458"/>
      <c r="LOE422" s="458"/>
      <c r="LOF422" s="458"/>
      <c r="LOG422" s="458"/>
      <c r="LOH422" s="458"/>
      <c r="LOI422" s="458"/>
      <c r="LOJ422" s="458"/>
      <c r="LOK422" s="458"/>
      <c r="LOL422" s="458"/>
      <c r="LOM422" s="458"/>
      <c r="LON422" s="458"/>
      <c r="LOO422" s="458"/>
      <c r="LOP422" s="458"/>
      <c r="LOQ422" s="458"/>
      <c r="LOR422" s="458"/>
      <c r="LOS422" s="458"/>
      <c r="LOT422" s="458"/>
      <c r="LOU422" s="458"/>
      <c r="LOV422" s="458"/>
      <c r="LOW422" s="458"/>
      <c r="LOX422" s="458"/>
      <c r="LOY422" s="458"/>
      <c r="LOZ422" s="458"/>
      <c r="LPA422" s="458"/>
      <c r="LPB422" s="458"/>
      <c r="LPC422" s="458"/>
      <c r="LPD422" s="458"/>
      <c r="LPE422" s="458"/>
      <c r="LPF422" s="458"/>
      <c r="LPG422" s="458"/>
      <c r="LPH422" s="458"/>
      <c r="LPI422" s="458"/>
      <c r="LPJ422" s="458"/>
      <c r="LPK422" s="458"/>
      <c r="LPL422" s="458"/>
      <c r="LPM422" s="458"/>
      <c r="LPN422" s="458"/>
      <c r="LPO422" s="458"/>
      <c r="LPP422" s="458"/>
      <c r="LPQ422" s="458"/>
      <c r="LPR422" s="458"/>
      <c r="LPS422" s="458"/>
      <c r="LPT422" s="458"/>
      <c r="LPU422" s="458"/>
      <c r="LPV422" s="458"/>
      <c r="LPW422" s="458"/>
      <c r="LPX422" s="458"/>
      <c r="LPY422" s="458"/>
      <c r="LPZ422" s="458"/>
      <c r="LQA422" s="458"/>
      <c r="LQB422" s="458"/>
      <c r="LQC422" s="458"/>
      <c r="LQD422" s="458"/>
      <c r="LQE422" s="458"/>
      <c r="LQF422" s="458"/>
      <c r="LQG422" s="458"/>
      <c r="LQH422" s="458"/>
      <c r="LQI422" s="458"/>
      <c r="LQJ422" s="458"/>
      <c r="LQK422" s="458"/>
      <c r="LQL422" s="458"/>
      <c r="LQM422" s="458"/>
      <c r="LQN422" s="458"/>
      <c r="LQO422" s="458"/>
      <c r="LQP422" s="458"/>
      <c r="LQQ422" s="458"/>
      <c r="LQR422" s="458"/>
      <c r="LQS422" s="458"/>
      <c r="LQT422" s="458"/>
      <c r="LQU422" s="458"/>
      <c r="LQV422" s="458"/>
      <c r="LQW422" s="458"/>
      <c r="LQX422" s="458"/>
      <c r="LQY422" s="458"/>
      <c r="LQZ422" s="458"/>
      <c r="LRA422" s="458"/>
      <c r="LRB422" s="458"/>
      <c r="LRC422" s="458"/>
      <c r="LRD422" s="458"/>
      <c r="LRE422" s="458"/>
      <c r="LRF422" s="458"/>
      <c r="LRG422" s="458"/>
      <c r="LRH422" s="458"/>
      <c r="LRI422" s="458"/>
      <c r="LRJ422" s="458"/>
      <c r="LRK422" s="458"/>
      <c r="LRL422" s="458"/>
      <c r="LRM422" s="458"/>
      <c r="LRN422" s="458"/>
      <c r="LRO422" s="458"/>
      <c r="LRP422" s="458"/>
      <c r="LRQ422" s="458"/>
      <c r="LRR422" s="458"/>
      <c r="LRS422" s="458"/>
      <c r="LRT422" s="458"/>
      <c r="LRU422" s="458"/>
      <c r="LRV422" s="458"/>
      <c r="LRW422" s="458"/>
      <c r="LRX422" s="458"/>
      <c r="LRY422" s="458"/>
      <c r="LRZ422" s="458"/>
      <c r="LSA422" s="458"/>
      <c r="LSB422" s="458"/>
      <c r="LSC422" s="458"/>
      <c r="LSD422" s="458"/>
      <c r="LSE422" s="458"/>
      <c r="LSF422" s="458"/>
      <c r="LSG422" s="458"/>
      <c r="LSH422" s="458"/>
      <c r="LSI422" s="458"/>
      <c r="LSJ422" s="458"/>
      <c r="LSK422" s="458"/>
      <c r="LSL422" s="458"/>
      <c r="LSM422" s="458"/>
      <c r="LSN422" s="458"/>
      <c r="LSO422" s="458"/>
      <c r="LSP422" s="458"/>
      <c r="LSQ422" s="458"/>
      <c r="LSR422" s="458"/>
      <c r="LSS422" s="458"/>
      <c r="LST422" s="458"/>
      <c r="LSU422" s="458"/>
      <c r="LSV422" s="458"/>
      <c r="LSW422" s="458"/>
      <c r="LSX422" s="458"/>
      <c r="LSY422" s="458"/>
      <c r="LSZ422" s="458"/>
      <c r="LTA422" s="458"/>
      <c r="LTB422" s="458"/>
      <c r="LTC422" s="458"/>
      <c r="LTD422" s="458"/>
      <c r="LTE422" s="458"/>
      <c r="LTF422" s="458"/>
      <c r="LTG422" s="458"/>
      <c r="LTH422" s="458"/>
      <c r="LTI422" s="458"/>
      <c r="LTJ422" s="458"/>
      <c r="LTK422" s="458"/>
      <c r="LTL422" s="458"/>
      <c r="LTM422" s="458"/>
      <c r="LTN422" s="458"/>
      <c r="LTO422" s="458"/>
      <c r="LTP422" s="458"/>
      <c r="LTQ422" s="458"/>
      <c r="LTR422" s="458"/>
      <c r="LTS422" s="458"/>
      <c r="LTT422" s="458"/>
      <c r="LTU422" s="458"/>
      <c r="LTV422" s="458"/>
      <c r="LTW422" s="458"/>
      <c r="LTX422" s="458"/>
      <c r="LTY422" s="458"/>
      <c r="LTZ422" s="458"/>
      <c r="LUA422" s="458"/>
      <c r="LUB422" s="458"/>
      <c r="LUC422" s="458"/>
      <c r="LUD422" s="458"/>
      <c r="LUE422" s="458"/>
      <c r="LUF422" s="458"/>
      <c r="LUG422" s="458"/>
      <c r="LUH422" s="458"/>
      <c r="LUI422" s="458"/>
      <c r="LUJ422" s="458"/>
      <c r="LUK422" s="458"/>
      <c r="LUL422" s="458"/>
      <c r="LUM422" s="458"/>
      <c r="LUN422" s="458"/>
      <c r="LUO422" s="458"/>
      <c r="LUP422" s="458"/>
      <c r="LUQ422" s="458"/>
      <c r="LUR422" s="458"/>
      <c r="LUS422" s="458"/>
      <c r="LUT422" s="458"/>
      <c r="LUU422" s="458"/>
      <c r="LUV422" s="458"/>
      <c r="LUW422" s="458"/>
      <c r="LUX422" s="458"/>
      <c r="LUY422" s="458"/>
      <c r="LUZ422" s="458"/>
      <c r="LVA422" s="458"/>
      <c r="LVB422" s="458"/>
      <c r="LVC422" s="458"/>
      <c r="LVD422" s="458"/>
      <c r="LVE422" s="458"/>
      <c r="LVF422" s="458"/>
      <c r="LVG422" s="458"/>
      <c r="LVH422" s="458"/>
      <c r="LVI422" s="458"/>
      <c r="LVJ422" s="458"/>
      <c r="LVK422" s="458"/>
      <c r="LVL422" s="458"/>
      <c r="LVM422" s="458"/>
      <c r="LVN422" s="458"/>
      <c r="LVO422" s="458"/>
      <c r="LVP422" s="458"/>
      <c r="LVQ422" s="458"/>
      <c r="LVR422" s="458"/>
      <c r="LVS422" s="458"/>
      <c r="LVT422" s="458"/>
      <c r="LVU422" s="458"/>
      <c r="LVV422" s="458"/>
      <c r="LVW422" s="458"/>
      <c r="LVX422" s="458"/>
      <c r="LVY422" s="458"/>
      <c r="LVZ422" s="458"/>
      <c r="LWA422" s="458"/>
      <c r="LWB422" s="458"/>
      <c r="LWC422" s="458"/>
      <c r="LWD422" s="458"/>
      <c r="LWE422" s="458"/>
      <c r="LWF422" s="458"/>
      <c r="LWG422" s="458"/>
      <c r="LWH422" s="458"/>
      <c r="LWI422" s="458"/>
      <c r="LWJ422" s="458"/>
      <c r="LWK422" s="458"/>
      <c r="LWL422" s="458"/>
      <c r="LWM422" s="458"/>
      <c r="LWN422" s="458"/>
      <c r="LWO422" s="458"/>
      <c r="LWP422" s="458"/>
      <c r="LWQ422" s="458"/>
      <c r="LWR422" s="458"/>
      <c r="LWS422" s="458"/>
      <c r="LWT422" s="458"/>
      <c r="LWU422" s="458"/>
      <c r="LWV422" s="458"/>
      <c r="LWW422" s="458"/>
      <c r="LWX422" s="458"/>
      <c r="LWY422" s="458"/>
      <c r="LWZ422" s="458"/>
      <c r="LXA422" s="458"/>
      <c r="LXB422" s="458"/>
      <c r="LXC422" s="458"/>
      <c r="LXD422" s="458"/>
      <c r="LXE422" s="458"/>
      <c r="LXF422" s="458"/>
      <c r="LXG422" s="458"/>
      <c r="LXH422" s="458"/>
      <c r="LXI422" s="458"/>
      <c r="LXJ422" s="458"/>
      <c r="LXK422" s="458"/>
      <c r="LXL422" s="458"/>
      <c r="LXM422" s="458"/>
      <c r="LXN422" s="458"/>
      <c r="LXO422" s="458"/>
      <c r="LXP422" s="458"/>
      <c r="LXQ422" s="458"/>
      <c r="LXR422" s="458"/>
      <c r="LXS422" s="458"/>
      <c r="LXT422" s="458"/>
      <c r="LXU422" s="458"/>
      <c r="LXV422" s="458"/>
      <c r="LXW422" s="458"/>
      <c r="LXX422" s="458"/>
      <c r="LXY422" s="458"/>
      <c r="LXZ422" s="458"/>
      <c r="LYA422" s="458"/>
      <c r="LYB422" s="458"/>
      <c r="LYC422" s="458"/>
      <c r="LYD422" s="458"/>
      <c r="LYE422" s="458"/>
      <c r="LYF422" s="458"/>
      <c r="LYG422" s="458"/>
      <c r="LYH422" s="458"/>
      <c r="LYI422" s="458"/>
      <c r="LYJ422" s="458"/>
      <c r="LYK422" s="458"/>
      <c r="LYL422" s="458"/>
      <c r="LYM422" s="458"/>
      <c r="LYN422" s="458"/>
      <c r="LYO422" s="458"/>
      <c r="LYP422" s="458"/>
      <c r="LYQ422" s="458"/>
      <c r="LYR422" s="458"/>
      <c r="LYS422" s="458"/>
      <c r="LYT422" s="458"/>
      <c r="LYU422" s="458"/>
      <c r="LYV422" s="458"/>
      <c r="LYW422" s="458"/>
      <c r="LYX422" s="458"/>
      <c r="LYY422" s="458"/>
      <c r="LYZ422" s="458"/>
      <c r="LZA422" s="458"/>
      <c r="LZB422" s="458"/>
      <c r="LZC422" s="458"/>
      <c r="LZD422" s="458"/>
      <c r="LZE422" s="458"/>
      <c r="LZF422" s="458"/>
      <c r="LZG422" s="458"/>
      <c r="LZH422" s="458"/>
      <c r="LZI422" s="458"/>
      <c r="LZJ422" s="458"/>
      <c r="LZK422" s="458"/>
      <c r="LZL422" s="458"/>
      <c r="LZM422" s="458"/>
      <c r="LZN422" s="458"/>
      <c r="LZO422" s="458"/>
      <c r="LZP422" s="458"/>
      <c r="LZQ422" s="458"/>
      <c r="LZR422" s="458"/>
      <c r="LZS422" s="458"/>
      <c r="LZT422" s="458"/>
      <c r="LZU422" s="458"/>
      <c r="LZV422" s="458"/>
      <c r="LZW422" s="458"/>
      <c r="LZX422" s="458"/>
      <c r="LZY422" s="458"/>
      <c r="LZZ422" s="458"/>
      <c r="MAA422" s="458"/>
      <c r="MAB422" s="458"/>
      <c r="MAC422" s="458"/>
      <c r="MAD422" s="458"/>
      <c r="MAE422" s="458"/>
      <c r="MAF422" s="458"/>
      <c r="MAG422" s="458"/>
      <c r="MAH422" s="458"/>
      <c r="MAI422" s="458"/>
      <c r="MAJ422" s="458"/>
      <c r="MAK422" s="458"/>
      <c r="MAL422" s="458"/>
      <c r="MAM422" s="458"/>
      <c r="MAN422" s="458"/>
      <c r="MAO422" s="458"/>
      <c r="MAP422" s="458"/>
      <c r="MAQ422" s="458"/>
      <c r="MAR422" s="458"/>
      <c r="MAS422" s="458"/>
      <c r="MAT422" s="458"/>
      <c r="MAU422" s="458"/>
      <c r="MAV422" s="458"/>
      <c r="MAW422" s="458"/>
      <c r="MAX422" s="458"/>
      <c r="MAY422" s="458"/>
      <c r="MAZ422" s="458"/>
      <c r="MBA422" s="458"/>
      <c r="MBB422" s="458"/>
      <c r="MBC422" s="458"/>
      <c r="MBD422" s="458"/>
      <c r="MBE422" s="458"/>
      <c r="MBF422" s="458"/>
      <c r="MBG422" s="458"/>
      <c r="MBH422" s="458"/>
      <c r="MBI422" s="458"/>
      <c r="MBJ422" s="458"/>
      <c r="MBK422" s="458"/>
      <c r="MBL422" s="458"/>
      <c r="MBM422" s="458"/>
      <c r="MBN422" s="458"/>
      <c r="MBO422" s="458"/>
      <c r="MBP422" s="458"/>
      <c r="MBQ422" s="458"/>
      <c r="MBR422" s="458"/>
      <c r="MBS422" s="458"/>
      <c r="MBT422" s="458"/>
      <c r="MBU422" s="458"/>
      <c r="MBV422" s="458"/>
      <c r="MBW422" s="458"/>
      <c r="MBX422" s="458"/>
      <c r="MBY422" s="458"/>
      <c r="MBZ422" s="458"/>
      <c r="MCA422" s="458"/>
      <c r="MCB422" s="458"/>
      <c r="MCC422" s="458"/>
      <c r="MCD422" s="458"/>
      <c r="MCE422" s="458"/>
      <c r="MCF422" s="458"/>
      <c r="MCG422" s="458"/>
      <c r="MCH422" s="458"/>
      <c r="MCI422" s="458"/>
      <c r="MCJ422" s="458"/>
      <c r="MCK422" s="458"/>
      <c r="MCL422" s="458"/>
      <c r="MCM422" s="458"/>
      <c r="MCN422" s="458"/>
      <c r="MCO422" s="458"/>
      <c r="MCP422" s="458"/>
      <c r="MCQ422" s="458"/>
      <c r="MCR422" s="458"/>
      <c r="MCS422" s="458"/>
      <c r="MCT422" s="458"/>
      <c r="MCU422" s="458"/>
      <c r="MCV422" s="458"/>
      <c r="MCW422" s="458"/>
      <c r="MCX422" s="458"/>
      <c r="MCY422" s="458"/>
      <c r="MCZ422" s="458"/>
      <c r="MDA422" s="458"/>
      <c r="MDB422" s="458"/>
      <c r="MDC422" s="458"/>
      <c r="MDD422" s="458"/>
      <c r="MDE422" s="458"/>
      <c r="MDF422" s="458"/>
      <c r="MDG422" s="458"/>
      <c r="MDH422" s="458"/>
      <c r="MDI422" s="458"/>
      <c r="MDJ422" s="458"/>
      <c r="MDK422" s="458"/>
      <c r="MDL422" s="458"/>
      <c r="MDM422" s="458"/>
      <c r="MDN422" s="458"/>
      <c r="MDO422" s="458"/>
      <c r="MDP422" s="458"/>
      <c r="MDQ422" s="458"/>
      <c r="MDR422" s="458"/>
      <c r="MDS422" s="458"/>
      <c r="MDT422" s="458"/>
      <c r="MDU422" s="458"/>
      <c r="MDV422" s="458"/>
      <c r="MDW422" s="458"/>
      <c r="MDX422" s="458"/>
      <c r="MDY422" s="458"/>
      <c r="MDZ422" s="458"/>
      <c r="MEA422" s="458"/>
      <c r="MEB422" s="458"/>
      <c r="MEC422" s="458"/>
      <c r="MED422" s="458"/>
      <c r="MEE422" s="458"/>
      <c r="MEF422" s="458"/>
      <c r="MEG422" s="458"/>
      <c r="MEH422" s="458"/>
      <c r="MEI422" s="458"/>
      <c r="MEJ422" s="458"/>
      <c r="MEK422" s="458"/>
      <c r="MEL422" s="458"/>
      <c r="MEM422" s="458"/>
      <c r="MEN422" s="458"/>
      <c r="MEO422" s="458"/>
      <c r="MEP422" s="458"/>
      <c r="MEQ422" s="458"/>
      <c r="MER422" s="458"/>
      <c r="MES422" s="458"/>
      <c r="MET422" s="458"/>
      <c r="MEU422" s="458"/>
      <c r="MEV422" s="458"/>
      <c r="MEW422" s="458"/>
      <c r="MEX422" s="458"/>
      <c r="MEY422" s="458"/>
      <c r="MEZ422" s="458"/>
      <c r="MFA422" s="458"/>
      <c r="MFB422" s="458"/>
      <c r="MFC422" s="458"/>
      <c r="MFD422" s="458"/>
      <c r="MFE422" s="458"/>
      <c r="MFF422" s="458"/>
      <c r="MFG422" s="458"/>
      <c r="MFH422" s="458"/>
      <c r="MFI422" s="458"/>
      <c r="MFJ422" s="458"/>
      <c r="MFK422" s="458"/>
      <c r="MFL422" s="458"/>
      <c r="MFM422" s="458"/>
      <c r="MFN422" s="458"/>
      <c r="MFO422" s="458"/>
      <c r="MFP422" s="458"/>
      <c r="MFQ422" s="458"/>
      <c r="MFR422" s="458"/>
      <c r="MFS422" s="458"/>
      <c r="MFT422" s="458"/>
      <c r="MFU422" s="458"/>
      <c r="MFV422" s="458"/>
      <c r="MFW422" s="458"/>
      <c r="MFX422" s="458"/>
      <c r="MFY422" s="458"/>
      <c r="MFZ422" s="458"/>
      <c r="MGA422" s="458"/>
      <c r="MGB422" s="458"/>
      <c r="MGC422" s="458"/>
      <c r="MGD422" s="458"/>
      <c r="MGE422" s="458"/>
      <c r="MGF422" s="458"/>
      <c r="MGG422" s="458"/>
      <c r="MGH422" s="458"/>
      <c r="MGI422" s="458"/>
      <c r="MGJ422" s="458"/>
      <c r="MGK422" s="458"/>
      <c r="MGL422" s="458"/>
      <c r="MGM422" s="458"/>
      <c r="MGN422" s="458"/>
      <c r="MGO422" s="458"/>
      <c r="MGP422" s="458"/>
      <c r="MGQ422" s="458"/>
      <c r="MGR422" s="458"/>
      <c r="MGS422" s="458"/>
      <c r="MGT422" s="458"/>
      <c r="MGU422" s="458"/>
      <c r="MGV422" s="458"/>
      <c r="MGW422" s="458"/>
      <c r="MGX422" s="458"/>
      <c r="MGY422" s="458"/>
      <c r="MGZ422" s="458"/>
      <c r="MHA422" s="458"/>
      <c r="MHB422" s="458"/>
      <c r="MHC422" s="458"/>
      <c r="MHD422" s="458"/>
      <c r="MHE422" s="458"/>
      <c r="MHF422" s="458"/>
      <c r="MHG422" s="458"/>
      <c r="MHH422" s="458"/>
      <c r="MHI422" s="458"/>
      <c r="MHJ422" s="458"/>
      <c r="MHK422" s="458"/>
      <c r="MHL422" s="458"/>
      <c r="MHM422" s="458"/>
      <c r="MHN422" s="458"/>
      <c r="MHO422" s="458"/>
      <c r="MHP422" s="458"/>
      <c r="MHQ422" s="458"/>
      <c r="MHR422" s="458"/>
      <c r="MHS422" s="458"/>
      <c r="MHT422" s="458"/>
      <c r="MHU422" s="458"/>
      <c r="MHV422" s="458"/>
      <c r="MHW422" s="458"/>
      <c r="MHX422" s="458"/>
      <c r="MHY422" s="458"/>
      <c r="MHZ422" s="458"/>
      <c r="MIA422" s="458"/>
      <c r="MIB422" s="458"/>
      <c r="MIC422" s="458"/>
      <c r="MID422" s="458"/>
      <c r="MIE422" s="458"/>
      <c r="MIF422" s="458"/>
      <c r="MIG422" s="458"/>
      <c r="MIH422" s="458"/>
      <c r="MII422" s="458"/>
      <c r="MIJ422" s="458"/>
      <c r="MIK422" s="458"/>
      <c r="MIL422" s="458"/>
      <c r="MIM422" s="458"/>
      <c r="MIN422" s="458"/>
      <c r="MIO422" s="458"/>
      <c r="MIP422" s="458"/>
      <c r="MIQ422" s="458"/>
      <c r="MIR422" s="458"/>
      <c r="MIS422" s="458"/>
      <c r="MIT422" s="458"/>
      <c r="MIU422" s="458"/>
      <c r="MIV422" s="458"/>
      <c r="MIW422" s="458"/>
      <c r="MIX422" s="458"/>
      <c r="MIY422" s="458"/>
      <c r="MIZ422" s="458"/>
      <c r="MJA422" s="458"/>
      <c r="MJB422" s="458"/>
      <c r="MJC422" s="458"/>
      <c r="MJD422" s="458"/>
      <c r="MJE422" s="458"/>
      <c r="MJF422" s="458"/>
      <c r="MJG422" s="458"/>
      <c r="MJH422" s="458"/>
      <c r="MJI422" s="458"/>
      <c r="MJJ422" s="458"/>
      <c r="MJK422" s="458"/>
      <c r="MJL422" s="458"/>
      <c r="MJM422" s="458"/>
      <c r="MJN422" s="458"/>
      <c r="MJO422" s="458"/>
      <c r="MJP422" s="458"/>
      <c r="MJQ422" s="458"/>
      <c r="MJR422" s="458"/>
      <c r="MJS422" s="458"/>
      <c r="MJT422" s="458"/>
      <c r="MJU422" s="458"/>
      <c r="MJV422" s="458"/>
      <c r="MJW422" s="458"/>
      <c r="MJX422" s="458"/>
      <c r="MJY422" s="458"/>
      <c r="MJZ422" s="458"/>
      <c r="MKA422" s="458"/>
      <c r="MKB422" s="458"/>
      <c r="MKC422" s="458"/>
      <c r="MKD422" s="458"/>
      <c r="MKE422" s="458"/>
      <c r="MKF422" s="458"/>
      <c r="MKG422" s="458"/>
      <c r="MKH422" s="458"/>
      <c r="MKI422" s="458"/>
      <c r="MKJ422" s="458"/>
      <c r="MKK422" s="458"/>
      <c r="MKL422" s="458"/>
      <c r="MKM422" s="458"/>
      <c r="MKN422" s="458"/>
      <c r="MKO422" s="458"/>
      <c r="MKP422" s="458"/>
      <c r="MKQ422" s="458"/>
      <c r="MKR422" s="458"/>
      <c r="MKS422" s="458"/>
      <c r="MKT422" s="458"/>
      <c r="MKU422" s="458"/>
      <c r="MKV422" s="458"/>
      <c r="MKW422" s="458"/>
      <c r="MKX422" s="458"/>
      <c r="MKY422" s="458"/>
      <c r="MKZ422" s="458"/>
      <c r="MLA422" s="458"/>
      <c r="MLB422" s="458"/>
      <c r="MLC422" s="458"/>
      <c r="MLD422" s="458"/>
      <c r="MLE422" s="458"/>
      <c r="MLF422" s="458"/>
      <c r="MLG422" s="458"/>
      <c r="MLH422" s="458"/>
      <c r="MLI422" s="458"/>
      <c r="MLJ422" s="458"/>
      <c r="MLK422" s="458"/>
      <c r="MLL422" s="458"/>
      <c r="MLM422" s="458"/>
      <c r="MLN422" s="458"/>
      <c r="MLO422" s="458"/>
      <c r="MLP422" s="458"/>
      <c r="MLQ422" s="458"/>
      <c r="MLR422" s="458"/>
      <c r="MLS422" s="458"/>
      <c r="MLT422" s="458"/>
      <c r="MLU422" s="458"/>
      <c r="MLV422" s="458"/>
      <c r="MLW422" s="458"/>
      <c r="MLX422" s="458"/>
      <c r="MLY422" s="458"/>
      <c r="MLZ422" s="458"/>
      <c r="MMA422" s="458"/>
      <c r="MMB422" s="458"/>
      <c r="MMC422" s="458"/>
      <c r="MMD422" s="458"/>
      <c r="MME422" s="458"/>
      <c r="MMF422" s="458"/>
      <c r="MMG422" s="458"/>
      <c r="MMH422" s="458"/>
      <c r="MMI422" s="458"/>
      <c r="MMJ422" s="458"/>
      <c r="MMK422" s="458"/>
      <c r="MML422" s="458"/>
      <c r="MMM422" s="458"/>
      <c r="MMN422" s="458"/>
      <c r="MMO422" s="458"/>
      <c r="MMP422" s="458"/>
      <c r="MMQ422" s="458"/>
      <c r="MMR422" s="458"/>
      <c r="MMS422" s="458"/>
      <c r="MMT422" s="458"/>
      <c r="MMU422" s="458"/>
      <c r="MMV422" s="458"/>
      <c r="MMW422" s="458"/>
      <c r="MMX422" s="458"/>
      <c r="MMY422" s="458"/>
      <c r="MMZ422" s="458"/>
      <c r="MNA422" s="458"/>
      <c r="MNB422" s="458"/>
      <c r="MNC422" s="458"/>
      <c r="MND422" s="458"/>
      <c r="MNE422" s="458"/>
      <c r="MNF422" s="458"/>
      <c r="MNG422" s="458"/>
      <c r="MNH422" s="458"/>
      <c r="MNI422" s="458"/>
      <c r="MNJ422" s="458"/>
      <c r="MNK422" s="458"/>
      <c r="MNL422" s="458"/>
      <c r="MNM422" s="458"/>
      <c r="MNN422" s="458"/>
      <c r="MNO422" s="458"/>
      <c r="MNP422" s="458"/>
      <c r="MNQ422" s="458"/>
      <c r="MNR422" s="458"/>
      <c r="MNS422" s="458"/>
      <c r="MNT422" s="458"/>
      <c r="MNU422" s="458"/>
      <c r="MNV422" s="458"/>
      <c r="MNW422" s="458"/>
      <c r="MNX422" s="458"/>
      <c r="MNY422" s="458"/>
      <c r="MNZ422" s="458"/>
      <c r="MOA422" s="458"/>
      <c r="MOB422" s="458"/>
      <c r="MOC422" s="458"/>
      <c r="MOD422" s="458"/>
      <c r="MOE422" s="458"/>
      <c r="MOF422" s="458"/>
      <c r="MOG422" s="458"/>
      <c r="MOH422" s="458"/>
      <c r="MOI422" s="458"/>
      <c r="MOJ422" s="458"/>
      <c r="MOK422" s="458"/>
      <c r="MOL422" s="458"/>
      <c r="MOM422" s="458"/>
      <c r="MON422" s="458"/>
      <c r="MOO422" s="458"/>
      <c r="MOP422" s="458"/>
      <c r="MOQ422" s="458"/>
      <c r="MOR422" s="458"/>
      <c r="MOS422" s="458"/>
      <c r="MOT422" s="458"/>
      <c r="MOU422" s="458"/>
      <c r="MOV422" s="458"/>
      <c r="MOW422" s="458"/>
      <c r="MOX422" s="458"/>
      <c r="MOY422" s="458"/>
      <c r="MOZ422" s="458"/>
      <c r="MPA422" s="458"/>
      <c r="MPB422" s="458"/>
      <c r="MPC422" s="458"/>
      <c r="MPD422" s="458"/>
      <c r="MPE422" s="458"/>
      <c r="MPF422" s="458"/>
      <c r="MPG422" s="458"/>
      <c r="MPH422" s="458"/>
      <c r="MPI422" s="458"/>
      <c r="MPJ422" s="458"/>
      <c r="MPK422" s="458"/>
      <c r="MPL422" s="458"/>
      <c r="MPM422" s="458"/>
      <c r="MPN422" s="458"/>
      <c r="MPO422" s="458"/>
      <c r="MPP422" s="458"/>
      <c r="MPQ422" s="458"/>
      <c r="MPR422" s="458"/>
      <c r="MPS422" s="458"/>
      <c r="MPT422" s="458"/>
      <c r="MPU422" s="458"/>
      <c r="MPV422" s="458"/>
      <c r="MPW422" s="458"/>
      <c r="MPX422" s="458"/>
      <c r="MPY422" s="458"/>
      <c r="MPZ422" s="458"/>
      <c r="MQA422" s="458"/>
      <c r="MQB422" s="458"/>
      <c r="MQC422" s="458"/>
      <c r="MQD422" s="458"/>
      <c r="MQE422" s="458"/>
      <c r="MQF422" s="458"/>
      <c r="MQG422" s="458"/>
      <c r="MQH422" s="458"/>
      <c r="MQI422" s="458"/>
      <c r="MQJ422" s="458"/>
      <c r="MQK422" s="458"/>
      <c r="MQL422" s="458"/>
      <c r="MQM422" s="458"/>
      <c r="MQN422" s="458"/>
      <c r="MQO422" s="458"/>
      <c r="MQP422" s="458"/>
      <c r="MQQ422" s="458"/>
      <c r="MQR422" s="458"/>
      <c r="MQS422" s="458"/>
      <c r="MQT422" s="458"/>
      <c r="MQU422" s="458"/>
      <c r="MQV422" s="458"/>
      <c r="MQW422" s="458"/>
      <c r="MQX422" s="458"/>
      <c r="MQY422" s="458"/>
      <c r="MQZ422" s="458"/>
      <c r="MRA422" s="458"/>
      <c r="MRB422" s="458"/>
      <c r="MRC422" s="458"/>
      <c r="MRD422" s="458"/>
      <c r="MRE422" s="458"/>
      <c r="MRF422" s="458"/>
      <c r="MRG422" s="458"/>
      <c r="MRH422" s="458"/>
      <c r="MRI422" s="458"/>
      <c r="MRJ422" s="458"/>
      <c r="MRK422" s="458"/>
      <c r="MRL422" s="458"/>
      <c r="MRM422" s="458"/>
      <c r="MRN422" s="458"/>
      <c r="MRO422" s="458"/>
      <c r="MRP422" s="458"/>
      <c r="MRQ422" s="458"/>
      <c r="MRR422" s="458"/>
      <c r="MRS422" s="458"/>
      <c r="MRT422" s="458"/>
      <c r="MRU422" s="458"/>
      <c r="MRV422" s="458"/>
      <c r="MRW422" s="458"/>
      <c r="MRX422" s="458"/>
      <c r="MRY422" s="458"/>
      <c r="MRZ422" s="458"/>
      <c r="MSA422" s="458"/>
      <c r="MSB422" s="458"/>
      <c r="MSC422" s="458"/>
      <c r="MSD422" s="458"/>
      <c r="MSE422" s="458"/>
      <c r="MSF422" s="458"/>
      <c r="MSG422" s="458"/>
      <c r="MSH422" s="458"/>
      <c r="MSI422" s="458"/>
      <c r="MSJ422" s="458"/>
      <c r="MSK422" s="458"/>
      <c r="MSL422" s="458"/>
      <c r="MSM422" s="458"/>
      <c r="MSN422" s="458"/>
      <c r="MSO422" s="458"/>
      <c r="MSP422" s="458"/>
      <c r="MSQ422" s="458"/>
      <c r="MSR422" s="458"/>
      <c r="MSS422" s="458"/>
      <c r="MST422" s="458"/>
      <c r="MSU422" s="458"/>
      <c r="MSV422" s="458"/>
      <c r="MSW422" s="458"/>
      <c r="MSX422" s="458"/>
      <c r="MSY422" s="458"/>
      <c r="MSZ422" s="458"/>
      <c r="MTA422" s="458"/>
      <c r="MTB422" s="458"/>
      <c r="MTC422" s="458"/>
      <c r="MTD422" s="458"/>
      <c r="MTE422" s="458"/>
      <c r="MTF422" s="458"/>
      <c r="MTG422" s="458"/>
      <c r="MTH422" s="458"/>
      <c r="MTI422" s="458"/>
      <c r="MTJ422" s="458"/>
      <c r="MTK422" s="458"/>
      <c r="MTL422" s="458"/>
      <c r="MTM422" s="458"/>
      <c r="MTN422" s="458"/>
      <c r="MTO422" s="458"/>
      <c r="MTP422" s="458"/>
      <c r="MTQ422" s="458"/>
      <c r="MTR422" s="458"/>
      <c r="MTS422" s="458"/>
      <c r="MTT422" s="458"/>
      <c r="MTU422" s="458"/>
      <c r="MTV422" s="458"/>
      <c r="MTW422" s="458"/>
      <c r="MTX422" s="458"/>
      <c r="MTY422" s="458"/>
      <c r="MTZ422" s="458"/>
      <c r="MUA422" s="458"/>
      <c r="MUB422" s="458"/>
      <c r="MUC422" s="458"/>
      <c r="MUD422" s="458"/>
      <c r="MUE422" s="458"/>
      <c r="MUF422" s="458"/>
      <c r="MUG422" s="458"/>
      <c r="MUH422" s="458"/>
      <c r="MUI422" s="458"/>
      <c r="MUJ422" s="458"/>
      <c r="MUK422" s="458"/>
      <c r="MUL422" s="458"/>
      <c r="MUM422" s="458"/>
      <c r="MUN422" s="458"/>
      <c r="MUO422" s="458"/>
      <c r="MUP422" s="458"/>
      <c r="MUQ422" s="458"/>
      <c r="MUR422" s="458"/>
      <c r="MUS422" s="458"/>
      <c r="MUT422" s="458"/>
      <c r="MUU422" s="458"/>
      <c r="MUV422" s="458"/>
      <c r="MUW422" s="458"/>
      <c r="MUX422" s="458"/>
      <c r="MUY422" s="458"/>
      <c r="MUZ422" s="458"/>
      <c r="MVA422" s="458"/>
      <c r="MVB422" s="458"/>
      <c r="MVC422" s="458"/>
      <c r="MVD422" s="458"/>
      <c r="MVE422" s="458"/>
      <c r="MVF422" s="458"/>
      <c r="MVG422" s="458"/>
      <c r="MVH422" s="458"/>
      <c r="MVI422" s="458"/>
      <c r="MVJ422" s="458"/>
      <c r="MVK422" s="458"/>
      <c r="MVL422" s="458"/>
      <c r="MVM422" s="458"/>
      <c r="MVN422" s="458"/>
      <c r="MVO422" s="458"/>
      <c r="MVP422" s="458"/>
      <c r="MVQ422" s="458"/>
      <c r="MVR422" s="458"/>
      <c r="MVS422" s="458"/>
      <c r="MVT422" s="458"/>
      <c r="MVU422" s="458"/>
      <c r="MVV422" s="458"/>
      <c r="MVW422" s="458"/>
      <c r="MVX422" s="458"/>
      <c r="MVY422" s="458"/>
      <c r="MVZ422" s="458"/>
      <c r="MWA422" s="458"/>
      <c r="MWB422" s="458"/>
      <c r="MWC422" s="458"/>
      <c r="MWD422" s="458"/>
      <c r="MWE422" s="458"/>
      <c r="MWF422" s="458"/>
      <c r="MWG422" s="458"/>
      <c r="MWH422" s="458"/>
      <c r="MWI422" s="458"/>
      <c r="MWJ422" s="458"/>
      <c r="MWK422" s="458"/>
      <c r="MWL422" s="458"/>
      <c r="MWM422" s="458"/>
      <c r="MWN422" s="458"/>
      <c r="MWO422" s="458"/>
      <c r="MWP422" s="458"/>
      <c r="MWQ422" s="458"/>
      <c r="MWR422" s="458"/>
      <c r="MWS422" s="458"/>
      <c r="MWT422" s="458"/>
      <c r="MWU422" s="458"/>
      <c r="MWV422" s="458"/>
      <c r="MWW422" s="458"/>
      <c r="MWX422" s="458"/>
      <c r="MWY422" s="458"/>
      <c r="MWZ422" s="458"/>
      <c r="MXA422" s="458"/>
      <c r="MXB422" s="458"/>
      <c r="MXC422" s="458"/>
      <c r="MXD422" s="458"/>
      <c r="MXE422" s="458"/>
      <c r="MXF422" s="458"/>
      <c r="MXG422" s="458"/>
      <c r="MXH422" s="458"/>
      <c r="MXI422" s="458"/>
      <c r="MXJ422" s="458"/>
      <c r="MXK422" s="458"/>
      <c r="MXL422" s="458"/>
      <c r="MXM422" s="458"/>
      <c r="MXN422" s="458"/>
      <c r="MXO422" s="458"/>
      <c r="MXP422" s="458"/>
      <c r="MXQ422" s="458"/>
      <c r="MXR422" s="458"/>
      <c r="MXS422" s="458"/>
      <c r="MXT422" s="458"/>
      <c r="MXU422" s="458"/>
      <c r="MXV422" s="458"/>
      <c r="MXW422" s="458"/>
      <c r="MXX422" s="458"/>
      <c r="MXY422" s="458"/>
      <c r="MXZ422" s="458"/>
      <c r="MYA422" s="458"/>
      <c r="MYB422" s="458"/>
      <c r="MYC422" s="458"/>
      <c r="MYD422" s="458"/>
      <c r="MYE422" s="458"/>
      <c r="MYF422" s="458"/>
      <c r="MYG422" s="458"/>
      <c r="MYH422" s="458"/>
      <c r="MYI422" s="458"/>
      <c r="MYJ422" s="458"/>
      <c r="MYK422" s="458"/>
      <c r="MYL422" s="458"/>
      <c r="MYM422" s="458"/>
      <c r="MYN422" s="458"/>
      <c r="MYO422" s="458"/>
      <c r="MYP422" s="458"/>
      <c r="MYQ422" s="458"/>
      <c r="MYR422" s="458"/>
      <c r="MYS422" s="458"/>
      <c r="MYT422" s="458"/>
      <c r="MYU422" s="458"/>
      <c r="MYV422" s="458"/>
      <c r="MYW422" s="458"/>
      <c r="MYX422" s="458"/>
      <c r="MYY422" s="458"/>
      <c r="MYZ422" s="458"/>
      <c r="MZA422" s="458"/>
      <c r="MZB422" s="458"/>
      <c r="MZC422" s="458"/>
      <c r="MZD422" s="458"/>
      <c r="MZE422" s="458"/>
      <c r="MZF422" s="458"/>
      <c r="MZG422" s="458"/>
      <c r="MZH422" s="458"/>
      <c r="MZI422" s="458"/>
      <c r="MZJ422" s="458"/>
      <c r="MZK422" s="458"/>
      <c r="MZL422" s="458"/>
      <c r="MZM422" s="458"/>
      <c r="MZN422" s="458"/>
      <c r="MZO422" s="458"/>
      <c r="MZP422" s="458"/>
      <c r="MZQ422" s="458"/>
      <c r="MZR422" s="458"/>
      <c r="MZS422" s="458"/>
      <c r="MZT422" s="458"/>
      <c r="MZU422" s="458"/>
      <c r="MZV422" s="458"/>
      <c r="MZW422" s="458"/>
      <c r="MZX422" s="458"/>
      <c r="MZY422" s="458"/>
      <c r="MZZ422" s="458"/>
      <c r="NAA422" s="458"/>
      <c r="NAB422" s="458"/>
      <c r="NAC422" s="458"/>
      <c r="NAD422" s="458"/>
      <c r="NAE422" s="458"/>
      <c r="NAF422" s="458"/>
      <c r="NAG422" s="458"/>
      <c r="NAH422" s="458"/>
      <c r="NAI422" s="458"/>
      <c r="NAJ422" s="458"/>
      <c r="NAK422" s="458"/>
      <c r="NAL422" s="458"/>
      <c r="NAM422" s="458"/>
      <c r="NAN422" s="458"/>
      <c r="NAO422" s="458"/>
      <c r="NAP422" s="458"/>
      <c r="NAQ422" s="458"/>
      <c r="NAR422" s="458"/>
      <c r="NAS422" s="458"/>
      <c r="NAT422" s="458"/>
      <c r="NAU422" s="458"/>
      <c r="NAV422" s="458"/>
      <c r="NAW422" s="458"/>
      <c r="NAX422" s="458"/>
      <c r="NAY422" s="458"/>
      <c r="NAZ422" s="458"/>
      <c r="NBA422" s="458"/>
      <c r="NBB422" s="458"/>
      <c r="NBC422" s="458"/>
      <c r="NBD422" s="458"/>
      <c r="NBE422" s="458"/>
      <c r="NBF422" s="458"/>
      <c r="NBG422" s="458"/>
      <c r="NBH422" s="458"/>
      <c r="NBI422" s="458"/>
      <c r="NBJ422" s="458"/>
      <c r="NBK422" s="458"/>
      <c r="NBL422" s="458"/>
      <c r="NBM422" s="458"/>
      <c r="NBN422" s="458"/>
      <c r="NBO422" s="458"/>
      <c r="NBP422" s="458"/>
      <c r="NBQ422" s="458"/>
      <c r="NBR422" s="458"/>
      <c r="NBS422" s="458"/>
      <c r="NBT422" s="458"/>
      <c r="NBU422" s="458"/>
      <c r="NBV422" s="458"/>
      <c r="NBW422" s="458"/>
      <c r="NBX422" s="458"/>
      <c r="NBY422" s="458"/>
      <c r="NBZ422" s="458"/>
      <c r="NCA422" s="458"/>
      <c r="NCB422" s="458"/>
      <c r="NCC422" s="458"/>
      <c r="NCD422" s="458"/>
      <c r="NCE422" s="458"/>
      <c r="NCF422" s="458"/>
      <c r="NCG422" s="458"/>
      <c r="NCH422" s="458"/>
      <c r="NCI422" s="458"/>
      <c r="NCJ422" s="458"/>
      <c r="NCK422" s="458"/>
      <c r="NCL422" s="458"/>
      <c r="NCM422" s="458"/>
      <c r="NCN422" s="458"/>
      <c r="NCO422" s="458"/>
      <c r="NCP422" s="458"/>
      <c r="NCQ422" s="458"/>
      <c r="NCR422" s="458"/>
      <c r="NCS422" s="458"/>
      <c r="NCT422" s="458"/>
      <c r="NCU422" s="458"/>
      <c r="NCV422" s="458"/>
      <c r="NCW422" s="458"/>
      <c r="NCX422" s="458"/>
      <c r="NCY422" s="458"/>
      <c r="NCZ422" s="458"/>
      <c r="NDA422" s="458"/>
      <c r="NDB422" s="458"/>
      <c r="NDC422" s="458"/>
      <c r="NDD422" s="458"/>
      <c r="NDE422" s="458"/>
      <c r="NDF422" s="458"/>
      <c r="NDG422" s="458"/>
      <c r="NDH422" s="458"/>
      <c r="NDI422" s="458"/>
      <c r="NDJ422" s="458"/>
      <c r="NDK422" s="458"/>
      <c r="NDL422" s="458"/>
      <c r="NDM422" s="458"/>
      <c r="NDN422" s="458"/>
      <c r="NDO422" s="458"/>
      <c r="NDP422" s="458"/>
      <c r="NDQ422" s="458"/>
      <c r="NDR422" s="458"/>
      <c r="NDS422" s="458"/>
      <c r="NDT422" s="458"/>
      <c r="NDU422" s="458"/>
      <c r="NDV422" s="458"/>
      <c r="NDW422" s="458"/>
      <c r="NDX422" s="458"/>
      <c r="NDY422" s="458"/>
      <c r="NDZ422" s="458"/>
      <c r="NEA422" s="458"/>
      <c r="NEB422" s="458"/>
      <c r="NEC422" s="458"/>
      <c r="NED422" s="458"/>
      <c r="NEE422" s="458"/>
      <c r="NEF422" s="458"/>
      <c r="NEG422" s="458"/>
      <c r="NEH422" s="458"/>
      <c r="NEI422" s="458"/>
      <c r="NEJ422" s="458"/>
      <c r="NEK422" s="458"/>
      <c r="NEL422" s="458"/>
      <c r="NEM422" s="458"/>
      <c r="NEN422" s="458"/>
      <c r="NEO422" s="458"/>
      <c r="NEP422" s="458"/>
      <c r="NEQ422" s="458"/>
      <c r="NER422" s="458"/>
      <c r="NES422" s="458"/>
      <c r="NET422" s="458"/>
      <c r="NEU422" s="458"/>
      <c r="NEV422" s="458"/>
      <c r="NEW422" s="458"/>
      <c r="NEX422" s="458"/>
      <c r="NEY422" s="458"/>
      <c r="NEZ422" s="458"/>
      <c r="NFA422" s="458"/>
      <c r="NFB422" s="458"/>
      <c r="NFC422" s="458"/>
      <c r="NFD422" s="458"/>
      <c r="NFE422" s="458"/>
      <c r="NFF422" s="458"/>
      <c r="NFG422" s="458"/>
      <c r="NFH422" s="458"/>
      <c r="NFI422" s="458"/>
      <c r="NFJ422" s="458"/>
      <c r="NFK422" s="458"/>
      <c r="NFL422" s="458"/>
      <c r="NFM422" s="458"/>
      <c r="NFN422" s="458"/>
      <c r="NFO422" s="458"/>
      <c r="NFP422" s="458"/>
      <c r="NFQ422" s="458"/>
      <c r="NFR422" s="458"/>
      <c r="NFS422" s="458"/>
      <c r="NFT422" s="458"/>
      <c r="NFU422" s="458"/>
      <c r="NFV422" s="458"/>
      <c r="NFW422" s="458"/>
      <c r="NFX422" s="458"/>
      <c r="NFY422" s="458"/>
      <c r="NFZ422" s="458"/>
      <c r="NGA422" s="458"/>
      <c r="NGB422" s="458"/>
      <c r="NGC422" s="458"/>
      <c r="NGD422" s="458"/>
      <c r="NGE422" s="458"/>
      <c r="NGF422" s="458"/>
      <c r="NGG422" s="458"/>
      <c r="NGH422" s="458"/>
      <c r="NGI422" s="458"/>
      <c r="NGJ422" s="458"/>
      <c r="NGK422" s="458"/>
      <c r="NGL422" s="458"/>
      <c r="NGM422" s="458"/>
      <c r="NGN422" s="458"/>
      <c r="NGO422" s="458"/>
      <c r="NGP422" s="458"/>
      <c r="NGQ422" s="458"/>
      <c r="NGR422" s="458"/>
      <c r="NGS422" s="458"/>
      <c r="NGT422" s="458"/>
      <c r="NGU422" s="458"/>
      <c r="NGV422" s="458"/>
      <c r="NGW422" s="458"/>
      <c r="NGX422" s="458"/>
      <c r="NGY422" s="458"/>
      <c r="NGZ422" s="458"/>
      <c r="NHA422" s="458"/>
      <c r="NHB422" s="458"/>
      <c r="NHC422" s="458"/>
      <c r="NHD422" s="458"/>
      <c r="NHE422" s="458"/>
      <c r="NHF422" s="458"/>
      <c r="NHG422" s="458"/>
      <c r="NHH422" s="458"/>
      <c r="NHI422" s="458"/>
      <c r="NHJ422" s="458"/>
      <c r="NHK422" s="458"/>
      <c r="NHL422" s="458"/>
      <c r="NHM422" s="458"/>
      <c r="NHN422" s="458"/>
      <c r="NHO422" s="458"/>
      <c r="NHP422" s="458"/>
      <c r="NHQ422" s="458"/>
      <c r="NHR422" s="458"/>
      <c r="NHS422" s="458"/>
      <c r="NHT422" s="458"/>
      <c r="NHU422" s="458"/>
      <c r="NHV422" s="458"/>
      <c r="NHW422" s="458"/>
      <c r="NHX422" s="458"/>
      <c r="NHY422" s="458"/>
      <c r="NHZ422" s="458"/>
      <c r="NIA422" s="458"/>
      <c r="NIB422" s="458"/>
      <c r="NIC422" s="458"/>
      <c r="NID422" s="458"/>
      <c r="NIE422" s="458"/>
      <c r="NIF422" s="458"/>
      <c r="NIG422" s="458"/>
      <c r="NIH422" s="458"/>
      <c r="NII422" s="458"/>
      <c r="NIJ422" s="458"/>
      <c r="NIK422" s="458"/>
      <c r="NIL422" s="458"/>
      <c r="NIM422" s="458"/>
      <c r="NIN422" s="458"/>
      <c r="NIO422" s="458"/>
      <c r="NIP422" s="458"/>
      <c r="NIQ422" s="458"/>
      <c r="NIR422" s="458"/>
      <c r="NIS422" s="458"/>
      <c r="NIT422" s="458"/>
      <c r="NIU422" s="458"/>
      <c r="NIV422" s="458"/>
      <c r="NIW422" s="458"/>
      <c r="NIX422" s="458"/>
      <c r="NIY422" s="458"/>
      <c r="NIZ422" s="458"/>
      <c r="NJA422" s="458"/>
      <c r="NJB422" s="458"/>
      <c r="NJC422" s="458"/>
      <c r="NJD422" s="458"/>
      <c r="NJE422" s="458"/>
      <c r="NJF422" s="458"/>
      <c r="NJG422" s="458"/>
      <c r="NJH422" s="458"/>
      <c r="NJI422" s="458"/>
      <c r="NJJ422" s="458"/>
      <c r="NJK422" s="458"/>
      <c r="NJL422" s="458"/>
      <c r="NJM422" s="458"/>
      <c r="NJN422" s="458"/>
      <c r="NJO422" s="458"/>
      <c r="NJP422" s="458"/>
      <c r="NJQ422" s="458"/>
      <c r="NJR422" s="458"/>
      <c r="NJS422" s="458"/>
      <c r="NJT422" s="458"/>
      <c r="NJU422" s="458"/>
      <c r="NJV422" s="458"/>
      <c r="NJW422" s="458"/>
      <c r="NJX422" s="458"/>
      <c r="NJY422" s="458"/>
      <c r="NJZ422" s="458"/>
      <c r="NKA422" s="458"/>
      <c r="NKB422" s="458"/>
      <c r="NKC422" s="458"/>
      <c r="NKD422" s="458"/>
      <c r="NKE422" s="458"/>
      <c r="NKF422" s="458"/>
      <c r="NKG422" s="458"/>
      <c r="NKH422" s="458"/>
      <c r="NKI422" s="458"/>
      <c r="NKJ422" s="458"/>
      <c r="NKK422" s="458"/>
      <c r="NKL422" s="458"/>
      <c r="NKM422" s="458"/>
      <c r="NKN422" s="458"/>
      <c r="NKO422" s="458"/>
      <c r="NKP422" s="458"/>
      <c r="NKQ422" s="458"/>
      <c r="NKR422" s="458"/>
      <c r="NKS422" s="458"/>
      <c r="NKT422" s="458"/>
      <c r="NKU422" s="458"/>
      <c r="NKV422" s="458"/>
      <c r="NKW422" s="458"/>
      <c r="NKX422" s="458"/>
      <c r="NKY422" s="458"/>
      <c r="NKZ422" s="458"/>
      <c r="NLA422" s="458"/>
      <c r="NLB422" s="458"/>
      <c r="NLC422" s="458"/>
      <c r="NLD422" s="458"/>
      <c r="NLE422" s="458"/>
      <c r="NLF422" s="458"/>
      <c r="NLG422" s="458"/>
      <c r="NLH422" s="458"/>
      <c r="NLI422" s="458"/>
      <c r="NLJ422" s="458"/>
      <c r="NLK422" s="458"/>
      <c r="NLL422" s="458"/>
      <c r="NLM422" s="458"/>
      <c r="NLN422" s="458"/>
      <c r="NLO422" s="458"/>
      <c r="NLP422" s="458"/>
      <c r="NLQ422" s="458"/>
      <c r="NLR422" s="458"/>
      <c r="NLS422" s="458"/>
      <c r="NLT422" s="458"/>
      <c r="NLU422" s="458"/>
      <c r="NLV422" s="458"/>
      <c r="NLW422" s="458"/>
      <c r="NLX422" s="458"/>
      <c r="NLY422" s="458"/>
      <c r="NLZ422" s="458"/>
      <c r="NMA422" s="458"/>
      <c r="NMB422" s="458"/>
      <c r="NMC422" s="458"/>
      <c r="NMD422" s="458"/>
      <c r="NME422" s="458"/>
      <c r="NMF422" s="458"/>
      <c r="NMG422" s="458"/>
      <c r="NMH422" s="458"/>
      <c r="NMI422" s="458"/>
      <c r="NMJ422" s="458"/>
      <c r="NMK422" s="458"/>
      <c r="NML422" s="458"/>
      <c r="NMM422" s="458"/>
      <c r="NMN422" s="458"/>
      <c r="NMO422" s="458"/>
      <c r="NMP422" s="458"/>
      <c r="NMQ422" s="458"/>
      <c r="NMR422" s="458"/>
      <c r="NMS422" s="458"/>
      <c r="NMT422" s="458"/>
      <c r="NMU422" s="458"/>
      <c r="NMV422" s="458"/>
      <c r="NMW422" s="458"/>
      <c r="NMX422" s="458"/>
      <c r="NMY422" s="458"/>
      <c r="NMZ422" s="458"/>
      <c r="NNA422" s="458"/>
      <c r="NNB422" s="458"/>
      <c r="NNC422" s="458"/>
      <c r="NND422" s="458"/>
      <c r="NNE422" s="458"/>
      <c r="NNF422" s="458"/>
      <c r="NNG422" s="458"/>
      <c r="NNH422" s="458"/>
      <c r="NNI422" s="458"/>
      <c r="NNJ422" s="458"/>
      <c r="NNK422" s="458"/>
      <c r="NNL422" s="458"/>
      <c r="NNM422" s="458"/>
      <c r="NNN422" s="458"/>
      <c r="NNO422" s="458"/>
      <c r="NNP422" s="458"/>
      <c r="NNQ422" s="458"/>
      <c r="NNR422" s="458"/>
      <c r="NNS422" s="458"/>
      <c r="NNT422" s="458"/>
      <c r="NNU422" s="458"/>
      <c r="NNV422" s="458"/>
      <c r="NNW422" s="458"/>
      <c r="NNX422" s="458"/>
      <c r="NNY422" s="458"/>
      <c r="NNZ422" s="458"/>
      <c r="NOA422" s="458"/>
      <c r="NOB422" s="458"/>
      <c r="NOC422" s="458"/>
      <c r="NOD422" s="458"/>
      <c r="NOE422" s="458"/>
      <c r="NOF422" s="458"/>
      <c r="NOG422" s="458"/>
      <c r="NOH422" s="458"/>
      <c r="NOI422" s="458"/>
      <c r="NOJ422" s="458"/>
      <c r="NOK422" s="458"/>
      <c r="NOL422" s="458"/>
      <c r="NOM422" s="458"/>
      <c r="NON422" s="458"/>
      <c r="NOO422" s="458"/>
      <c r="NOP422" s="458"/>
      <c r="NOQ422" s="458"/>
      <c r="NOR422" s="458"/>
      <c r="NOS422" s="458"/>
      <c r="NOT422" s="458"/>
      <c r="NOU422" s="458"/>
      <c r="NOV422" s="458"/>
      <c r="NOW422" s="458"/>
      <c r="NOX422" s="458"/>
      <c r="NOY422" s="458"/>
      <c r="NOZ422" s="458"/>
      <c r="NPA422" s="458"/>
      <c r="NPB422" s="458"/>
      <c r="NPC422" s="458"/>
      <c r="NPD422" s="458"/>
      <c r="NPE422" s="458"/>
      <c r="NPF422" s="458"/>
      <c r="NPG422" s="458"/>
      <c r="NPH422" s="458"/>
      <c r="NPI422" s="458"/>
      <c r="NPJ422" s="458"/>
      <c r="NPK422" s="458"/>
      <c r="NPL422" s="458"/>
      <c r="NPM422" s="458"/>
      <c r="NPN422" s="458"/>
      <c r="NPO422" s="458"/>
      <c r="NPP422" s="458"/>
      <c r="NPQ422" s="458"/>
      <c r="NPR422" s="458"/>
      <c r="NPS422" s="458"/>
      <c r="NPT422" s="458"/>
      <c r="NPU422" s="458"/>
      <c r="NPV422" s="458"/>
      <c r="NPW422" s="458"/>
      <c r="NPX422" s="458"/>
      <c r="NPY422" s="458"/>
      <c r="NPZ422" s="458"/>
      <c r="NQA422" s="458"/>
      <c r="NQB422" s="458"/>
      <c r="NQC422" s="458"/>
      <c r="NQD422" s="458"/>
      <c r="NQE422" s="458"/>
      <c r="NQF422" s="458"/>
      <c r="NQG422" s="458"/>
      <c r="NQH422" s="458"/>
      <c r="NQI422" s="458"/>
      <c r="NQJ422" s="458"/>
      <c r="NQK422" s="458"/>
      <c r="NQL422" s="458"/>
      <c r="NQM422" s="458"/>
      <c r="NQN422" s="458"/>
      <c r="NQO422" s="458"/>
      <c r="NQP422" s="458"/>
      <c r="NQQ422" s="458"/>
      <c r="NQR422" s="458"/>
      <c r="NQS422" s="458"/>
      <c r="NQT422" s="458"/>
      <c r="NQU422" s="458"/>
      <c r="NQV422" s="458"/>
      <c r="NQW422" s="458"/>
      <c r="NQX422" s="458"/>
      <c r="NQY422" s="458"/>
      <c r="NQZ422" s="458"/>
      <c r="NRA422" s="458"/>
      <c r="NRB422" s="458"/>
      <c r="NRC422" s="458"/>
      <c r="NRD422" s="458"/>
      <c r="NRE422" s="458"/>
      <c r="NRF422" s="458"/>
      <c r="NRG422" s="458"/>
      <c r="NRH422" s="458"/>
      <c r="NRI422" s="458"/>
      <c r="NRJ422" s="458"/>
      <c r="NRK422" s="458"/>
      <c r="NRL422" s="458"/>
      <c r="NRM422" s="458"/>
      <c r="NRN422" s="458"/>
      <c r="NRO422" s="458"/>
      <c r="NRP422" s="458"/>
      <c r="NRQ422" s="458"/>
      <c r="NRR422" s="458"/>
      <c r="NRS422" s="458"/>
      <c r="NRT422" s="458"/>
      <c r="NRU422" s="458"/>
      <c r="NRV422" s="458"/>
      <c r="NRW422" s="458"/>
      <c r="NRX422" s="458"/>
      <c r="NRY422" s="458"/>
      <c r="NRZ422" s="458"/>
      <c r="NSA422" s="458"/>
      <c r="NSB422" s="458"/>
      <c r="NSC422" s="458"/>
      <c r="NSD422" s="458"/>
      <c r="NSE422" s="458"/>
      <c r="NSF422" s="458"/>
      <c r="NSG422" s="458"/>
      <c r="NSH422" s="458"/>
      <c r="NSI422" s="458"/>
      <c r="NSJ422" s="458"/>
      <c r="NSK422" s="458"/>
      <c r="NSL422" s="458"/>
      <c r="NSM422" s="458"/>
      <c r="NSN422" s="458"/>
      <c r="NSO422" s="458"/>
      <c r="NSP422" s="458"/>
      <c r="NSQ422" s="458"/>
      <c r="NSR422" s="458"/>
      <c r="NSS422" s="458"/>
      <c r="NST422" s="458"/>
      <c r="NSU422" s="458"/>
      <c r="NSV422" s="458"/>
      <c r="NSW422" s="458"/>
      <c r="NSX422" s="458"/>
      <c r="NSY422" s="458"/>
      <c r="NSZ422" s="458"/>
      <c r="NTA422" s="458"/>
      <c r="NTB422" s="458"/>
      <c r="NTC422" s="458"/>
      <c r="NTD422" s="458"/>
      <c r="NTE422" s="458"/>
      <c r="NTF422" s="458"/>
      <c r="NTG422" s="458"/>
      <c r="NTH422" s="458"/>
      <c r="NTI422" s="458"/>
      <c r="NTJ422" s="458"/>
      <c r="NTK422" s="458"/>
      <c r="NTL422" s="458"/>
      <c r="NTM422" s="458"/>
      <c r="NTN422" s="458"/>
      <c r="NTO422" s="458"/>
      <c r="NTP422" s="458"/>
      <c r="NTQ422" s="458"/>
      <c r="NTR422" s="458"/>
      <c r="NTS422" s="458"/>
      <c r="NTT422" s="458"/>
      <c r="NTU422" s="458"/>
      <c r="NTV422" s="458"/>
      <c r="NTW422" s="458"/>
      <c r="NTX422" s="458"/>
      <c r="NTY422" s="458"/>
      <c r="NTZ422" s="458"/>
      <c r="NUA422" s="458"/>
      <c r="NUB422" s="458"/>
      <c r="NUC422" s="458"/>
      <c r="NUD422" s="458"/>
      <c r="NUE422" s="458"/>
      <c r="NUF422" s="458"/>
      <c r="NUG422" s="458"/>
      <c r="NUH422" s="458"/>
      <c r="NUI422" s="458"/>
      <c r="NUJ422" s="458"/>
      <c r="NUK422" s="458"/>
      <c r="NUL422" s="458"/>
      <c r="NUM422" s="458"/>
      <c r="NUN422" s="458"/>
      <c r="NUO422" s="458"/>
      <c r="NUP422" s="458"/>
      <c r="NUQ422" s="458"/>
      <c r="NUR422" s="458"/>
      <c r="NUS422" s="458"/>
      <c r="NUT422" s="458"/>
      <c r="NUU422" s="458"/>
      <c r="NUV422" s="458"/>
      <c r="NUW422" s="458"/>
      <c r="NUX422" s="458"/>
      <c r="NUY422" s="458"/>
      <c r="NUZ422" s="458"/>
      <c r="NVA422" s="458"/>
      <c r="NVB422" s="458"/>
      <c r="NVC422" s="458"/>
      <c r="NVD422" s="458"/>
      <c r="NVE422" s="458"/>
      <c r="NVF422" s="458"/>
      <c r="NVG422" s="458"/>
      <c r="NVH422" s="458"/>
      <c r="NVI422" s="458"/>
      <c r="NVJ422" s="458"/>
      <c r="NVK422" s="458"/>
      <c r="NVL422" s="458"/>
      <c r="NVM422" s="458"/>
      <c r="NVN422" s="458"/>
      <c r="NVO422" s="458"/>
      <c r="NVP422" s="458"/>
      <c r="NVQ422" s="458"/>
      <c r="NVR422" s="458"/>
      <c r="NVS422" s="458"/>
      <c r="NVT422" s="458"/>
      <c r="NVU422" s="458"/>
      <c r="NVV422" s="458"/>
      <c r="NVW422" s="458"/>
      <c r="NVX422" s="458"/>
      <c r="NVY422" s="458"/>
      <c r="NVZ422" s="458"/>
      <c r="NWA422" s="458"/>
      <c r="NWB422" s="458"/>
      <c r="NWC422" s="458"/>
      <c r="NWD422" s="458"/>
      <c r="NWE422" s="458"/>
      <c r="NWF422" s="458"/>
      <c r="NWG422" s="458"/>
      <c r="NWH422" s="458"/>
      <c r="NWI422" s="458"/>
      <c r="NWJ422" s="458"/>
      <c r="NWK422" s="458"/>
      <c r="NWL422" s="458"/>
      <c r="NWM422" s="458"/>
      <c r="NWN422" s="458"/>
      <c r="NWO422" s="458"/>
      <c r="NWP422" s="458"/>
      <c r="NWQ422" s="458"/>
      <c r="NWR422" s="458"/>
      <c r="NWS422" s="458"/>
      <c r="NWT422" s="458"/>
      <c r="NWU422" s="458"/>
      <c r="NWV422" s="458"/>
      <c r="NWW422" s="458"/>
      <c r="NWX422" s="458"/>
      <c r="NWY422" s="458"/>
      <c r="NWZ422" s="458"/>
      <c r="NXA422" s="458"/>
      <c r="NXB422" s="458"/>
      <c r="NXC422" s="458"/>
      <c r="NXD422" s="458"/>
      <c r="NXE422" s="458"/>
      <c r="NXF422" s="458"/>
      <c r="NXG422" s="458"/>
      <c r="NXH422" s="458"/>
      <c r="NXI422" s="458"/>
      <c r="NXJ422" s="458"/>
      <c r="NXK422" s="458"/>
      <c r="NXL422" s="458"/>
      <c r="NXM422" s="458"/>
      <c r="NXN422" s="458"/>
      <c r="NXO422" s="458"/>
      <c r="NXP422" s="458"/>
      <c r="NXQ422" s="458"/>
      <c r="NXR422" s="458"/>
      <c r="NXS422" s="458"/>
      <c r="NXT422" s="458"/>
      <c r="NXU422" s="458"/>
      <c r="NXV422" s="458"/>
      <c r="NXW422" s="458"/>
      <c r="NXX422" s="458"/>
      <c r="NXY422" s="458"/>
      <c r="NXZ422" s="458"/>
      <c r="NYA422" s="458"/>
      <c r="NYB422" s="458"/>
      <c r="NYC422" s="458"/>
      <c r="NYD422" s="458"/>
      <c r="NYE422" s="458"/>
      <c r="NYF422" s="458"/>
      <c r="NYG422" s="458"/>
      <c r="NYH422" s="458"/>
      <c r="NYI422" s="458"/>
      <c r="NYJ422" s="458"/>
      <c r="NYK422" s="458"/>
      <c r="NYL422" s="458"/>
      <c r="NYM422" s="458"/>
      <c r="NYN422" s="458"/>
      <c r="NYO422" s="458"/>
      <c r="NYP422" s="458"/>
      <c r="NYQ422" s="458"/>
      <c r="NYR422" s="458"/>
      <c r="NYS422" s="458"/>
      <c r="NYT422" s="458"/>
      <c r="NYU422" s="458"/>
      <c r="NYV422" s="458"/>
      <c r="NYW422" s="458"/>
      <c r="NYX422" s="458"/>
      <c r="NYY422" s="458"/>
      <c r="NYZ422" s="458"/>
      <c r="NZA422" s="458"/>
      <c r="NZB422" s="458"/>
      <c r="NZC422" s="458"/>
      <c r="NZD422" s="458"/>
      <c r="NZE422" s="458"/>
      <c r="NZF422" s="458"/>
      <c r="NZG422" s="458"/>
      <c r="NZH422" s="458"/>
      <c r="NZI422" s="458"/>
      <c r="NZJ422" s="458"/>
      <c r="NZK422" s="458"/>
      <c r="NZL422" s="458"/>
      <c r="NZM422" s="458"/>
      <c r="NZN422" s="458"/>
      <c r="NZO422" s="458"/>
      <c r="NZP422" s="458"/>
      <c r="NZQ422" s="458"/>
      <c r="NZR422" s="458"/>
      <c r="NZS422" s="458"/>
      <c r="NZT422" s="458"/>
      <c r="NZU422" s="458"/>
      <c r="NZV422" s="458"/>
      <c r="NZW422" s="458"/>
      <c r="NZX422" s="458"/>
      <c r="NZY422" s="458"/>
      <c r="NZZ422" s="458"/>
      <c r="OAA422" s="458"/>
      <c r="OAB422" s="458"/>
      <c r="OAC422" s="458"/>
      <c r="OAD422" s="458"/>
      <c r="OAE422" s="458"/>
      <c r="OAF422" s="458"/>
      <c r="OAG422" s="458"/>
      <c r="OAH422" s="458"/>
      <c r="OAI422" s="458"/>
      <c r="OAJ422" s="458"/>
      <c r="OAK422" s="458"/>
      <c r="OAL422" s="458"/>
      <c r="OAM422" s="458"/>
      <c r="OAN422" s="458"/>
      <c r="OAO422" s="458"/>
      <c r="OAP422" s="458"/>
      <c r="OAQ422" s="458"/>
      <c r="OAR422" s="458"/>
      <c r="OAS422" s="458"/>
      <c r="OAT422" s="458"/>
      <c r="OAU422" s="458"/>
      <c r="OAV422" s="458"/>
      <c r="OAW422" s="458"/>
      <c r="OAX422" s="458"/>
      <c r="OAY422" s="458"/>
      <c r="OAZ422" s="458"/>
      <c r="OBA422" s="458"/>
      <c r="OBB422" s="458"/>
      <c r="OBC422" s="458"/>
      <c r="OBD422" s="458"/>
      <c r="OBE422" s="458"/>
      <c r="OBF422" s="458"/>
      <c r="OBG422" s="458"/>
      <c r="OBH422" s="458"/>
      <c r="OBI422" s="458"/>
      <c r="OBJ422" s="458"/>
      <c r="OBK422" s="458"/>
      <c r="OBL422" s="458"/>
      <c r="OBM422" s="458"/>
      <c r="OBN422" s="458"/>
      <c r="OBO422" s="458"/>
      <c r="OBP422" s="458"/>
      <c r="OBQ422" s="458"/>
      <c r="OBR422" s="458"/>
      <c r="OBS422" s="458"/>
      <c r="OBT422" s="458"/>
      <c r="OBU422" s="458"/>
      <c r="OBV422" s="458"/>
      <c r="OBW422" s="458"/>
      <c r="OBX422" s="458"/>
      <c r="OBY422" s="458"/>
      <c r="OBZ422" s="458"/>
      <c r="OCA422" s="458"/>
      <c r="OCB422" s="458"/>
      <c r="OCC422" s="458"/>
      <c r="OCD422" s="458"/>
      <c r="OCE422" s="458"/>
      <c r="OCF422" s="458"/>
      <c r="OCG422" s="458"/>
      <c r="OCH422" s="458"/>
      <c r="OCI422" s="458"/>
      <c r="OCJ422" s="458"/>
      <c r="OCK422" s="458"/>
      <c r="OCL422" s="458"/>
      <c r="OCM422" s="458"/>
      <c r="OCN422" s="458"/>
      <c r="OCO422" s="458"/>
      <c r="OCP422" s="458"/>
      <c r="OCQ422" s="458"/>
      <c r="OCR422" s="458"/>
      <c r="OCS422" s="458"/>
      <c r="OCT422" s="458"/>
      <c r="OCU422" s="458"/>
      <c r="OCV422" s="458"/>
      <c r="OCW422" s="458"/>
      <c r="OCX422" s="458"/>
      <c r="OCY422" s="458"/>
      <c r="OCZ422" s="458"/>
      <c r="ODA422" s="458"/>
      <c r="ODB422" s="458"/>
      <c r="ODC422" s="458"/>
      <c r="ODD422" s="458"/>
      <c r="ODE422" s="458"/>
      <c r="ODF422" s="458"/>
      <c r="ODG422" s="458"/>
      <c r="ODH422" s="458"/>
      <c r="ODI422" s="458"/>
      <c r="ODJ422" s="458"/>
      <c r="ODK422" s="458"/>
      <c r="ODL422" s="458"/>
      <c r="ODM422" s="458"/>
      <c r="ODN422" s="458"/>
      <c r="ODO422" s="458"/>
      <c r="ODP422" s="458"/>
      <c r="ODQ422" s="458"/>
      <c r="ODR422" s="458"/>
      <c r="ODS422" s="458"/>
      <c r="ODT422" s="458"/>
      <c r="ODU422" s="458"/>
      <c r="ODV422" s="458"/>
      <c r="ODW422" s="458"/>
      <c r="ODX422" s="458"/>
      <c r="ODY422" s="458"/>
      <c r="ODZ422" s="458"/>
      <c r="OEA422" s="458"/>
      <c r="OEB422" s="458"/>
      <c r="OEC422" s="458"/>
      <c r="OED422" s="458"/>
      <c r="OEE422" s="458"/>
      <c r="OEF422" s="458"/>
      <c r="OEG422" s="458"/>
      <c r="OEH422" s="458"/>
      <c r="OEI422" s="458"/>
      <c r="OEJ422" s="458"/>
      <c r="OEK422" s="458"/>
      <c r="OEL422" s="458"/>
      <c r="OEM422" s="458"/>
      <c r="OEN422" s="458"/>
      <c r="OEO422" s="458"/>
      <c r="OEP422" s="458"/>
      <c r="OEQ422" s="458"/>
      <c r="OER422" s="458"/>
      <c r="OES422" s="458"/>
      <c r="OET422" s="458"/>
      <c r="OEU422" s="458"/>
      <c r="OEV422" s="458"/>
      <c r="OEW422" s="458"/>
      <c r="OEX422" s="458"/>
      <c r="OEY422" s="458"/>
      <c r="OEZ422" s="458"/>
      <c r="OFA422" s="458"/>
      <c r="OFB422" s="458"/>
      <c r="OFC422" s="458"/>
      <c r="OFD422" s="458"/>
      <c r="OFE422" s="458"/>
      <c r="OFF422" s="458"/>
      <c r="OFG422" s="458"/>
      <c r="OFH422" s="458"/>
      <c r="OFI422" s="458"/>
      <c r="OFJ422" s="458"/>
      <c r="OFK422" s="458"/>
      <c r="OFL422" s="458"/>
      <c r="OFM422" s="458"/>
      <c r="OFN422" s="458"/>
      <c r="OFO422" s="458"/>
      <c r="OFP422" s="458"/>
      <c r="OFQ422" s="458"/>
      <c r="OFR422" s="458"/>
      <c r="OFS422" s="458"/>
      <c r="OFT422" s="458"/>
      <c r="OFU422" s="458"/>
      <c r="OFV422" s="458"/>
      <c r="OFW422" s="458"/>
      <c r="OFX422" s="458"/>
      <c r="OFY422" s="458"/>
      <c r="OFZ422" s="458"/>
      <c r="OGA422" s="458"/>
      <c r="OGB422" s="458"/>
      <c r="OGC422" s="458"/>
      <c r="OGD422" s="458"/>
      <c r="OGE422" s="458"/>
      <c r="OGF422" s="458"/>
      <c r="OGG422" s="458"/>
      <c r="OGH422" s="458"/>
      <c r="OGI422" s="458"/>
      <c r="OGJ422" s="458"/>
      <c r="OGK422" s="458"/>
      <c r="OGL422" s="458"/>
      <c r="OGM422" s="458"/>
      <c r="OGN422" s="458"/>
      <c r="OGO422" s="458"/>
      <c r="OGP422" s="458"/>
      <c r="OGQ422" s="458"/>
      <c r="OGR422" s="458"/>
      <c r="OGS422" s="458"/>
      <c r="OGT422" s="458"/>
      <c r="OGU422" s="458"/>
      <c r="OGV422" s="458"/>
      <c r="OGW422" s="458"/>
      <c r="OGX422" s="458"/>
      <c r="OGY422" s="458"/>
      <c r="OGZ422" s="458"/>
      <c r="OHA422" s="458"/>
      <c r="OHB422" s="458"/>
      <c r="OHC422" s="458"/>
      <c r="OHD422" s="458"/>
      <c r="OHE422" s="458"/>
      <c r="OHF422" s="458"/>
      <c r="OHG422" s="458"/>
      <c r="OHH422" s="458"/>
      <c r="OHI422" s="458"/>
      <c r="OHJ422" s="458"/>
      <c r="OHK422" s="458"/>
      <c r="OHL422" s="458"/>
      <c r="OHM422" s="458"/>
      <c r="OHN422" s="458"/>
      <c r="OHO422" s="458"/>
      <c r="OHP422" s="458"/>
      <c r="OHQ422" s="458"/>
      <c r="OHR422" s="458"/>
      <c r="OHS422" s="458"/>
      <c r="OHT422" s="458"/>
      <c r="OHU422" s="458"/>
      <c r="OHV422" s="458"/>
      <c r="OHW422" s="458"/>
      <c r="OHX422" s="458"/>
      <c r="OHY422" s="458"/>
      <c r="OHZ422" s="458"/>
      <c r="OIA422" s="458"/>
      <c r="OIB422" s="458"/>
      <c r="OIC422" s="458"/>
      <c r="OID422" s="458"/>
      <c r="OIE422" s="458"/>
      <c r="OIF422" s="458"/>
      <c r="OIG422" s="458"/>
      <c r="OIH422" s="458"/>
      <c r="OII422" s="458"/>
      <c r="OIJ422" s="458"/>
      <c r="OIK422" s="458"/>
      <c r="OIL422" s="458"/>
      <c r="OIM422" s="458"/>
      <c r="OIN422" s="458"/>
      <c r="OIO422" s="458"/>
      <c r="OIP422" s="458"/>
      <c r="OIQ422" s="458"/>
      <c r="OIR422" s="458"/>
      <c r="OIS422" s="458"/>
      <c r="OIT422" s="458"/>
      <c r="OIU422" s="458"/>
      <c r="OIV422" s="458"/>
      <c r="OIW422" s="458"/>
      <c r="OIX422" s="458"/>
      <c r="OIY422" s="458"/>
      <c r="OIZ422" s="458"/>
      <c r="OJA422" s="458"/>
      <c r="OJB422" s="458"/>
      <c r="OJC422" s="458"/>
      <c r="OJD422" s="458"/>
      <c r="OJE422" s="458"/>
      <c r="OJF422" s="458"/>
      <c r="OJG422" s="458"/>
      <c r="OJH422" s="458"/>
      <c r="OJI422" s="458"/>
      <c r="OJJ422" s="458"/>
      <c r="OJK422" s="458"/>
      <c r="OJL422" s="458"/>
      <c r="OJM422" s="458"/>
      <c r="OJN422" s="458"/>
      <c r="OJO422" s="458"/>
      <c r="OJP422" s="458"/>
      <c r="OJQ422" s="458"/>
      <c r="OJR422" s="458"/>
      <c r="OJS422" s="458"/>
      <c r="OJT422" s="458"/>
      <c r="OJU422" s="458"/>
      <c r="OJV422" s="458"/>
      <c r="OJW422" s="458"/>
      <c r="OJX422" s="458"/>
      <c r="OJY422" s="458"/>
      <c r="OJZ422" s="458"/>
      <c r="OKA422" s="458"/>
      <c r="OKB422" s="458"/>
      <c r="OKC422" s="458"/>
      <c r="OKD422" s="458"/>
      <c r="OKE422" s="458"/>
      <c r="OKF422" s="458"/>
      <c r="OKG422" s="458"/>
      <c r="OKH422" s="458"/>
      <c r="OKI422" s="458"/>
      <c r="OKJ422" s="458"/>
      <c r="OKK422" s="458"/>
      <c r="OKL422" s="458"/>
      <c r="OKM422" s="458"/>
      <c r="OKN422" s="458"/>
      <c r="OKO422" s="458"/>
      <c r="OKP422" s="458"/>
      <c r="OKQ422" s="458"/>
      <c r="OKR422" s="458"/>
      <c r="OKS422" s="458"/>
      <c r="OKT422" s="458"/>
      <c r="OKU422" s="458"/>
      <c r="OKV422" s="458"/>
      <c r="OKW422" s="458"/>
      <c r="OKX422" s="458"/>
      <c r="OKY422" s="458"/>
      <c r="OKZ422" s="458"/>
      <c r="OLA422" s="458"/>
      <c r="OLB422" s="458"/>
      <c r="OLC422" s="458"/>
      <c r="OLD422" s="458"/>
      <c r="OLE422" s="458"/>
      <c r="OLF422" s="458"/>
      <c r="OLG422" s="458"/>
      <c r="OLH422" s="458"/>
      <c r="OLI422" s="458"/>
      <c r="OLJ422" s="458"/>
      <c r="OLK422" s="458"/>
      <c r="OLL422" s="458"/>
      <c r="OLM422" s="458"/>
      <c r="OLN422" s="458"/>
      <c r="OLO422" s="458"/>
      <c r="OLP422" s="458"/>
      <c r="OLQ422" s="458"/>
      <c r="OLR422" s="458"/>
      <c r="OLS422" s="458"/>
      <c r="OLT422" s="458"/>
      <c r="OLU422" s="458"/>
      <c r="OLV422" s="458"/>
      <c r="OLW422" s="458"/>
      <c r="OLX422" s="458"/>
      <c r="OLY422" s="458"/>
      <c r="OLZ422" s="458"/>
      <c r="OMA422" s="458"/>
      <c r="OMB422" s="458"/>
      <c r="OMC422" s="458"/>
      <c r="OMD422" s="458"/>
      <c r="OME422" s="458"/>
      <c r="OMF422" s="458"/>
      <c r="OMG422" s="458"/>
      <c r="OMH422" s="458"/>
      <c r="OMI422" s="458"/>
      <c r="OMJ422" s="458"/>
      <c r="OMK422" s="458"/>
      <c r="OML422" s="458"/>
      <c r="OMM422" s="458"/>
      <c r="OMN422" s="458"/>
      <c r="OMO422" s="458"/>
      <c r="OMP422" s="458"/>
      <c r="OMQ422" s="458"/>
      <c r="OMR422" s="458"/>
      <c r="OMS422" s="458"/>
      <c r="OMT422" s="458"/>
      <c r="OMU422" s="458"/>
      <c r="OMV422" s="458"/>
      <c r="OMW422" s="458"/>
      <c r="OMX422" s="458"/>
      <c r="OMY422" s="458"/>
      <c r="OMZ422" s="458"/>
      <c r="ONA422" s="458"/>
      <c r="ONB422" s="458"/>
      <c r="ONC422" s="458"/>
      <c r="OND422" s="458"/>
      <c r="ONE422" s="458"/>
      <c r="ONF422" s="458"/>
      <c r="ONG422" s="458"/>
      <c r="ONH422" s="458"/>
      <c r="ONI422" s="458"/>
      <c r="ONJ422" s="458"/>
      <c r="ONK422" s="458"/>
      <c r="ONL422" s="458"/>
      <c r="ONM422" s="458"/>
      <c r="ONN422" s="458"/>
      <c r="ONO422" s="458"/>
      <c r="ONP422" s="458"/>
      <c r="ONQ422" s="458"/>
      <c r="ONR422" s="458"/>
      <c r="ONS422" s="458"/>
      <c r="ONT422" s="458"/>
      <c r="ONU422" s="458"/>
      <c r="ONV422" s="458"/>
      <c r="ONW422" s="458"/>
      <c r="ONX422" s="458"/>
      <c r="ONY422" s="458"/>
      <c r="ONZ422" s="458"/>
      <c r="OOA422" s="458"/>
      <c r="OOB422" s="458"/>
      <c r="OOC422" s="458"/>
      <c r="OOD422" s="458"/>
      <c r="OOE422" s="458"/>
      <c r="OOF422" s="458"/>
      <c r="OOG422" s="458"/>
      <c r="OOH422" s="458"/>
      <c r="OOI422" s="458"/>
      <c r="OOJ422" s="458"/>
      <c r="OOK422" s="458"/>
      <c r="OOL422" s="458"/>
      <c r="OOM422" s="458"/>
      <c r="OON422" s="458"/>
      <c r="OOO422" s="458"/>
      <c r="OOP422" s="458"/>
      <c r="OOQ422" s="458"/>
      <c r="OOR422" s="458"/>
      <c r="OOS422" s="458"/>
      <c r="OOT422" s="458"/>
      <c r="OOU422" s="458"/>
      <c r="OOV422" s="458"/>
      <c r="OOW422" s="458"/>
      <c r="OOX422" s="458"/>
      <c r="OOY422" s="458"/>
      <c r="OOZ422" s="458"/>
      <c r="OPA422" s="458"/>
      <c r="OPB422" s="458"/>
      <c r="OPC422" s="458"/>
      <c r="OPD422" s="458"/>
      <c r="OPE422" s="458"/>
      <c r="OPF422" s="458"/>
      <c r="OPG422" s="458"/>
      <c r="OPH422" s="458"/>
      <c r="OPI422" s="458"/>
      <c r="OPJ422" s="458"/>
      <c r="OPK422" s="458"/>
      <c r="OPL422" s="458"/>
      <c r="OPM422" s="458"/>
      <c r="OPN422" s="458"/>
      <c r="OPO422" s="458"/>
      <c r="OPP422" s="458"/>
      <c r="OPQ422" s="458"/>
      <c r="OPR422" s="458"/>
      <c r="OPS422" s="458"/>
      <c r="OPT422" s="458"/>
      <c r="OPU422" s="458"/>
      <c r="OPV422" s="458"/>
      <c r="OPW422" s="458"/>
      <c r="OPX422" s="458"/>
      <c r="OPY422" s="458"/>
      <c r="OPZ422" s="458"/>
      <c r="OQA422" s="458"/>
      <c r="OQB422" s="458"/>
      <c r="OQC422" s="458"/>
      <c r="OQD422" s="458"/>
      <c r="OQE422" s="458"/>
      <c r="OQF422" s="458"/>
      <c r="OQG422" s="458"/>
      <c r="OQH422" s="458"/>
      <c r="OQI422" s="458"/>
      <c r="OQJ422" s="458"/>
      <c r="OQK422" s="458"/>
      <c r="OQL422" s="458"/>
      <c r="OQM422" s="458"/>
      <c r="OQN422" s="458"/>
      <c r="OQO422" s="458"/>
      <c r="OQP422" s="458"/>
      <c r="OQQ422" s="458"/>
      <c r="OQR422" s="458"/>
      <c r="OQS422" s="458"/>
      <c r="OQT422" s="458"/>
      <c r="OQU422" s="458"/>
      <c r="OQV422" s="458"/>
      <c r="OQW422" s="458"/>
      <c r="OQX422" s="458"/>
      <c r="OQY422" s="458"/>
      <c r="OQZ422" s="458"/>
      <c r="ORA422" s="458"/>
      <c r="ORB422" s="458"/>
      <c r="ORC422" s="458"/>
      <c r="ORD422" s="458"/>
      <c r="ORE422" s="458"/>
      <c r="ORF422" s="458"/>
      <c r="ORG422" s="458"/>
      <c r="ORH422" s="458"/>
      <c r="ORI422" s="458"/>
      <c r="ORJ422" s="458"/>
      <c r="ORK422" s="458"/>
      <c r="ORL422" s="458"/>
      <c r="ORM422" s="458"/>
      <c r="ORN422" s="458"/>
      <c r="ORO422" s="458"/>
      <c r="ORP422" s="458"/>
      <c r="ORQ422" s="458"/>
      <c r="ORR422" s="458"/>
      <c r="ORS422" s="458"/>
      <c r="ORT422" s="458"/>
      <c r="ORU422" s="458"/>
      <c r="ORV422" s="458"/>
      <c r="ORW422" s="458"/>
      <c r="ORX422" s="458"/>
      <c r="ORY422" s="458"/>
      <c r="ORZ422" s="458"/>
      <c r="OSA422" s="458"/>
      <c r="OSB422" s="458"/>
      <c r="OSC422" s="458"/>
      <c r="OSD422" s="458"/>
      <c r="OSE422" s="458"/>
      <c r="OSF422" s="458"/>
      <c r="OSG422" s="458"/>
      <c r="OSH422" s="458"/>
      <c r="OSI422" s="458"/>
      <c r="OSJ422" s="458"/>
      <c r="OSK422" s="458"/>
      <c r="OSL422" s="458"/>
      <c r="OSM422" s="458"/>
      <c r="OSN422" s="458"/>
      <c r="OSO422" s="458"/>
      <c r="OSP422" s="458"/>
      <c r="OSQ422" s="458"/>
      <c r="OSR422" s="458"/>
      <c r="OSS422" s="458"/>
      <c r="OST422" s="458"/>
      <c r="OSU422" s="458"/>
      <c r="OSV422" s="458"/>
      <c r="OSW422" s="458"/>
      <c r="OSX422" s="458"/>
      <c r="OSY422" s="458"/>
      <c r="OSZ422" s="458"/>
      <c r="OTA422" s="458"/>
      <c r="OTB422" s="458"/>
      <c r="OTC422" s="458"/>
      <c r="OTD422" s="458"/>
      <c r="OTE422" s="458"/>
      <c r="OTF422" s="458"/>
      <c r="OTG422" s="458"/>
      <c r="OTH422" s="458"/>
      <c r="OTI422" s="458"/>
      <c r="OTJ422" s="458"/>
      <c r="OTK422" s="458"/>
      <c r="OTL422" s="458"/>
      <c r="OTM422" s="458"/>
      <c r="OTN422" s="458"/>
      <c r="OTO422" s="458"/>
      <c r="OTP422" s="458"/>
      <c r="OTQ422" s="458"/>
      <c r="OTR422" s="458"/>
      <c r="OTS422" s="458"/>
      <c r="OTT422" s="458"/>
      <c r="OTU422" s="458"/>
      <c r="OTV422" s="458"/>
      <c r="OTW422" s="458"/>
      <c r="OTX422" s="458"/>
      <c r="OTY422" s="458"/>
      <c r="OTZ422" s="458"/>
      <c r="OUA422" s="458"/>
      <c r="OUB422" s="458"/>
      <c r="OUC422" s="458"/>
      <c r="OUD422" s="458"/>
      <c r="OUE422" s="458"/>
      <c r="OUF422" s="458"/>
      <c r="OUG422" s="458"/>
      <c r="OUH422" s="458"/>
      <c r="OUI422" s="458"/>
      <c r="OUJ422" s="458"/>
      <c r="OUK422" s="458"/>
      <c r="OUL422" s="458"/>
      <c r="OUM422" s="458"/>
      <c r="OUN422" s="458"/>
      <c r="OUO422" s="458"/>
      <c r="OUP422" s="458"/>
      <c r="OUQ422" s="458"/>
      <c r="OUR422" s="458"/>
      <c r="OUS422" s="458"/>
      <c r="OUT422" s="458"/>
      <c r="OUU422" s="458"/>
      <c r="OUV422" s="458"/>
      <c r="OUW422" s="458"/>
      <c r="OUX422" s="458"/>
      <c r="OUY422" s="458"/>
      <c r="OUZ422" s="458"/>
      <c r="OVA422" s="458"/>
      <c r="OVB422" s="458"/>
      <c r="OVC422" s="458"/>
      <c r="OVD422" s="458"/>
      <c r="OVE422" s="458"/>
      <c r="OVF422" s="458"/>
      <c r="OVG422" s="458"/>
      <c r="OVH422" s="458"/>
      <c r="OVI422" s="458"/>
      <c r="OVJ422" s="458"/>
      <c r="OVK422" s="458"/>
      <c r="OVL422" s="458"/>
      <c r="OVM422" s="458"/>
      <c r="OVN422" s="458"/>
      <c r="OVO422" s="458"/>
      <c r="OVP422" s="458"/>
      <c r="OVQ422" s="458"/>
      <c r="OVR422" s="458"/>
      <c r="OVS422" s="458"/>
      <c r="OVT422" s="458"/>
      <c r="OVU422" s="458"/>
      <c r="OVV422" s="458"/>
      <c r="OVW422" s="458"/>
      <c r="OVX422" s="458"/>
      <c r="OVY422" s="458"/>
      <c r="OVZ422" s="458"/>
      <c r="OWA422" s="458"/>
      <c r="OWB422" s="458"/>
      <c r="OWC422" s="458"/>
      <c r="OWD422" s="458"/>
      <c r="OWE422" s="458"/>
      <c r="OWF422" s="458"/>
      <c r="OWG422" s="458"/>
      <c r="OWH422" s="458"/>
      <c r="OWI422" s="458"/>
      <c r="OWJ422" s="458"/>
      <c r="OWK422" s="458"/>
      <c r="OWL422" s="458"/>
      <c r="OWM422" s="458"/>
      <c r="OWN422" s="458"/>
      <c r="OWO422" s="458"/>
      <c r="OWP422" s="458"/>
      <c r="OWQ422" s="458"/>
      <c r="OWR422" s="458"/>
      <c r="OWS422" s="458"/>
      <c r="OWT422" s="458"/>
      <c r="OWU422" s="458"/>
      <c r="OWV422" s="458"/>
      <c r="OWW422" s="458"/>
      <c r="OWX422" s="458"/>
      <c r="OWY422" s="458"/>
      <c r="OWZ422" s="458"/>
      <c r="OXA422" s="458"/>
      <c r="OXB422" s="458"/>
      <c r="OXC422" s="458"/>
      <c r="OXD422" s="458"/>
      <c r="OXE422" s="458"/>
      <c r="OXF422" s="458"/>
      <c r="OXG422" s="458"/>
      <c r="OXH422" s="458"/>
      <c r="OXI422" s="458"/>
      <c r="OXJ422" s="458"/>
      <c r="OXK422" s="458"/>
      <c r="OXL422" s="458"/>
      <c r="OXM422" s="458"/>
      <c r="OXN422" s="458"/>
      <c r="OXO422" s="458"/>
      <c r="OXP422" s="458"/>
      <c r="OXQ422" s="458"/>
      <c r="OXR422" s="458"/>
      <c r="OXS422" s="458"/>
      <c r="OXT422" s="458"/>
      <c r="OXU422" s="458"/>
      <c r="OXV422" s="458"/>
      <c r="OXW422" s="458"/>
      <c r="OXX422" s="458"/>
      <c r="OXY422" s="458"/>
      <c r="OXZ422" s="458"/>
      <c r="OYA422" s="458"/>
      <c r="OYB422" s="458"/>
      <c r="OYC422" s="458"/>
      <c r="OYD422" s="458"/>
      <c r="OYE422" s="458"/>
      <c r="OYF422" s="458"/>
      <c r="OYG422" s="458"/>
      <c r="OYH422" s="458"/>
      <c r="OYI422" s="458"/>
      <c r="OYJ422" s="458"/>
      <c r="OYK422" s="458"/>
      <c r="OYL422" s="458"/>
      <c r="OYM422" s="458"/>
      <c r="OYN422" s="458"/>
      <c r="OYO422" s="458"/>
      <c r="OYP422" s="458"/>
      <c r="OYQ422" s="458"/>
      <c r="OYR422" s="458"/>
      <c r="OYS422" s="458"/>
      <c r="OYT422" s="458"/>
      <c r="OYU422" s="458"/>
      <c r="OYV422" s="458"/>
      <c r="OYW422" s="458"/>
      <c r="OYX422" s="458"/>
      <c r="OYY422" s="458"/>
      <c r="OYZ422" s="458"/>
      <c r="OZA422" s="458"/>
      <c r="OZB422" s="458"/>
      <c r="OZC422" s="458"/>
      <c r="OZD422" s="458"/>
      <c r="OZE422" s="458"/>
      <c r="OZF422" s="458"/>
      <c r="OZG422" s="458"/>
      <c r="OZH422" s="458"/>
      <c r="OZI422" s="458"/>
      <c r="OZJ422" s="458"/>
      <c r="OZK422" s="458"/>
      <c r="OZL422" s="458"/>
      <c r="OZM422" s="458"/>
      <c r="OZN422" s="458"/>
      <c r="OZO422" s="458"/>
      <c r="OZP422" s="458"/>
      <c r="OZQ422" s="458"/>
      <c r="OZR422" s="458"/>
      <c r="OZS422" s="458"/>
      <c r="OZT422" s="458"/>
      <c r="OZU422" s="458"/>
      <c r="OZV422" s="458"/>
      <c r="OZW422" s="458"/>
      <c r="OZX422" s="458"/>
      <c r="OZY422" s="458"/>
      <c r="OZZ422" s="458"/>
      <c r="PAA422" s="458"/>
      <c r="PAB422" s="458"/>
      <c r="PAC422" s="458"/>
      <c r="PAD422" s="458"/>
      <c r="PAE422" s="458"/>
      <c r="PAF422" s="458"/>
      <c r="PAG422" s="458"/>
      <c r="PAH422" s="458"/>
      <c r="PAI422" s="458"/>
      <c r="PAJ422" s="458"/>
      <c r="PAK422" s="458"/>
      <c r="PAL422" s="458"/>
      <c r="PAM422" s="458"/>
      <c r="PAN422" s="458"/>
      <c r="PAO422" s="458"/>
      <c r="PAP422" s="458"/>
      <c r="PAQ422" s="458"/>
      <c r="PAR422" s="458"/>
      <c r="PAS422" s="458"/>
      <c r="PAT422" s="458"/>
      <c r="PAU422" s="458"/>
      <c r="PAV422" s="458"/>
      <c r="PAW422" s="458"/>
      <c r="PAX422" s="458"/>
      <c r="PAY422" s="458"/>
      <c r="PAZ422" s="458"/>
      <c r="PBA422" s="458"/>
      <c r="PBB422" s="458"/>
      <c r="PBC422" s="458"/>
      <c r="PBD422" s="458"/>
      <c r="PBE422" s="458"/>
      <c r="PBF422" s="458"/>
      <c r="PBG422" s="458"/>
      <c r="PBH422" s="458"/>
      <c r="PBI422" s="458"/>
      <c r="PBJ422" s="458"/>
      <c r="PBK422" s="458"/>
      <c r="PBL422" s="458"/>
      <c r="PBM422" s="458"/>
      <c r="PBN422" s="458"/>
      <c r="PBO422" s="458"/>
      <c r="PBP422" s="458"/>
      <c r="PBQ422" s="458"/>
      <c r="PBR422" s="458"/>
      <c r="PBS422" s="458"/>
      <c r="PBT422" s="458"/>
      <c r="PBU422" s="458"/>
      <c r="PBV422" s="458"/>
      <c r="PBW422" s="458"/>
      <c r="PBX422" s="458"/>
      <c r="PBY422" s="458"/>
      <c r="PBZ422" s="458"/>
      <c r="PCA422" s="458"/>
      <c r="PCB422" s="458"/>
      <c r="PCC422" s="458"/>
      <c r="PCD422" s="458"/>
      <c r="PCE422" s="458"/>
      <c r="PCF422" s="458"/>
      <c r="PCG422" s="458"/>
      <c r="PCH422" s="458"/>
      <c r="PCI422" s="458"/>
      <c r="PCJ422" s="458"/>
      <c r="PCK422" s="458"/>
      <c r="PCL422" s="458"/>
      <c r="PCM422" s="458"/>
      <c r="PCN422" s="458"/>
      <c r="PCO422" s="458"/>
      <c r="PCP422" s="458"/>
      <c r="PCQ422" s="458"/>
      <c r="PCR422" s="458"/>
      <c r="PCS422" s="458"/>
      <c r="PCT422" s="458"/>
      <c r="PCU422" s="458"/>
      <c r="PCV422" s="458"/>
      <c r="PCW422" s="458"/>
      <c r="PCX422" s="458"/>
      <c r="PCY422" s="458"/>
      <c r="PCZ422" s="458"/>
      <c r="PDA422" s="458"/>
      <c r="PDB422" s="458"/>
      <c r="PDC422" s="458"/>
      <c r="PDD422" s="458"/>
      <c r="PDE422" s="458"/>
      <c r="PDF422" s="458"/>
      <c r="PDG422" s="458"/>
      <c r="PDH422" s="458"/>
      <c r="PDI422" s="458"/>
      <c r="PDJ422" s="458"/>
      <c r="PDK422" s="458"/>
      <c r="PDL422" s="458"/>
      <c r="PDM422" s="458"/>
      <c r="PDN422" s="458"/>
      <c r="PDO422" s="458"/>
      <c r="PDP422" s="458"/>
      <c r="PDQ422" s="458"/>
      <c r="PDR422" s="458"/>
      <c r="PDS422" s="458"/>
      <c r="PDT422" s="458"/>
      <c r="PDU422" s="458"/>
      <c r="PDV422" s="458"/>
      <c r="PDW422" s="458"/>
      <c r="PDX422" s="458"/>
      <c r="PDY422" s="458"/>
      <c r="PDZ422" s="458"/>
      <c r="PEA422" s="458"/>
      <c r="PEB422" s="458"/>
      <c r="PEC422" s="458"/>
      <c r="PED422" s="458"/>
      <c r="PEE422" s="458"/>
      <c r="PEF422" s="458"/>
      <c r="PEG422" s="458"/>
      <c r="PEH422" s="458"/>
      <c r="PEI422" s="458"/>
      <c r="PEJ422" s="458"/>
      <c r="PEK422" s="458"/>
      <c r="PEL422" s="458"/>
      <c r="PEM422" s="458"/>
      <c r="PEN422" s="458"/>
      <c r="PEO422" s="458"/>
      <c r="PEP422" s="458"/>
      <c r="PEQ422" s="458"/>
      <c r="PER422" s="458"/>
      <c r="PES422" s="458"/>
      <c r="PET422" s="458"/>
      <c r="PEU422" s="458"/>
      <c r="PEV422" s="458"/>
      <c r="PEW422" s="458"/>
      <c r="PEX422" s="458"/>
      <c r="PEY422" s="458"/>
      <c r="PEZ422" s="458"/>
      <c r="PFA422" s="458"/>
      <c r="PFB422" s="458"/>
      <c r="PFC422" s="458"/>
      <c r="PFD422" s="458"/>
      <c r="PFE422" s="458"/>
      <c r="PFF422" s="458"/>
      <c r="PFG422" s="458"/>
      <c r="PFH422" s="458"/>
      <c r="PFI422" s="458"/>
      <c r="PFJ422" s="458"/>
      <c r="PFK422" s="458"/>
      <c r="PFL422" s="458"/>
      <c r="PFM422" s="458"/>
      <c r="PFN422" s="458"/>
      <c r="PFO422" s="458"/>
      <c r="PFP422" s="458"/>
      <c r="PFQ422" s="458"/>
      <c r="PFR422" s="458"/>
      <c r="PFS422" s="458"/>
      <c r="PFT422" s="458"/>
      <c r="PFU422" s="458"/>
      <c r="PFV422" s="458"/>
      <c r="PFW422" s="458"/>
      <c r="PFX422" s="458"/>
      <c r="PFY422" s="458"/>
      <c r="PFZ422" s="458"/>
      <c r="PGA422" s="458"/>
      <c r="PGB422" s="458"/>
      <c r="PGC422" s="458"/>
      <c r="PGD422" s="458"/>
      <c r="PGE422" s="458"/>
      <c r="PGF422" s="458"/>
      <c r="PGG422" s="458"/>
      <c r="PGH422" s="458"/>
      <c r="PGI422" s="458"/>
      <c r="PGJ422" s="458"/>
      <c r="PGK422" s="458"/>
      <c r="PGL422" s="458"/>
      <c r="PGM422" s="458"/>
      <c r="PGN422" s="458"/>
      <c r="PGO422" s="458"/>
      <c r="PGP422" s="458"/>
      <c r="PGQ422" s="458"/>
      <c r="PGR422" s="458"/>
      <c r="PGS422" s="458"/>
      <c r="PGT422" s="458"/>
      <c r="PGU422" s="458"/>
      <c r="PGV422" s="458"/>
      <c r="PGW422" s="458"/>
      <c r="PGX422" s="458"/>
      <c r="PGY422" s="458"/>
      <c r="PGZ422" s="458"/>
      <c r="PHA422" s="458"/>
      <c r="PHB422" s="458"/>
      <c r="PHC422" s="458"/>
      <c r="PHD422" s="458"/>
      <c r="PHE422" s="458"/>
      <c r="PHF422" s="458"/>
      <c r="PHG422" s="458"/>
      <c r="PHH422" s="458"/>
      <c r="PHI422" s="458"/>
      <c r="PHJ422" s="458"/>
      <c r="PHK422" s="458"/>
      <c r="PHL422" s="458"/>
      <c r="PHM422" s="458"/>
      <c r="PHN422" s="458"/>
      <c r="PHO422" s="458"/>
      <c r="PHP422" s="458"/>
      <c r="PHQ422" s="458"/>
      <c r="PHR422" s="458"/>
      <c r="PHS422" s="458"/>
      <c r="PHT422" s="458"/>
      <c r="PHU422" s="458"/>
      <c r="PHV422" s="458"/>
      <c r="PHW422" s="458"/>
      <c r="PHX422" s="458"/>
      <c r="PHY422" s="458"/>
      <c r="PHZ422" s="458"/>
      <c r="PIA422" s="458"/>
      <c r="PIB422" s="458"/>
      <c r="PIC422" s="458"/>
      <c r="PID422" s="458"/>
      <c r="PIE422" s="458"/>
      <c r="PIF422" s="458"/>
      <c r="PIG422" s="458"/>
      <c r="PIH422" s="458"/>
      <c r="PII422" s="458"/>
      <c r="PIJ422" s="458"/>
      <c r="PIK422" s="458"/>
      <c r="PIL422" s="458"/>
      <c r="PIM422" s="458"/>
      <c r="PIN422" s="458"/>
      <c r="PIO422" s="458"/>
      <c r="PIP422" s="458"/>
      <c r="PIQ422" s="458"/>
      <c r="PIR422" s="458"/>
      <c r="PIS422" s="458"/>
      <c r="PIT422" s="458"/>
      <c r="PIU422" s="458"/>
      <c r="PIV422" s="458"/>
      <c r="PIW422" s="458"/>
      <c r="PIX422" s="458"/>
      <c r="PIY422" s="458"/>
      <c r="PIZ422" s="458"/>
      <c r="PJA422" s="458"/>
      <c r="PJB422" s="458"/>
      <c r="PJC422" s="458"/>
      <c r="PJD422" s="458"/>
      <c r="PJE422" s="458"/>
      <c r="PJF422" s="458"/>
      <c r="PJG422" s="458"/>
      <c r="PJH422" s="458"/>
      <c r="PJI422" s="458"/>
      <c r="PJJ422" s="458"/>
      <c r="PJK422" s="458"/>
      <c r="PJL422" s="458"/>
      <c r="PJM422" s="458"/>
      <c r="PJN422" s="458"/>
      <c r="PJO422" s="458"/>
      <c r="PJP422" s="458"/>
      <c r="PJQ422" s="458"/>
      <c r="PJR422" s="458"/>
      <c r="PJS422" s="458"/>
      <c r="PJT422" s="458"/>
      <c r="PJU422" s="458"/>
      <c r="PJV422" s="458"/>
      <c r="PJW422" s="458"/>
      <c r="PJX422" s="458"/>
      <c r="PJY422" s="458"/>
      <c r="PJZ422" s="458"/>
      <c r="PKA422" s="458"/>
      <c r="PKB422" s="458"/>
      <c r="PKC422" s="458"/>
      <c r="PKD422" s="458"/>
      <c r="PKE422" s="458"/>
      <c r="PKF422" s="458"/>
      <c r="PKG422" s="458"/>
      <c r="PKH422" s="458"/>
      <c r="PKI422" s="458"/>
      <c r="PKJ422" s="458"/>
      <c r="PKK422" s="458"/>
      <c r="PKL422" s="458"/>
      <c r="PKM422" s="458"/>
      <c r="PKN422" s="458"/>
      <c r="PKO422" s="458"/>
      <c r="PKP422" s="458"/>
      <c r="PKQ422" s="458"/>
      <c r="PKR422" s="458"/>
      <c r="PKS422" s="458"/>
      <c r="PKT422" s="458"/>
      <c r="PKU422" s="458"/>
      <c r="PKV422" s="458"/>
      <c r="PKW422" s="458"/>
      <c r="PKX422" s="458"/>
      <c r="PKY422" s="458"/>
      <c r="PKZ422" s="458"/>
      <c r="PLA422" s="458"/>
      <c r="PLB422" s="458"/>
      <c r="PLC422" s="458"/>
      <c r="PLD422" s="458"/>
      <c r="PLE422" s="458"/>
      <c r="PLF422" s="458"/>
      <c r="PLG422" s="458"/>
      <c r="PLH422" s="458"/>
      <c r="PLI422" s="458"/>
      <c r="PLJ422" s="458"/>
      <c r="PLK422" s="458"/>
      <c r="PLL422" s="458"/>
      <c r="PLM422" s="458"/>
      <c r="PLN422" s="458"/>
      <c r="PLO422" s="458"/>
      <c r="PLP422" s="458"/>
      <c r="PLQ422" s="458"/>
      <c r="PLR422" s="458"/>
      <c r="PLS422" s="458"/>
      <c r="PLT422" s="458"/>
      <c r="PLU422" s="458"/>
      <c r="PLV422" s="458"/>
      <c r="PLW422" s="458"/>
      <c r="PLX422" s="458"/>
      <c r="PLY422" s="458"/>
      <c r="PLZ422" s="458"/>
      <c r="PMA422" s="458"/>
      <c r="PMB422" s="458"/>
      <c r="PMC422" s="458"/>
      <c r="PMD422" s="458"/>
      <c r="PME422" s="458"/>
      <c r="PMF422" s="458"/>
      <c r="PMG422" s="458"/>
      <c r="PMH422" s="458"/>
      <c r="PMI422" s="458"/>
      <c r="PMJ422" s="458"/>
      <c r="PMK422" s="458"/>
      <c r="PML422" s="458"/>
      <c r="PMM422" s="458"/>
      <c r="PMN422" s="458"/>
      <c r="PMO422" s="458"/>
      <c r="PMP422" s="458"/>
      <c r="PMQ422" s="458"/>
      <c r="PMR422" s="458"/>
      <c r="PMS422" s="458"/>
      <c r="PMT422" s="458"/>
      <c r="PMU422" s="458"/>
      <c r="PMV422" s="458"/>
      <c r="PMW422" s="458"/>
      <c r="PMX422" s="458"/>
      <c r="PMY422" s="458"/>
      <c r="PMZ422" s="458"/>
      <c r="PNA422" s="458"/>
      <c r="PNB422" s="458"/>
      <c r="PNC422" s="458"/>
      <c r="PND422" s="458"/>
      <c r="PNE422" s="458"/>
      <c r="PNF422" s="458"/>
      <c r="PNG422" s="458"/>
      <c r="PNH422" s="458"/>
      <c r="PNI422" s="458"/>
      <c r="PNJ422" s="458"/>
      <c r="PNK422" s="458"/>
      <c r="PNL422" s="458"/>
      <c r="PNM422" s="458"/>
      <c r="PNN422" s="458"/>
      <c r="PNO422" s="458"/>
      <c r="PNP422" s="458"/>
      <c r="PNQ422" s="458"/>
      <c r="PNR422" s="458"/>
      <c r="PNS422" s="458"/>
      <c r="PNT422" s="458"/>
      <c r="PNU422" s="458"/>
      <c r="PNV422" s="458"/>
      <c r="PNW422" s="458"/>
      <c r="PNX422" s="458"/>
      <c r="PNY422" s="458"/>
      <c r="PNZ422" s="458"/>
      <c r="POA422" s="458"/>
      <c r="POB422" s="458"/>
      <c r="POC422" s="458"/>
      <c r="POD422" s="458"/>
      <c r="POE422" s="458"/>
      <c r="POF422" s="458"/>
      <c r="POG422" s="458"/>
      <c r="POH422" s="458"/>
      <c r="POI422" s="458"/>
      <c r="POJ422" s="458"/>
      <c r="POK422" s="458"/>
      <c r="POL422" s="458"/>
      <c r="POM422" s="458"/>
      <c r="PON422" s="458"/>
      <c r="POO422" s="458"/>
      <c r="POP422" s="458"/>
      <c r="POQ422" s="458"/>
      <c r="POR422" s="458"/>
      <c r="POS422" s="458"/>
      <c r="POT422" s="458"/>
      <c r="POU422" s="458"/>
      <c r="POV422" s="458"/>
      <c r="POW422" s="458"/>
      <c r="POX422" s="458"/>
      <c r="POY422" s="458"/>
      <c r="POZ422" s="458"/>
      <c r="PPA422" s="458"/>
      <c r="PPB422" s="458"/>
      <c r="PPC422" s="458"/>
      <c r="PPD422" s="458"/>
      <c r="PPE422" s="458"/>
      <c r="PPF422" s="458"/>
      <c r="PPG422" s="458"/>
      <c r="PPH422" s="458"/>
      <c r="PPI422" s="458"/>
      <c r="PPJ422" s="458"/>
      <c r="PPK422" s="458"/>
      <c r="PPL422" s="458"/>
      <c r="PPM422" s="458"/>
      <c r="PPN422" s="458"/>
      <c r="PPO422" s="458"/>
      <c r="PPP422" s="458"/>
      <c r="PPQ422" s="458"/>
      <c r="PPR422" s="458"/>
      <c r="PPS422" s="458"/>
      <c r="PPT422" s="458"/>
      <c r="PPU422" s="458"/>
      <c r="PPV422" s="458"/>
      <c r="PPW422" s="458"/>
      <c r="PPX422" s="458"/>
      <c r="PPY422" s="458"/>
      <c r="PPZ422" s="458"/>
      <c r="PQA422" s="458"/>
      <c r="PQB422" s="458"/>
      <c r="PQC422" s="458"/>
      <c r="PQD422" s="458"/>
      <c r="PQE422" s="458"/>
      <c r="PQF422" s="458"/>
      <c r="PQG422" s="458"/>
      <c r="PQH422" s="458"/>
      <c r="PQI422" s="458"/>
      <c r="PQJ422" s="458"/>
      <c r="PQK422" s="458"/>
      <c r="PQL422" s="458"/>
      <c r="PQM422" s="458"/>
      <c r="PQN422" s="458"/>
      <c r="PQO422" s="458"/>
      <c r="PQP422" s="458"/>
      <c r="PQQ422" s="458"/>
      <c r="PQR422" s="458"/>
      <c r="PQS422" s="458"/>
      <c r="PQT422" s="458"/>
      <c r="PQU422" s="458"/>
      <c r="PQV422" s="458"/>
      <c r="PQW422" s="458"/>
      <c r="PQX422" s="458"/>
      <c r="PQY422" s="458"/>
      <c r="PQZ422" s="458"/>
      <c r="PRA422" s="458"/>
      <c r="PRB422" s="458"/>
      <c r="PRC422" s="458"/>
      <c r="PRD422" s="458"/>
      <c r="PRE422" s="458"/>
      <c r="PRF422" s="458"/>
      <c r="PRG422" s="458"/>
      <c r="PRH422" s="458"/>
      <c r="PRI422" s="458"/>
      <c r="PRJ422" s="458"/>
      <c r="PRK422" s="458"/>
      <c r="PRL422" s="458"/>
      <c r="PRM422" s="458"/>
      <c r="PRN422" s="458"/>
      <c r="PRO422" s="458"/>
      <c r="PRP422" s="458"/>
      <c r="PRQ422" s="458"/>
      <c r="PRR422" s="458"/>
      <c r="PRS422" s="458"/>
      <c r="PRT422" s="458"/>
      <c r="PRU422" s="458"/>
      <c r="PRV422" s="458"/>
      <c r="PRW422" s="458"/>
      <c r="PRX422" s="458"/>
      <c r="PRY422" s="458"/>
      <c r="PRZ422" s="458"/>
      <c r="PSA422" s="458"/>
      <c r="PSB422" s="458"/>
      <c r="PSC422" s="458"/>
      <c r="PSD422" s="458"/>
      <c r="PSE422" s="458"/>
      <c r="PSF422" s="458"/>
      <c r="PSG422" s="458"/>
      <c r="PSH422" s="458"/>
      <c r="PSI422" s="458"/>
      <c r="PSJ422" s="458"/>
      <c r="PSK422" s="458"/>
      <c r="PSL422" s="458"/>
      <c r="PSM422" s="458"/>
      <c r="PSN422" s="458"/>
      <c r="PSO422" s="458"/>
      <c r="PSP422" s="458"/>
      <c r="PSQ422" s="458"/>
      <c r="PSR422" s="458"/>
      <c r="PSS422" s="458"/>
      <c r="PST422" s="458"/>
      <c r="PSU422" s="458"/>
      <c r="PSV422" s="458"/>
      <c r="PSW422" s="458"/>
      <c r="PSX422" s="458"/>
      <c r="PSY422" s="458"/>
      <c r="PSZ422" s="458"/>
      <c r="PTA422" s="458"/>
      <c r="PTB422" s="458"/>
      <c r="PTC422" s="458"/>
      <c r="PTD422" s="458"/>
      <c r="PTE422" s="458"/>
      <c r="PTF422" s="458"/>
      <c r="PTG422" s="458"/>
      <c r="PTH422" s="458"/>
      <c r="PTI422" s="458"/>
      <c r="PTJ422" s="458"/>
      <c r="PTK422" s="458"/>
      <c r="PTL422" s="458"/>
      <c r="PTM422" s="458"/>
      <c r="PTN422" s="458"/>
      <c r="PTO422" s="458"/>
      <c r="PTP422" s="458"/>
      <c r="PTQ422" s="458"/>
      <c r="PTR422" s="458"/>
      <c r="PTS422" s="458"/>
      <c r="PTT422" s="458"/>
      <c r="PTU422" s="458"/>
      <c r="PTV422" s="458"/>
      <c r="PTW422" s="458"/>
      <c r="PTX422" s="458"/>
      <c r="PTY422" s="458"/>
      <c r="PTZ422" s="458"/>
      <c r="PUA422" s="458"/>
      <c r="PUB422" s="458"/>
      <c r="PUC422" s="458"/>
      <c r="PUD422" s="458"/>
      <c r="PUE422" s="458"/>
      <c r="PUF422" s="458"/>
      <c r="PUG422" s="458"/>
      <c r="PUH422" s="458"/>
      <c r="PUI422" s="458"/>
      <c r="PUJ422" s="458"/>
      <c r="PUK422" s="458"/>
      <c r="PUL422" s="458"/>
      <c r="PUM422" s="458"/>
      <c r="PUN422" s="458"/>
      <c r="PUO422" s="458"/>
      <c r="PUP422" s="458"/>
      <c r="PUQ422" s="458"/>
      <c r="PUR422" s="458"/>
      <c r="PUS422" s="458"/>
      <c r="PUT422" s="458"/>
      <c r="PUU422" s="458"/>
      <c r="PUV422" s="458"/>
      <c r="PUW422" s="458"/>
      <c r="PUX422" s="458"/>
      <c r="PUY422" s="458"/>
      <c r="PUZ422" s="458"/>
      <c r="PVA422" s="458"/>
      <c r="PVB422" s="458"/>
      <c r="PVC422" s="458"/>
      <c r="PVD422" s="458"/>
      <c r="PVE422" s="458"/>
      <c r="PVF422" s="458"/>
      <c r="PVG422" s="458"/>
      <c r="PVH422" s="458"/>
      <c r="PVI422" s="458"/>
      <c r="PVJ422" s="458"/>
      <c r="PVK422" s="458"/>
      <c r="PVL422" s="458"/>
      <c r="PVM422" s="458"/>
      <c r="PVN422" s="458"/>
      <c r="PVO422" s="458"/>
      <c r="PVP422" s="458"/>
      <c r="PVQ422" s="458"/>
      <c r="PVR422" s="458"/>
      <c r="PVS422" s="458"/>
      <c r="PVT422" s="458"/>
      <c r="PVU422" s="458"/>
      <c r="PVV422" s="458"/>
      <c r="PVW422" s="458"/>
      <c r="PVX422" s="458"/>
      <c r="PVY422" s="458"/>
      <c r="PVZ422" s="458"/>
      <c r="PWA422" s="458"/>
      <c r="PWB422" s="458"/>
      <c r="PWC422" s="458"/>
      <c r="PWD422" s="458"/>
      <c r="PWE422" s="458"/>
      <c r="PWF422" s="458"/>
      <c r="PWG422" s="458"/>
      <c r="PWH422" s="458"/>
      <c r="PWI422" s="458"/>
      <c r="PWJ422" s="458"/>
      <c r="PWK422" s="458"/>
      <c r="PWL422" s="458"/>
      <c r="PWM422" s="458"/>
      <c r="PWN422" s="458"/>
      <c r="PWO422" s="458"/>
      <c r="PWP422" s="458"/>
      <c r="PWQ422" s="458"/>
      <c r="PWR422" s="458"/>
      <c r="PWS422" s="458"/>
      <c r="PWT422" s="458"/>
      <c r="PWU422" s="458"/>
      <c r="PWV422" s="458"/>
      <c r="PWW422" s="458"/>
      <c r="PWX422" s="458"/>
      <c r="PWY422" s="458"/>
      <c r="PWZ422" s="458"/>
      <c r="PXA422" s="458"/>
      <c r="PXB422" s="458"/>
      <c r="PXC422" s="458"/>
      <c r="PXD422" s="458"/>
      <c r="PXE422" s="458"/>
      <c r="PXF422" s="458"/>
      <c r="PXG422" s="458"/>
      <c r="PXH422" s="458"/>
      <c r="PXI422" s="458"/>
      <c r="PXJ422" s="458"/>
      <c r="PXK422" s="458"/>
      <c r="PXL422" s="458"/>
      <c r="PXM422" s="458"/>
      <c r="PXN422" s="458"/>
      <c r="PXO422" s="458"/>
      <c r="PXP422" s="458"/>
      <c r="PXQ422" s="458"/>
      <c r="PXR422" s="458"/>
      <c r="PXS422" s="458"/>
      <c r="PXT422" s="458"/>
      <c r="PXU422" s="458"/>
      <c r="PXV422" s="458"/>
      <c r="PXW422" s="458"/>
      <c r="PXX422" s="458"/>
      <c r="PXY422" s="458"/>
      <c r="PXZ422" s="458"/>
      <c r="PYA422" s="458"/>
      <c r="PYB422" s="458"/>
      <c r="PYC422" s="458"/>
      <c r="PYD422" s="458"/>
      <c r="PYE422" s="458"/>
      <c r="PYF422" s="458"/>
      <c r="PYG422" s="458"/>
      <c r="PYH422" s="458"/>
      <c r="PYI422" s="458"/>
      <c r="PYJ422" s="458"/>
      <c r="PYK422" s="458"/>
      <c r="PYL422" s="458"/>
      <c r="PYM422" s="458"/>
      <c r="PYN422" s="458"/>
      <c r="PYO422" s="458"/>
      <c r="PYP422" s="458"/>
      <c r="PYQ422" s="458"/>
      <c r="PYR422" s="458"/>
      <c r="PYS422" s="458"/>
      <c r="PYT422" s="458"/>
      <c r="PYU422" s="458"/>
      <c r="PYV422" s="458"/>
      <c r="PYW422" s="458"/>
      <c r="PYX422" s="458"/>
      <c r="PYY422" s="458"/>
      <c r="PYZ422" s="458"/>
      <c r="PZA422" s="458"/>
      <c r="PZB422" s="458"/>
      <c r="PZC422" s="458"/>
      <c r="PZD422" s="458"/>
      <c r="PZE422" s="458"/>
      <c r="PZF422" s="458"/>
      <c r="PZG422" s="458"/>
      <c r="PZH422" s="458"/>
      <c r="PZI422" s="458"/>
      <c r="PZJ422" s="458"/>
      <c r="PZK422" s="458"/>
      <c r="PZL422" s="458"/>
      <c r="PZM422" s="458"/>
      <c r="PZN422" s="458"/>
      <c r="PZO422" s="458"/>
      <c r="PZP422" s="458"/>
      <c r="PZQ422" s="458"/>
      <c r="PZR422" s="458"/>
      <c r="PZS422" s="458"/>
      <c r="PZT422" s="458"/>
      <c r="PZU422" s="458"/>
      <c r="PZV422" s="458"/>
      <c r="PZW422" s="458"/>
      <c r="PZX422" s="458"/>
      <c r="PZY422" s="458"/>
      <c r="PZZ422" s="458"/>
      <c r="QAA422" s="458"/>
      <c r="QAB422" s="458"/>
      <c r="QAC422" s="458"/>
      <c r="QAD422" s="458"/>
      <c r="QAE422" s="458"/>
      <c r="QAF422" s="458"/>
      <c r="QAG422" s="458"/>
      <c r="QAH422" s="458"/>
      <c r="QAI422" s="458"/>
      <c r="QAJ422" s="458"/>
      <c r="QAK422" s="458"/>
      <c r="QAL422" s="458"/>
      <c r="QAM422" s="458"/>
      <c r="QAN422" s="458"/>
      <c r="QAO422" s="458"/>
      <c r="QAP422" s="458"/>
      <c r="QAQ422" s="458"/>
      <c r="QAR422" s="458"/>
      <c r="QAS422" s="458"/>
      <c r="QAT422" s="458"/>
      <c r="QAU422" s="458"/>
      <c r="QAV422" s="458"/>
      <c r="QAW422" s="458"/>
      <c r="QAX422" s="458"/>
      <c r="QAY422" s="458"/>
      <c r="QAZ422" s="458"/>
      <c r="QBA422" s="458"/>
      <c r="QBB422" s="458"/>
      <c r="QBC422" s="458"/>
      <c r="QBD422" s="458"/>
      <c r="QBE422" s="458"/>
      <c r="QBF422" s="458"/>
      <c r="QBG422" s="458"/>
      <c r="QBH422" s="458"/>
      <c r="QBI422" s="458"/>
      <c r="QBJ422" s="458"/>
      <c r="QBK422" s="458"/>
      <c r="QBL422" s="458"/>
      <c r="QBM422" s="458"/>
      <c r="QBN422" s="458"/>
      <c r="QBO422" s="458"/>
      <c r="QBP422" s="458"/>
      <c r="QBQ422" s="458"/>
      <c r="QBR422" s="458"/>
      <c r="QBS422" s="458"/>
      <c r="QBT422" s="458"/>
      <c r="QBU422" s="458"/>
      <c r="QBV422" s="458"/>
      <c r="QBW422" s="458"/>
      <c r="QBX422" s="458"/>
      <c r="QBY422" s="458"/>
      <c r="QBZ422" s="458"/>
      <c r="QCA422" s="458"/>
      <c r="QCB422" s="458"/>
      <c r="QCC422" s="458"/>
      <c r="QCD422" s="458"/>
      <c r="QCE422" s="458"/>
      <c r="QCF422" s="458"/>
      <c r="QCG422" s="458"/>
      <c r="QCH422" s="458"/>
      <c r="QCI422" s="458"/>
      <c r="QCJ422" s="458"/>
      <c r="QCK422" s="458"/>
      <c r="QCL422" s="458"/>
      <c r="QCM422" s="458"/>
      <c r="QCN422" s="458"/>
      <c r="QCO422" s="458"/>
      <c r="QCP422" s="458"/>
      <c r="QCQ422" s="458"/>
      <c r="QCR422" s="458"/>
      <c r="QCS422" s="458"/>
      <c r="QCT422" s="458"/>
      <c r="QCU422" s="458"/>
      <c r="QCV422" s="458"/>
      <c r="QCW422" s="458"/>
      <c r="QCX422" s="458"/>
      <c r="QCY422" s="458"/>
      <c r="QCZ422" s="458"/>
      <c r="QDA422" s="458"/>
      <c r="QDB422" s="458"/>
      <c r="QDC422" s="458"/>
      <c r="QDD422" s="458"/>
      <c r="QDE422" s="458"/>
      <c r="QDF422" s="458"/>
      <c r="QDG422" s="458"/>
      <c r="QDH422" s="458"/>
      <c r="QDI422" s="458"/>
      <c r="QDJ422" s="458"/>
      <c r="QDK422" s="458"/>
      <c r="QDL422" s="458"/>
      <c r="QDM422" s="458"/>
      <c r="QDN422" s="458"/>
      <c r="QDO422" s="458"/>
      <c r="QDP422" s="458"/>
      <c r="QDQ422" s="458"/>
      <c r="QDR422" s="458"/>
      <c r="QDS422" s="458"/>
      <c r="QDT422" s="458"/>
      <c r="QDU422" s="458"/>
      <c r="QDV422" s="458"/>
      <c r="QDW422" s="458"/>
      <c r="QDX422" s="458"/>
      <c r="QDY422" s="458"/>
      <c r="QDZ422" s="458"/>
      <c r="QEA422" s="458"/>
      <c r="QEB422" s="458"/>
      <c r="QEC422" s="458"/>
      <c r="QED422" s="458"/>
      <c r="QEE422" s="458"/>
      <c r="QEF422" s="458"/>
      <c r="QEG422" s="458"/>
      <c r="QEH422" s="458"/>
      <c r="QEI422" s="458"/>
      <c r="QEJ422" s="458"/>
      <c r="QEK422" s="458"/>
      <c r="QEL422" s="458"/>
      <c r="QEM422" s="458"/>
      <c r="QEN422" s="458"/>
      <c r="QEO422" s="458"/>
      <c r="QEP422" s="458"/>
      <c r="QEQ422" s="458"/>
      <c r="QER422" s="458"/>
      <c r="QES422" s="458"/>
      <c r="QET422" s="458"/>
      <c r="QEU422" s="458"/>
      <c r="QEV422" s="458"/>
      <c r="QEW422" s="458"/>
      <c r="QEX422" s="458"/>
      <c r="QEY422" s="458"/>
      <c r="QEZ422" s="458"/>
      <c r="QFA422" s="458"/>
      <c r="QFB422" s="458"/>
      <c r="QFC422" s="458"/>
      <c r="QFD422" s="458"/>
      <c r="QFE422" s="458"/>
      <c r="QFF422" s="458"/>
      <c r="QFG422" s="458"/>
      <c r="QFH422" s="458"/>
      <c r="QFI422" s="458"/>
      <c r="QFJ422" s="458"/>
      <c r="QFK422" s="458"/>
      <c r="QFL422" s="458"/>
      <c r="QFM422" s="458"/>
      <c r="QFN422" s="458"/>
      <c r="QFO422" s="458"/>
      <c r="QFP422" s="458"/>
      <c r="QFQ422" s="458"/>
      <c r="QFR422" s="458"/>
      <c r="QFS422" s="458"/>
      <c r="QFT422" s="458"/>
      <c r="QFU422" s="458"/>
      <c r="QFV422" s="458"/>
      <c r="QFW422" s="458"/>
      <c r="QFX422" s="458"/>
      <c r="QFY422" s="458"/>
      <c r="QFZ422" s="458"/>
      <c r="QGA422" s="458"/>
      <c r="QGB422" s="458"/>
      <c r="QGC422" s="458"/>
      <c r="QGD422" s="458"/>
      <c r="QGE422" s="458"/>
      <c r="QGF422" s="458"/>
      <c r="QGG422" s="458"/>
      <c r="QGH422" s="458"/>
      <c r="QGI422" s="458"/>
      <c r="QGJ422" s="458"/>
      <c r="QGK422" s="458"/>
      <c r="QGL422" s="458"/>
      <c r="QGM422" s="458"/>
      <c r="QGN422" s="458"/>
      <c r="QGO422" s="458"/>
      <c r="QGP422" s="458"/>
      <c r="QGQ422" s="458"/>
      <c r="QGR422" s="458"/>
      <c r="QGS422" s="458"/>
      <c r="QGT422" s="458"/>
      <c r="QGU422" s="458"/>
      <c r="QGV422" s="458"/>
      <c r="QGW422" s="458"/>
      <c r="QGX422" s="458"/>
      <c r="QGY422" s="458"/>
      <c r="QGZ422" s="458"/>
      <c r="QHA422" s="458"/>
      <c r="QHB422" s="458"/>
      <c r="QHC422" s="458"/>
      <c r="QHD422" s="458"/>
      <c r="QHE422" s="458"/>
      <c r="QHF422" s="458"/>
      <c r="QHG422" s="458"/>
      <c r="QHH422" s="458"/>
      <c r="QHI422" s="458"/>
      <c r="QHJ422" s="458"/>
      <c r="QHK422" s="458"/>
      <c r="QHL422" s="458"/>
      <c r="QHM422" s="458"/>
      <c r="QHN422" s="458"/>
      <c r="QHO422" s="458"/>
      <c r="QHP422" s="458"/>
      <c r="QHQ422" s="458"/>
      <c r="QHR422" s="458"/>
      <c r="QHS422" s="458"/>
      <c r="QHT422" s="458"/>
      <c r="QHU422" s="458"/>
      <c r="QHV422" s="458"/>
      <c r="QHW422" s="458"/>
      <c r="QHX422" s="458"/>
      <c r="QHY422" s="458"/>
      <c r="QHZ422" s="458"/>
      <c r="QIA422" s="458"/>
      <c r="QIB422" s="458"/>
      <c r="QIC422" s="458"/>
      <c r="QID422" s="458"/>
      <c r="QIE422" s="458"/>
      <c r="QIF422" s="458"/>
      <c r="QIG422" s="458"/>
      <c r="QIH422" s="458"/>
      <c r="QII422" s="458"/>
      <c r="QIJ422" s="458"/>
      <c r="QIK422" s="458"/>
      <c r="QIL422" s="458"/>
      <c r="QIM422" s="458"/>
      <c r="QIN422" s="458"/>
      <c r="QIO422" s="458"/>
      <c r="QIP422" s="458"/>
      <c r="QIQ422" s="458"/>
      <c r="QIR422" s="458"/>
      <c r="QIS422" s="458"/>
      <c r="QIT422" s="458"/>
      <c r="QIU422" s="458"/>
      <c r="QIV422" s="458"/>
      <c r="QIW422" s="458"/>
      <c r="QIX422" s="458"/>
      <c r="QIY422" s="458"/>
      <c r="QIZ422" s="458"/>
      <c r="QJA422" s="458"/>
      <c r="QJB422" s="458"/>
      <c r="QJC422" s="458"/>
      <c r="QJD422" s="458"/>
      <c r="QJE422" s="458"/>
      <c r="QJF422" s="458"/>
      <c r="QJG422" s="458"/>
      <c r="QJH422" s="458"/>
      <c r="QJI422" s="458"/>
      <c r="QJJ422" s="458"/>
      <c r="QJK422" s="458"/>
      <c r="QJL422" s="458"/>
      <c r="QJM422" s="458"/>
      <c r="QJN422" s="458"/>
      <c r="QJO422" s="458"/>
      <c r="QJP422" s="458"/>
      <c r="QJQ422" s="458"/>
      <c r="QJR422" s="458"/>
      <c r="QJS422" s="458"/>
      <c r="QJT422" s="458"/>
      <c r="QJU422" s="458"/>
      <c r="QJV422" s="458"/>
      <c r="QJW422" s="458"/>
      <c r="QJX422" s="458"/>
      <c r="QJY422" s="458"/>
      <c r="QJZ422" s="458"/>
      <c r="QKA422" s="458"/>
      <c r="QKB422" s="458"/>
      <c r="QKC422" s="458"/>
      <c r="QKD422" s="458"/>
      <c r="QKE422" s="458"/>
      <c r="QKF422" s="458"/>
      <c r="QKG422" s="458"/>
      <c r="QKH422" s="458"/>
      <c r="QKI422" s="458"/>
      <c r="QKJ422" s="458"/>
      <c r="QKK422" s="458"/>
      <c r="QKL422" s="458"/>
      <c r="QKM422" s="458"/>
      <c r="QKN422" s="458"/>
      <c r="QKO422" s="458"/>
      <c r="QKP422" s="458"/>
      <c r="QKQ422" s="458"/>
      <c r="QKR422" s="458"/>
      <c r="QKS422" s="458"/>
      <c r="QKT422" s="458"/>
      <c r="QKU422" s="458"/>
      <c r="QKV422" s="458"/>
      <c r="QKW422" s="458"/>
      <c r="QKX422" s="458"/>
      <c r="QKY422" s="458"/>
      <c r="QKZ422" s="458"/>
      <c r="QLA422" s="458"/>
      <c r="QLB422" s="458"/>
      <c r="QLC422" s="458"/>
      <c r="QLD422" s="458"/>
      <c r="QLE422" s="458"/>
      <c r="QLF422" s="458"/>
      <c r="QLG422" s="458"/>
      <c r="QLH422" s="458"/>
      <c r="QLI422" s="458"/>
      <c r="QLJ422" s="458"/>
      <c r="QLK422" s="458"/>
      <c r="QLL422" s="458"/>
      <c r="QLM422" s="458"/>
      <c r="QLN422" s="458"/>
      <c r="QLO422" s="458"/>
      <c r="QLP422" s="458"/>
      <c r="QLQ422" s="458"/>
      <c r="QLR422" s="458"/>
      <c r="QLS422" s="458"/>
      <c r="QLT422" s="458"/>
      <c r="QLU422" s="458"/>
      <c r="QLV422" s="458"/>
      <c r="QLW422" s="458"/>
      <c r="QLX422" s="458"/>
      <c r="QLY422" s="458"/>
      <c r="QLZ422" s="458"/>
      <c r="QMA422" s="458"/>
      <c r="QMB422" s="458"/>
      <c r="QMC422" s="458"/>
      <c r="QMD422" s="458"/>
      <c r="QME422" s="458"/>
      <c r="QMF422" s="458"/>
      <c r="QMG422" s="458"/>
      <c r="QMH422" s="458"/>
      <c r="QMI422" s="458"/>
      <c r="QMJ422" s="458"/>
      <c r="QMK422" s="458"/>
      <c r="QML422" s="458"/>
      <c r="QMM422" s="458"/>
      <c r="QMN422" s="458"/>
      <c r="QMO422" s="458"/>
      <c r="QMP422" s="458"/>
      <c r="QMQ422" s="458"/>
      <c r="QMR422" s="458"/>
      <c r="QMS422" s="458"/>
      <c r="QMT422" s="458"/>
      <c r="QMU422" s="458"/>
      <c r="QMV422" s="458"/>
      <c r="QMW422" s="458"/>
      <c r="QMX422" s="458"/>
      <c r="QMY422" s="458"/>
      <c r="QMZ422" s="458"/>
      <c r="QNA422" s="458"/>
      <c r="QNB422" s="458"/>
      <c r="QNC422" s="458"/>
      <c r="QND422" s="458"/>
      <c r="QNE422" s="458"/>
      <c r="QNF422" s="458"/>
      <c r="QNG422" s="458"/>
      <c r="QNH422" s="458"/>
      <c r="QNI422" s="458"/>
      <c r="QNJ422" s="458"/>
      <c r="QNK422" s="458"/>
      <c r="QNL422" s="458"/>
      <c r="QNM422" s="458"/>
      <c r="QNN422" s="458"/>
      <c r="QNO422" s="458"/>
      <c r="QNP422" s="458"/>
      <c r="QNQ422" s="458"/>
      <c r="QNR422" s="458"/>
      <c r="QNS422" s="458"/>
      <c r="QNT422" s="458"/>
      <c r="QNU422" s="458"/>
      <c r="QNV422" s="458"/>
      <c r="QNW422" s="458"/>
      <c r="QNX422" s="458"/>
      <c r="QNY422" s="458"/>
      <c r="QNZ422" s="458"/>
      <c r="QOA422" s="458"/>
      <c r="QOB422" s="458"/>
      <c r="QOC422" s="458"/>
      <c r="QOD422" s="458"/>
      <c r="QOE422" s="458"/>
      <c r="QOF422" s="458"/>
      <c r="QOG422" s="458"/>
      <c r="QOH422" s="458"/>
      <c r="QOI422" s="458"/>
      <c r="QOJ422" s="458"/>
      <c r="QOK422" s="458"/>
      <c r="QOL422" s="458"/>
      <c r="QOM422" s="458"/>
      <c r="QON422" s="458"/>
      <c r="QOO422" s="458"/>
      <c r="QOP422" s="458"/>
      <c r="QOQ422" s="458"/>
      <c r="QOR422" s="458"/>
      <c r="QOS422" s="458"/>
      <c r="QOT422" s="458"/>
      <c r="QOU422" s="458"/>
      <c r="QOV422" s="458"/>
      <c r="QOW422" s="458"/>
      <c r="QOX422" s="458"/>
      <c r="QOY422" s="458"/>
      <c r="QOZ422" s="458"/>
      <c r="QPA422" s="458"/>
      <c r="QPB422" s="458"/>
      <c r="QPC422" s="458"/>
      <c r="QPD422" s="458"/>
      <c r="QPE422" s="458"/>
      <c r="QPF422" s="458"/>
      <c r="QPG422" s="458"/>
      <c r="QPH422" s="458"/>
      <c r="QPI422" s="458"/>
      <c r="QPJ422" s="458"/>
      <c r="QPK422" s="458"/>
      <c r="QPL422" s="458"/>
      <c r="QPM422" s="458"/>
      <c r="QPN422" s="458"/>
      <c r="QPO422" s="458"/>
      <c r="QPP422" s="458"/>
      <c r="QPQ422" s="458"/>
      <c r="QPR422" s="458"/>
      <c r="QPS422" s="458"/>
      <c r="QPT422" s="458"/>
      <c r="QPU422" s="458"/>
      <c r="QPV422" s="458"/>
      <c r="QPW422" s="458"/>
      <c r="QPX422" s="458"/>
      <c r="QPY422" s="458"/>
      <c r="QPZ422" s="458"/>
      <c r="QQA422" s="458"/>
      <c r="QQB422" s="458"/>
      <c r="QQC422" s="458"/>
      <c r="QQD422" s="458"/>
      <c r="QQE422" s="458"/>
      <c r="QQF422" s="458"/>
      <c r="QQG422" s="458"/>
      <c r="QQH422" s="458"/>
      <c r="QQI422" s="458"/>
      <c r="QQJ422" s="458"/>
      <c r="QQK422" s="458"/>
      <c r="QQL422" s="458"/>
      <c r="QQM422" s="458"/>
      <c r="QQN422" s="458"/>
      <c r="QQO422" s="458"/>
      <c r="QQP422" s="458"/>
      <c r="QQQ422" s="458"/>
      <c r="QQR422" s="458"/>
      <c r="QQS422" s="458"/>
      <c r="QQT422" s="458"/>
      <c r="QQU422" s="458"/>
      <c r="QQV422" s="458"/>
      <c r="QQW422" s="458"/>
      <c r="QQX422" s="458"/>
      <c r="QQY422" s="458"/>
      <c r="QQZ422" s="458"/>
      <c r="QRA422" s="458"/>
      <c r="QRB422" s="458"/>
      <c r="QRC422" s="458"/>
      <c r="QRD422" s="458"/>
      <c r="QRE422" s="458"/>
      <c r="QRF422" s="458"/>
      <c r="QRG422" s="458"/>
      <c r="QRH422" s="458"/>
      <c r="QRI422" s="458"/>
      <c r="QRJ422" s="458"/>
      <c r="QRK422" s="458"/>
      <c r="QRL422" s="458"/>
      <c r="QRM422" s="458"/>
      <c r="QRN422" s="458"/>
      <c r="QRO422" s="458"/>
      <c r="QRP422" s="458"/>
      <c r="QRQ422" s="458"/>
      <c r="QRR422" s="458"/>
      <c r="QRS422" s="458"/>
      <c r="QRT422" s="458"/>
      <c r="QRU422" s="458"/>
      <c r="QRV422" s="458"/>
      <c r="QRW422" s="458"/>
      <c r="QRX422" s="458"/>
      <c r="QRY422" s="458"/>
      <c r="QRZ422" s="458"/>
      <c r="QSA422" s="458"/>
      <c r="QSB422" s="458"/>
      <c r="QSC422" s="458"/>
      <c r="QSD422" s="458"/>
      <c r="QSE422" s="458"/>
      <c r="QSF422" s="458"/>
      <c r="QSG422" s="458"/>
      <c r="QSH422" s="458"/>
      <c r="QSI422" s="458"/>
      <c r="QSJ422" s="458"/>
      <c r="QSK422" s="458"/>
      <c r="QSL422" s="458"/>
      <c r="QSM422" s="458"/>
      <c r="QSN422" s="458"/>
      <c r="QSO422" s="458"/>
      <c r="QSP422" s="458"/>
      <c r="QSQ422" s="458"/>
      <c r="QSR422" s="458"/>
      <c r="QSS422" s="458"/>
      <c r="QST422" s="458"/>
      <c r="QSU422" s="458"/>
      <c r="QSV422" s="458"/>
      <c r="QSW422" s="458"/>
      <c r="QSX422" s="458"/>
      <c r="QSY422" s="458"/>
      <c r="QSZ422" s="458"/>
      <c r="QTA422" s="458"/>
      <c r="QTB422" s="458"/>
      <c r="QTC422" s="458"/>
      <c r="QTD422" s="458"/>
      <c r="QTE422" s="458"/>
      <c r="QTF422" s="458"/>
      <c r="QTG422" s="458"/>
      <c r="QTH422" s="458"/>
      <c r="QTI422" s="458"/>
      <c r="QTJ422" s="458"/>
      <c r="QTK422" s="458"/>
      <c r="QTL422" s="458"/>
      <c r="QTM422" s="458"/>
      <c r="QTN422" s="458"/>
      <c r="QTO422" s="458"/>
      <c r="QTP422" s="458"/>
      <c r="QTQ422" s="458"/>
      <c r="QTR422" s="458"/>
      <c r="QTS422" s="458"/>
      <c r="QTT422" s="458"/>
      <c r="QTU422" s="458"/>
      <c r="QTV422" s="458"/>
      <c r="QTW422" s="458"/>
      <c r="QTX422" s="458"/>
      <c r="QTY422" s="458"/>
      <c r="QTZ422" s="458"/>
      <c r="QUA422" s="458"/>
      <c r="QUB422" s="458"/>
      <c r="QUC422" s="458"/>
      <c r="QUD422" s="458"/>
      <c r="QUE422" s="458"/>
      <c r="QUF422" s="458"/>
      <c r="QUG422" s="458"/>
      <c r="QUH422" s="458"/>
      <c r="QUI422" s="458"/>
      <c r="QUJ422" s="458"/>
      <c r="QUK422" s="458"/>
      <c r="QUL422" s="458"/>
      <c r="QUM422" s="458"/>
      <c r="QUN422" s="458"/>
      <c r="QUO422" s="458"/>
      <c r="QUP422" s="458"/>
      <c r="QUQ422" s="458"/>
      <c r="QUR422" s="458"/>
      <c r="QUS422" s="458"/>
      <c r="QUT422" s="458"/>
      <c r="QUU422" s="458"/>
      <c r="QUV422" s="458"/>
      <c r="QUW422" s="458"/>
      <c r="QUX422" s="458"/>
      <c r="QUY422" s="458"/>
      <c r="QUZ422" s="458"/>
      <c r="QVA422" s="458"/>
      <c r="QVB422" s="458"/>
      <c r="QVC422" s="458"/>
      <c r="QVD422" s="458"/>
      <c r="QVE422" s="458"/>
      <c r="QVF422" s="458"/>
      <c r="QVG422" s="458"/>
      <c r="QVH422" s="458"/>
      <c r="QVI422" s="458"/>
      <c r="QVJ422" s="458"/>
      <c r="QVK422" s="458"/>
      <c r="QVL422" s="458"/>
      <c r="QVM422" s="458"/>
      <c r="QVN422" s="458"/>
      <c r="QVO422" s="458"/>
      <c r="QVP422" s="458"/>
      <c r="QVQ422" s="458"/>
      <c r="QVR422" s="458"/>
      <c r="QVS422" s="458"/>
      <c r="QVT422" s="458"/>
      <c r="QVU422" s="458"/>
      <c r="QVV422" s="458"/>
      <c r="QVW422" s="458"/>
      <c r="QVX422" s="458"/>
      <c r="QVY422" s="458"/>
      <c r="QVZ422" s="458"/>
      <c r="QWA422" s="458"/>
      <c r="QWB422" s="458"/>
      <c r="QWC422" s="458"/>
      <c r="QWD422" s="458"/>
      <c r="QWE422" s="458"/>
      <c r="QWF422" s="458"/>
      <c r="QWG422" s="458"/>
      <c r="QWH422" s="458"/>
      <c r="QWI422" s="458"/>
      <c r="QWJ422" s="458"/>
      <c r="QWK422" s="458"/>
      <c r="QWL422" s="458"/>
      <c r="QWM422" s="458"/>
      <c r="QWN422" s="458"/>
      <c r="QWO422" s="458"/>
      <c r="QWP422" s="458"/>
      <c r="QWQ422" s="458"/>
      <c r="QWR422" s="458"/>
      <c r="QWS422" s="458"/>
      <c r="QWT422" s="458"/>
      <c r="QWU422" s="458"/>
      <c r="QWV422" s="458"/>
      <c r="QWW422" s="458"/>
      <c r="QWX422" s="458"/>
      <c r="QWY422" s="458"/>
      <c r="QWZ422" s="458"/>
      <c r="QXA422" s="458"/>
      <c r="QXB422" s="458"/>
      <c r="QXC422" s="458"/>
      <c r="QXD422" s="458"/>
      <c r="QXE422" s="458"/>
      <c r="QXF422" s="458"/>
      <c r="QXG422" s="458"/>
      <c r="QXH422" s="458"/>
      <c r="QXI422" s="458"/>
      <c r="QXJ422" s="458"/>
      <c r="QXK422" s="458"/>
      <c r="QXL422" s="458"/>
      <c r="QXM422" s="458"/>
      <c r="QXN422" s="458"/>
      <c r="QXO422" s="458"/>
      <c r="QXP422" s="458"/>
      <c r="QXQ422" s="458"/>
      <c r="QXR422" s="458"/>
      <c r="QXS422" s="458"/>
      <c r="QXT422" s="458"/>
      <c r="QXU422" s="458"/>
      <c r="QXV422" s="458"/>
      <c r="QXW422" s="458"/>
      <c r="QXX422" s="458"/>
      <c r="QXY422" s="458"/>
      <c r="QXZ422" s="458"/>
      <c r="QYA422" s="458"/>
      <c r="QYB422" s="458"/>
      <c r="QYC422" s="458"/>
      <c r="QYD422" s="458"/>
      <c r="QYE422" s="458"/>
      <c r="QYF422" s="458"/>
      <c r="QYG422" s="458"/>
      <c r="QYH422" s="458"/>
      <c r="QYI422" s="458"/>
      <c r="QYJ422" s="458"/>
      <c r="QYK422" s="458"/>
      <c r="QYL422" s="458"/>
      <c r="QYM422" s="458"/>
      <c r="QYN422" s="458"/>
      <c r="QYO422" s="458"/>
      <c r="QYP422" s="458"/>
      <c r="QYQ422" s="458"/>
      <c r="QYR422" s="458"/>
      <c r="QYS422" s="458"/>
      <c r="QYT422" s="458"/>
      <c r="QYU422" s="458"/>
      <c r="QYV422" s="458"/>
      <c r="QYW422" s="458"/>
      <c r="QYX422" s="458"/>
      <c r="QYY422" s="458"/>
      <c r="QYZ422" s="458"/>
      <c r="QZA422" s="458"/>
      <c r="QZB422" s="458"/>
      <c r="QZC422" s="458"/>
      <c r="QZD422" s="458"/>
      <c r="QZE422" s="458"/>
      <c r="QZF422" s="458"/>
      <c r="QZG422" s="458"/>
      <c r="QZH422" s="458"/>
      <c r="QZI422" s="458"/>
      <c r="QZJ422" s="458"/>
      <c r="QZK422" s="458"/>
      <c r="QZL422" s="458"/>
      <c r="QZM422" s="458"/>
      <c r="QZN422" s="458"/>
      <c r="QZO422" s="458"/>
      <c r="QZP422" s="458"/>
      <c r="QZQ422" s="458"/>
      <c r="QZR422" s="458"/>
      <c r="QZS422" s="458"/>
      <c r="QZT422" s="458"/>
      <c r="QZU422" s="458"/>
      <c r="QZV422" s="458"/>
      <c r="QZW422" s="458"/>
      <c r="QZX422" s="458"/>
      <c r="QZY422" s="458"/>
      <c r="QZZ422" s="458"/>
      <c r="RAA422" s="458"/>
      <c r="RAB422" s="458"/>
      <c r="RAC422" s="458"/>
      <c r="RAD422" s="458"/>
      <c r="RAE422" s="458"/>
      <c r="RAF422" s="458"/>
      <c r="RAG422" s="458"/>
      <c r="RAH422" s="458"/>
      <c r="RAI422" s="458"/>
      <c r="RAJ422" s="458"/>
      <c r="RAK422" s="458"/>
      <c r="RAL422" s="458"/>
      <c r="RAM422" s="458"/>
      <c r="RAN422" s="458"/>
      <c r="RAO422" s="458"/>
      <c r="RAP422" s="458"/>
      <c r="RAQ422" s="458"/>
      <c r="RAR422" s="458"/>
      <c r="RAS422" s="458"/>
      <c r="RAT422" s="458"/>
      <c r="RAU422" s="458"/>
      <c r="RAV422" s="458"/>
      <c r="RAW422" s="458"/>
      <c r="RAX422" s="458"/>
      <c r="RAY422" s="458"/>
      <c r="RAZ422" s="458"/>
      <c r="RBA422" s="458"/>
      <c r="RBB422" s="458"/>
      <c r="RBC422" s="458"/>
      <c r="RBD422" s="458"/>
      <c r="RBE422" s="458"/>
      <c r="RBF422" s="458"/>
      <c r="RBG422" s="458"/>
      <c r="RBH422" s="458"/>
      <c r="RBI422" s="458"/>
      <c r="RBJ422" s="458"/>
      <c r="RBK422" s="458"/>
      <c r="RBL422" s="458"/>
      <c r="RBM422" s="458"/>
      <c r="RBN422" s="458"/>
      <c r="RBO422" s="458"/>
      <c r="RBP422" s="458"/>
      <c r="RBQ422" s="458"/>
      <c r="RBR422" s="458"/>
      <c r="RBS422" s="458"/>
      <c r="RBT422" s="458"/>
      <c r="RBU422" s="458"/>
      <c r="RBV422" s="458"/>
      <c r="RBW422" s="458"/>
      <c r="RBX422" s="458"/>
      <c r="RBY422" s="458"/>
      <c r="RBZ422" s="458"/>
      <c r="RCA422" s="458"/>
      <c r="RCB422" s="458"/>
      <c r="RCC422" s="458"/>
      <c r="RCD422" s="458"/>
      <c r="RCE422" s="458"/>
      <c r="RCF422" s="458"/>
      <c r="RCG422" s="458"/>
      <c r="RCH422" s="458"/>
      <c r="RCI422" s="458"/>
      <c r="RCJ422" s="458"/>
      <c r="RCK422" s="458"/>
      <c r="RCL422" s="458"/>
      <c r="RCM422" s="458"/>
      <c r="RCN422" s="458"/>
      <c r="RCO422" s="458"/>
      <c r="RCP422" s="458"/>
      <c r="RCQ422" s="458"/>
      <c r="RCR422" s="458"/>
      <c r="RCS422" s="458"/>
      <c r="RCT422" s="458"/>
      <c r="RCU422" s="458"/>
      <c r="RCV422" s="458"/>
      <c r="RCW422" s="458"/>
      <c r="RCX422" s="458"/>
      <c r="RCY422" s="458"/>
      <c r="RCZ422" s="458"/>
      <c r="RDA422" s="458"/>
      <c r="RDB422" s="458"/>
      <c r="RDC422" s="458"/>
      <c r="RDD422" s="458"/>
      <c r="RDE422" s="458"/>
      <c r="RDF422" s="458"/>
      <c r="RDG422" s="458"/>
      <c r="RDH422" s="458"/>
      <c r="RDI422" s="458"/>
      <c r="RDJ422" s="458"/>
      <c r="RDK422" s="458"/>
      <c r="RDL422" s="458"/>
      <c r="RDM422" s="458"/>
      <c r="RDN422" s="458"/>
      <c r="RDO422" s="458"/>
      <c r="RDP422" s="458"/>
      <c r="RDQ422" s="458"/>
      <c r="RDR422" s="458"/>
      <c r="RDS422" s="458"/>
      <c r="RDT422" s="458"/>
      <c r="RDU422" s="458"/>
      <c r="RDV422" s="458"/>
      <c r="RDW422" s="458"/>
      <c r="RDX422" s="458"/>
      <c r="RDY422" s="458"/>
      <c r="RDZ422" s="458"/>
      <c r="REA422" s="458"/>
      <c r="REB422" s="458"/>
      <c r="REC422" s="458"/>
      <c r="RED422" s="458"/>
      <c r="REE422" s="458"/>
      <c r="REF422" s="458"/>
      <c r="REG422" s="458"/>
      <c r="REH422" s="458"/>
      <c r="REI422" s="458"/>
      <c r="REJ422" s="458"/>
      <c r="REK422" s="458"/>
      <c r="REL422" s="458"/>
      <c r="REM422" s="458"/>
      <c r="REN422" s="458"/>
      <c r="REO422" s="458"/>
      <c r="REP422" s="458"/>
      <c r="REQ422" s="458"/>
      <c r="RER422" s="458"/>
      <c r="RES422" s="458"/>
      <c r="RET422" s="458"/>
      <c r="REU422" s="458"/>
      <c r="REV422" s="458"/>
      <c r="REW422" s="458"/>
      <c r="REX422" s="458"/>
      <c r="REY422" s="458"/>
      <c r="REZ422" s="458"/>
      <c r="RFA422" s="458"/>
      <c r="RFB422" s="458"/>
      <c r="RFC422" s="458"/>
      <c r="RFD422" s="458"/>
      <c r="RFE422" s="458"/>
      <c r="RFF422" s="458"/>
      <c r="RFG422" s="458"/>
      <c r="RFH422" s="458"/>
      <c r="RFI422" s="458"/>
      <c r="RFJ422" s="458"/>
      <c r="RFK422" s="458"/>
      <c r="RFL422" s="458"/>
      <c r="RFM422" s="458"/>
      <c r="RFN422" s="458"/>
      <c r="RFO422" s="458"/>
      <c r="RFP422" s="458"/>
      <c r="RFQ422" s="458"/>
      <c r="RFR422" s="458"/>
      <c r="RFS422" s="458"/>
      <c r="RFT422" s="458"/>
      <c r="RFU422" s="458"/>
      <c r="RFV422" s="458"/>
      <c r="RFW422" s="458"/>
      <c r="RFX422" s="458"/>
      <c r="RFY422" s="458"/>
      <c r="RFZ422" s="458"/>
      <c r="RGA422" s="458"/>
      <c r="RGB422" s="458"/>
      <c r="RGC422" s="458"/>
      <c r="RGD422" s="458"/>
      <c r="RGE422" s="458"/>
      <c r="RGF422" s="458"/>
      <c r="RGG422" s="458"/>
      <c r="RGH422" s="458"/>
      <c r="RGI422" s="458"/>
      <c r="RGJ422" s="458"/>
      <c r="RGK422" s="458"/>
      <c r="RGL422" s="458"/>
      <c r="RGM422" s="458"/>
      <c r="RGN422" s="458"/>
      <c r="RGO422" s="458"/>
      <c r="RGP422" s="458"/>
      <c r="RGQ422" s="458"/>
      <c r="RGR422" s="458"/>
      <c r="RGS422" s="458"/>
      <c r="RGT422" s="458"/>
      <c r="RGU422" s="458"/>
      <c r="RGV422" s="458"/>
      <c r="RGW422" s="458"/>
      <c r="RGX422" s="458"/>
      <c r="RGY422" s="458"/>
      <c r="RGZ422" s="458"/>
      <c r="RHA422" s="458"/>
      <c r="RHB422" s="458"/>
      <c r="RHC422" s="458"/>
      <c r="RHD422" s="458"/>
      <c r="RHE422" s="458"/>
      <c r="RHF422" s="458"/>
      <c r="RHG422" s="458"/>
      <c r="RHH422" s="458"/>
      <c r="RHI422" s="458"/>
      <c r="RHJ422" s="458"/>
      <c r="RHK422" s="458"/>
      <c r="RHL422" s="458"/>
      <c r="RHM422" s="458"/>
      <c r="RHN422" s="458"/>
      <c r="RHO422" s="458"/>
      <c r="RHP422" s="458"/>
      <c r="RHQ422" s="458"/>
      <c r="RHR422" s="458"/>
      <c r="RHS422" s="458"/>
      <c r="RHT422" s="458"/>
      <c r="RHU422" s="458"/>
      <c r="RHV422" s="458"/>
      <c r="RHW422" s="458"/>
      <c r="RHX422" s="458"/>
      <c r="RHY422" s="458"/>
      <c r="RHZ422" s="458"/>
      <c r="RIA422" s="458"/>
      <c r="RIB422" s="458"/>
      <c r="RIC422" s="458"/>
      <c r="RID422" s="458"/>
      <c r="RIE422" s="458"/>
      <c r="RIF422" s="458"/>
      <c r="RIG422" s="458"/>
      <c r="RIH422" s="458"/>
      <c r="RII422" s="458"/>
      <c r="RIJ422" s="458"/>
      <c r="RIK422" s="458"/>
      <c r="RIL422" s="458"/>
      <c r="RIM422" s="458"/>
      <c r="RIN422" s="458"/>
      <c r="RIO422" s="458"/>
      <c r="RIP422" s="458"/>
      <c r="RIQ422" s="458"/>
      <c r="RIR422" s="458"/>
      <c r="RIS422" s="458"/>
      <c r="RIT422" s="458"/>
      <c r="RIU422" s="458"/>
      <c r="RIV422" s="458"/>
      <c r="RIW422" s="458"/>
      <c r="RIX422" s="458"/>
      <c r="RIY422" s="458"/>
      <c r="RIZ422" s="458"/>
      <c r="RJA422" s="458"/>
      <c r="RJB422" s="458"/>
      <c r="RJC422" s="458"/>
      <c r="RJD422" s="458"/>
      <c r="RJE422" s="458"/>
      <c r="RJF422" s="458"/>
      <c r="RJG422" s="458"/>
      <c r="RJH422" s="458"/>
      <c r="RJI422" s="458"/>
      <c r="RJJ422" s="458"/>
      <c r="RJK422" s="458"/>
      <c r="RJL422" s="458"/>
      <c r="RJM422" s="458"/>
      <c r="RJN422" s="458"/>
      <c r="RJO422" s="458"/>
      <c r="RJP422" s="458"/>
      <c r="RJQ422" s="458"/>
      <c r="RJR422" s="458"/>
      <c r="RJS422" s="458"/>
      <c r="RJT422" s="458"/>
      <c r="RJU422" s="458"/>
      <c r="RJV422" s="458"/>
      <c r="RJW422" s="458"/>
      <c r="RJX422" s="458"/>
      <c r="RJY422" s="458"/>
      <c r="RJZ422" s="458"/>
      <c r="RKA422" s="458"/>
      <c r="RKB422" s="458"/>
      <c r="RKC422" s="458"/>
      <c r="RKD422" s="458"/>
      <c r="RKE422" s="458"/>
      <c r="RKF422" s="458"/>
      <c r="RKG422" s="458"/>
      <c r="RKH422" s="458"/>
      <c r="RKI422" s="458"/>
      <c r="RKJ422" s="458"/>
      <c r="RKK422" s="458"/>
      <c r="RKL422" s="458"/>
      <c r="RKM422" s="458"/>
      <c r="RKN422" s="458"/>
      <c r="RKO422" s="458"/>
      <c r="RKP422" s="458"/>
      <c r="RKQ422" s="458"/>
      <c r="RKR422" s="458"/>
      <c r="RKS422" s="458"/>
      <c r="RKT422" s="458"/>
      <c r="RKU422" s="458"/>
      <c r="RKV422" s="458"/>
      <c r="RKW422" s="458"/>
      <c r="RKX422" s="458"/>
      <c r="RKY422" s="458"/>
      <c r="RKZ422" s="458"/>
      <c r="RLA422" s="458"/>
      <c r="RLB422" s="458"/>
      <c r="RLC422" s="458"/>
      <c r="RLD422" s="458"/>
      <c r="RLE422" s="458"/>
      <c r="RLF422" s="458"/>
      <c r="RLG422" s="458"/>
      <c r="RLH422" s="458"/>
      <c r="RLI422" s="458"/>
      <c r="RLJ422" s="458"/>
      <c r="RLK422" s="458"/>
      <c r="RLL422" s="458"/>
      <c r="RLM422" s="458"/>
      <c r="RLN422" s="458"/>
      <c r="RLO422" s="458"/>
      <c r="RLP422" s="458"/>
      <c r="RLQ422" s="458"/>
      <c r="RLR422" s="458"/>
      <c r="RLS422" s="458"/>
      <c r="RLT422" s="458"/>
      <c r="RLU422" s="458"/>
      <c r="RLV422" s="458"/>
      <c r="RLW422" s="458"/>
      <c r="RLX422" s="458"/>
      <c r="RLY422" s="458"/>
      <c r="RLZ422" s="458"/>
      <c r="RMA422" s="458"/>
      <c r="RMB422" s="458"/>
      <c r="RMC422" s="458"/>
      <c r="RMD422" s="458"/>
      <c r="RME422" s="458"/>
      <c r="RMF422" s="458"/>
      <c r="RMG422" s="458"/>
      <c r="RMH422" s="458"/>
      <c r="RMI422" s="458"/>
      <c r="RMJ422" s="458"/>
      <c r="RMK422" s="458"/>
      <c r="RML422" s="458"/>
      <c r="RMM422" s="458"/>
      <c r="RMN422" s="458"/>
      <c r="RMO422" s="458"/>
      <c r="RMP422" s="458"/>
      <c r="RMQ422" s="458"/>
      <c r="RMR422" s="458"/>
      <c r="RMS422" s="458"/>
      <c r="RMT422" s="458"/>
      <c r="RMU422" s="458"/>
      <c r="RMV422" s="458"/>
      <c r="RMW422" s="458"/>
      <c r="RMX422" s="458"/>
      <c r="RMY422" s="458"/>
      <c r="RMZ422" s="458"/>
      <c r="RNA422" s="458"/>
      <c r="RNB422" s="458"/>
      <c r="RNC422" s="458"/>
      <c r="RND422" s="458"/>
      <c r="RNE422" s="458"/>
      <c r="RNF422" s="458"/>
      <c r="RNG422" s="458"/>
      <c r="RNH422" s="458"/>
      <c r="RNI422" s="458"/>
      <c r="RNJ422" s="458"/>
      <c r="RNK422" s="458"/>
      <c r="RNL422" s="458"/>
      <c r="RNM422" s="458"/>
      <c r="RNN422" s="458"/>
      <c r="RNO422" s="458"/>
      <c r="RNP422" s="458"/>
      <c r="RNQ422" s="458"/>
      <c r="RNR422" s="458"/>
      <c r="RNS422" s="458"/>
      <c r="RNT422" s="458"/>
      <c r="RNU422" s="458"/>
      <c r="RNV422" s="458"/>
      <c r="RNW422" s="458"/>
      <c r="RNX422" s="458"/>
      <c r="RNY422" s="458"/>
      <c r="RNZ422" s="458"/>
      <c r="ROA422" s="458"/>
      <c r="ROB422" s="458"/>
      <c r="ROC422" s="458"/>
      <c r="ROD422" s="458"/>
      <c r="ROE422" s="458"/>
      <c r="ROF422" s="458"/>
      <c r="ROG422" s="458"/>
      <c r="ROH422" s="458"/>
      <c r="ROI422" s="458"/>
      <c r="ROJ422" s="458"/>
      <c r="ROK422" s="458"/>
      <c r="ROL422" s="458"/>
      <c r="ROM422" s="458"/>
      <c r="RON422" s="458"/>
      <c r="ROO422" s="458"/>
      <c r="ROP422" s="458"/>
      <c r="ROQ422" s="458"/>
      <c r="ROR422" s="458"/>
      <c r="ROS422" s="458"/>
      <c r="ROT422" s="458"/>
      <c r="ROU422" s="458"/>
      <c r="ROV422" s="458"/>
      <c r="ROW422" s="458"/>
      <c r="ROX422" s="458"/>
      <c r="ROY422" s="458"/>
      <c r="ROZ422" s="458"/>
      <c r="RPA422" s="458"/>
      <c r="RPB422" s="458"/>
      <c r="RPC422" s="458"/>
      <c r="RPD422" s="458"/>
      <c r="RPE422" s="458"/>
      <c r="RPF422" s="458"/>
      <c r="RPG422" s="458"/>
      <c r="RPH422" s="458"/>
      <c r="RPI422" s="458"/>
      <c r="RPJ422" s="458"/>
      <c r="RPK422" s="458"/>
      <c r="RPL422" s="458"/>
      <c r="RPM422" s="458"/>
      <c r="RPN422" s="458"/>
      <c r="RPO422" s="458"/>
      <c r="RPP422" s="458"/>
      <c r="RPQ422" s="458"/>
      <c r="RPR422" s="458"/>
      <c r="RPS422" s="458"/>
      <c r="RPT422" s="458"/>
      <c r="RPU422" s="458"/>
      <c r="RPV422" s="458"/>
      <c r="RPW422" s="458"/>
      <c r="RPX422" s="458"/>
      <c r="RPY422" s="458"/>
      <c r="RPZ422" s="458"/>
      <c r="RQA422" s="458"/>
      <c r="RQB422" s="458"/>
      <c r="RQC422" s="458"/>
      <c r="RQD422" s="458"/>
      <c r="RQE422" s="458"/>
      <c r="RQF422" s="458"/>
      <c r="RQG422" s="458"/>
      <c r="RQH422" s="458"/>
      <c r="RQI422" s="458"/>
      <c r="RQJ422" s="458"/>
      <c r="RQK422" s="458"/>
      <c r="RQL422" s="458"/>
      <c r="RQM422" s="458"/>
      <c r="RQN422" s="458"/>
      <c r="RQO422" s="458"/>
      <c r="RQP422" s="458"/>
      <c r="RQQ422" s="458"/>
      <c r="RQR422" s="458"/>
      <c r="RQS422" s="458"/>
      <c r="RQT422" s="458"/>
      <c r="RQU422" s="458"/>
      <c r="RQV422" s="458"/>
      <c r="RQW422" s="458"/>
      <c r="RQX422" s="458"/>
      <c r="RQY422" s="458"/>
      <c r="RQZ422" s="458"/>
      <c r="RRA422" s="458"/>
      <c r="RRB422" s="458"/>
      <c r="RRC422" s="458"/>
      <c r="RRD422" s="458"/>
      <c r="RRE422" s="458"/>
      <c r="RRF422" s="458"/>
      <c r="RRG422" s="458"/>
      <c r="RRH422" s="458"/>
      <c r="RRI422" s="458"/>
      <c r="RRJ422" s="458"/>
      <c r="RRK422" s="458"/>
      <c r="RRL422" s="458"/>
      <c r="RRM422" s="458"/>
      <c r="RRN422" s="458"/>
      <c r="RRO422" s="458"/>
      <c r="RRP422" s="458"/>
      <c r="RRQ422" s="458"/>
      <c r="RRR422" s="458"/>
      <c r="RRS422" s="458"/>
      <c r="RRT422" s="458"/>
      <c r="RRU422" s="458"/>
      <c r="RRV422" s="458"/>
      <c r="RRW422" s="458"/>
      <c r="RRX422" s="458"/>
      <c r="RRY422" s="458"/>
      <c r="RRZ422" s="458"/>
      <c r="RSA422" s="458"/>
      <c r="RSB422" s="458"/>
      <c r="RSC422" s="458"/>
      <c r="RSD422" s="458"/>
      <c r="RSE422" s="458"/>
      <c r="RSF422" s="458"/>
      <c r="RSG422" s="458"/>
      <c r="RSH422" s="458"/>
      <c r="RSI422" s="458"/>
      <c r="RSJ422" s="458"/>
      <c r="RSK422" s="458"/>
      <c r="RSL422" s="458"/>
      <c r="RSM422" s="458"/>
      <c r="RSN422" s="458"/>
      <c r="RSO422" s="458"/>
      <c r="RSP422" s="458"/>
      <c r="RSQ422" s="458"/>
      <c r="RSR422" s="458"/>
      <c r="RSS422" s="458"/>
      <c r="RST422" s="458"/>
      <c r="RSU422" s="458"/>
      <c r="RSV422" s="458"/>
      <c r="RSW422" s="458"/>
      <c r="RSX422" s="458"/>
      <c r="RSY422" s="458"/>
      <c r="RSZ422" s="458"/>
      <c r="RTA422" s="458"/>
      <c r="RTB422" s="458"/>
      <c r="RTC422" s="458"/>
      <c r="RTD422" s="458"/>
      <c r="RTE422" s="458"/>
      <c r="RTF422" s="458"/>
      <c r="RTG422" s="458"/>
      <c r="RTH422" s="458"/>
      <c r="RTI422" s="458"/>
      <c r="RTJ422" s="458"/>
      <c r="RTK422" s="458"/>
      <c r="RTL422" s="458"/>
      <c r="RTM422" s="458"/>
      <c r="RTN422" s="458"/>
      <c r="RTO422" s="458"/>
      <c r="RTP422" s="458"/>
      <c r="RTQ422" s="458"/>
      <c r="RTR422" s="458"/>
      <c r="RTS422" s="458"/>
      <c r="RTT422" s="458"/>
      <c r="RTU422" s="458"/>
      <c r="RTV422" s="458"/>
      <c r="RTW422" s="458"/>
      <c r="RTX422" s="458"/>
      <c r="RTY422" s="458"/>
      <c r="RTZ422" s="458"/>
      <c r="RUA422" s="458"/>
      <c r="RUB422" s="458"/>
      <c r="RUC422" s="458"/>
      <c r="RUD422" s="458"/>
      <c r="RUE422" s="458"/>
      <c r="RUF422" s="458"/>
      <c r="RUG422" s="458"/>
      <c r="RUH422" s="458"/>
      <c r="RUI422" s="458"/>
      <c r="RUJ422" s="458"/>
      <c r="RUK422" s="458"/>
      <c r="RUL422" s="458"/>
      <c r="RUM422" s="458"/>
      <c r="RUN422" s="458"/>
      <c r="RUO422" s="458"/>
      <c r="RUP422" s="458"/>
      <c r="RUQ422" s="458"/>
      <c r="RUR422" s="458"/>
      <c r="RUS422" s="458"/>
      <c r="RUT422" s="458"/>
      <c r="RUU422" s="458"/>
      <c r="RUV422" s="458"/>
      <c r="RUW422" s="458"/>
      <c r="RUX422" s="458"/>
      <c r="RUY422" s="458"/>
      <c r="RUZ422" s="458"/>
      <c r="RVA422" s="458"/>
      <c r="RVB422" s="458"/>
      <c r="RVC422" s="458"/>
      <c r="RVD422" s="458"/>
      <c r="RVE422" s="458"/>
      <c r="RVF422" s="458"/>
      <c r="RVG422" s="458"/>
      <c r="RVH422" s="458"/>
      <c r="RVI422" s="458"/>
      <c r="RVJ422" s="458"/>
      <c r="RVK422" s="458"/>
      <c r="RVL422" s="458"/>
      <c r="RVM422" s="458"/>
      <c r="RVN422" s="458"/>
      <c r="RVO422" s="458"/>
      <c r="RVP422" s="458"/>
      <c r="RVQ422" s="458"/>
      <c r="RVR422" s="458"/>
      <c r="RVS422" s="458"/>
      <c r="RVT422" s="458"/>
      <c r="RVU422" s="458"/>
      <c r="RVV422" s="458"/>
      <c r="RVW422" s="458"/>
      <c r="RVX422" s="458"/>
      <c r="RVY422" s="458"/>
      <c r="RVZ422" s="458"/>
      <c r="RWA422" s="458"/>
      <c r="RWB422" s="458"/>
      <c r="RWC422" s="458"/>
      <c r="RWD422" s="458"/>
      <c r="RWE422" s="458"/>
      <c r="RWF422" s="458"/>
      <c r="RWG422" s="458"/>
      <c r="RWH422" s="458"/>
      <c r="RWI422" s="458"/>
      <c r="RWJ422" s="458"/>
      <c r="RWK422" s="458"/>
      <c r="RWL422" s="458"/>
      <c r="RWM422" s="458"/>
      <c r="RWN422" s="458"/>
      <c r="RWO422" s="458"/>
      <c r="RWP422" s="458"/>
      <c r="RWQ422" s="458"/>
      <c r="RWR422" s="458"/>
      <c r="RWS422" s="458"/>
      <c r="RWT422" s="458"/>
      <c r="RWU422" s="458"/>
      <c r="RWV422" s="458"/>
      <c r="RWW422" s="458"/>
      <c r="RWX422" s="458"/>
      <c r="RWY422" s="458"/>
      <c r="RWZ422" s="458"/>
      <c r="RXA422" s="458"/>
      <c r="RXB422" s="458"/>
      <c r="RXC422" s="458"/>
      <c r="RXD422" s="458"/>
      <c r="RXE422" s="458"/>
      <c r="RXF422" s="458"/>
      <c r="RXG422" s="458"/>
      <c r="RXH422" s="458"/>
      <c r="RXI422" s="458"/>
      <c r="RXJ422" s="458"/>
      <c r="RXK422" s="458"/>
      <c r="RXL422" s="458"/>
      <c r="RXM422" s="458"/>
      <c r="RXN422" s="458"/>
      <c r="RXO422" s="458"/>
      <c r="RXP422" s="458"/>
      <c r="RXQ422" s="458"/>
      <c r="RXR422" s="458"/>
      <c r="RXS422" s="458"/>
      <c r="RXT422" s="458"/>
      <c r="RXU422" s="458"/>
      <c r="RXV422" s="458"/>
      <c r="RXW422" s="458"/>
      <c r="RXX422" s="458"/>
      <c r="RXY422" s="458"/>
      <c r="RXZ422" s="458"/>
      <c r="RYA422" s="458"/>
      <c r="RYB422" s="458"/>
      <c r="RYC422" s="458"/>
      <c r="RYD422" s="458"/>
      <c r="RYE422" s="458"/>
      <c r="RYF422" s="458"/>
      <c r="RYG422" s="458"/>
      <c r="RYH422" s="458"/>
      <c r="RYI422" s="458"/>
      <c r="RYJ422" s="458"/>
      <c r="RYK422" s="458"/>
      <c r="RYL422" s="458"/>
      <c r="RYM422" s="458"/>
      <c r="RYN422" s="458"/>
      <c r="RYO422" s="458"/>
      <c r="RYP422" s="458"/>
      <c r="RYQ422" s="458"/>
      <c r="RYR422" s="458"/>
      <c r="RYS422" s="458"/>
      <c r="RYT422" s="458"/>
      <c r="RYU422" s="458"/>
      <c r="RYV422" s="458"/>
      <c r="RYW422" s="458"/>
      <c r="RYX422" s="458"/>
      <c r="RYY422" s="458"/>
      <c r="RYZ422" s="458"/>
      <c r="RZA422" s="458"/>
      <c r="RZB422" s="458"/>
      <c r="RZC422" s="458"/>
      <c r="RZD422" s="458"/>
      <c r="RZE422" s="458"/>
      <c r="RZF422" s="458"/>
      <c r="RZG422" s="458"/>
      <c r="RZH422" s="458"/>
      <c r="RZI422" s="458"/>
      <c r="RZJ422" s="458"/>
      <c r="RZK422" s="458"/>
      <c r="RZL422" s="458"/>
      <c r="RZM422" s="458"/>
      <c r="RZN422" s="458"/>
      <c r="RZO422" s="458"/>
      <c r="RZP422" s="458"/>
      <c r="RZQ422" s="458"/>
      <c r="RZR422" s="458"/>
      <c r="RZS422" s="458"/>
      <c r="RZT422" s="458"/>
      <c r="RZU422" s="458"/>
      <c r="RZV422" s="458"/>
      <c r="RZW422" s="458"/>
      <c r="RZX422" s="458"/>
      <c r="RZY422" s="458"/>
      <c r="RZZ422" s="458"/>
      <c r="SAA422" s="458"/>
      <c r="SAB422" s="458"/>
      <c r="SAC422" s="458"/>
      <c r="SAD422" s="458"/>
      <c r="SAE422" s="458"/>
      <c r="SAF422" s="458"/>
      <c r="SAG422" s="458"/>
      <c r="SAH422" s="458"/>
      <c r="SAI422" s="458"/>
      <c r="SAJ422" s="458"/>
      <c r="SAK422" s="458"/>
      <c r="SAL422" s="458"/>
      <c r="SAM422" s="458"/>
      <c r="SAN422" s="458"/>
      <c r="SAO422" s="458"/>
      <c r="SAP422" s="458"/>
      <c r="SAQ422" s="458"/>
      <c r="SAR422" s="458"/>
      <c r="SAS422" s="458"/>
      <c r="SAT422" s="458"/>
      <c r="SAU422" s="458"/>
      <c r="SAV422" s="458"/>
      <c r="SAW422" s="458"/>
      <c r="SAX422" s="458"/>
      <c r="SAY422" s="458"/>
      <c r="SAZ422" s="458"/>
      <c r="SBA422" s="458"/>
      <c r="SBB422" s="458"/>
      <c r="SBC422" s="458"/>
      <c r="SBD422" s="458"/>
      <c r="SBE422" s="458"/>
      <c r="SBF422" s="458"/>
      <c r="SBG422" s="458"/>
      <c r="SBH422" s="458"/>
      <c r="SBI422" s="458"/>
      <c r="SBJ422" s="458"/>
      <c r="SBK422" s="458"/>
      <c r="SBL422" s="458"/>
      <c r="SBM422" s="458"/>
      <c r="SBN422" s="458"/>
      <c r="SBO422" s="458"/>
      <c r="SBP422" s="458"/>
      <c r="SBQ422" s="458"/>
      <c r="SBR422" s="458"/>
      <c r="SBS422" s="458"/>
      <c r="SBT422" s="458"/>
      <c r="SBU422" s="458"/>
      <c r="SBV422" s="458"/>
      <c r="SBW422" s="458"/>
      <c r="SBX422" s="458"/>
      <c r="SBY422" s="458"/>
      <c r="SBZ422" s="458"/>
      <c r="SCA422" s="458"/>
      <c r="SCB422" s="458"/>
      <c r="SCC422" s="458"/>
      <c r="SCD422" s="458"/>
      <c r="SCE422" s="458"/>
      <c r="SCF422" s="458"/>
      <c r="SCG422" s="458"/>
      <c r="SCH422" s="458"/>
      <c r="SCI422" s="458"/>
      <c r="SCJ422" s="458"/>
      <c r="SCK422" s="458"/>
      <c r="SCL422" s="458"/>
      <c r="SCM422" s="458"/>
      <c r="SCN422" s="458"/>
      <c r="SCO422" s="458"/>
      <c r="SCP422" s="458"/>
      <c r="SCQ422" s="458"/>
      <c r="SCR422" s="458"/>
      <c r="SCS422" s="458"/>
      <c r="SCT422" s="458"/>
      <c r="SCU422" s="458"/>
      <c r="SCV422" s="458"/>
      <c r="SCW422" s="458"/>
      <c r="SCX422" s="458"/>
      <c r="SCY422" s="458"/>
      <c r="SCZ422" s="458"/>
      <c r="SDA422" s="458"/>
      <c r="SDB422" s="458"/>
      <c r="SDC422" s="458"/>
      <c r="SDD422" s="458"/>
      <c r="SDE422" s="458"/>
      <c r="SDF422" s="458"/>
      <c r="SDG422" s="458"/>
      <c r="SDH422" s="458"/>
      <c r="SDI422" s="458"/>
      <c r="SDJ422" s="458"/>
      <c r="SDK422" s="458"/>
      <c r="SDL422" s="458"/>
      <c r="SDM422" s="458"/>
      <c r="SDN422" s="458"/>
      <c r="SDO422" s="458"/>
      <c r="SDP422" s="458"/>
      <c r="SDQ422" s="458"/>
      <c r="SDR422" s="458"/>
      <c r="SDS422" s="458"/>
      <c r="SDT422" s="458"/>
      <c r="SDU422" s="458"/>
      <c r="SDV422" s="458"/>
      <c r="SDW422" s="458"/>
      <c r="SDX422" s="458"/>
      <c r="SDY422" s="458"/>
      <c r="SDZ422" s="458"/>
      <c r="SEA422" s="458"/>
      <c r="SEB422" s="458"/>
      <c r="SEC422" s="458"/>
      <c r="SED422" s="458"/>
      <c r="SEE422" s="458"/>
      <c r="SEF422" s="458"/>
      <c r="SEG422" s="458"/>
      <c r="SEH422" s="458"/>
      <c r="SEI422" s="458"/>
      <c r="SEJ422" s="458"/>
      <c r="SEK422" s="458"/>
      <c r="SEL422" s="458"/>
      <c r="SEM422" s="458"/>
      <c r="SEN422" s="458"/>
      <c r="SEO422" s="458"/>
      <c r="SEP422" s="458"/>
      <c r="SEQ422" s="458"/>
      <c r="SER422" s="458"/>
      <c r="SES422" s="458"/>
      <c r="SET422" s="458"/>
      <c r="SEU422" s="458"/>
      <c r="SEV422" s="458"/>
      <c r="SEW422" s="458"/>
      <c r="SEX422" s="458"/>
      <c r="SEY422" s="458"/>
      <c r="SEZ422" s="458"/>
      <c r="SFA422" s="458"/>
      <c r="SFB422" s="458"/>
      <c r="SFC422" s="458"/>
      <c r="SFD422" s="458"/>
      <c r="SFE422" s="458"/>
      <c r="SFF422" s="458"/>
      <c r="SFG422" s="458"/>
      <c r="SFH422" s="458"/>
      <c r="SFI422" s="458"/>
      <c r="SFJ422" s="458"/>
      <c r="SFK422" s="458"/>
      <c r="SFL422" s="458"/>
      <c r="SFM422" s="458"/>
      <c r="SFN422" s="458"/>
      <c r="SFO422" s="458"/>
      <c r="SFP422" s="458"/>
      <c r="SFQ422" s="458"/>
      <c r="SFR422" s="458"/>
      <c r="SFS422" s="458"/>
      <c r="SFT422" s="458"/>
      <c r="SFU422" s="458"/>
      <c r="SFV422" s="458"/>
      <c r="SFW422" s="458"/>
      <c r="SFX422" s="458"/>
      <c r="SFY422" s="458"/>
      <c r="SFZ422" s="458"/>
      <c r="SGA422" s="458"/>
      <c r="SGB422" s="458"/>
      <c r="SGC422" s="458"/>
      <c r="SGD422" s="458"/>
      <c r="SGE422" s="458"/>
      <c r="SGF422" s="458"/>
      <c r="SGG422" s="458"/>
      <c r="SGH422" s="458"/>
      <c r="SGI422" s="458"/>
      <c r="SGJ422" s="458"/>
      <c r="SGK422" s="458"/>
      <c r="SGL422" s="458"/>
      <c r="SGM422" s="458"/>
      <c r="SGN422" s="458"/>
      <c r="SGO422" s="458"/>
      <c r="SGP422" s="458"/>
      <c r="SGQ422" s="458"/>
      <c r="SGR422" s="458"/>
      <c r="SGS422" s="458"/>
      <c r="SGT422" s="458"/>
      <c r="SGU422" s="458"/>
      <c r="SGV422" s="458"/>
      <c r="SGW422" s="458"/>
      <c r="SGX422" s="458"/>
      <c r="SGY422" s="458"/>
      <c r="SGZ422" s="458"/>
      <c r="SHA422" s="458"/>
      <c r="SHB422" s="458"/>
      <c r="SHC422" s="458"/>
      <c r="SHD422" s="458"/>
      <c r="SHE422" s="458"/>
      <c r="SHF422" s="458"/>
      <c r="SHG422" s="458"/>
      <c r="SHH422" s="458"/>
      <c r="SHI422" s="458"/>
      <c r="SHJ422" s="458"/>
      <c r="SHK422" s="458"/>
      <c r="SHL422" s="458"/>
      <c r="SHM422" s="458"/>
      <c r="SHN422" s="458"/>
      <c r="SHO422" s="458"/>
      <c r="SHP422" s="458"/>
      <c r="SHQ422" s="458"/>
      <c r="SHR422" s="458"/>
      <c r="SHS422" s="458"/>
      <c r="SHT422" s="458"/>
      <c r="SHU422" s="458"/>
      <c r="SHV422" s="458"/>
      <c r="SHW422" s="458"/>
      <c r="SHX422" s="458"/>
      <c r="SHY422" s="458"/>
      <c r="SHZ422" s="458"/>
      <c r="SIA422" s="458"/>
      <c r="SIB422" s="458"/>
      <c r="SIC422" s="458"/>
      <c r="SID422" s="458"/>
      <c r="SIE422" s="458"/>
      <c r="SIF422" s="458"/>
      <c r="SIG422" s="458"/>
      <c r="SIH422" s="458"/>
      <c r="SII422" s="458"/>
      <c r="SIJ422" s="458"/>
      <c r="SIK422" s="458"/>
      <c r="SIL422" s="458"/>
      <c r="SIM422" s="458"/>
      <c r="SIN422" s="458"/>
      <c r="SIO422" s="458"/>
      <c r="SIP422" s="458"/>
      <c r="SIQ422" s="458"/>
      <c r="SIR422" s="458"/>
      <c r="SIS422" s="458"/>
      <c r="SIT422" s="458"/>
      <c r="SIU422" s="458"/>
      <c r="SIV422" s="458"/>
      <c r="SIW422" s="458"/>
      <c r="SIX422" s="458"/>
      <c r="SIY422" s="458"/>
      <c r="SIZ422" s="458"/>
      <c r="SJA422" s="458"/>
      <c r="SJB422" s="458"/>
      <c r="SJC422" s="458"/>
      <c r="SJD422" s="458"/>
      <c r="SJE422" s="458"/>
      <c r="SJF422" s="458"/>
      <c r="SJG422" s="458"/>
      <c r="SJH422" s="458"/>
      <c r="SJI422" s="458"/>
      <c r="SJJ422" s="458"/>
      <c r="SJK422" s="458"/>
      <c r="SJL422" s="458"/>
      <c r="SJM422" s="458"/>
      <c r="SJN422" s="458"/>
      <c r="SJO422" s="458"/>
      <c r="SJP422" s="458"/>
      <c r="SJQ422" s="458"/>
      <c r="SJR422" s="458"/>
      <c r="SJS422" s="458"/>
      <c r="SJT422" s="458"/>
      <c r="SJU422" s="458"/>
      <c r="SJV422" s="458"/>
      <c r="SJW422" s="458"/>
      <c r="SJX422" s="458"/>
      <c r="SJY422" s="458"/>
      <c r="SJZ422" s="458"/>
      <c r="SKA422" s="458"/>
      <c r="SKB422" s="458"/>
      <c r="SKC422" s="458"/>
      <c r="SKD422" s="458"/>
      <c r="SKE422" s="458"/>
      <c r="SKF422" s="458"/>
      <c r="SKG422" s="458"/>
      <c r="SKH422" s="458"/>
      <c r="SKI422" s="458"/>
      <c r="SKJ422" s="458"/>
      <c r="SKK422" s="458"/>
      <c r="SKL422" s="458"/>
      <c r="SKM422" s="458"/>
      <c r="SKN422" s="458"/>
      <c r="SKO422" s="458"/>
      <c r="SKP422" s="458"/>
      <c r="SKQ422" s="458"/>
      <c r="SKR422" s="458"/>
      <c r="SKS422" s="458"/>
      <c r="SKT422" s="458"/>
      <c r="SKU422" s="458"/>
      <c r="SKV422" s="458"/>
      <c r="SKW422" s="458"/>
      <c r="SKX422" s="458"/>
      <c r="SKY422" s="458"/>
      <c r="SKZ422" s="458"/>
      <c r="SLA422" s="458"/>
      <c r="SLB422" s="458"/>
      <c r="SLC422" s="458"/>
      <c r="SLD422" s="458"/>
      <c r="SLE422" s="458"/>
      <c r="SLF422" s="458"/>
      <c r="SLG422" s="458"/>
      <c r="SLH422" s="458"/>
      <c r="SLI422" s="458"/>
      <c r="SLJ422" s="458"/>
      <c r="SLK422" s="458"/>
      <c r="SLL422" s="458"/>
      <c r="SLM422" s="458"/>
      <c r="SLN422" s="458"/>
      <c r="SLO422" s="458"/>
      <c r="SLP422" s="458"/>
      <c r="SLQ422" s="458"/>
      <c r="SLR422" s="458"/>
      <c r="SLS422" s="458"/>
      <c r="SLT422" s="458"/>
      <c r="SLU422" s="458"/>
      <c r="SLV422" s="458"/>
      <c r="SLW422" s="458"/>
      <c r="SLX422" s="458"/>
      <c r="SLY422" s="458"/>
      <c r="SLZ422" s="458"/>
      <c r="SMA422" s="458"/>
      <c r="SMB422" s="458"/>
      <c r="SMC422" s="458"/>
      <c r="SMD422" s="458"/>
      <c r="SME422" s="458"/>
      <c r="SMF422" s="458"/>
      <c r="SMG422" s="458"/>
      <c r="SMH422" s="458"/>
      <c r="SMI422" s="458"/>
      <c r="SMJ422" s="458"/>
      <c r="SMK422" s="458"/>
      <c r="SML422" s="458"/>
      <c r="SMM422" s="458"/>
      <c r="SMN422" s="458"/>
      <c r="SMO422" s="458"/>
      <c r="SMP422" s="458"/>
      <c r="SMQ422" s="458"/>
      <c r="SMR422" s="458"/>
      <c r="SMS422" s="458"/>
      <c r="SMT422" s="458"/>
      <c r="SMU422" s="458"/>
      <c r="SMV422" s="458"/>
      <c r="SMW422" s="458"/>
      <c r="SMX422" s="458"/>
      <c r="SMY422" s="458"/>
      <c r="SMZ422" s="458"/>
      <c r="SNA422" s="458"/>
      <c r="SNB422" s="458"/>
      <c r="SNC422" s="458"/>
      <c r="SND422" s="458"/>
      <c r="SNE422" s="458"/>
      <c r="SNF422" s="458"/>
      <c r="SNG422" s="458"/>
      <c r="SNH422" s="458"/>
      <c r="SNI422" s="458"/>
      <c r="SNJ422" s="458"/>
      <c r="SNK422" s="458"/>
      <c r="SNL422" s="458"/>
      <c r="SNM422" s="458"/>
      <c r="SNN422" s="458"/>
      <c r="SNO422" s="458"/>
      <c r="SNP422" s="458"/>
      <c r="SNQ422" s="458"/>
      <c r="SNR422" s="458"/>
      <c r="SNS422" s="458"/>
      <c r="SNT422" s="458"/>
      <c r="SNU422" s="458"/>
      <c r="SNV422" s="458"/>
      <c r="SNW422" s="458"/>
      <c r="SNX422" s="458"/>
      <c r="SNY422" s="458"/>
      <c r="SNZ422" s="458"/>
      <c r="SOA422" s="458"/>
      <c r="SOB422" s="458"/>
      <c r="SOC422" s="458"/>
      <c r="SOD422" s="458"/>
      <c r="SOE422" s="458"/>
      <c r="SOF422" s="458"/>
      <c r="SOG422" s="458"/>
      <c r="SOH422" s="458"/>
      <c r="SOI422" s="458"/>
      <c r="SOJ422" s="458"/>
      <c r="SOK422" s="458"/>
      <c r="SOL422" s="458"/>
      <c r="SOM422" s="458"/>
      <c r="SON422" s="458"/>
      <c r="SOO422" s="458"/>
      <c r="SOP422" s="458"/>
      <c r="SOQ422" s="458"/>
      <c r="SOR422" s="458"/>
      <c r="SOS422" s="458"/>
      <c r="SOT422" s="458"/>
      <c r="SOU422" s="458"/>
      <c r="SOV422" s="458"/>
      <c r="SOW422" s="458"/>
      <c r="SOX422" s="458"/>
      <c r="SOY422" s="458"/>
      <c r="SOZ422" s="458"/>
      <c r="SPA422" s="458"/>
      <c r="SPB422" s="458"/>
      <c r="SPC422" s="458"/>
      <c r="SPD422" s="458"/>
      <c r="SPE422" s="458"/>
      <c r="SPF422" s="458"/>
      <c r="SPG422" s="458"/>
      <c r="SPH422" s="458"/>
      <c r="SPI422" s="458"/>
      <c r="SPJ422" s="458"/>
      <c r="SPK422" s="458"/>
      <c r="SPL422" s="458"/>
      <c r="SPM422" s="458"/>
      <c r="SPN422" s="458"/>
      <c r="SPO422" s="458"/>
      <c r="SPP422" s="458"/>
      <c r="SPQ422" s="458"/>
      <c r="SPR422" s="458"/>
      <c r="SPS422" s="458"/>
      <c r="SPT422" s="458"/>
      <c r="SPU422" s="458"/>
      <c r="SPV422" s="458"/>
      <c r="SPW422" s="458"/>
      <c r="SPX422" s="458"/>
      <c r="SPY422" s="458"/>
      <c r="SPZ422" s="458"/>
      <c r="SQA422" s="458"/>
      <c r="SQB422" s="458"/>
      <c r="SQC422" s="458"/>
      <c r="SQD422" s="458"/>
      <c r="SQE422" s="458"/>
      <c r="SQF422" s="458"/>
      <c r="SQG422" s="458"/>
      <c r="SQH422" s="458"/>
      <c r="SQI422" s="458"/>
      <c r="SQJ422" s="458"/>
      <c r="SQK422" s="458"/>
      <c r="SQL422" s="458"/>
      <c r="SQM422" s="458"/>
      <c r="SQN422" s="458"/>
      <c r="SQO422" s="458"/>
      <c r="SQP422" s="458"/>
      <c r="SQQ422" s="458"/>
      <c r="SQR422" s="458"/>
      <c r="SQS422" s="458"/>
      <c r="SQT422" s="458"/>
      <c r="SQU422" s="458"/>
      <c r="SQV422" s="458"/>
      <c r="SQW422" s="458"/>
      <c r="SQX422" s="458"/>
      <c r="SQY422" s="458"/>
      <c r="SQZ422" s="458"/>
      <c r="SRA422" s="458"/>
      <c r="SRB422" s="458"/>
      <c r="SRC422" s="458"/>
      <c r="SRD422" s="458"/>
      <c r="SRE422" s="458"/>
      <c r="SRF422" s="458"/>
      <c r="SRG422" s="458"/>
      <c r="SRH422" s="458"/>
      <c r="SRI422" s="458"/>
      <c r="SRJ422" s="458"/>
      <c r="SRK422" s="458"/>
      <c r="SRL422" s="458"/>
      <c r="SRM422" s="458"/>
      <c r="SRN422" s="458"/>
      <c r="SRO422" s="458"/>
      <c r="SRP422" s="458"/>
      <c r="SRQ422" s="458"/>
      <c r="SRR422" s="458"/>
      <c r="SRS422" s="458"/>
      <c r="SRT422" s="458"/>
      <c r="SRU422" s="458"/>
      <c r="SRV422" s="458"/>
      <c r="SRW422" s="458"/>
      <c r="SRX422" s="458"/>
      <c r="SRY422" s="458"/>
      <c r="SRZ422" s="458"/>
      <c r="SSA422" s="458"/>
      <c r="SSB422" s="458"/>
      <c r="SSC422" s="458"/>
      <c r="SSD422" s="458"/>
      <c r="SSE422" s="458"/>
      <c r="SSF422" s="458"/>
      <c r="SSG422" s="458"/>
      <c r="SSH422" s="458"/>
      <c r="SSI422" s="458"/>
      <c r="SSJ422" s="458"/>
      <c r="SSK422" s="458"/>
      <c r="SSL422" s="458"/>
      <c r="SSM422" s="458"/>
      <c r="SSN422" s="458"/>
      <c r="SSO422" s="458"/>
      <c r="SSP422" s="458"/>
      <c r="SSQ422" s="458"/>
      <c r="SSR422" s="458"/>
      <c r="SSS422" s="458"/>
      <c r="SST422" s="458"/>
      <c r="SSU422" s="458"/>
      <c r="SSV422" s="458"/>
      <c r="SSW422" s="458"/>
      <c r="SSX422" s="458"/>
      <c r="SSY422" s="458"/>
      <c r="SSZ422" s="458"/>
      <c r="STA422" s="458"/>
      <c r="STB422" s="458"/>
      <c r="STC422" s="458"/>
      <c r="STD422" s="458"/>
      <c r="STE422" s="458"/>
      <c r="STF422" s="458"/>
      <c r="STG422" s="458"/>
      <c r="STH422" s="458"/>
      <c r="STI422" s="458"/>
      <c r="STJ422" s="458"/>
      <c r="STK422" s="458"/>
      <c r="STL422" s="458"/>
      <c r="STM422" s="458"/>
      <c r="STN422" s="458"/>
      <c r="STO422" s="458"/>
      <c r="STP422" s="458"/>
      <c r="STQ422" s="458"/>
      <c r="STR422" s="458"/>
      <c r="STS422" s="458"/>
      <c r="STT422" s="458"/>
      <c r="STU422" s="458"/>
      <c r="STV422" s="458"/>
      <c r="STW422" s="458"/>
      <c r="STX422" s="458"/>
      <c r="STY422" s="458"/>
      <c r="STZ422" s="458"/>
      <c r="SUA422" s="458"/>
      <c r="SUB422" s="458"/>
      <c r="SUC422" s="458"/>
      <c r="SUD422" s="458"/>
      <c r="SUE422" s="458"/>
      <c r="SUF422" s="458"/>
      <c r="SUG422" s="458"/>
      <c r="SUH422" s="458"/>
      <c r="SUI422" s="458"/>
      <c r="SUJ422" s="458"/>
      <c r="SUK422" s="458"/>
      <c r="SUL422" s="458"/>
      <c r="SUM422" s="458"/>
      <c r="SUN422" s="458"/>
      <c r="SUO422" s="458"/>
      <c r="SUP422" s="458"/>
      <c r="SUQ422" s="458"/>
      <c r="SUR422" s="458"/>
      <c r="SUS422" s="458"/>
      <c r="SUT422" s="458"/>
      <c r="SUU422" s="458"/>
      <c r="SUV422" s="458"/>
      <c r="SUW422" s="458"/>
      <c r="SUX422" s="458"/>
      <c r="SUY422" s="458"/>
      <c r="SUZ422" s="458"/>
      <c r="SVA422" s="458"/>
      <c r="SVB422" s="458"/>
      <c r="SVC422" s="458"/>
      <c r="SVD422" s="458"/>
      <c r="SVE422" s="458"/>
      <c r="SVF422" s="458"/>
      <c r="SVG422" s="458"/>
      <c r="SVH422" s="458"/>
      <c r="SVI422" s="458"/>
      <c r="SVJ422" s="458"/>
      <c r="SVK422" s="458"/>
      <c r="SVL422" s="458"/>
      <c r="SVM422" s="458"/>
      <c r="SVN422" s="458"/>
      <c r="SVO422" s="458"/>
      <c r="SVP422" s="458"/>
      <c r="SVQ422" s="458"/>
      <c r="SVR422" s="458"/>
      <c r="SVS422" s="458"/>
      <c r="SVT422" s="458"/>
      <c r="SVU422" s="458"/>
      <c r="SVV422" s="458"/>
      <c r="SVW422" s="458"/>
      <c r="SVX422" s="458"/>
      <c r="SVY422" s="458"/>
      <c r="SVZ422" s="458"/>
      <c r="SWA422" s="458"/>
      <c r="SWB422" s="458"/>
      <c r="SWC422" s="458"/>
      <c r="SWD422" s="458"/>
      <c r="SWE422" s="458"/>
      <c r="SWF422" s="458"/>
      <c r="SWG422" s="458"/>
      <c r="SWH422" s="458"/>
      <c r="SWI422" s="458"/>
      <c r="SWJ422" s="458"/>
      <c r="SWK422" s="458"/>
      <c r="SWL422" s="458"/>
      <c r="SWM422" s="458"/>
      <c r="SWN422" s="458"/>
      <c r="SWO422" s="458"/>
      <c r="SWP422" s="458"/>
      <c r="SWQ422" s="458"/>
      <c r="SWR422" s="458"/>
      <c r="SWS422" s="458"/>
      <c r="SWT422" s="458"/>
      <c r="SWU422" s="458"/>
      <c r="SWV422" s="458"/>
      <c r="SWW422" s="458"/>
      <c r="SWX422" s="458"/>
      <c r="SWY422" s="458"/>
      <c r="SWZ422" s="458"/>
      <c r="SXA422" s="458"/>
      <c r="SXB422" s="458"/>
      <c r="SXC422" s="458"/>
      <c r="SXD422" s="458"/>
      <c r="SXE422" s="458"/>
      <c r="SXF422" s="458"/>
      <c r="SXG422" s="458"/>
      <c r="SXH422" s="458"/>
      <c r="SXI422" s="458"/>
      <c r="SXJ422" s="458"/>
      <c r="SXK422" s="458"/>
      <c r="SXL422" s="458"/>
      <c r="SXM422" s="458"/>
      <c r="SXN422" s="458"/>
      <c r="SXO422" s="458"/>
      <c r="SXP422" s="458"/>
      <c r="SXQ422" s="458"/>
      <c r="SXR422" s="458"/>
      <c r="SXS422" s="458"/>
      <c r="SXT422" s="458"/>
      <c r="SXU422" s="458"/>
      <c r="SXV422" s="458"/>
      <c r="SXW422" s="458"/>
      <c r="SXX422" s="458"/>
      <c r="SXY422" s="458"/>
      <c r="SXZ422" s="458"/>
      <c r="SYA422" s="458"/>
      <c r="SYB422" s="458"/>
      <c r="SYC422" s="458"/>
      <c r="SYD422" s="458"/>
      <c r="SYE422" s="458"/>
      <c r="SYF422" s="458"/>
      <c r="SYG422" s="458"/>
      <c r="SYH422" s="458"/>
      <c r="SYI422" s="458"/>
      <c r="SYJ422" s="458"/>
      <c r="SYK422" s="458"/>
      <c r="SYL422" s="458"/>
      <c r="SYM422" s="458"/>
      <c r="SYN422" s="458"/>
      <c r="SYO422" s="458"/>
      <c r="SYP422" s="458"/>
      <c r="SYQ422" s="458"/>
      <c r="SYR422" s="458"/>
      <c r="SYS422" s="458"/>
      <c r="SYT422" s="458"/>
      <c r="SYU422" s="458"/>
      <c r="SYV422" s="458"/>
      <c r="SYW422" s="458"/>
      <c r="SYX422" s="458"/>
      <c r="SYY422" s="458"/>
      <c r="SYZ422" s="458"/>
      <c r="SZA422" s="458"/>
      <c r="SZB422" s="458"/>
      <c r="SZC422" s="458"/>
      <c r="SZD422" s="458"/>
      <c r="SZE422" s="458"/>
      <c r="SZF422" s="458"/>
      <c r="SZG422" s="458"/>
      <c r="SZH422" s="458"/>
      <c r="SZI422" s="458"/>
      <c r="SZJ422" s="458"/>
      <c r="SZK422" s="458"/>
      <c r="SZL422" s="458"/>
      <c r="SZM422" s="458"/>
      <c r="SZN422" s="458"/>
      <c r="SZO422" s="458"/>
      <c r="SZP422" s="458"/>
      <c r="SZQ422" s="458"/>
      <c r="SZR422" s="458"/>
      <c r="SZS422" s="458"/>
      <c r="SZT422" s="458"/>
      <c r="SZU422" s="458"/>
      <c r="SZV422" s="458"/>
      <c r="SZW422" s="458"/>
      <c r="SZX422" s="458"/>
      <c r="SZY422" s="458"/>
      <c r="SZZ422" s="458"/>
      <c r="TAA422" s="458"/>
      <c r="TAB422" s="458"/>
      <c r="TAC422" s="458"/>
      <c r="TAD422" s="458"/>
      <c r="TAE422" s="458"/>
      <c r="TAF422" s="458"/>
      <c r="TAG422" s="458"/>
      <c r="TAH422" s="458"/>
      <c r="TAI422" s="458"/>
      <c r="TAJ422" s="458"/>
      <c r="TAK422" s="458"/>
      <c r="TAL422" s="458"/>
      <c r="TAM422" s="458"/>
      <c r="TAN422" s="458"/>
      <c r="TAO422" s="458"/>
      <c r="TAP422" s="458"/>
      <c r="TAQ422" s="458"/>
      <c r="TAR422" s="458"/>
      <c r="TAS422" s="458"/>
      <c r="TAT422" s="458"/>
      <c r="TAU422" s="458"/>
      <c r="TAV422" s="458"/>
      <c r="TAW422" s="458"/>
      <c r="TAX422" s="458"/>
      <c r="TAY422" s="458"/>
      <c r="TAZ422" s="458"/>
      <c r="TBA422" s="458"/>
      <c r="TBB422" s="458"/>
      <c r="TBC422" s="458"/>
      <c r="TBD422" s="458"/>
      <c r="TBE422" s="458"/>
      <c r="TBF422" s="458"/>
      <c r="TBG422" s="458"/>
      <c r="TBH422" s="458"/>
      <c r="TBI422" s="458"/>
      <c r="TBJ422" s="458"/>
      <c r="TBK422" s="458"/>
      <c r="TBL422" s="458"/>
      <c r="TBM422" s="458"/>
      <c r="TBN422" s="458"/>
      <c r="TBO422" s="458"/>
      <c r="TBP422" s="458"/>
      <c r="TBQ422" s="458"/>
      <c r="TBR422" s="458"/>
      <c r="TBS422" s="458"/>
      <c r="TBT422" s="458"/>
      <c r="TBU422" s="458"/>
      <c r="TBV422" s="458"/>
      <c r="TBW422" s="458"/>
      <c r="TBX422" s="458"/>
      <c r="TBY422" s="458"/>
      <c r="TBZ422" s="458"/>
      <c r="TCA422" s="458"/>
      <c r="TCB422" s="458"/>
      <c r="TCC422" s="458"/>
      <c r="TCD422" s="458"/>
      <c r="TCE422" s="458"/>
      <c r="TCF422" s="458"/>
      <c r="TCG422" s="458"/>
      <c r="TCH422" s="458"/>
      <c r="TCI422" s="458"/>
      <c r="TCJ422" s="458"/>
      <c r="TCK422" s="458"/>
      <c r="TCL422" s="458"/>
      <c r="TCM422" s="458"/>
      <c r="TCN422" s="458"/>
      <c r="TCO422" s="458"/>
      <c r="TCP422" s="458"/>
      <c r="TCQ422" s="458"/>
      <c r="TCR422" s="458"/>
      <c r="TCS422" s="458"/>
      <c r="TCT422" s="458"/>
      <c r="TCU422" s="458"/>
      <c r="TCV422" s="458"/>
      <c r="TCW422" s="458"/>
      <c r="TCX422" s="458"/>
      <c r="TCY422" s="458"/>
      <c r="TCZ422" s="458"/>
      <c r="TDA422" s="458"/>
      <c r="TDB422" s="458"/>
      <c r="TDC422" s="458"/>
      <c r="TDD422" s="458"/>
      <c r="TDE422" s="458"/>
      <c r="TDF422" s="458"/>
      <c r="TDG422" s="458"/>
      <c r="TDH422" s="458"/>
      <c r="TDI422" s="458"/>
      <c r="TDJ422" s="458"/>
      <c r="TDK422" s="458"/>
      <c r="TDL422" s="458"/>
      <c r="TDM422" s="458"/>
      <c r="TDN422" s="458"/>
      <c r="TDO422" s="458"/>
      <c r="TDP422" s="458"/>
      <c r="TDQ422" s="458"/>
      <c r="TDR422" s="458"/>
      <c r="TDS422" s="458"/>
      <c r="TDT422" s="458"/>
      <c r="TDU422" s="458"/>
      <c r="TDV422" s="458"/>
      <c r="TDW422" s="458"/>
      <c r="TDX422" s="458"/>
      <c r="TDY422" s="458"/>
      <c r="TDZ422" s="458"/>
      <c r="TEA422" s="458"/>
      <c r="TEB422" s="458"/>
      <c r="TEC422" s="458"/>
      <c r="TED422" s="458"/>
      <c r="TEE422" s="458"/>
      <c r="TEF422" s="458"/>
      <c r="TEG422" s="458"/>
      <c r="TEH422" s="458"/>
      <c r="TEI422" s="458"/>
      <c r="TEJ422" s="458"/>
      <c r="TEK422" s="458"/>
      <c r="TEL422" s="458"/>
      <c r="TEM422" s="458"/>
      <c r="TEN422" s="458"/>
      <c r="TEO422" s="458"/>
      <c r="TEP422" s="458"/>
      <c r="TEQ422" s="458"/>
      <c r="TER422" s="458"/>
      <c r="TES422" s="458"/>
      <c r="TET422" s="458"/>
      <c r="TEU422" s="458"/>
      <c r="TEV422" s="458"/>
      <c r="TEW422" s="458"/>
      <c r="TEX422" s="458"/>
      <c r="TEY422" s="458"/>
      <c r="TEZ422" s="458"/>
      <c r="TFA422" s="458"/>
      <c r="TFB422" s="458"/>
      <c r="TFC422" s="458"/>
      <c r="TFD422" s="458"/>
      <c r="TFE422" s="458"/>
      <c r="TFF422" s="458"/>
      <c r="TFG422" s="458"/>
      <c r="TFH422" s="458"/>
      <c r="TFI422" s="458"/>
      <c r="TFJ422" s="458"/>
      <c r="TFK422" s="458"/>
      <c r="TFL422" s="458"/>
      <c r="TFM422" s="458"/>
      <c r="TFN422" s="458"/>
      <c r="TFO422" s="458"/>
      <c r="TFP422" s="458"/>
      <c r="TFQ422" s="458"/>
      <c r="TFR422" s="458"/>
      <c r="TFS422" s="458"/>
      <c r="TFT422" s="458"/>
      <c r="TFU422" s="458"/>
      <c r="TFV422" s="458"/>
      <c r="TFW422" s="458"/>
      <c r="TFX422" s="458"/>
      <c r="TFY422" s="458"/>
      <c r="TFZ422" s="458"/>
      <c r="TGA422" s="458"/>
      <c r="TGB422" s="458"/>
      <c r="TGC422" s="458"/>
      <c r="TGD422" s="458"/>
      <c r="TGE422" s="458"/>
      <c r="TGF422" s="458"/>
      <c r="TGG422" s="458"/>
      <c r="TGH422" s="458"/>
      <c r="TGI422" s="458"/>
      <c r="TGJ422" s="458"/>
      <c r="TGK422" s="458"/>
      <c r="TGL422" s="458"/>
      <c r="TGM422" s="458"/>
      <c r="TGN422" s="458"/>
      <c r="TGO422" s="458"/>
      <c r="TGP422" s="458"/>
      <c r="TGQ422" s="458"/>
      <c r="TGR422" s="458"/>
      <c r="TGS422" s="458"/>
      <c r="TGT422" s="458"/>
      <c r="TGU422" s="458"/>
      <c r="TGV422" s="458"/>
      <c r="TGW422" s="458"/>
      <c r="TGX422" s="458"/>
      <c r="TGY422" s="458"/>
      <c r="TGZ422" s="458"/>
      <c r="THA422" s="458"/>
      <c r="THB422" s="458"/>
      <c r="THC422" s="458"/>
      <c r="THD422" s="458"/>
      <c r="THE422" s="458"/>
      <c r="THF422" s="458"/>
      <c r="THG422" s="458"/>
      <c r="THH422" s="458"/>
      <c r="THI422" s="458"/>
      <c r="THJ422" s="458"/>
      <c r="THK422" s="458"/>
      <c r="THL422" s="458"/>
      <c r="THM422" s="458"/>
      <c r="THN422" s="458"/>
      <c r="THO422" s="458"/>
      <c r="THP422" s="458"/>
      <c r="THQ422" s="458"/>
      <c r="THR422" s="458"/>
      <c r="THS422" s="458"/>
      <c r="THT422" s="458"/>
      <c r="THU422" s="458"/>
      <c r="THV422" s="458"/>
      <c r="THW422" s="458"/>
      <c r="THX422" s="458"/>
      <c r="THY422" s="458"/>
      <c r="THZ422" s="458"/>
      <c r="TIA422" s="458"/>
      <c r="TIB422" s="458"/>
      <c r="TIC422" s="458"/>
      <c r="TID422" s="458"/>
      <c r="TIE422" s="458"/>
      <c r="TIF422" s="458"/>
      <c r="TIG422" s="458"/>
      <c r="TIH422" s="458"/>
      <c r="TII422" s="458"/>
      <c r="TIJ422" s="458"/>
      <c r="TIK422" s="458"/>
      <c r="TIL422" s="458"/>
      <c r="TIM422" s="458"/>
      <c r="TIN422" s="458"/>
      <c r="TIO422" s="458"/>
      <c r="TIP422" s="458"/>
      <c r="TIQ422" s="458"/>
      <c r="TIR422" s="458"/>
      <c r="TIS422" s="458"/>
      <c r="TIT422" s="458"/>
      <c r="TIU422" s="458"/>
      <c r="TIV422" s="458"/>
      <c r="TIW422" s="458"/>
      <c r="TIX422" s="458"/>
      <c r="TIY422" s="458"/>
      <c r="TIZ422" s="458"/>
      <c r="TJA422" s="458"/>
      <c r="TJB422" s="458"/>
      <c r="TJC422" s="458"/>
      <c r="TJD422" s="458"/>
      <c r="TJE422" s="458"/>
      <c r="TJF422" s="458"/>
      <c r="TJG422" s="458"/>
      <c r="TJH422" s="458"/>
      <c r="TJI422" s="458"/>
      <c r="TJJ422" s="458"/>
      <c r="TJK422" s="458"/>
      <c r="TJL422" s="458"/>
      <c r="TJM422" s="458"/>
      <c r="TJN422" s="458"/>
      <c r="TJO422" s="458"/>
      <c r="TJP422" s="458"/>
      <c r="TJQ422" s="458"/>
      <c r="TJR422" s="458"/>
      <c r="TJS422" s="458"/>
      <c r="TJT422" s="458"/>
      <c r="TJU422" s="458"/>
      <c r="TJV422" s="458"/>
      <c r="TJW422" s="458"/>
      <c r="TJX422" s="458"/>
      <c r="TJY422" s="458"/>
      <c r="TJZ422" s="458"/>
      <c r="TKA422" s="458"/>
      <c r="TKB422" s="458"/>
      <c r="TKC422" s="458"/>
      <c r="TKD422" s="458"/>
      <c r="TKE422" s="458"/>
      <c r="TKF422" s="458"/>
      <c r="TKG422" s="458"/>
      <c r="TKH422" s="458"/>
      <c r="TKI422" s="458"/>
      <c r="TKJ422" s="458"/>
      <c r="TKK422" s="458"/>
      <c r="TKL422" s="458"/>
      <c r="TKM422" s="458"/>
      <c r="TKN422" s="458"/>
      <c r="TKO422" s="458"/>
      <c r="TKP422" s="458"/>
      <c r="TKQ422" s="458"/>
      <c r="TKR422" s="458"/>
      <c r="TKS422" s="458"/>
      <c r="TKT422" s="458"/>
      <c r="TKU422" s="458"/>
      <c r="TKV422" s="458"/>
      <c r="TKW422" s="458"/>
      <c r="TKX422" s="458"/>
      <c r="TKY422" s="458"/>
      <c r="TKZ422" s="458"/>
      <c r="TLA422" s="458"/>
      <c r="TLB422" s="458"/>
      <c r="TLC422" s="458"/>
      <c r="TLD422" s="458"/>
      <c r="TLE422" s="458"/>
      <c r="TLF422" s="458"/>
      <c r="TLG422" s="458"/>
      <c r="TLH422" s="458"/>
      <c r="TLI422" s="458"/>
      <c r="TLJ422" s="458"/>
      <c r="TLK422" s="458"/>
      <c r="TLL422" s="458"/>
      <c r="TLM422" s="458"/>
      <c r="TLN422" s="458"/>
      <c r="TLO422" s="458"/>
      <c r="TLP422" s="458"/>
      <c r="TLQ422" s="458"/>
      <c r="TLR422" s="458"/>
      <c r="TLS422" s="458"/>
      <c r="TLT422" s="458"/>
      <c r="TLU422" s="458"/>
      <c r="TLV422" s="458"/>
      <c r="TLW422" s="458"/>
      <c r="TLX422" s="458"/>
      <c r="TLY422" s="458"/>
      <c r="TLZ422" s="458"/>
      <c r="TMA422" s="458"/>
      <c r="TMB422" s="458"/>
      <c r="TMC422" s="458"/>
      <c r="TMD422" s="458"/>
      <c r="TME422" s="458"/>
      <c r="TMF422" s="458"/>
      <c r="TMG422" s="458"/>
      <c r="TMH422" s="458"/>
      <c r="TMI422" s="458"/>
      <c r="TMJ422" s="458"/>
      <c r="TMK422" s="458"/>
      <c r="TML422" s="458"/>
      <c r="TMM422" s="458"/>
      <c r="TMN422" s="458"/>
      <c r="TMO422" s="458"/>
      <c r="TMP422" s="458"/>
      <c r="TMQ422" s="458"/>
      <c r="TMR422" s="458"/>
      <c r="TMS422" s="458"/>
      <c r="TMT422" s="458"/>
      <c r="TMU422" s="458"/>
      <c r="TMV422" s="458"/>
      <c r="TMW422" s="458"/>
      <c r="TMX422" s="458"/>
      <c r="TMY422" s="458"/>
      <c r="TMZ422" s="458"/>
      <c r="TNA422" s="458"/>
      <c r="TNB422" s="458"/>
      <c r="TNC422" s="458"/>
      <c r="TND422" s="458"/>
      <c r="TNE422" s="458"/>
      <c r="TNF422" s="458"/>
      <c r="TNG422" s="458"/>
      <c r="TNH422" s="458"/>
      <c r="TNI422" s="458"/>
      <c r="TNJ422" s="458"/>
      <c r="TNK422" s="458"/>
      <c r="TNL422" s="458"/>
      <c r="TNM422" s="458"/>
      <c r="TNN422" s="458"/>
      <c r="TNO422" s="458"/>
      <c r="TNP422" s="458"/>
      <c r="TNQ422" s="458"/>
      <c r="TNR422" s="458"/>
      <c r="TNS422" s="458"/>
      <c r="TNT422" s="458"/>
      <c r="TNU422" s="458"/>
      <c r="TNV422" s="458"/>
      <c r="TNW422" s="458"/>
      <c r="TNX422" s="458"/>
      <c r="TNY422" s="458"/>
      <c r="TNZ422" s="458"/>
      <c r="TOA422" s="458"/>
      <c r="TOB422" s="458"/>
      <c r="TOC422" s="458"/>
      <c r="TOD422" s="458"/>
      <c r="TOE422" s="458"/>
      <c r="TOF422" s="458"/>
      <c r="TOG422" s="458"/>
      <c r="TOH422" s="458"/>
      <c r="TOI422" s="458"/>
      <c r="TOJ422" s="458"/>
      <c r="TOK422" s="458"/>
      <c r="TOL422" s="458"/>
      <c r="TOM422" s="458"/>
      <c r="TON422" s="458"/>
      <c r="TOO422" s="458"/>
      <c r="TOP422" s="458"/>
      <c r="TOQ422" s="458"/>
      <c r="TOR422" s="458"/>
      <c r="TOS422" s="458"/>
      <c r="TOT422" s="458"/>
      <c r="TOU422" s="458"/>
      <c r="TOV422" s="458"/>
      <c r="TOW422" s="458"/>
      <c r="TOX422" s="458"/>
      <c r="TOY422" s="458"/>
      <c r="TOZ422" s="458"/>
      <c r="TPA422" s="458"/>
      <c r="TPB422" s="458"/>
      <c r="TPC422" s="458"/>
      <c r="TPD422" s="458"/>
      <c r="TPE422" s="458"/>
      <c r="TPF422" s="458"/>
      <c r="TPG422" s="458"/>
      <c r="TPH422" s="458"/>
      <c r="TPI422" s="458"/>
      <c r="TPJ422" s="458"/>
      <c r="TPK422" s="458"/>
      <c r="TPL422" s="458"/>
      <c r="TPM422" s="458"/>
      <c r="TPN422" s="458"/>
      <c r="TPO422" s="458"/>
      <c r="TPP422" s="458"/>
      <c r="TPQ422" s="458"/>
      <c r="TPR422" s="458"/>
      <c r="TPS422" s="458"/>
      <c r="TPT422" s="458"/>
      <c r="TPU422" s="458"/>
      <c r="TPV422" s="458"/>
      <c r="TPW422" s="458"/>
      <c r="TPX422" s="458"/>
      <c r="TPY422" s="458"/>
      <c r="TPZ422" s="458"/>
      <c r="TQA422" s="458"/>
      <c r="TQB422" s="458"/>
      <c r="TQC422" s="458"/>
      <c r="TQD422" s="458"/>
      <c r="TQE422" s="458"/>
      <c r="TQF422" s="458"/>
      <c r="TQG422" s="458"/>
      <c r="TQH422" s="458"/>
      <c r="TQI422" s="458"/>
      <c r="TQJ422" s="458"/>
      <c r="TQK422" s="458"/>
      <c r="TQL422" s="458"/>
      <c r="TQM422" s="458"/>
      <c r="TQN422" s="458"/>
      <c r="TQO422" s="458"/>
      <c r="TQP422" s="458"/>
      <c r="TQQ422" s="458"/>
      <c r="TQR422" s="458"/>
      <c r="TQS422" s="458"/>
      <c r="TQT422" s="458"/>
      <c r="TQU422" s="458"/>
      <c r="TQV422" s="458"/>
      <c r="TQW422" s="458"/>
      <c r="TQX422" s="458"/>
      <c r="TQY422" s="458"/>
      <c r="TQZ422" s="458"/>
      <c r="TRA422" s="458"/>
      <c r="TRB422" s="458"/>
      <c r="TRC422" s="458"/>
      <c r="TRD422" s="458"/>
      <c r="TRE422" s="458"/>
      <c r="TRF422" s="458"/>
      <c r="TRG422" s="458"/>
      <c r="TRH422" s="458"/>
      <c r="TRI422" s="458"/>
      <c r="TRJ422" s="458"/>
      <c r="TRK422" s="458"/>
      <c r="TRL422" s="458"/>
      <c r="TRM422" s="458"/>
      <c r="TRN422" s="458"/>
      <c r="TRO422" s="458"/>
      <c r="TRP422" s="458"/>
      <c r="TRQ422" s="458"/>
      <c r="TRR422" s="458"/>
      <c r="TRS422" s="458"/>
      <c r="TRT422" s="458"/>
      <c r="TRU422" s="458"/>
      <c r="TRV422" s="458"/>
      <c r="TRW422" s="458"/>
      <c r="TRX422" s="458"/>
      <c r="TRY422" s="458"/>
      <c r="TRZ422" s="458"/>
      <c r="TSA422" s="458"/>
      <c r="TSB422" s="458"/>
      <c r="TSC422" s="458"/>
      <c r="TSD422" s="458"/>
      <c r="TSE422" s="458"/>
      <c r="TSF422" s="458"/>
      <c r="TSG422" s="458"/>
      <c r="TSH422" s="458"/>
      <c r="TSI422" s="458"/>
      <c r="TSJ422" s="458"/>
      <c r="TSK422" s="458"/>
      <c r="TSL422" s="458"/>
      <c r="TSM422" s="458"/>
      <c r="TSN422" s="458"/>
      <c r="TSO422" s="458"/>
      <c r="TSP422" s="458"/>
      <c r="TSQ422" s="458"/>
      <c r="TSR422" s="458"/>
      <c r="TSS422" s="458"/>
      <c r="TST422" s="458"/>
      <c r="TSU422" s="458"/>
      <c r="TSV422" s="458"/>
      <c r="TSW422" s="458"/>
      <c r="TSX422" s="458"/>
      <c r="TSY422" s="458"/>
      <c r="TSZ422" s="458"/>
      <c r="TTA422" s="458"/>
      <c r="TTB422" s="458"/>
      <c r="TTC422" s="458"/>
      <c r="TTD422" s="458"/>
      <c r="TTE422" s="458"/>
      <c r="TTF422" s="458"/>
      <c r="TTG422" s="458"/>
      <c r="TTH422" s="458"/>
      <c r="TTI422" s="458"/>
      <c r="TTJ422" s="458"/>
      <c r="TTK422" s="458"/>
      <c r="TTL422" s="458"/>
      <c r="TTM422" s="458"/>
      <c r="TTN422" s="458"/>
      <c r="TTO422" s="458"/>
      <c r="TTP422" s="458"/>
      <c r="TTQ422" s="458"/>
      <c r="TTR422" s="458"/>
      <c r="TTS422" s="458"/>
      <c r="TTT422" s="458"/>
      <c r="TTU422" s="458"/>
      <c r="TTV422" s="458"/>
      <c r="TTW422" s="458"/>
      <c r="TTX422" s="458"/>
      <c r="TTY422" s="458"/>
      <c r="TTZ422" s="458"/>
      <c r="TUA422" s="458"/>
      <c r="TUB422" s="458"/>
      <c r="TUC422" s="458"/>
      <c r="TUD422" s="458"/>
      <c r="TUE422" s="458"/>
      <c r="TUF422" s="458"/>
      <c r="TUG422" s="458"/>
      <c r="TUH422" s="458"/>
      <c r="TUI422" s="458"/>
      <c r="TUJ422" s="458"/>
      <c r="TUK422" s="458"/>
      <c r="TUL422" s="458"/>
      <c r="TUM422" s="458"/>
      <c r="TUN422" s="458"/>
      <c r="TUO422" s="458"/>
      <c r="TUP422" s="458"/>
      <c r="TUQ422" s="458"/>
      <c r="TUR422" s="458"/>
      <c r="TUS422" s="458"/>
      <c r="TUT422" s="458"/>
      <c r="TUU422" s="458"/>
      <c r="TUV422" s="458"/>
      <c r="TUW422" s="458"/>
      <c r="TUX422" s="458"/>
      <c r="TUY422" s="458"/>
      <c r="TUZ422" s="458"/>
      <c r="TVA422" s="458"/>
      <c r="TVB422" s="458"/>
      <c r="TVC422" s="458"/>
      <c r="TVD422" s="458"/>
      <c r="TVE422" s="458"/>
      <c r="TVF422" s="458"/>
      <c r="TVG422" s="458"/>
      <c r="TVH422" s="458"/>
      <c r="TVI422" s="458"/>
      <c r="TVJ422" s="458"/>
      <c r="TVK422" s="458"/>
      <c r="TVL422" s="458"/>
      <c r="TVM422" s="458"/>
      <c r="TVN422" s="458"/>
      <c r="TVO422" s="458"/>
      <c r="TVP422" s="458"/>
      <c r="TVQ422" s="458"/>
      <c r="TVR422" s="458"/>
      <c r="TVS422" s="458"/>
      <c r="TVT422" s="458"/>
      <c r="TVU422" s="458"/>
      <c r="TVV422" s="458"/>
      <c r="TVW422" s="458"/>
      <c r="TVX422" s="458"/>
      <c r="TVY422" s="458"/>
      <c r="TVZ422" s="458"/>
      <c r="TWA422" s="458"/>
      <c r="TWB422" s="458"/>
      <c r="TWC422" s="458"/>
      <c r="TWD422" s="458"/>
      <c r="TWE422" s="458"/>
      <c r="TWF422" s="458"/>
      <c r="TWG422" s="458"/>
      <c r="TWH422" s="458"/>
      <c r="TWI422" s="458"/>
      <c r="TWJ422" s="458"/>
      <c r="TWK422" s="458"/>
      <c r="TWL422" s="458"/>
      <c r="TWM422" s="458"/>
      <c r="TWN422" s="458"/>
      <c r="TWO422" s="458"/>
      <c r="TWP422" s="458"/>
      <c r="TWQ422" s="458"/>
      <c r="TWR422" s="458"/>
      <c r="TWS422" s="458"/>
      <c r="TWT422" s="458"/>
      <c r="TWU422" s="458"/>
      <c r="TWV422" s="458"/>
      <c r="TWW422" s="458"/>
      <c r="TWX422" s="458"/>
      <c r="TWY422" s="458"/>
      <c r="TWZ422" s="458"/>
      <c r="TXA422" s="458"/>
      <c r="TXB422" s="458"/>
      <c r="TXC422" s="458"/>
      <c r="TXD422" s="458"/>
      <c r="TXE422" s="458"/>
      <c r="TXF422" s="458"/>
      <c r="TXG422" s="458"/>
      <c r="TXH422" s="458"/>
      <c r="TXI422" s="458"/>
      <c r="TXJ422" s="458"/>
      <c r="TXK422" s="458"/>
      <c r="TXL422" s="458"/>
      <c r="TXM422" s="458"/>
      <c r="TXN422" s="458"/>
      <c r="TXO422" s="458"/>
      <c r="TXP422" s="458"/>
      <c r="TXQ422" s="458"/>
      <c r="TXR422" s="458"/>
      <c r="TXS422" s="458"/>
      <c r="TXT422" s="458"/>
      <c r="TXU422" s="458"/>
      <c r="TXV422" s="458"/>
      <c r="TXW422" s="458"/>
      <c r="TXX422" s="458"/>
      <c r="TXY422" s="458"/>
      <c r="TXZ422" s="458"/>
      <c r="TYA422" s="458"/>
      <c r="TYB422" s="458"/>
      <c r="TYC422" s="458"/>
      <c r="TYD422" s="458"/>
      <c r="TYE422" s="458"/>
      <c r="TYF422" s="458"/>
      <c r="TYG422" s="458"/>
      <c r="TYH422" s="458"/>
      <c r="TYI422" s="458"/>
      <c r="TYJ422" s="458"/>
      <c r="TYK422" s="458"/>
      <c r="TYL422" s="458"/>
      <c r="TYM422" s="458"/>
      <c r="TYN422" s="458"/>
      <c r="TYO422" s="458"/>
      <c r="TYP422" s="458"/>
      <c r="TYQ422" s="458"/>
      <c r="TYR422" s="458"/>
      <c r="TYS422" s="458"/>
      <c r="TYT422" s="458"/>
      <c r="TYU422" s="458"/>
      <c r="TYV422" s="458"/>
      <c r="TYW422" s="458"/>
      <c r="TYX422" s="458"/>
      <c r="TYY422" s="458"/>
      <c r="TYZ422" s="458"/>
      <c r="TZA422" s="458"/>
      <c r="TZB422" s="458"/>
      <c r="TZC422" s="458"/>
      <c r="TZD422" s="458"/>
      <c r="TZE422" s="458"/>
      <c r="TZF422" s="458"/>
      <c r="TZG422" s="458"/>
      <c r="TZH422" s="458"/>
      <c r="TZI422" s="458"/>
      <c r="TZJ422" s="458"/>
      <c r="TZK422" s="458"/>
      <c r="TZL422" s="458"/>
      <c r="TZM422" s="458"/>
      <c r="TZN422" s="458"/>
      <c r="TZO422" s="458"/>
      <c r="TZP422" s="458"/>
      <c r="TZQ422" s="458"/>
      <c r="TZR422" s="458"/>
      <c r="TZS422" s="458"/>
      <c r="TZT422" s="458"/>
      <c r="TZU422" s="458"/>
      <c r="TZV422" s="458"/>
      <c r="TZW422" s="458"/>
      <c r="TZX422" s="458"/>
      <c r="TZY422" s="458"/>
      <c r="TZZ422" s="458"/>
      <c r="UAA422" s="458"/>
      <c r="UAB422" s="458"/>
      <c r="UAC422" s="458"/>
      <c r="UAD422" s="458"/>
      <c r="UAE422" s="458"/>
      <c r="UAF422" s="458"/>
      <c r="UAG422" s="458"/>
      <c r="UAH422" s="458"/>
      <c r="UAI422" s="458"/>
      <c r="UAJ422" s="458"/>
      <c r="UAK422" s="458"/>
      <c r="UAL422" s="458"/>
      <c r="UAM422" s="458"/>
      <c r="UAN422" s="458"/>
      <c r="UAO422" s="458"/>
      <c r="UAP422" s="458"/>
      <c r="UAQ422" s="458"/>
      <c r="UAR422" s="458"/>
      <c r="UAS422" s="458"/>
      <c r="UAT422" s="458"/>
      <c r="UAU422" s="458"/>
      <c r="UAV422" s="458"/>
      <c r="UAW422" s="458"/>
      <c r="UAX422" s="458"/>
      <c r="UAY422" s="458"/>
      <c r="UAZ422" s="458"/>
      <c r="UBA422" s="458"/>
      <c r="UBB422" s="458"/>
      <c r="UBC422" s="458"/>
      <c r="UBD422" s="458"/>
      <c r="UBE422" s="458"/>
      <c r="UBF422" s="458"/>
      <c r="UBG422" s="458"/>
      <c r="UBH422" s="458"/>
      <c r="UBI422" s="458"/>
      <c r="UBJ422" s="458"/>
      <c r="UBK422" s="458"/>
      <c r="UBL422" s="458"/>
      <c r="UBM422" s="458"/>
      <c r="UBN422" s="458"/>
      <c r="UBO422" s="458"/>
      <c r="UBP422" s="458"/>
      <c r="UBQ422" s="458"/>
      <c r="UBR422" s="458"/>
      <c r="UBS422" s="458"/>
      <c r="UBT422" s="458"/>
      <c r="UBU422" s="458"/>
      <c r="UBV422" s="458"/>
      <c r="UBW422" s="458"/>
      <c r="UBX422" s="458"/>
      <c r="UBY422" s="458"/>
      <c r="UBZ422" s="458"/>
      <c r="UCA422" s="458"/>
      <c r="UCB422" s="458"/>
      <c r="UCC422" s="458"/>
      <c r="UCD422" s="458"/>
      <c r="UCE422" s="458"/>
      <c r="UCF422" s="458"/>
      <c r="UCG422" s="458"/>
      <c r="UCH422" s="458"/>
      <c r="UCI422" s="458"/>
      <c r="UCJ422" s="458"/>
      <c r="UCK422" s="458"/>
      <c r="UCL422" s="458"/>
      <c r="UCM422" s="458"/>
      <c r="UCN422" s="458"/>
      <c r="UCO422" s="458"/>
      <c r="UCP422" s="458"/>
      <c r="UCQ422" s="458"/>
      <c r="UCR422" s="458"/>
      <c r="UCS422" s="458"/>
      <c r="UCT422" s="458"/>
      <c r="UCU422" s="458"/>
      <c r="UCV422" s="458"/>
      <c r="UCW422" s="458"/>
      <c r="UCX422" s="458"/>
      <c r="UCY422" s="458"/>
      <c r="UCZ422" s="458"/>
      <c r="UDA422" s="458"/>
      <c r="UDB422" s="458"/>
      <c r="UDC422" s="458"/>
      <c r="UDD422" s="458"/>
      <c r="UDE422" s="458"/>
      <c r="UDF422" s="458"/>
      <c r="UDG422" s="458"/>
      <c r="UDH422" s="458"/>
      <c r="UDI422" s="458"/>
      <c r="UDJ422" s="458"/>
      <c r="UDK422" s="458"/>
      <c r="UDL422" s="458"/>
      <c r="UDM422" s="458"/>
      <c r="UDN422" s="458"/>
      <c r="UDO422" s="458"/>
      <c r="UDP422" s="458"/>
      <c r="UDQ422" s="458"/>
      <c r="UDR422" s="458"/>
      <c r="UDS422" s="458"/>
      <c r="UDT422" s="458"/>
      <c r="UDU422" s="458"/>
      <c r="UDV422" s="458"/>
      <c r="UDW422" s="458"/>
      <c r="UDX422" s="458"/>
      <c r="UDY422" s="458"/>
      <c r="UDZ422" s="458"/>
      <c r="UEA422" s="458"/>
      <c r="UEB422" s="458"/>
      <c r="UEC422" s="458"/>
      <c r="UED422" s="458"/>
      <c r="UEE422" s="458"/>
      <c r="UEF422" s="458"/>
      <c r="UEG422" s="458"/>
      <c r="UEH422" s="458"/>
      <c r="UEI422" s="458"/>
      <c r="UEJ422" s="458"/>
      <c r="UEK422" s="458"/>
      <c r="UEL422" s="458"/>
      <c r="UEM422" s="458"/>
      <c r="UEN422" s="458"/>
      <c r="UEO422" s="458"/>
      <c r="UEP422" s="458"/>
      <c r="UEQ422" s="458"/>
      <c r="UER422" s="458"/>
      <c r="UES422" s="458"/>
      <c r="UET422" s="458"/>
      <c r="UEU422" s="458"/>
      <c r="UEV422" s="458"/>
      <c r="UEW422" s="458"/>
      <c r="UEX422" s="458"/>
      <c r="UEY422" s="458"/>
      <c r="UEZ422" s="458"/>
      <c r="UFA422" s="458"/>
      <c r="UFB422" s="458"/>
      <c r="UFC422" s="458"/>
      <c r="UFD422" s="458"/>
      <c r="UFE422" s="458"/>
      <c r="UFF422" s="458"/>
      <c r="UFG422" s="458"/>
      <c r="UFH422" s="458"/>
      <c r="UFI422" s="458"/>
      <c r="UFJ422" s="458"/>
      <c r="UFK422" s="458"/>
      <c r="UFL422" s="458"/>
      <c r="UFM422" s="458"/>
      <c r="UFN422" s="458"/>
      <c r="UFO422" s="458"/>
      <c r="UFP422" s="458"/>
      <c r="UFQ422" s="458"/>
      <c r="UFR422" s="458"/>
      <c r="UFS422" s="458"/>
      <c r="UFT422" s="458"/>
      <c r="UFU422" s="458"/>
      <c r="UFV422" s="458"/>
      <c r="UFW422" s="458"/>
      <c r="UFX422" s="458"/>
      <c r="UFY422" s="458"/>
      <c r="UFZ422" s="458"/>
      <c r="UGA422" s="458"/>
      <c r="UGB422" s="458"/>
      <c r="UGC422" s="458"/>
      <c r="UGD422" s="458"/>
      <c r="UGE422" s="458"/>
      <c r="UGF422" s="458"/>
      <c r="UGG422" s="458"/>
      <c r="UGH422" s="458"/>
      <c r="UGI422" s="458"/>
      <c r="UGJ422" s="458"/>
      <c r="UGK422" s="458"/>
      <c r="UGL422" s="458"/>
      <c r="UGM422" s="458"/>
      <c r="UGN422" s="458"/>
      <c r="UGO422" s="458"/>
      <c r="UGP422" s="458"/>
      <c r="UGQ422" s="458"/>
      <c r="UGR422" s="458"/>
      <c r="UGS422" s="458"/>
      <c r="UGT422" s="458"/>
      <c r="UGU422" s="458"/>
      <c r="UGV422" s="458"/>
      <c r="UGW422" s="458"/>
      <c r="UGX422" s="458"/>
      <c r="UGY422" s="458"/>
      <c r="UGZ422" s="458"/>
      <c r="UHA422" s="458"/>
      <c r="UHB422" s="458"/>
      <c r="UHC422" s="458"/>
      <c r="UHD422" s="458"/>
      <c r="UHE422" s="458"/>
      <c r="UHF422" s="458"/>
      <c r="UHG422" s="458"/>
      <c r="UHH422" s="458"/>
      <c r="UHI422" s="458"/>
      <c r="UHJ422" s="458"/>
      <c r="UHK422" s="458"/>
      <c r="UHL422" s="458"/>
      <c r="UHM422" s="458"/>
      <c r="UHN422" s="458"/>
      <c r="UHO422" s="458"/>
      <c r="UHP422" s="458"/>
      <c r="UHQ422" s="458"/>
      <c r="UHR422" s="458"/>
      <c r="UHS422" s="458"/>
      <c r="UHT422" s="458"/>
      <c r="UHU422" s="458"/>
      <c r="UHV422" s="458"/>
      <c r="UHW422" s="458"/>
      <c r="UHX422" s="458"/>
      <c r="UHY422" s="458"/>
      <c r="UHZ422" s="458"/>
      <c r="UIA422" s="458"/>
      <c r="UIB422" s="458"/>
      <c r="UIC422" s="458"/>
      <c r="UID422" s="458"/>
      <c r="UIE422" s="458"/>
      <c r="UIF422" s="458"/>
      <c r="UIG422" s="458"/>
      <c r="UIH422" s="458"/>
      <c r="UII422" s="458"/>
      <c r="UIJ422" s="458"/>
      <c r="UIK422" s="458"/>
      <c r="UIL422" s="458"/>
      <c r="UIM422" s="458"/>
      <c r="UIN422" s="458"/>
      <c r="UIO422" s="458"/>
      <c r="UIP422" s="458"/>
      <c r="UIQ422" s="458"/>
      <c r="UIR422" s="458"/>
      <c r="UIS422" s="458"/>
      <c r="UIT422" s="458"/>
      <c r="UIU422" s="458"/>
      <c r="UIV422" s="458"/>
      <c r="UIW422" s="458"/>
      <c r="UIX422" s="458"/>
      <c r="UIY422" s="458"/>
      <c r="UIZ422" s="458"/>
      <c r="UJA422" s="458"/>
      <c r="UJB422" s="458"/>
      <c r="UJC422" s="458"/>
      <c r="UJD422" s="458"/>
      <c r="UJE422" s="458"/>
      <c r="UJF422" s="458"/>
      <c r="UJG422" s="458"/>
      <c r="UJH422" s="458"/>
      <c r="UJI422" s="458"/>
      <c r="UJJ422" s="458"/>
      <c r="UJK422" s="458"/>
      <c r="UJL422" s="458"/>
      <c r="UJM422" s="458"/>
      <c r="UJN422" s="458"/>
      <c r="UJO422" s="458"/>
      <c r="UJP422" s="458"/>
      <c r="UJQ422" s="458"/>
      <c r="UJR422" s="458"/>
      <c r="UJS422" s="458"/>
      <c r="UJT422" s="458"/>
      <c r="UJU422" s="458"/>
      <c r="UJV422" s="458"/>
      <c r="UJW422" s="458"/>
      <c r="UJX422" s="458"/>
      <c r="UJY422" s="458"/>
      <c r="UJZ422" s="458"/>
      <c r="UKA422" s="458"/>
      <c r="UKB422" s="458"/>
      <c r="UKC422" s="458"/>
      <c r="UKD422" s="458"/>
      <c r="UKE422" s="458"/>
      <c r="UKF422" s="458"/>
      <c r="UKG422" s="458"/>
      <c r="UKH422" s="458"/>
      <c r="UKI422" s="458"/>
      <c r="UKJ422" s="458"/>
      <c r="UKK422" s="458"/>
      <c r="UKL422" s="458"/>
      <c r="UKM422" s="458"/>
      <c r="UKN422" s="458"/>
      <c r="UKO422" s="458"/>
      <c r="UKP422" s="458"/>
      <c r="UKQ422" s="458"/>
      <c r="UKR422" s="458"/>
      <c r="UKS422" s="458"/>
      <c r="UKT422" s="458"/>
      <c r="UKU422" s="458"/>
      <c r="UKV422" s="458"/>
      <c r="UKW422" s="458"/>
      <c r="UKX422" s="458"/>
      <c r="UKY422" s="458"/>
      <c r="UKZ422" s="458"/>
      <c r="ULA422" s="458"/>
      <c r="ULB422" s="458"/>
      <c r="ULC422" s="458"/>
      <c r="ULD422" s="458"/>
      <c r="ULE422" s="458"/>
      <c r="ULF422" s="458"/>
      <c r="ULG422" s="458"/>
      <c r="ULH422" s="458"/>
      <c r="ULI422" s="458"/>
      <c r="ULJ422" s="458"/>
      <c r="ULK422" s="458"/>
      <c r="ULL422" s="458"/>
      <c r="ULM422" s="458"/>
      <c r="ULN422" s="458"/>
      <c r="ULO422" s="458"/>
      <c r="ULP422" s="458"/>
      <c r="ULQ422" s="458"/>
      <c r="ULR422" s="458"/>
      <c r="ULS422" s="458"/>
      <c r="ULT422" s="458"/>
      <c r="ULU422" s="458"/>
      <c r="ULV422" s="458"/>
      <c r="ULW422" s="458"/>
      <c r="ULX422" s="458"/>
      <c r="ULY422" s="458"/>
      <c r="ULZ422" s="458"/>
      <c r="UMA422" s="458"/>
      <c r="UMB422" s="458"/>
      <c r="UMC422" s="458"/>
      <c r="UMD422" s="458"/>
      <c r="UME422" s="458"/>
      <c r="UMF422" s="458"/>
      <c r="UMG422" s="458"/>
      <c r="UMH422" s="458"/>
      <c r="UMI422" s="458"/>
      <c r="UMJ422" s="458"/>
      <c r="UMK422" s="458"/>
      <c r="UML422" s="458"/>
      <c r="UMM422" s="458"/>
      <c r="UMN422" s="458"/>
      <c r="UMO422" s="458"/>
      <c r="UMP422" s="458"/>
      <c r="UMQ422" s="458"/>
      <c r="UMR422" s="458"/>
      <c r="UMS422" s="458"/>
      <c r="UMT422" s="458"/>
      <c r="UMU422" s="458"/>
      <c r="UMV422" s="458"/>
      <c r="UMW422" s="458"/>
      <c r="UMX422" s="458"/>
      <c r="UMY422" s="458"/>
      <c r="UMZ422" s="458"/>
      <c r="UNA422" s="458"/>
      <c r="UNB422" s="458"/>
      <c r="UNC422" s="458"/>
      <c r="UND422" s="458"/>
      <c r="UNE422" s="458"/>
      <c r="UNF422" s="458"/>
      <c r="UNG422" s="458"/>
      <c r="UNH422" s="458"/>
      <c r="UNI422" s="458"/>
      <c r="UNJ422" s="458"/>
      <c r="UNK422" s="458"/>
      <c r="UNL422" s="458"/>
      <c r="UNM422" s="458"/>
      <c r="UNN422" s="458"/>
      <c r="UNO422" s="458"/>
      <c r="UNP422" s="458"/>
      <c r="UNQ422" s="458"/>
      <c r="UNR422" s="458"/>
      <c r="UNS422" s="458"/>
      <c r="UNT422" s="458"/>
      <c r="UNU422" s="458"/>
      <c r="UNV422" s="458"/>
      <c r="UNW422" s="458"/>
      <c r="UNX422" s="458"/>
      <c r="UNY422" s="458"/>
      <c r="UNZ422" s="458"/>
      <c r="UOA422" s="458"/>
      <c r="UOB422" s="458"/>
      <c r="UOC422" s="458"/>
      <c r="UOD422" s="458"/>
      <c r="UOE422" s="458"/>
      <c r="UOF422" s="458"/>
      <c r="UOG422" s="458"/>
      <c r="UOH422" s="458"/>
      <c r="UOI422" s="458"/>
      <c r="UOJ422" s="458"/>
      <c r="UOK422" s="458"/>
      <c r="UOL422" s="458"/>
      <c r="UOM422" s="458"/>
      <c r="UON422" s="458"/>
      <c r="UOO422" s="458"/>
      <c r="UOP422" s="458"/>
      <c r="UOQ422" s="458"/>
      <c r="UOR422" s="458"/>
      <c r="UOS422" s="458"/>
      <c r="UOT422" s="458"/>
      <c r="UOU422" s="458"/>
      <c r="UOV422" s="458"/>
      <c r="UOW422" s="458"/>
      <c r="UOX422" s="458"/>
      <c r="UOY422" s="458"/>
      <c r="UOZ422" s="458"/>
      <c r="UPA422" s="458"/>
      <c r="UPB422" s="458"/>
      <c r="UPC422" s="458"/>
      <c r="UPD422" s="458"/>
      <c r="UPE422" s="458"/>
      <c r="UPF422" s="458"/>
      <c r="UPG422" s="458"/>
      <c r="UPH422" s="458"/>
      <c r="UPI422" s="458"/>
      <c r="UPJ422" s="458"/>
      <c r="UPK422" s="458"/>
      <c r="UPL422" s="458"/>
      <c r="UPM422" s="458"/>
      <c r="UPN422" s="458"/>
      <c r="UPO422" s="458"/>
      <c r="UPP422" s="458"/>
      <c r="UPQ422" s="458"/>
      <c r="UPR422" s="458"/>
      <c r="UPS422" s="458"/>
      <c r="UPT422" s="458"/>
      <c r="UPU422" s="458"/>
      <c r="UPV422" s="458"/>
      <c r="UPW422" s="458"/>
      <c r="UPX422" s="458"/>
      <c r="UPY422" s="458"/>
      <c r="UPZ422" s="458"/>
      <c r="UQA422" s="458"/>
      <c r="UQB422" s="458"/>
      <c r="UQC422" s="458"/>
      <c r="UQD422" s="458"/>
      <c r="UQE422" s="458"/>
      <c r="UQF422" s="458"/>
      <c r="UQG422" s="458"/>
      <c r="UQH422" s="458"/>
      <c r="UQI422" s="458"/>
      <c r="UQJ422" s="458"/>
      <c r="UQK422" s="458"/>
      <c r="UQL422" s="458"/>
      <c r="UQM422" s="458"/>
      <c r="UQN422" s="458"/>
      <c r="UQO422" s="458"/>
      <c r="UQP422" s="458"/>
      <c r="UQQ422" s="458"/>
      <c r="UQR422" s="458"/>
      <c r="UQS422" s="458"/>
      <c r="UQT422" s="458"/>
      <c r="UQU422" s="458"/>
      <c r="UQV422" s="458"/>
      <c r="UQW422" s="458"/>
      <c r="UQX422" s="458"/>
      <c r="UQY422" s="458"/>
      <c r="UQZ422" s="458"/>
      <c r="URA422" s="458"/>
      <c r="URB422" s="458"/>
      <c r="URC422" s="458"/>
      <c r="URD422" s="458"/>
      <c r="URE422" s="458"/>
      <c r="URF422" s="458"/>
      <c r="URG422" s="458"/>
      <c r="URH422" s="458"/>
      <c r="URI422" s="458"/>
      <c r="URJ422" s="458"/>
      <c r="URK422" s="458"/>
      <c r="URL422" s="458"/>
      <c r="URM422" s="458"/>
      <c r="URN422" s="458"/>
      <c r="URO422" s="458"/>
      <c r="URP422" s="458"/>
      <c r="URQ422" s="458"/>
      <c r="URR422" s="458"/>
      <c r="URS422" s="458"/>
      <c r="URT422" s="458"/>
      <c r="URU422" s="458"/>
      <c r="URV422" s="458"/>
      <c r="URW422" s="458"/>
      <c r="URX422" s="458"/>
      <c r="URY422" s="458"/>
      <c r="URZ422" s="458"/>
      <c r="USA422" s="458"/>
      <c r="USB422" s="458"/>
      <c r="USC422" s="458"/>
      <c r="USD422" s="458"/>
      <c r="USE422" s="458"/>
      <c r="USF422" s="458"/>
      <c r="USG422" s="458"/>
      <c r="USH422" s="458"/>
      <c r="USI422" s="458"/>
      <c r="USJ422" s="458"/>
      <c r="USK422" s="458"/>
      <c r="USL422" s="458"/>
      <c r="USM422" s="458"/>
      <c r="USN422" s="458"/>
      <c r="USO422" s="458"/>
      <c r="USP422" s="458"/>
      <c r="USQ422" s="458"/>
      <c r="USR422" s="458"/>
      <c r="USS422" s="458"/>
      <c r="UST422" s="458"/>
      <c r="USU422" s="458"/>
      <c r="USV422" s="458"/>
      <c r="USW422" s="458"/>
      <c r="USX422" s="458"/>
      <c r="USY422" s="458"/>
      <c r="USZ422" s="458"/>
      <c r="UTA422" s="458"/>
      <c r="UTB422" s="458"/>
      <c r="UTC422" s="458"/>
      <c r="UTD422" s="458"/>
      <c r="UTE422" s="458"/>
      <c r="UTF422" s="458"/>
      <c r="UTG422" s="458"/>
      <c r="UTH422" s="458"/>
      <c r="UTI422" s="458"/>
      <c r="UTJ422" s="458"/>
      <c r="UTK422" s="458"/>
      <c r="UTL422" s="458"/>
      <c r="UTM422" s="458"/>
      <c r="UTN422" s="458"/>
      <c r="UTO422" s="458"/>
      <c r="UTP422" s="458"/>
      <c r="UTQ422" s="458"/>
      <c r="UTR422" s="458"/>
      <c r="UTS422" s="458"/>
      <c r="UTT422" s="458"/>
      <c r="UTU422" s="458"/>
      <c r="UTV422" s="458"/>
      <c r="UTW422" s="458"/>
      <c r="UTX422" s="458"/>
      <c r="UTY422" s="458"/>
      <c r="UTZ422" s="458"/>
      <c r="UUA422" s="458"/>
      <c r="UUB422" s="458"/>
      <c r="UUC422" s="458"/>
      <c r="UUD422" s="458"/>
      <c r="UUE422" s="458"/>
      <c r="UUF422" s="458"/>
      <c r="UUG422" s="458"/>
      <c r="UUH422" s="458"/>
      <c r="UUI422" s="458"/>
      <c r="UUJ422" s="458"/>
      <c r="UUK422" s="458"/>
      <c r="UUL422" s="458"/>
      <c r="UUM422" s="458"/>
      <c r="UUN422" s="458"/>
      <c r="UUO422" s="458"/>
      <c r="UUP422" s="458"/>
      <c r="UUQ422" s="458"/>
      <c r="UUR422" s="458"/>
      <c r="UUS422" s="458"/>
      <c r="UUT422" s="458"/>
      <c r="UUU422" s="458"/>
      <c r="UUV422" s="458"/>
      <c r="UUW422" s="458"/>
      <c r="UUX422" s="458"/>
      <c r="UUY422" s="458"/>
      <c r="UUZ422" s="458"/>
      <c r="UVA422" s="458"/>
      <c r="UVB422" s="458"/>
      <c r="UVC422" s="458"/>
      <c r="UVD422" s="458"/>
      <c r="UVE422" s="458"/>
      <c r="UVF422" s="458"/>
      <c r="UVG422" s="458"/>
      <c r="UVH422" s="458"/>
      <c r="UVI422" s="458"/>
      <c r="UVJ422" s="458"/>
      <c r="UVK422" s="458"/>
      <c r="UVL422" s="458"/>
      <c r="UVM422" s="458"/>
      <c r="UVN422" s="458"/>
      <c r="UVO422" s="458"/>
      <c r="UVP422" s="458"/>
      <c r="UVQ422" s="458"/>
      <c r="UVR422" s="458"/>
      <c r="UVS422" s="458"/>
      <c r="UVT422" s="458"/>
      <c r="UVU422" s="458"/>
      <c r="UVV422" s="458"/>
      <c r="UVW422" s="458"/>
      <c r="UVX422" s="458"/>
      <c r="UVY422" s="458"/>
      <c r="UVZ422" s="458"/>
      <c r="UWA422" s="458"/>
      <c r="UWB422" s="458"/>
      <c r="UWC422" s="458"/>
      <c r="UWD422" s="458"/>
      <c r="UWE422" s="458"/>
      <c r="UWF422" s="458"/>
      <c r="UWG422" s="458"/>
      <c r="UWH422" s="458"/>
      <c r="UWI422" s="458"/>
      <c r="UWJ422" s="458"/>
      <c r="UWK422" s="458"/>
      <c r="UWL422" s="458"/>
      <c r="UWM422" s="458"/>
      <c r="UWN422" s="458"/>
      <c r="UWO422" s="458"/>
      <c r="UWP422" s="458"/>
      <c r="UWQ422" s="458"/>
      <c r="UWR422" s="458"/>
      <c r="UWS422" s="458"/>
      <c r="UWT422" s="458"/>
      <c r="UWU422" s="458"/>
      <c r="UWV422" s="458"/>
      <c r="UWW422" s="458"/>
      <c r="UWX422" s="458"/>
      <c r="UWY422" s="458"/>
      <c r="UWZ422" s="458"/>
      <c r="UXA422" s="458"/>
      <c r="UXB422" s="458"/>
      <c r="UXC422" s="458"/>
      <c r="UXD422" s="458"/>
      <c r="UXE422" s="458"/>
      <c r="UXF422" s="458"/>
      <c r="UXG422" s="458"/>
      <c r="UXH422" s="458"/>
      <c r="UXI422" s="458"/>
      <c r="UXJ422" s="458"/>
      <c r="UXK422" s="458"/>
      <c r="UXL422" s="458"/>
      <c r="UXM422" s="458"/>
      <c r="UXN422" s="458"/>
      <c r="UXO422" s="458"/>
      <c r="UXP422" s="458"/>
      <c r="UXQ422" s="458"/>
      <c r="UXR422" s="458"/>
      <c r="UXS422" s="458"/>
      <c r="UXT422" s="458"/>
      <c r="UXU422" s="458"/>
      <c r="UXV422" s="458"/>
      <c r="UXW422" s="458"/>
      <c r="UXX422" s="458"/>
      <c r="UXY422" s="458"/>
      <c r="UXZ422" s="458"/>
      <c r="UYA422" s="458"/>
      <c r="UYB422" s="458"/>
      <c r="UYC422" s="458"/>
      <c r="UYD422" s="458"/>
      <c r="UYE422" s="458"/>
      <c r="UYF422" s="458"/>
      <c r="UYG422" s="458"/>
      <c r="UYH422" s="458"/>
      <c r="UYI422" s="458"/>
      <c r="UYJ422" s="458"/>
      <c r="UYK422" s="458"/>
      <c r="UYL422" s="458"/>
      <c r="UYM422" s="458"/>
      <c r="UYN422" s="458"/>
      <c r="UYO422" s="458"/>
      <c r="UYP422" s="458"/>
      <c r="UYQ422" s="458"/>
      <c r="UYR422" s="458"/>
      <c r="UYS422" s="458"/>
      <c r="UYT422" s="458"/>
      <c r="UYU422" s="458"/>
      <c r="UYV422" s="458"/>
      <c r="UYW422" s="458"/>
      <c r="UYX422" s="458"/>
      <c r="UYY422" s="458"/>
      <c r="UYZ422" s="458"/>
      <c r="UZA422" s="458"/>
      <c r="UZB422" s="458"/>
      <c r="UZC422" s="458"/>
      <c r="UZD422" s="458"/>
      <c r="UZE422" s="458"/>
      <c r="UZF422" s="458"/>
      <c r="UZG422" s="458"/>
      <c r="UZH422" s="458"/>
      <c r="UZI422" s="458"/>
      <c r="UZJ422" s="458"/>
      <c r="UZK422" s="458"/>
      <c r="UZL422" s="458"/>
      <c r="UZM422" s="458"/>
      <c r="UZN422" s="458"/>
      <c r="UZO422" s="458"/>
      <c r="UZP422" s="458"/>
      <c r="UZQ422" s="458"/>
      <c r="UZR422" s="458"/>
      <c r="UZS422" s="458"/>
      <c r="UZT422" s="458"/>
      <c r="UZU422" s="458"/>
      <c r="UZV422" s="458"/>
      <c r="UZW422" s="458"/>
      <c r="UZX422" s="458"/>
      <c r="UZY422" s="458"/>
      <c r="UZZ422" s="458"/>
      <c r="VAA422" s="458"/>
      <c r="VAB422" s="458"/>
      <c r="VAC422" s="458"/>
      <c r="VAD422" s="458"/>
      <c r="VAE422" s="458"/>
      <c r="VAF422" s="458"/>
      <c r="VAG422" s="458"/>
      <c r="VAH422" s="458"/>
      <c r="VAI422" s="458"/>
      <c r="VAJ422" s="458"/>
      <c r="VAK422" s="458"/>
      <c r="VAL422" s="458"/>
      <c r="VAM422" s="458"/>
      <c r="VAN422" s="458"/>
      <c r="VAO422" s="458"/>
      <c r="VAP422" s="458"/>
      <c r="VAQ422" s="458"/>
      <c r="VAR422" s="458"/>
      <c r="VAS422" s="458"/>
      <c r="VAT422" s="458"/>
      <c r="VAU422" s="458"/>
      <c r="VAV422" s="458"/>
      <c r="VAW422" s="458"/>
      <c r="VAX422" s="458"/>
      <c r="VAY422" s="458"/>
      <c r="VAZ422" s="458"/>
      <c r="VBA422" s="458"/>
      <c r="VBB422" s="458"/>
      <c r="VBC422" s="458"/>
      <c r="VBD422" s="458"/>
      <c r="VBE422" s="458"/>
      <c r="VBF422" s="458"/>
      <c r="VBG422" s="458"/>
      <c r="VBH422" s="458"/>
      <c r="VBI422" s="458"/>
      <c r="VBJ422" s="458"/>
      <c r="VBK422" s="458"/>
      <c r="VBL422" s="458"/>
      <c r="VBM422" s="458"/>
      <c r="VBN422" s="458"/>
      <c r="VBO422" s="458"/>
      <c r="VBP422" s="458"/>
      <c r="VBQ422" s="458"/>
      <c r="VBR422" s="458"/>
      <c r="VBS422" s="458"/>
      <c r="VBT422" s="458"/>
      <c r="VBU422" s="458"/>
      <c r="VBV422" s="458"/>
      <c r="VBW422" s="458"/>
      <c r="VBX422" s="458"/>
      <c r="VBY422" s="458"/>
      <c r="VBZ422" s="458"/>
      <c r="VCA422" s="458"/>
      <c r="VCB422" s="458"/>
      <c r="VCC422" s="458"/>
      <c r="VCD422" s="458"/>
      <c r="VCE422" s="458"/>
      <c r="VCF422" s="458"/>
      <c r="VCG422" s="458"/>
      <c r="VCH422" s="458"/>
      <c r="VCI422" s="458"/>
      <c r="VCJ422" s="458"/>
      <c r="VCK422" s="458"/>
      <c r="VCL422" s="458"/>
      <c r="VCM422" s="458"/>
      <c r="VCN422" s="458"/>
      <c r="VCO422" s="458"/>
      <c r="VCP422" s="458"/>
      <c r="VCQ422" s="458"/>
      <c r="VCR422" s="458"/>
      <c r="VCS422" s="458"/>
      <c r="VCT422" s="458"/>
      <c r="VCU422" s="458"/>
      <c r="VCV422" s="458"/>
      <c r="VCW422" s="458"/>
      <c r="VCX422" s="458"/>
      <c r="VCY422" s="458"/>
      <c r="VCZ422" s="458"/>
      <c r="VDA422" s="458"/>
      <c r="VDB422" s="458"/>
      <c r="VDC422" s="458"/>
      <c r="VDD422" s="458"/>
      <c r="VDE422" s="458"/>
      <c r="VDF422" s="458"/>
      <c r="VDG422" s="458"/>
      <c r="VDH422" s="458"/>
      <c r="VDI422" s="458"/>
      <c r="VDJ422" s="458"/>
      <c r="VDK422" s="458"/>
      <c r="VDL422" s="458"/>
      <c r="VDM422" s="458"/>
      <c r="VDN422" s="458"/>
      <c r="VDO422" s="458"/>
      <c r="VDP422" s="458"/>
      <c r="VDQ422" s="458"/>
      <c r="VDR422" s="458"/>
      <c r="VDS422" s="458"/>
      <c r="VDT422" s="458"/>
      <c r="VDU422" s="458"/>
      <c r="VDV422" s="458"/>
      <c r="VDW422" s="458"/>
      <c r="VDX422" s="458"/>
      <c r="VDY422" s="458"/>
      <c r="VDZ422" s="458"/>
      <c r="VEA422" s="458"/>
      <c r="VEB422" s="458"/>
      <c r="VEC422" s="458"/>
      <c r="VED422" s="458"/>
      <c r="VEE422" s="458"/>
      <c r="VEF422" s="458"/>
      <c r="VEG422" s="458"/>
      <c r="VEH422" s="458"/>
      <c r="VEI422" s="458"/>
      <c r="VEJ422" s="458"/>
      <c r="VEK422" s="458"/>
      <c r="VEL422" s="458"/>
      <c r="VEM422" s="458"/>
      <c r="VEN422" s="458"/>
      <c r="VEO422" s="458"/>
      <c r="VEP422" s="458"/>
      <c r="VEQ422" s="458"/>
      <c r="VER422" s="458"/>
      <c r="VES422" s="458"/>
      <c r="VET422" s="458"/>
      <c r="VEU422" s="458"/>
      <c r="VEV422" s="458"/>
      <c r="VEW422" s="458"/>
      <c r="VEX422" s="458"/>
      <c r="VEY422" s="458"/>
      <c r="VEZ422" s="458"/>
      <c r="VFA422" s="458"/>
      <c r="VFB422" s="458"/>
      <c r="VFC422" s="458"/>
      <c r="VFD422" s="458"/>
      <c r="VFE422" s="458"/>
      <c r="VFF422" s="458"/>
      <c r="VFG422" s="458"/>
      <c r="VFH422" s="458"/>
      <c r="VFI422" s="458"/>
      <c r="VFJ422" s="458"/>
      <c r="VFK422" s="458"/>
      <c r="VFL422" s="458"/>
      <c r="VFM422" s="458"/>
      <c r="VFN422" s="458"/>
      <c r="VFO422" s="458"/>
      <c r="VFP422" s="458"/>
      <c r="VFQ422" s="458"/>
      <c r="VFR422" s="458"/>
      <c r="VFS422" s="458"/>
      <c r="VFT422" s="458"/>
      <c r="VFU422" s="458"/>
      <c r="VFV422" s="458"/>
      <c r="VFW422" s="458"/>
      <c r="VFX422" s="458"/>
      <c r="VFY422" s="458"/>
      <c r="VFZ422" s="458"/>
      <c r="VGA422" s="458"/>
      <c r="VGB422" s="458"/>
      <c r="VGC422" s="458"/>
      <c r="VGD422" s="458"/>
      <c r="VGE422" s="458"/>
      <c r="VGF422" s="458"/>
      <c r="VGG422" s="458"/>
      <c r="VGH422" s="458"/>
      <c r="VGI422" s="458"/>
      <c r="VGJ422" s="458"/>
      <c r="VGK422" s="458"/>
      <c r="VGL422" s="458"/>
      <c r="VGM422" s="458"/>
      <c r="VGN422" s="458"/>
      <c r="VGO422" s="458"/>
      <c r="VGP422" s="458"/>
      <c r="VGQ422" s="458"/>
      <c r="VGR422" s="458"/>
      <c r="VGS422" s="458"/>
      <c r="VGT422" s="458"/>
      <c r="VGU422" s="458"/>
      <c r="VGV422" s="458"/>
      <c r="VGW422" s="458"/>
      <c r="VGX422" s="458"/>
      <c r="VGY422" s="458"/>
      <c r="VGZ422" s="458"/>
      <c r="VHA422" s="458"/>
      <c r="VHB422" s="458"/>
      <c r="VHC422" s="458"/>
      <c r="VHD422" s="458"/>
      <c r="VHE422" s="458"/>
      <c r="VHF422" s="458"/>
      <c r="VHG422" s="458"/>
      <c r="VHH422" s="458"/>
      <c r="VHI422" s="458"/>
      <c r="VHJ422" s="458"/>
      <c r="VHK422" s="458"/>
      <c r="VHL422" s="458"/>
      <c r="VHM422" s="458"/>
      <c r="VHN422" s="458"/>
      <c r="VHO422" s="458"/>
      <c r="VHP422" s="458"/>
      <c r="VHQ422" s="458"/>
      <c r="VHR422" s="458"/>
      <c r="VHS422" s="458"/>
      <c r="VHT422" s="458"/>
      <c r="VHU422" s="458"/>
      <c r="VHV422" s="458"/>
      <c r="VHW422" s="458"/>
      <c r="VHX422" s="458"/>
      <c r="VHY422" s="458"/>
      <c r="VHZ422" s="458"/>
      <c r="VIA422" s="458"/>
      <c r="VIB422" s="458"/>
      <c r="VIC422" s="458"/>
      <c r="VID422" s="458"/>
      <c r="VIE422" s="458"/>
      <c r="VIF422" s="458"/>
      <c r="VIG422" s="458"/>
      <c r="VIH422" s="458"/>
      <c r="VII422" s="458"/>
      <c r="VIJ422" s="458"/>
      <c r="VIK422" s="458"/>
      <c r="VIL422" s="458"/>
      <c r="VIM422" s="458"/>
      <c r="VIN422" s="458"/>
      <c r="VIO422" s="458"/>
      <c r="VIP422" s="458"/>
      <c r="VIQ422" s="458"/>
      <c r="VIR422" s="458"/>
      <c r="VIS422" s="458"/>
      <c r="VIT422" s="458"/>
      <c r="VIU422" s="458"/>
      <c r="VIV422" s="458"/>
      <c r="VIW422" s="458"/>
      <c r="VIX422" s="458"/>
      <c r="VIY422" s="458"/>
      <c r="VIZ422" s="458"/>
      <c r="VJA422" s="458"/>
      <c r="VJB422" s="458"/>
      <c r="VJC422" s="458"/>
      <c r="VJD422" s="458"/>
      <c r="VJE422" s="458"/>
      <c r="VJF422" s="458"/>
      <c r="VJG422" s="458"/>
      <c r="VJH422" s="458"/>
      <c r="VJI422" s="458"/>
      <c r="VJJ422" s="458"/>
      <c r="VJK422" s="458"/>
      <c r="VJL422" s="458"/>
      <c r="VJM422" s="458"/>
      <c r="VJN422" s="458"/>
      <c r="VJO422" s="458"/>
      <c r="VJP422" s="458"/>
      <c r="VJQ422" s="458"/>
      <c r="VJR422" s="458"/>
      <c r="VJS422" s="458"/>
      <c r="VJT422" s="458"/>
      <c r="VJU422" s="458"/>
      <c r="VJV422" s="458"/>
      <c r="VJW422" s="458"/>
      <c r="VJX422" s="458"/>
      <c r="VJY422" s="458"/>
      <c r="VJZ422" s="458"/>
      <c r="VKA422" s="458"/>
      <c r="VKB422" s="458"/>
      <c r="VKC422" s="458"/>
      <c r="VKD422" s="458"/>
      <c r="VKE422" s="458"/>
      <c r="VKF422" s="458"/>
      <c r="VKG422" s="458"/>
      <c r="VKH422" s="458"/>
      <c r="VKI422" s="458"/>
      <c r="VKJ422" s="458"/>
      <c r="VKK422" s="458"/>
      <c r="VKL422" s="458"/>
      <c r="VKM422" s="458"/>
      <c r="VKN422" s="458"/>
      <c r="VKO422" s="458"/>
      <c r="VKP422" s="458"/>
      <c r="VKQ422" s="458"/>
      <c r="VKR422" s="458"/>
      <c r="VKS422" s="458"/>
      <c r="VKT422" s="458"/>
      <c r="VKU422" s="458"/>
      <c r="VKV422" s="458"/>
      <c r="VKW422" s="458"/>
      <c r="VKX422" s="458"/>
      <c r="VKY422" s="458"/>
      <c r="VKZ422" s="458"/>
      <c r="VLA422" s="458"/>
      <c r="VLB422" s="458"/>
      <c r="VLC422" s="458"/>
      <c r="VLD422" s="458"/>
      <c r="VLE422" s="458"/>
      <c r="VLF422" s="458"/>
      <c r="VLG422" s="458"/>
      <c r="VLH422" s="458"/>
      <c r="VLI422" s="458"/>
      <c r="VLJ422" s="458"/>
      <c r="VLK422" s="458"/>
      <c r="VLL422" s="458"/>
      <c r="VLM422" s="458"/>
      <c r="VLN422" s="458"/>
      <c r="VLO422" s="458"/>
      <c r="VLP422" s="458"/>
      <c r="VLQ422" s="458"/>
      <c r="VLR422" s="458"/>
      <c r="VLS422" s="458"/>
      <c r="VLT422" s="458"/>
      <c r="VLU422" s="458"/>
      <c r="VLV422" s="458"/>
      <c r="VLW422" s="458"/>
      <c r="VLX422" s="458"/>
      <c r="VLY422" s="458"/>
      <c r="VLZ422" s="458"/>
      <c r="VMA422" s="458"/>
      <c r="VMB422" s="458"/>
      <c r="VMC422" s="458"/>
      <c r="VMD422" s="458"/>
      <c r="VME422" s="458"/>
      <c r="VMF422" s="458"/>
      <c r="VMG422" s="458"/>
      <c r="VMH422" s="458"/>
      <c r="VMI422" s="458"/>
      <c r="VMJ422" s="458"/>
      <c r="VMK422" s="458"/>
      <c r="VML422" s="458"/>
      <c r="VMM422" s="458"/>
      <c r="VMN422" s="458"/>
      <c r="VMO422" s="458"/>
      <c r="VMP422" s="458"/>
      <c r="VMQ422" s="458"/>
      <c r="VMR422" s="458"/>
      <c r="VMS422" s="458"/>
      <c r="VMT422" s="458"/>
      <c r="VMU422" s="458"/>
      <c r="VMV422" s="458"/>
      <c r="VMW422" s="458"/>
      <c r="VMX422" s="458"/>
      <c r="VMY422" s="458"/>
      <c r="VMZ422" s="458"/>
      <c r="VNA422" s="458"/>
      <c r="VNB422" s="458"/>
      <c r="VNC422" s="458"/>
      <c r="VND422" s="458"/>
      <c r="VNE422" s="458"/>
      <c r="VNF422" s="458"/>
      <c r="VNG422" s="458"/>
      <c r="VNH422" s="458"/>
      <c r="VNI422" s="458"/>
      <c r="VNJ422" s="458"/>
      <c r="VNK422" s="458"/>
      <c r="VNL422" s="458"/>
      <c r="VNM422" s="458"/>
      <c r="VNN422" s="458"/>
      <c r="VNO422" s="458"/>
      <c r="VNP422" s="458"/>
      <c r="VNQ422" s="458"/>
      <c r="VNR422" s="458"/>
      <c r="VNS422" s="458"/>
      <c r="VNT422" s="458"/>
      <c r="VNU422" s="458"/>
      <c r="VNV422" s="458"/>
      <c r="VNW422" s="458"/>
      <c r="VNX422" s="458"/>
      <c r="VNY422" s="458"/>
      <c r="VNZ422" s="458"/>
      <c r="VOA422" s="458"/>
      <c r="VOB422" s="458"/>
      <c r="VOC422" s="458"/>
      <c r="VOD422" s="458"/>
      <c r="VOE422" s="458"/>
      <c r="VOF422" s="458"/>
      <c r="VOG422" s="458"/>
      <c r="VOH422" s="458"/>
      <c r="VOI422" s="458"/>
      <c r="VOJ422" s="458"/>
      <c r="VOK422" s="458"/>
      <c r="VOL422" s="458"/>
      <c r="VOM422" s="458"/>
      <c r="VON422" s="458"/>
      <c r="VOO422" s="458"/>
      <c r="VOP422" s="458"/>
      <c r="VOQ422" s="458"/>
      <c r="VOR422" s="458"/>
      <c r="VOS422" s="458"/>
      <c r="VOT422" s="458"/>
      <c r="VOU422" s="458"/>
      <c r="VOV422" s="458"/>
      <c r="VOW422" s="458"/>
      <c r="VOX422" s="458"/>
      <c r="VOY422" s="458"/>
      <c r="VOZ422" s="458"/>
      <c r="VPA422" s="458"/>
      <c r="VPB422" s="458"/>
      <c r="VPC422" s="458"/>
      <c r="VPD422" s="458"/>
      <c r="VPE422" s="458"/>
      <c r="VPF422" s="458"/>
      <c r="VPG422" s="458"/>
      <c r="VPH422" s="458"/>
      <c r="VPI422" s="458"/>
      <c r="VPJ422" s="458"/>
      <c r="VPK422" s="458"/>
      <c r="VPL422" s="458"/>
      <c r="VPM422" s="458"/>
      <c r="VPN422" s="458"/>
      <c r="VPO422" s="458"/>
      <c r="VPP422" s="458"/>
      <c r="VPQ422" s="458"/>
      <c r="VPR422" s="458"/>
      <c r="VPS422" s="458"/>
      <c r="VPT422" s="458"/>
      <c r="VPU422" s="458"/>
      <c r="VPV422" s="458"/>
      <c r="VPW422" s="458"/>
      <c r="VPX422" s="458"/>
      <c r="VPY422" s="458"/>
      <c r="VPZ422" s="458"/>
      <c r="VQA422" s="458"/>
      <c r="VQB422" s="458"/>
      <c r="VQC422" s="458"/>
      <c r="VQD422" s="458"/>
      <c r="VQE422" s="458"/>
      <c r="VQF422" s="458"/>
      <c r="VQG422" s="458"/>
      <c r="VQH422" s="458"/>
      <c r="VQI422" s="458"/>
      <c r="VQJ422" s="458"/>
      <c r="VQK422" s="458"/>
      <c r="VQL422" s="458"/>
      <c r="VQM422" s="458"/>
      <c r="VQN422" s="458"/>
      <c r="VQO422" s="458"/>
      <c r="VQP422" s="458"/>
      <c r="VQQ422" s="458"/>
      <c r="VQR422" s="458"/>
      <c r="VQS422" s="458"/>
      <c r="VQT422" s="458"/>
      <c r="VQU422" s="458"/>
      <c r="VQV422" s="458"/>
      <c r="VQW422" s="458"/>
      <c r="VQX422" s="458"/>
      <c r="VQY422" s="458"/>
      <c r="VQZ422" s="458"/>
      <c r="VRA422" s="458"/>
      <c r="VRB422" s="458"/>
      <c r="VRC422" s="458"/>
      <c r="VRD422" s="458"/>
      <c r="VRE422" s="458"/>
      <c r="VRF422" s="458"/>
      <c r="VRG422" s="458"/>
      <c r="VRH422" s="458"/>
      <c r="VRI422" s="458"/>
      <c r="VRJ422" s="458"/>
      <c r="VRK422" s="458"/>
      <c r="VRL422" s="458"/>
      <c r="VRM422" s="458"/>
      <c r="VRN422" s="458"/>
      <c r="VRO422" s="458"/>
      <c r="VRP422" s="458"/>
      <c r="VRQ422" s="458"/>
      <c r="VRR422" s="458"/>
      <c r="VRS422" s="458"/>
      <c r="VRT422" s="458"/>
      <c r="VRU422" s="458"/>
      <c r="VRV422" s="458"/>
      <c r="VRW422" s="458"/>
      <c r="VRX422" s="458"/>
      <c r="VRY422" s="458"/>
      <c r="VRZ422" s="458"/>
      <c r="VSA422" s="458"/>
      <c r="VSB422" s="458"/>
      <c r="VSC422" s="458"/>
      <c r="VSD422" s="458"/>
      <c r="VSE422" s="458"/>
      <c r="VSF422" s="458"/>
      <c r="VSG422" s="458"/>
      <c r="VSH422" s="458"/>
      <c r="VSI422" s="458"/>
      <c r="VSJ422" s="458"/>
      <c r="VSK422" s="458"/>
      <c r="VSL422" s="458"/>
      <c r="VSM422" s="458"/>
      <c r="VSN422" s="458"/>
      <c r="VSO422" s="458"/>
      <c r="VSP422" s="458"/>
      <c r="VSQ422" s="458"/>
      <c r="VSR422" s="458"/>
      <c r="VSS422" s="458"/>
      <c r="VST422" s="458"/>
      <c r="VSU422" s="458"/>
      <c r="VSV422" s="458"/>
      <c r="VSW422" s="458"/>
      <c r="VSX422" s="458"/>
      <c r="VSY422" s="458"/>
      <c r="VSZ422" s="458"/>
      <c r="VTA422" s="458"/>
      <c r="VTB422" s="458"/>
      <c r="VTC422" s="458"/>
      <c r="VTD422" s="458"/>
      <c r="VTE422" s="458"/>
      <c r="VTF422" s="458"/>
      <c r="VTG422" s="458"/>
      <c r="VTH422" s="458"/>
      <c r="VTI422" s="458"/>
      <c r="VTJ422" s="458"/>
      <c r="VTK422" s="458"/>
      <c r="VTL422" s="458"/>
      <c r="VTM422" s="458"/>
      <c r="VTN422" s="458"/>
      <c r="VTO422" s="458"/>
      <c r="VTP422" s="458"/>
      <c r="VTQ422" s="458"/>
      <c r="VTR422" s="458"/>
      <c r="VTS422" s="458"/>
      <c r="VTT422" s="458"/>
      <c r="VTU422" s="458"/>
      <c r="VTV422" s="458"/>
      <c r="VTW422" s="458"/>
      <c r="VTX422" s="458"/>
      <c r="VTY422" s="458"/>
      <c r="VTZ422" s="458"/>
      <c r="VUA422" s="458"/>
      <c r="VUB422" s="458"/>
      <c r="VUC422" s="458"/>
      <c r="VUD422" s="458"/>
      <c r="VUE422" s="458"/>
      <c r="VUF422" s="458"/>
      <c r="VUG422" s="458"/>
      <c r="VUH422" s="458"/>
      <c r="VUI422" s="458"/>
      <c r="VUJ422" s="458"/>
      <c r="VUK422" s="458"/>
      <c r="VUL422" s="458"/>
      <c r="VUM422" s="458"/>
      <c r="VUN422" s="458"/>
      <c r="VUO422" s="458"/>
      <c r="VUP422" s="458"/>
      <c r="VUQ422" s="458"/>
      <c r="VUR422" s="458"/>
      <c r="VUS422" s="458"/>
      <c r="VUT422" s="458"/>
      <c r="VUU422" s="458"/>
      <c r="VUV422" s="458"/>
      <c r="VUW422" s="458"/>
      <c r="VUX422" s="458"/>
      <c r="VUY422" s="458"/>
      <c r="VUZ422" s="458"/>
      <c r="VVA422" s="458"/>
      <c r="VVB422" s="458"/>
      <c r="VVC422" s="458"/>
      <c r="VVD422" s="458"/>
      <c r="VVE422" s="458"/>
      <c r="VVF422" s="458"/>
      <c r="VVG422" s="458"/>
      <c r="VVH422" s="458"/>
      <c r="VVI422" s="458"/>
      <c r="VVJ422" s="458"/>
      <c r="VVK422" s="458"/>
      <c r="VVL422" s="458"/>
      <c r="VVM422" s="458"/>
      <c r="VVN422" s="458"/>
      <c r="VVO422" s="458"/>
      <c r="VVP422" s="458"/>
      <c r="VVQ422" s="458"/>
      <c r="VVR422" s="458"/>
      <c r="VVS422" s="458"/>
      <c r="VVT422" s="458"/>
      <c r="VVU422" s="458"/>
      <c r="VVV422" s="458"/>
      <c r="VVW422" s="458"/>
      <c r="VVX422" s="458"/>
      <c r="VVY422" s="458"/>
      <c r="VVZ422" s="458"/>
      <c r="VWA422" s="458"/>
      <c r="VWB422" s="458"/>
      <c r="VWC422" s="458"/>
      <c r="VWD422" s="458"/>
      <c r="VWE422" s="458"/>
      <c r="VWF422" s="458"/>
      <c r="VWG422" s="458"/>
      <c r="VWH422" s="458"/>
      <c r="VWI422" s="458"/>
      <c r="VWJ422" s="458"/>
      <c r="VWK422" s="458"/>
      <c r="VWL422" s="458"/>
      <c r="VWM422" s="458"/>
      <c r="VWN422" s="458"/>
      <c r="VWO422" s="458"/>
      <c r="VWP422" s="458"/>
      <c r="VWQ422" s="458"/>
      <c r="VWR422" s="458"/>
      <c r="VWS422" s="458"/>
      <c r="VWT422" s="458"/>
      <c r="VWU422" s="458"/>
      <c r="VWV422" s="458"/>
      <c r="VWW422" s="458"/>
      <c r="VWX422" s="458"/>
      <c r="VWY422" s="458"/>
      <c r="VWZ422" s="458"/>
      <c r="VXA422" s="458"/>
      <c r="VXB422" s="458"/>
      <c r="VXC422" s="458"/>
      <c r="VXD422" s="458"/>
      <c r="VXE422" s="458"/>
      <c r="VXF422" s="458"/>
      <c r="VXG422" s="458"/>
      <c r="VXH422" s="458"/>
      <c r="VXI422" s="458"/>
      <c r="VXJ422" s="458"/>
      <c r="VXK422" s="458"/>
      <c r="VXL422" s="458"/>
      <c r="VXM422" s="458"/>
      <c r="VXN422" s="458"/>
      <c r="VXO422" s="458"/>
      <c r="VXP422" s="458"/>
      <c r="VXQ422" s="458"/>
      <c r="VXR422" s="458"/>
      <c r="VXS422" s="458"/>
      <c r="VXT422" s="458"/>
      <c r="VXU422" s="458"/>
      <c r="VXV422" s="458"/>
      <c r="VXW422" s="458"/>
      <c r="VXX422" s="458"/>
      <c r="VXY422" s="458"/>
      <c r="VXZ422" s="458"/>
      <c r="VYA422" s="458"/>
      <c r="VYB422" s="458"/>
      <c r="VYC422" s="458"/>
      <c r="VYD422" s="458"/>
      <c r="VYE422" s="458"/>
      <c r="VYF422" s="458"/>
      <c r="VYG422" s="458"/>
      <c r="VYH422" s="458"/>
      <c r="VYI422" s="458"/>
      <c r="VYJ422" s="458"/>
      <c r="VYK422" s="458"/>
      <c r="VYL422" s="458"/>
      <c r="VYM422" s="458"/>
      <c r="VYN422" s="458"/>
      <c r="VYO422" s="458"/>
      <c r="VYP422" s="458"/>
      <c r="VYQ422" s="458"/>
      <c r="VYR422" s="458"/>
      <c r="VYS422" s="458"/>
      <c r="VYT422" s="458"/>
      <c r="VYU422" s="458"/>
      <c r="VYV422" s="458"/>
      <c r="VYW422" s="458"/>
      <c r="VYX422" s="458"/>
      <c r="VYY422" s="458"/>
      <c r="VYZ422" s="458"/>
      <c r="VZA422" s="458"/>
      <c r="VZB422" s="458"/>
      <c r="VZC422" s="458"/>
      <c r="VZD422" s="458"/>
      <c r="VZE422" s="458"/>
      <c r="VZF422" s="458"/>
      <c r="VZG422" s="458"/>
      <c r="VZH422" s="458"/>
      <c r="VZI422" s="458"/>
      <c r="VZJ422" s="458"/>
      <c r="VZK422" s="458"/>
      <c r="VZL422" s="458"/>
      <c r="VZM422" s="458"/>
      <c r="VZN422" s="458"/>
      <c r="VZO422" s="458"/>
      <c r="VZP422" s="458"/>
      <c r="VZQ422" s="458"/>
      <c r="VZR422" s="458"/>
      <c r="VZS422" s="458"/>
      <c r="VZT422" s="458"/>
      <c r="VZU422" s="458"/>
      <c r="VZV422" s="458"/>
      <c r="VZW422" s="458"/>
      <c r="VZX422" s="458"/>
      <c r="VZY422" s="458"/>
      <c r="VZZ422" s="458"/>
      <c r="WAA422" s="458"/>
      <c r="WAB422" s="458"/>
      <c r="WAC422" s="458"/>
      <c r="WAD422" s="458"/>
      <c r="WAE422" s="458"/>
      <c r="WAF422" s="458"/>
      <c r="WAG422" s="458"/>
      <c r="WAH422" s="458"/>
      <c r="WAI422" s="458"/>
      <c r="WAJ422" s="458"/>
      <c r="WAK422" s="458"/>
      <c r="WAL422" s="458"/>
      <c r="WAM422" s="458"/>
      <c r="WAN422" s="458"/>
      <c r="WAO422" s="458"/>
      <c r="WAP422" s="458"/>
      <c r="WAQ422" s="458"/>
      <c r="WAR422" s="458"/>
      <c r="WAS422" s="458"/>
      <c r="WAT422" s="458"/>
      <c r="WAU422" s="458"/>
      <c r="WAV422" s="458"/>
      <c r="WAW422" s="458"/>
      <c r="WAX422" s="458"/>
      <c r="WAY422" s="458"/>
      <c r="WAZ422" s="458"/>
      <c r="WBA422" s="458"/>
      <c r="WBB422" s="458"/>
      <c r="WBC422" s="458"/>
      <c r="WBD422" s="458"/>
      <c r="WBE422" s="458"/>
      <c r="WBF422" s="458"/>
      <c r="WBG422" s="458"/>
      <c r="WBH422" s="458"/>
      <c r="WBI422" s="458"/>
      <c r="WBJ422" s="458"/>
      <c r="WBK422" s="458"/>
      <c r="WBL422" s="458"/>
      <c r="WBM422" s="458"/>
      <c r="WBN422" s="458"/>
      <c r="WBO422" s="458"/>
      <c r="WBP422" s="458"/>
      <c r="WBQ422" s="458"/>
      <c r="WBR422" s="458"/>
      <c r="WBS422" s="458"/>
      <c r="WBT422" s="458"/>
      <c r="WBU422" s="458"/>
      <c r="WBV422" s="458"/>
      <c r="WBW422" s="458"/>
      <c r="WBX422" s="458"/>
      <c r="WBY422" s="458"/>
      <c r="WBZ422" s="458"/>
      <c r="WCA422" s="458"/>
      <c r="WCB422" s="458"/>
      <c r="WCC422" s="458"/>
      <c r="WCD422" s="458"/>
      <c r="WCE422" s="458"/>
      <c r="WCF422" s="458"/>
      <c r="WCG422" s="458"/>
      <c r="WCH422" s="458"/>
      <c r="WCI422" s="458"/>
      <c r="WCJ422" s="458"/>
      <c r="WCK422" s="458"/>
      <c r="WCL422" s="458"/>
      <c r="WCM422" s="458"/>
      <c r="WCN422" s="458"/>
      <c r="WCO422" s="458"/>
      <c r="WCP422" s="458"/>
      <c r="WCQ422" s="458"/>
      <c r="WCR422" s="458"/>
      <c r="WCS422" s="458"/>
      <c r="WCT422" s="458"/>
      <c r="WCU422" s="458"/>
      <c r="WCV422" s="458"/>
      <c r="WCW422" s="458"/>
      <c r="WCX422" s="458"/>
      <c r="WCY422" s="458"/>
      <c r="WCZ422" s="458"/>
      <c r="WDA422" s="458"/>
      <c r="WDB422" s="458"/>
      <c r="WDC422" s="458"/>
      <c r="WDD422" s="458"/>
      <c r="WDE422" s="458"/>
      <c r="WDF422" s="458"/>
      <c r="WDG422" s="458"/>
      <c r="WDH422" s="458"/>
      <c r="WDI422" s="458"/>
      <c r="WDJ422" s="458"/>
      <c r="WDK422" s="458"/>
      <c r="WDL422" s="458"/>
      <c r="WDM422" s="458"/>
      <c r="WDN422" s="458"/>
      <c r="WDO422" s="458"/>
      <c r="WDP422" s="458"/>
      <c r="WDQ422" s="458"/>
      <c r="WDR422" s="458"/>
      <c r="WDS422" s="458"/>
      <c r="WDT422" s="458"/>
      <c r="WDU422" s="458"/>
      <c r="WDV422" s="458"/>
      <c r="WDW422" s="458"/>
      <c r="WDX422" s="458"/>
      <c r="WDY422" s="458"/>
      <c r="WDZ422" s="458"/>
      <c r="WEA422" s="458"/>
      <c r="WEB422" s="458"/>
      <c r="WEC422" s="458"/>
      <c r="WED422" s="458"/>
      <c r="WEE422" s="458"/>
      <c r="WEF422" s="458"/>
      <c r="WEG422" s="458"/>
      <c r="WEH422" s="458"/>
      <c r="WEI422" s="458"/>
      <c r="WEJ422" s="458"/>
      <c r="WEK422" s="458"/>
      <c r="WEL422" s="458"/>
      <c r="WEM422" s="458"/>
      <c r="WEN422" s="458"/>
      <c r="WEO422" s="458"/>
      <c r="WEP422" s="458"/>
      <c r="WEQ422" s="458"/>
      <c r="WER422" s="458"/>
      <c r="WES422" s="458"/>
      <c r="WET422" s="458"/>
      <c r="WEU422" s="458"/>
      <c r="WEV422" s="458"/>
      <c r="WEW422" s="458"/>
      <c r="WEX422" s="458"/>
      <c r="WEY422" s="458"/>
      <c r="WEZ422" s="458"/>
      <c r="WFA422" s="458"/>
      <c r="WFB422" s="458"/>
      <c r="WFC422" s="458"/>
      <c r="WFD422" s="458"/>
      <c r="WFE422" s="458"/>
      <c r="WFF422" s="458"/>
      <c r="WFG422" s="458"/>
      <c r="WFH422" s="458"/>
      <c r="WFI422" s="458"/>
      <c r="WFJ422" s="458"/>
      <c r="WFK422" s="458"/>
      <c r="WFL422" s="458"/>
      <c r="WFM422" s="458"/>
      <c r="WFN422" s="458"/>
      <c r="WFO422" s="458"/>
      <c r="WFP422" s="458"/>
      <c r="WFQ422" s="458"/>
      <c r="WFR422" s="458"/>
      <c r="WFS422" s="458"/>
      <c r="WFT422" s="458"/>
      <c r="WFU422" s="458"/>
      <c r="WFV422" s="458"/>
      <c r="WFW422" s="458"/>
      <c r="WFX422" s="458"/>
      <c r="WFY422" s="458"/>
      <c r="WFZ422" s="458"/>
      <c r="WGA422" s="458"/>
      <c r="WGB422" s="458"/>
      <c r="WGC422" s="458"/>
      <c r="WGD422" s="458"/>
      <c r="WGE422" s="458"/>
      <c r="WGF422" s="458"/>
      <c r="WGG422" s="458"/>
      <c r="WGH422" s="458"/>
      <c r="WGI422" s="458"/>
      <c r="WGJ422" s="458"/>
      <c r="WGK422" s="458"/>
      <c r="WGL422" s="458"/>
      <c r="WGM422" s="458"/>
      <c r="WGN422" s="458"/>
      <c r="WGO422" s="458"/>
      <c r="WGP422" s="458"/>
      <c r="WGQ422" s="458"/>
      <c r="WGR422" s="458"/>
      <c r="WGS422" s="458"/>
      <c r="WGT422" s="458"/>
      <c r="WGU422" s="458"/>
      <c r="WGV422" s="458"/>
      <c r="WGW422" s="458"/>
      <c r="WGX422" s="458"/>
      <c r="WGY422" s="458"/>
      <c r="WGZ422" s="458"/>
      <c r="WHA422" s="458"/>
      <c r="WHB422" s="458"/>
      <c r="WHC422" s="458"/>
      <c r="WHD422" s="458"/>
      <c r="WHE422" s="458"/>
      <c r="WHF422" s="458"/>
      <c r="WHG422" s="458"/>
      <c r="WHH422" s="458"/>
      <c r="WHI422" s="458"/>
      <c r="WHJ422" s="458"/>
      <c r="WHK422" s="458"/>
      <c r="WHL422" s="458"/>
      <c r="WHM422" s="458"/>
      <c r="WHN422" s="458"/>
      <c r="WHO422" s="458"/>
      <c r="WHP422" s="458"/>
      <c r="WHQ422" s="458"/>
      <c r="WHR422" s="458"/>
      <c r="WHS422" s="458"/>
      <c r="WHT422" s="458"/>
      <c r="WHU422" s="458"/>
      <c r="WHV422" s="458"/>
      <c r="WHW422" s="458"/>
      <c r="WHX422" s="458"/>
      <c r="WHY422" s="458"/>
      <c r="WHZ422" s="458"/>
      <c r="WIA422" s="458"/>
      <c r="WIB422" s="458"/>
      <c r="WIC422" s="458"/>
      <c r="WID422" s="458"/>
      <c r="WIE422" s="458"/>
      <c r="WIF422" s="458"/>
      <c r="WIG422" s="458"/>
      <c r="WIH422" s="458"/>
      <c r="WII422" s="458"/>
      <c r="WIJ422" s="458"/>
      <c r="WIK422" s="458"/>
      <c r="WIL422" s="458"/>
      <c r="WIM422" s="458"/>
      <c r="WIN422" s="458"/>
      <c r="WIO422" s="458"/>
      <c r="WIP422" s="458"/>
      <c r="WIQ422" s="458"/>
      <c r="WIR422" s="458"/>
      <c r="WIS422" s="458"/>
      <c r="WIT422" s="458"/>
      <c r="WIU422" s="458"/>
      <c r="WIV422" s="458"/>
      <c r="WIW422" s="458"/>
      <c r="WIX422" s="458"/>
      <c r="WIY422" s="458"/>
      <c r="WIZ422" s="458"/>
      <c r="WJA422" s="458"/>
      <c r="WJB422" s="458"/>
      <c r="WJC422" s="458"/>
      <c r="WJD422" s="458"/>
      <c r="WJE422" s="458"/>
      <c r="WJF422" s="458"/>
      <c r="WJG422" s="458"/>
      <c r="WJH422" s="458"/>
      <c r="WJI422" s="458"/>
      <c r="WJJ422" s="458"/>
      <c r="WJK422" s="458"/>
      <c r="WJL422" s="458"/>
      <c r="WJM422" s="458"/>
      <c r="WJN422" s="458"/>
      <c r="WJO422" s="458"/>
      <c r="WJP422" s="458"/>
      <c r="WJQ422" s="458"/>
      <c r="WJR422" s="458"/>
      <c r="WJS422" s="458"/>
      <c r="WJT422" s="458"/>
      <c r="WJU422" s="458"/>
      <c r="WJV422" s="458"/>
      <c r="WJW422" s="458"/>
      <c r="WJX422" s="458"/>
      <c r="WJY422" s="458"/>
      <c r="WJZ422" s="458"/>
      <c r="WKA422" s="458"/>
      <c r="WKB422" s="458"/>
      <c r="WKC422" s="458"/>
      <c r="WKD422" s="458"/>
      <c r="WKE422" s="458"/>
      <c r="WKF422" s="458"/>
      <c r="WKG422" s="458"/>
      <c r="WKH422" s="458"/>
      <c r="WKI422" s="458"/>
      <c r="WKJ422" s="458"/>
      <c r="WKK422" s="458"/>
      <c r="WKL422" s="458"/>
      <c r="WKM422" s="458"/>
      <c r="WKN422" s="458"/>
      <c r="WKO422" s="458"/>
      <c r="WKP422" s="458"/>
      <c r="WKQ422" s="458"/>
      <c r="WKR422" s="458"/>
      <c r="WKS422" s="458"/>
      <c r="WKT422" s="458"/>
      <c r="WKU422" s="458"/>
      <c r="WKV422" s="458"/>
      <c r="WKW422" s="458"/>
      <c r="WKX422" s="458"/>
      <c r="WKY422" s="458"/>
      <c r="WKZ422" s="458"/>
      <c r="WLA422" s="458"/>
      <c r="WLB422" s="458"/>
      <c r="WLC422" s="458"/>
      <c r="WLD422" s="458"/>
      <c r="WLE422" s="458"/>
      <c r="WLF422" s="458"/>
      <c r="WLG422" s="458"/>
      <c r="WLH422" s="458"/>
      <c r="WLI422" s="458"/>
      <c r="WLJ422" s="458"/>
      <c r="WLK422" s="458"/>
      <c r="WLL422" s="458"/>
      <c r="WLM422" s="458"/>
      <c r="WLN422" s="458"/>
      <c r="WLO422" s="458"/>
      <c r="WLP422" s="458"/>
      <c r="WLQ422" s="458"/>
      <c r="WLR422" s="458"/>
      <c r="WLS422" s="458"/>
      <c r="WLT422" s="458"/>
      <c r="WLU422" s="458"/>
      <c r="WLV422" s="458"/>
      <c r="WLW422" s="458"/>
      <c r="WLX422" s="458"/>
      <c r="WLY422" s="458"/>
      <c r="WLZ422" s="458"/>
      <c r="WMA422" s="458"/>
      <c r="WMB422" s="458"/>
      <c r="WMC422" s="458"/>
      <c r="WMD422" s="458"/>
      <c r="WME422" s="458"/>
      <c r="WMF422" s="458"/>
      <c r="WMG422" s="458"/>
      <c r="WMH422" s="458"/>
      <c r="WMI422" s="458"/>
      <c r="WMJ422" s="458"/>
      <c r="WMK422" s="458"/>
      <c r="WML422" s="458"/>
      <c r="WMM422" s="458"/>
      <c r="WMN422" s="458"/>
      <c r="WMO422" s="458"/>
      <c r="WMP422" s="458"/>
      <c r="WMQ422" s="458"/>
      <c r="WMR422" s="458"/>
      <c r="WMS422" s="458"/>
      <c r="WMT422" s="458"/>
      <c r="WMU422" s="458"/>
      <c r="WMV422" s="458"/>
      <c r="WMW422" s="458"/>
      <c r="WMX422" s="458"/>
      <c r="WMY422" s="458"/>
      <c r="WMZ422" s="458"/>
      <c r="WNA422" s="458"/>
      <c r="WNB422" s="458"/>
      <c r="WNC422" s="458"/>
      <c r="WND422" s="458"/>
      <c r="WNE422" s="458"/>
      <c r="WNF422" s="458"/>
      <c r="WNG422" s="458"/>
      <c r="WNH422" s="458"/>
      <c r="WNI422" s="458"/>
      <c r="WNJ422" s="458"/>
      <c r="WNK422" s="458"/>
      <c r="WNL422" s="458"/>
      <c r="WNM422" s="458"/>
      <c r="WNN422" s="458"/>
      <c r="WNO422" s="458"/>
      <c r="WNP422" s="458"/>
      <c r="WNQ422" s="458"/>
      <c r="WNR422" s="458"/>
      <c r="WNS422" s="458"/>
      <c r="WNT422" s="458"/>
      <c r="WNU422" s="458"/>
      <c r="WNV422" s="458"/>
      <c r="WNW422" s="458"/>
      <c r="WNX422" s="458"/>
      <c r="WNY422" s="458"/>
      <c r="WNZ422" s="458"/>
      <c r="WOA422" s="458"/>
      <c r="WOB422" s="458"/>
      <c r="WOC422" s="458"/>
      <c r="WOD422" s="458"/>
      <c r="WOE422" s="458"/>
      <c r="WOF422" s="458"/>
      <c r="WOG422" s="458"/>
      <c r="WOH422" s="458"/>
      <c r="WOI422" s="458"/>
      <c r="WOJ422" s="458"/>
      <c r="WOK422" s="458"/>
      <c r="WOL422" s="458"/>
      <c r="WOM422" s="458"/>
      <c r="WON422" s="458"/>
      <c r="WOO422" s="458"/>
      <c r="WOP422" s="458"/>
      <c r="WOQ422" s="458"/>
      <c r="WOR422" s="458"/>
      <c r="WOS422" s="458"/>
      <c r="WOT422" s="458"/>
      <c r="WOU422" s="458"/>
      <c r="WOV422" s="458"/>
      <c r="WOW422" s="458"/>
      <c r="WOX422" s="458"/>
      <c r="WOY422" s="458"/>
      <c r="WOZ422" s="458"/>
      <c r="WPA422" s="458"/>
      <c r="WPB422" s="458"/>
      <c r="WPC422" s="458"/>
      <c r="WPD422" s="458"/>
      <c r="WPE422" s="458"/>
      <c r="WPF422" s="458"/>
      <c r="WPG422" s="458"/>
      <c r="WPH422" s="458"/>
      <c r="WPI422" s="458"/>
      <c r="WPJ422" s="458"/>
      <c r="WPK422" s="458"/>
      <c r="WPL422" s="458"/>
      <c r="WPM422" s="458"/>
      <c r="WPN422" s="458"/>
      <c r="WPO422" s="458"/>
      <c r="WPP422" s="458"/>
      <c r="WPQ422" s="458"/>
      <c r="WPR422" s="458"/>
      <c r="WPS422" s="458"/>
      <c r="WPT422" s="458"/>
      <c r="WPU422" s="458"/>
      <c r="WPV422" s="458"/>
      <c r="WPW422" s="458"/>
      <c r="WPX422" s="458"/>
      <c r="WPY422" s="458"/>
      <c r="WPZ422" s="458"/>
      <c r="WQA422" s="458"/>
      <c r="WQB422" s="458"/>
      <c r="WQC422" s="458"/>
      <c r="WQD422" s="458"/>
      <c r="WQE422" s="458"/>
      <c r="WQF422" s="458"/>
      <c r="WQG422" s="458"/>
      <c r="WQH422" s="458"/>
      <c r="WQI422" s="458"/>
      <c r="WQJ422" s="458"/>
      <c r="WQK422" s="458"/>
      <c r="WQL422" s="458"/>
      <c r="WQM422" s="458"/>
      <c r="WQN422" s="458"/>
      <c r="WQO422" s="458"/>
      <c r="WQP422" s="458"/>
      <c r="WQQ422" s="458"/>
      <c r="WQR422" s="458"/>
      <c r="WQS422" s="458"/>
      <c r="WQT422" s="458"/>
      <c r="WQU422" s="458"/>
      <c r="WQV422" s="458"/>
      <c r="WQW422" s="458"/>
      <c r="WQX422" s="458"/>
      <c r="WQY422" s="458"/>
      <c r="WQZ422" s="458"/>
      <c r="WRA422" s="458"/>
      <c r="WRB422" s="458"/>
      <c r="WRC422" s="458"/>
      <c r="WRD422" s="458"/>
      <c r="WRE422" s="458"/>
      <c r="WRF422" s="458"/>
      <c r="WRG422" s="458"/>
      <c r="WRH422" s="458"/>
      <c r="WRI422" s="458"/>
      <c r="WRJ422" s="458"/>
      <c r="WRK422" s="458"/>
      <c r="WRL422" s="458"/>
      <c r="WRM422" s="458"/>
      <c r="WRN422" s="458"/>
      <c r="WRO422" s="458"/>
      <c r="WRP422" s="458"/>
      <c r="WRQ422" s="458"/>
      <c r="WRR422" s="458"/>
      <c r="WRS422" s="458"/>
      <c r="WRT422" s="458"/>
      <c r="WRU422" s="458"/>
      <c r="WRV422" s="458"/>
      <c r="WRW422" s="458"/>
      <c r="WRX422" s="458"/>
      <c r="WRY422" s="458"/>
      <c r="WRZ422" s="458"/>
      <c r="WSA422" s="458"/>
      <c r="WSB422" s="458"/>
      <c r="WSC422" s="458"/>
      <c r="WSD422" s="458"/>
      <c r="WSE422" s="458"/>
      <c r="WSF422" s="458"/>
      <c r="WSG422" s="458"/>
      <c r="WSH422" s="458"/>
      <c r="WSI422" s="458"/>
      <c r="WSJ422" s="458"/>
      <c r="WSK422" s="458"/>
      <c r="WSL422" s="458"/>
      <c r="WSM422" s="458"/>
      <c r="WSN422" s="458"/>
      <c r="WSO422" s="458"/>
      <c r="WSP422" s="458"/>
      <c r="WSQ422" s="458"/>
      <c r="WSR422" s="458"/>
      <c r="WSS422" s="458"/>
      <c r="WST422" s="458"/>
      <c r="WSU422" s="458"/>
      <c r="WSV422" s="458"/>
      <c r="WSW422" s="458"/>
      <c r="WSX422" s="458"/>
      <c r="WSY422" s="458"/>
      <c r="WSZ422" s="458"/>
      <c r="WTA422" s="458"/>
      <c r="WTB422" s="458"/>
      <c r="WTC422" s="458"/>
      <c r="WTD422" s="458"/>
      <c r="WTE422" s="458"/>
      <c r="WTF422" s="458"/>
      <c r="WTG422" s="458"/>
      <c r="WTH422" s="458"/>
      <c r="WTI422" s="458"/>
      <c r="WTJ422" s="458"/>
      <c r="WTK422" s="458"/>
      <c r="WTL422" s="458"/>
      <c r="WTM422" s="458"/>
      <c r="WTN422" s="458"/>
      <c r="WTO422" s="458"/>
      <c r="WTP422" s="458"/>
      <c r="WTQ422" s="458"/>
      <c r="WTR422" s="458"/>
      <c r="WTS422" s="458"/>
      <c r="WTT422" s="458"/>
      <c r="WTU422" s="458"/>
      <c r="WTV422" s="458"/>
      <c r="WTW422" s="458"/>
      <c r="WTX422" s="458"/>
      <c r="WTY422" s="458"/>
      <c r="WTZ422" s="458"/>
      <c r="WUA422" s="458"/>
      <c r="WUB422" s="458"/>
      <c r="WUC422" s="458"/>
      <c r="WUD422" s="458"/>
      <c r="WUE422" s="458"/>
      <c r="WUF422" s="458"/>
      <c r="WUG422" s="458"/>
      <c r="WUH422" s="458"/>
      <c r="WUI422" s="458"/>
      <c r="WUJ422" s="458"/>
      <c r="WUK422" s="458"/>
      <c r="WUL422" s="458"/>
      <c r="WUM422" s="458"/>
      <c r="WUN422" s="458"/>
      <c r="WUO422" s="458"/>
      <c r="WUP422" s="458"/>
      <c r="WUQ422" s="458"/>
      <c r="WUR422" s="458"/>
      <c r="WUS422" s="458"/>
      <c r="WUT422" s="458"/>
      <c r="WUU422" s="458"/>
      <c r="WUV422" s="458"/>
      <c r="WUW422" s="458"/>
      <c r="WUX422" s="458"/>
      <c r="WUY422" s="458"/>
      <c r="WUZ422" s="458"/>
      <c r="WVA422" s="458"/>
      <c r="WVB422" s="458"/>
      <c r="WVC422" s="458"/>
      <c r="WVD422" s="458"/>
      <c r="WVE422" s="458"/>
      <c r="WVF422" s="458"/>
      <c r="WVG422" s="458"/>
      <c r="WVH422" s="458"/>
      <c r="WVI422" s="458"/>
      <c r="WVJ422" s="458"/>
      <c r="WVK422" s="458"/>
      <c r="WVL422" s="458"/>
      <c r="WVM422" s="458"/>
      <c r="WVN422" s="458"/>
      <c r="WVO422" s="458"/>
      <c r="WVP422" s="458"/>
      <c r="WVQ422" s="458"/>
      <c r="WVR422" s="458"/>
      <c r="WVS422" s="458"/>
      <c r="WVT422" s="458"/>
      <c r="WVU422" s="458"/>
      <c r="WVV422" s="458"/>
      <c r="WVW422" s="458"/>
      <c r="WVX422" s="458"/>
      <c r="WVY422" s="458"/>
      <c r="WVZ422" s="458"/>
      <c r="WWA422" s="458"/>
      <c r="WWB422" s="458"/>
      <c r="WWC422" s="458"/>
      <c r="WWD422" s="458"/>
      <c r="WWE422" s="458"/>
      <c r="WWF422" s="458"/>
      <c r="WWG422" s="458"/>
      <c r="WWH422" s="458"/>
      <c r="WWI422" s="458"/>
      <c r="WWJ422" s="458"/>
      <c r="WWK422" s="458"/>
      <c r="WWL422" s="458"/>
      <c r="WWM422" s="458"/>
      <c r="WWN422" s="458"/>
      <c r="WWO422" s="458"/>
      <c r="WWP422" s="458"/>
      <c r="WWQ422" s="458"/>
      <c r="WWR422" s="458"/>
      <c r="WWS422" s="458"/>
      <c r="WWT422" s="458"/>
      <c r="WWU422" s="458"/>
      <c r="WWV422" s="458"/>
      <c r="WWW422" s="458"/>
      <c r="WWX422" s="458"/>
      <c r="WWY422" s="458"/>
      <c r="WWZ422" s="458"/>
      <c r="WXA422" s="458"/>
      <c r="WXB422" s="458"/>
      <c r="WXC422" s="458"/>
      <c r="WXD422" s="458"/>
      <c r="WXE422" s="458"/>
      <c r="WXF422" s="458"/>
      <c r="WXG422" s="458"/>
      <c r="WXH422" s="458"/>
      <c r="WXI422" s="458"/>
      <c r="WXJ422" s="458"/>
      <c r="WXK422" s="458"/>
      <c r="WXL422" s="458"/>
      <c r="WXM422" s="458"/>
      <c r="WXN422" s="458"/>
      <c r="WXO422" s="458"/>
      <c r="WXP422" s="458"/>
      <c r="WXQ422" s="458"/>
      <c r="WXR422" s="458"/>
      <c r="WXS422" s="458"/>
      <c r="WXT422" s="458"/>
      <c r="WXU422" s="458"/>
      <c r="WXV422" s="458"/>
      <c r="WXW422" s="458"/>
      <c r="WXX422" s="458"/>
      <c r="WXY422" s="458"/>
      <c r="WXZ422" s="458"/>
      <c r="WYA422" s="458"/>
      <c r="WYB422" s="458"/>
      <c r="WYC422" s="458"/>
      <c r="WYD422" s="458"/>
      <c r="WYE422" s="458"/>
      <c r="WYF422" s="458"/>
      <c r="WYG422" s="458"/>
      <c r="WYH422" s="458"/>
      <c r="WYI422" s="458"/>
      <c r="WYJ422" s="458"/>
      <c r="WYK422" s="458"/>
      <c r="WYL422" s="458"/>
      <c r="WYM422" s="458"/>
      <c r="WYN422" s="458"/>
      <c r="WYO422" s="458"/>
      <c r="WYP422" s="458"/>
      <c r="WYQ422" s="458"/>
      <c r="WYR422" s="458"/>
      <c r="WYS422" s="458"/>
      <c r="WYT422" s="458"/>
      <c r="WYU422" s="458"/>
      <c r="WYV422" s="458"/>
      <c r="WYW422" s="458"/>
      <c r="WYX422" s="458"/>
      <c r="WYY422" s="458"/>
      <c r="WYZ422" s="458"/>
      <c r="WZA422" s="458"/>
      <c r="WZB422" s="458"/>
      <c r="WZC422" s="458"/>
      <c r="WZD422" s="458"/>
      <c r="WZE422" s="458"/>
      <c r="WZF422" s="458"/>
      <c r="WZG422" s="458"/>
      <c r="WZH422" s="458"/>
      <c r="WZI422" s="458"/>
      <c r="WZJ422" s="458"/>
      <c r="WZK422" s="458"/>
      <c r="WZL422" s="458"/>
      <c r="WZM422" s="458"/>
      <c r="WZN422" s="458"/>
      <c r="WZO422" s="458"/>
      <c r="WZP422" s="458"/>
      <c r="WZQ422" s="458"/>
      <c r="WZR422" s="458"/>
      <c r="WZS422" s="458"/>
      <c r="WZT422" s="458"/>
      <c r="WZU422" s="458"/>
      <c r="WZV422" s="458"/>
      <c r="WZW422" s="458"/>
      <c r="WZX422" s="458"/>
      <c r="WZY422" s="458"/>
      <c r="WZZ422" s="458"/>
      <c r="XAA422" s="458"/>
      <c r="XAB422" s="458"/>
      <c r="XAC422" s="458"/>
      <c r="XAD422" s="458"/>
      <c r="XAE422" s="458"/>
      <c r="XAF422" s="458"/>
      <c r="XAG422" s="458"/>
      <c r="XAH422" s="458"/>
      <c r="XAI422" s="458"/>
      <c r="XAJ422" s="458"/>
      <c r="XAK422" s="458"/>
      <c r="XAL422" s="458"/>
      <c r="XAM422" s="458"/>
      <c r="XAN422" s="458"/>
      <c r="XAO422" s="458"/>
      <c r="XAP422" s="458"/>
      <c r="XAQ422" s="458"/>
      <c r="XAR422" s="458"/>
      <c r="XAS422" s="458"/>
      <c r="XAT422" s="458"/>
      <c r="XAU422" s="458"/>
      <c r="XAV422" s="458"/>
      <c r="XAW422" s="458"/>
      <c r="XAX422" s="458"/>
      <c r="XAY422" s="458"/>
      <c r="XAZ422" s="458"/>
      <c r="XBA422" s="458"/>
      <c r="XBB422" s="458"/>
      <c r="XBC422" s="458"/>
      <c r="XBD422" s="458"/>
      <c r="XBE422" s="458"/>
      <c r="XBF422" s="458"/>
      <c r="XBG422" s="458"/>
      <c r="XBH422" s="458"/>
      <c r="XBI422" s="458"/>
      <c r="XBJ422" s="458"/>
      <c r="XBK422" s="458"/>
      <c r="XBL422" s="458"/>
      <c r="XBM422" s="458"/>
      <c r="XBN422" s="458"/>
      <c r="XBO422" s="458"/>
      <c r="XBP422" s="458"/>
      <c r="XBQ422" s="458"/>
      <c r="XBR422" s="458"/>
      <c r="XBS422" s="458"/>
      <c r="XBT422" s="458"/>
      <c r="XBU422" s="458"/>
      <c r="XBV422" s="458"/>
      <c r="XBW422" s="458"/>
      <c r="XBX422" s="458"/>
      <c r="XBY422" s="458"/>
      <c r="XBZ422" s="458"/>
      <c r="XCA422" s="458"/>
      <c r="XCB422" s="458"/>
      <c r="XCC422" s="458"/>
      <c r="XCD422" s="458"/>
      <c r="XCE422" s="458"/>
      <c r="XCF422" s="458"/>
      <c r="XCG422" s="458"/>
      <c r="XCH422" s="458"/>
      <c r="XCI422" s="458"/>
      <c r="XCJ422" s="458"/>
      <c r="XCK422" s="458"/>
      <c r="XCL422" s="458"/>
      <c r="XCM422" s="458"/>
      <c r="XCN422" s="458"/>
      <c r="XCO422" s="458"/>
      <c r="XCP422" s="458"/>
      <c r="XCQ422" s="458"/>
      <c r="XCR422" s="458"/>
      <c r="XCS422" s="458"/>
      <c r="XCT422" s="458"/>
      <c r="XCU422" s="458"/>
      <c r="XCV422" s="458"/>
      <c r="XCW422" s="458"/>
      <c r="XCX422" s="458"/>
      <c r="XCY422" s="458"/>
      <c r="XCZ422" s="458"/>
      <c r="XDA422" s="458"/>
      <c r="XDB422" s="458"/>
      <c r="XDC422" s="458"/>
      <c r="XDD422" s="458"/>
      <c r="XDE422" s="458"/>
      <c r="XDF422" s="458"/>
      <c r="XDG422" s="458"/>
      <c r="XDH422" s="458"/>
      <c r="XDI422" s="458"/>
      <c r="XDJ422" s="458"/>
      <c r="XDK422" s="458"/>
      <c r="XDL422" s="458"/>
      <c r="XDM422" s="458"/>
      <c r="XDN422" s="458"/>
      <c r="XDO422" s="458"/>
      <c r="XDP422" s="458"/>
      <c r="XDQ422" s="458"/>
      <c r="XDR422" s="458"/>
      <c r="XDS422" s="458"/>
      <c r="XDT422" s="458"/>
      <c r="XDU422" s="458"/>
      <c r="XDV422" s="458"/>
      <c r="XDW422" s="458"/>
      <c r="XDX422" s="458"/>
      <c r="XDY422" s="458"/>
      <c r="XDZ422" s="458"/>
      <c r="XEA422" s="458"/>
      <c r="XEB422" s="458"/>
      <c r="XEC422" s="458"/>
      <c r="XED422" s="458"/>
      <c r="XEE422" s="458"/>
      <c r="XEF422" s="458"/>
      <c r="XEG422" s="458"/>
      <c r="XEH422" s="458"/>
      <c r="XEI422" s="458"/>
      <c r="XEJ422" s="458"/>
      <c r="XEK422" s="458"/>
      <c r="XEL422" s="488"/>
    </row>
    <row r="423" spans="1:16366" s="468" customFormat="1" ht="15" customHeight="1" x14ac:dyDescent="0.3">
      <c r="A423" s="460">
        <v>112</v>
      </c>
      <c r="B423" s="460" t="s">
        <v>624</v>
      </c>
      <c r="C423" s="460" t="s">
        <v>845</v>
      </c>
      <c r="D423" s="460" t="s">
        <v>644</v>
      </c>
      <c r="E423" s="460">
        <v>593</v>
      </c>
      <c r="F423" s="465">
        <v>65</v>
      </c>
      <c r="G423" s="460">
        <v>71</v>
      </c>
      <c r="H423" s="460">
        <v>248</v>
      </c>
      <c r="I423" s="460">
        <f>SUM(H423:H425)</f>
        <v>248</v>
      </c>
      <c r="J423" s="460">
        <f>SUM(E423:E425)</f>
        <v>667</v>
      </c>
      <c r="K423" s="506" t="s">
        <v>859</v>
      </c>
      <c r="L423" s="497" t="s">
        <v>860</v>
      </c>
      <c r="M423" s="498">
        <v>1</v>
      </c>
      <c r="N423" s="496"/>
      <c r="O423" s="496"/>
      <c r="P423" s="496"/>
      <c r="Q423" s="496"/>
      <c r="R423" s="496"/>
      <c r="S423" s="496"/>
      <c r="T423" s="496">
        <v>1</v>
      </c>
      <c r="U423" s="496">
        <v>-1</v>
      </c>
      <c r="V423" s="496">
        <v>1</v>
      </c>
      <c r="W423" s="496"/>
      <c r="X423" s="496"/>
      <c r="Y423" s="460"/>
      <c r="Z423" s="496"/>
      <c r="AA423" s="496"/>
      <c r="AB423" s="496"/>
      <c r="AC423" s="496"/>
      <c r="AD423" s="496"/>
      <c r="AE423" s="496"/>
      <c r="AF423" s="496"/>
      <c r="AG423" s="496"/>
      <c r="AH423" s="496"/>
      <c r="AI423" s="496"/>
      <c r="AJ423" s="496"/>
      <c r="AK423" s="496"/>
      <c r="AL423" s="496"/>
      <c r="AM423" s="496"/>
      <c r="AN423" s="496"/>
      <c r="AO423" s="496"/>
      <c r="AP423" s="496"/>
      <c r="AQ423" s="496"/>
      <c r="AR423" s="496"/>
      <c r="AS423" s="496"/>
      <c r="AT423" s="496"/>
      <c r="AU423" s="496"/>
      <c r="AV423" s="496"/>
      <c r="AW423" s="496"/>
      <c r="AX423" s="496"/>
      <c r="AY423" s="496"/>
      <c r="AZ423" s="496"/>
      <c r="BA423" s="496"/>
      <c r="BB423" s="496"/>
      <c r="BC423" s="496"/>
      <c r="BD423" s="496"/>
      <c r="BE423" s="496"/>
      <c r="BF423" s="496"/>
      <c r="BG423" s="496"/>
      <c r="BH423" s="496"/>
      <c r="BI423" s="496"/>
      <c r="BJ423" s="496"/>
      <c r="BK423" s="496"/>
      <c r="BL423" s="496"/>
      <c r="BM423" s="496"/>
      <c r="BN423" s="496"/>
      <c r="BO423" s="496"/>
      <c r="BP423" s="496"/>
      <c r="BQ423" s="496"/>
      <c r="BR423" s="496"/>
      <c r="BS423" s="496"/>
      <c r="BT423" s="496"/>
      <c r="BU423" s="496"/>
      <c r="BV423" s="496"/>
      <c r="BW423" s="496"/>
      <c r="BX423" s="496"/>
      <c r="BY423" s="496"/>
      <c r="BZ423" s="496"/>
      <c r="CA423" s="496"/>
      <c r="CB423" s="496"/>
      <c r="CC423" s="496"/>
      <c r="CD423" s="496"/>
      <c r="CE423" s="496"/>
      <c r="CF423" s="496"/>
      <c r="CG423" s="496"/>
      <c r="CH423" s="458"/>
      <c r="CI423" s="458"/>
      <c r="CJ423" s="458"/>
    </row>
    <row r="424" spans="1:16366" ht="15" customHeight="1" x14ac:dyDescent="0.3">
      <c r="A424" s="460">
        <v>238</v>
      </c>
      <c r="B424" s="460" t="s">
        <v>977</v>
      </c>
      <c r="C424" s="460" t="s">
        <v>1032</v>
      </c>
      <c r="D424" s="460" t="s">
        <v>1036</v>
      </c>
      <c r="E424" s="460">
        <v>10</v>
      </c>
      <c r="F424" s="467"/>
      <c r="K424" s="458" t="s">
        <v>859</v>
      </c>
      <c r="L424" s="458" t="s">
        <v>860</v>
      </c>
      <c r="X424" s="483"/>
      <c r="Y424" s="502"/>
    </row>
    <row r="425" spans="1:16366" ht="15" customHeight="1" x14ac:dyDescent="0.3">
      <c r="A425" s="460">
        <v>367</v>
      </c>
      <c r="B425" s="460" t="s">
        <v>1129</v>
      </c>
      <c r="C425" s="460" t="s">
        <v>1130</v>
      </c>
      <c r="D425" s="460" t="s">
        <v>1180</v>
      </c>
      <c r="E425" s="460">
        <v>64</v>
      </c>
      <c r="K425" s="458" t="s">
        <v>859</v>
      </c>
      <c r="L425" s="458" t="s">
        <v>860</v>
      </c>
      <c r="X425" s="483"/>
    </row>
    <row r="426" spans="1:16366" ht="15" customHeight="1" x14ac:dyDescent="0.3">
      <c r="A426" s="460">
        <v>116</v>
      </c>
      <c r="B426" s="460" t="s">
        <v>624</v>
      </c>
      <c r="C426" s="460" t="s">
        <v>845</v>
      </c>
      <c r="D426" s="460" t="s">
        <v>655</v>
      </c>
      <c r="E426" s="460">
        <v>552</v>
      </c>
      <c r="F426" s="465">
        <v>60</v>
      </c>
      <c r="G426" s="460">
        <v>67</v>
      </c>
      <c r="H426" s="460">
        <v>231</v>
      </c>
      <c r="I426" s="460">
        <f>SUM(H426:H428)</f>
        <v>231</v>
      </c>
      <c r="J426" s="460">
        <f>SUM(E426:E428)</f>
        <v>626</v>
      </c>
      <c r="K426" s="458" t="s">
        <v>865</v>
      </c>
      <c r="L426" s="458" t="s">
        <v>672</v>
      </c>
      <c r="N426" s="512" t="s">
        <v>1375</v>
      </c>
      <c r="O426" s="512" t="s">
        <v>1375</v>
      </c>
      <c r="P426" s="460">
        <v>1</v>
      </c>
      <c r="Q426" s="460">
        <v>1</v>
      </c>
      <c r="R426" s="460">
        <v>1</v>
      </c>
      <c r="S426" s="460">
        <v>-1</v>
      </c>
      <c r="T426" s="460">
        <v>1</v>
      </c>
      <c r="U426" s="460">
        <v>1</v>
      </c>
      <c r="V426" s="460">
        <v>-1</v>
      </c>
      <c r="W426" s="460">
        <v>-1</v>
      </c>
      <c r="X426" s="483">
        <v>0</v>
      </c>
      <c r="Y426" s="502">
        <v>-1</v>
      </c>
      <c r="Z426" s="502">
        <v>1</v>
      </c>
      <c r="AA426" s="503">
        <v>1</v>
      </c>
      <c r="AB426" s="503">
        <v>1</v>
      </c>
      <c r="AC426" s="503">
        <v>1</v>
      </c>
      <c r="AD426" s="503">
        <v>1</v>
      </c>
      <c r="AE426" s="502">
        <v>1</v>
      </c>
      <c r="AF426" s="460">
        <v>1</v>
      </c>
      <c r="AG426" s="460">
        <v>-1</v>
      </c>
      <c r="AH426" s="460">
        <v>1</v>
      </c>
      <c r="AI426" s="460">
        <v>-1</v>
      </c>
      <c r="AJ426" s="460">
        <v>1</v>
      </c>
      <c r="AK426" s="460">
        <v>1</v>
      </c>
      <c r="AL426" s="460">
        <v>1</v>
      </c>
      <c r="AM426" s="460">
        <v>1</v>
      </c>
      <c r="AW426" s="460">
        <v>1</v>
      </c>
      <c r="AX426" s="460">
        <v>1</v>
      </c>
      <c r="AY426" s="460">
        <v>-1</v>
      </c>
      <c r="BC426" s="460">
        <v>-1</v>
      </c>
      <c r="BD426" s="460">
        <v>-1</v>
      </c>
      <c r="BE426" s="460">
        <v>-1</v>
      </c>
      <c r="BF426" s="460">
        <v>-1</v>
      </c>
      <c r="BG426" s="460">
        <v>-1</v>
      </c>
      <c r="BH426" s="460">
        <v>1</v>
      </c>
      <c r="BI426" s="460">
        <v>1</v>
      </c>
      <c r="BJ426" s="460">
        <v>-1</v>
      </c>
      <c r="BK426" s="460">
        <v>-1</v>
      </c>
      <c r="BL426" s="460">
        <v>-1</v>
      </c>
      <c r="BM426" s="460">
        <v>1</v>
      </c>
      <c r="BN426" s="460">
        <v>1</v>
      </c>
      <c r="BO426" s="460">
        <v>-1</v>
      </c>
      <c r="BP426" s="460">
        <v>1</v>
      </c>
      <c r="BQ426" s="460">
        <v>1</v>
      </c>
      <c r="BR426" s="460">
        <v>1</v>
      </c>
      <c r="BS426" s="515">
        <v>-1</v>
      </c>
      <c r="BT426" s="515">
        <v>1</v>
      </c>
      <c r="BU426" s="523">
        <v>1</v>
      </c>
      <c r="BV426" s="523">
        <v>1</v>
      </c>
      <c r="BW426" s="523">
        <v>1</v>
      </c>
      <c r="BX426" s="523">
        <v>1</v>
      </c>
      <c r="BY426" s="523">
        <v>1</v>
      </c>
      <c r="BZ426" s="460">
        <v>-1</v>
      </c>
      <c r="CA426" s="515">
        <v>-1</v>
      </c>
      <c r="CB426" s="460">
        <v>1</v>
      </c>
      <c r="CC426" s="460">
        <v>1</v>
      </c>
      <c r="CD426" s="515">
        <v>-1</v>
      </c>
      <c r="CE426" s="523">
        <v>1</v>
      </c>
      <c r="CF426" s="523">
        <v>1</v>
      </c>
      <c r="CG426" s="515">
        <v>-1</v>
      </c>
    </row>
    <row r="427" spans="1:16366" ht="15" customHeight="1" x14ac:dyDescent="0.3">
      <c r="A427" s="460">
        <v>323</v>
      </c>
      <c r="B427" s="460" t="s">
        <v>977</v>
      </c>
      <c r="C427" s="460" t="s">
        <v>1032</v>
      </c>
      <c r="D427" s="460" t="s">
        <v>1122</v>
      </c>
      <c r="E427" s="460">
        <v>10</v>
      </c>
      <c r="F427" s="467"/>
      <c r="K427" s="458" t="s">
        <v>865</v>
      </c>
      <c r="L427" s="458" t="s">
        <v>672</v>
      </c>
      <c r="X427" s="483"/>
    </row>
    <row r="428" spans="1:16366" ht="15" customHeight="1" x14ac:dyDescent="0.3">
      <c r="A428" s="460">
        <v>430</v>
      </c>
      <c r="B428" s="460" t="s">
        <v>1129</v>
      </c>
      <c r="C428" s="460" t="s">
        <v>1130</v>
      </c>
      <c r="D428" s="460" t="s">
        <v>1254</v>
      </c>
      <c r="E428" s="460">
        <v>64</v>
      </c>
      <c r="K428" s="458" t="s">
        <v>865</v>
      </c>
      <c r="L428" s="458" t="s">
        <v>672</v>
      </c>
      <c r="X428" s="483"/>
    </row>
    <row r="429" spans="1:16366" ht="15" customHeight="1" x14ac:dyDescent="0.3">
      <c r="A429" s="460">
        <v>53</v>
      </c>
      <c r="B429" s="460" t="s">
        <v>624</v>
      </c>
      <c r="C429" s="460" t="s">
        <v>753</v>
      </c>
      <c r="D429" s="460" t="s">
        <v>678</v>
      </c>
      <c r="E429" s="460">
        <v>615</v>
      </c>
      <c r="F429" s="465">
        <v>63</v>
      </c>
      <c r="G429" s="460">
        <v>68</v>
      </c>
      <c r="H429" s="460">
        <v>497</v>
      </c>
      <c r="I429" s="460">
        <f>SUM(H429:H431)</f>
        <v>497</v>
      </c>
      <c r="J429" s="460">
        <f>SUM(E429:E431)</f>
        <v>689</v>
      </c>
      <c r="K429" s="458" t="s">
        <v>764</v>
      </c>
      <c r="L429" s="458" t="s">
        <v>765</v>
      </c>
      <c r="N429" s="460">
        <v>1</v>
      </c>
      <c r="O429" s="460">
        <v>1</v>
      </c>
      <c r="P429" s="460">
        <v>1</v>
      </c>
      <c r="Q429" s="460">
        <v>1</v>
      </c>
      <c r="R429" s="460">
        <v>-1</v>
      </c>
      <c r="S429" s="460">
        <v>1</v>
      </c>
      <c r="T429" s="512" t="s">
        <v>1383</v>
      </c>
      <c r="W429" s="460">
        <v>1</v>
      </c>
      <c r="X429" s="483">
        <v>0</v>
      </c>
      <c r="Y429" s="502">
        <v>1</v>
      </c>
      <c r="Z429" s="502">
        <v>1</v>
      </c>
      <c r="AA429" s="503">
        <v>1</v>
      </c>
      <c r="AB429" s="503">
        <v>1</v>
      </c>
      <c r="AC429" s="503">
        <v>1</v>
      </c>
      <c r="AD429" s="503">
        <v>1</v>
      </c>
      <c r="AE429" s="513" t="s">
        <v>1375</v>
      </c>
      <c r="AF429" s="460">
        <v>1</v>
      </c>
      <c r="AG429" s="460">
        <v>1</v>
      </c>
      <c r="AH429" s="512" t="s">
        <v>1375</v>
      </c>
      <c r="AI429" s="512" t="s">
        <v>1375</v>
      </c>
      <c r="AJ429" s="512" t="s">
        <v>1375</v>
      </c>
      <c r="AK429" s="512" t="s">
        <v>1375</v>
      </c>
      <c r="AL429" s="460">
        <v>1</v>
      </c>
      <c r="AM429" s="460">
        <v>1</v>
      </c>
      <c r="AQ429" s="512" t="s">
        <v>1375</v>
      </c>
      <c r="AR429" s="512" t="s">
        <v>1375</v>
      </c>
      <c r="AS429" s="512" t="s">
        <v>1375</v>
      </c>
      <c r="BC429" s="460">
        <v>1</v>
      </c>
      <c r="BD429" s="460">
        <v>1</v>
      </c>
      <c r="BE429" s="460">
        <v>1</v>
      </c>
      <c r="BF429" s="460">
        <v>-1</v>
      </c>
      <c r="BG429" s="460">
        <v>-1</v>
      </c>
      <c r="BH429" s="512" t="s">
        <v>1375</v>
      </c>
      <c r="BI429" s="460">
        <v>1</v>
      </c>
      <c r="BJ429" s="460">
        <v>1</v>
      </c>
      <c r="BK429" s="460">
        <v>1</v>
      </c>
      <c r="BL429" s="460">
        <v>1</v>
      </c>
      <c r="BM429" s="517" t="s">
        <v>1375</v>
      </c>
      <c r="BN429" s="460">
        <v>1</v>
      </c>
      <c r="BO429" s="460">
        <v>1</v>
      </c>
      <c r="BP429" s="460">
        <v>1</v>
      </c>
      <c r="BQ429" s="460">
        <v>1</v>
      </c>
      <c r="BR429" s="460">
        <v>1</v>
      </c>
      <c r="BS429" s="517" t="s">
        <v>1375</v>
      </c>
      <c r="BT429" s="515">
        <v>1</v>
      </c>
      <c r="BU429" s="460">
        <v>-1</v>
      </c>
      <c r="BV429" s="517" t="s">
        <v>1375</v>
      </c>
      <c r="BW429" s="517" t="s">
        <v>1375</v>
      </c>
      <c r="BX429" s="517" t="s">
        <v>1375</v>
      </c>
      <c r="BY429" s="517" t="s">
        <v>1375</v>
      </c>
      <c r="BZ429" s="460">
        <v>-1</v>
      </c>
      <c r="CA429" s="460">
        <v>1</v>
      </c>
      <c r="CB429" s="460">
        <v>1</v>
      </c>
      <c r="CC429" s="460">
        <v>1</v>
      </c>
      <c r="CD429" s="460">
        <v>1</v>
      </c>
      <c r="CE429" s="523">
        <v>1</v>
      </c>
      <c r="CF429" s="523">
        <v>1</v>
      </c>
      <c r="CG429" s="523">
        <v>1</v>
      </c>
    </row>
    <row r="430" spans="1:16366" ht="15" customHeight="1" x14ac:dyDescent="0.3">
      <c r="A430" s="460">
        <v>300</v>
      </c>
      <c r="B430" s="460" t="s">
        <v>977</v>
      </c>
      <c r="C430" s="460" t="s">
        <v>1010</v>
      </c>
      <c r="D430" s="460" t="s">
        <v>1099</v>
      </c>
      <c r="E430" s="460">
        <v>10</v>
      </c>
      <c r="F430" s="467"/>
      <c r="K430" s="458" t="s">
        <v>764</v>
      </c>
      <c r="L430" s="458" t="s">
        <v>765</v>
      </c>
      <c r="X430" s="483"/>
      <c r="Y430" s="502"/>
    </row>
    <row r="431" spans="1:16366" ht="15" customHeight="1" x14ac:dyDescent="0.3">
      <c r="A431" s="460">
        <v>353</v>
      </c>
      <c r="B431" s="460" t="s">
        <v>1129</v>
      </c>
      <c r="C431" s="460" t="s">
        <v>1130</v>
      </c>
      <c r="D431" s="460" t="s">
        <v>1162</v>
      </c>
      <c r="E431" s="460">
        <v>64</v>
      </c>
      <c r="K431" s="458" t="s">
        <v>764</v>
      </c>
      <c r="L431" s="458" t="s">
        <v>765</v>
      </c>
      <c r="X431" s="483"/>
    </row>
    <row r="432" spans="1:16366" ht="15" customHeight="1" x14ac:dyDescent="0.3">
      <c r="A432" s="460">
        <v>155</v>
      </c>
      <c r="B432" s="460" t="s">
        <v>906</v>
      </c>
      <c r="C432" s="460" t="s">
        <v>907</v>
      </c>
      <c r="D432" s="460" t="s">
        <v>930</v>
      </c>
      <c r="E432" s="460">
        <v>139</v>
      </c>
      <c r="F432" s="465">
        <v>16</v>
      </c>
      <c r="G432" s="460">
        <v>13</v>
      </c>
      <c r="I432" s="460">
        <f>SUM(H432)</f>
        <v>0</v>
      </c>
      <c r="J432" s="460">
        <f>SUM(E432)</f>
        <v>139</v>
      </c>
      <c r="K432" s="499" t="s">
        <v>931</v>
      </c>
      <c r="L432" s="497"/>
      <c r="M432" s="498">
        <v>1</v>
      </c>
      <c r="O432" s="496"/>
      <c r="P432" s="496"/>
      <c r="Q432" s="496"/>
      <c r="R432" s="496"/>
      <c r="S432" s="496"/>
      <c r="T432" s="535" t="s">
        <v>1383</v>
      </c>
      <c r="U432" s="496"/>
      <c r="V432" s="496"/>
      <c r="W432" s="496"/>
      <c r="X432" s="496"/>
      <c r="Z432" s="496"/>
      <c r="AA432" s="496"/>
      <c r="AB432" s="496"/>
      <c r="AC432" s="496"/>
      <c r="AD432" s="496"/>
      <c r="AE432" s="496"/>
      <c r="AF432" s="496"/>
      <c r="AG432" s="496"/>
      <c r="AH432" s="496"/>
      <c r="AI432" s="496"/>
      <c r="AJ432" s="496"/>
      <c r="AK432" s="496"/>
      <c r="AL432" s="496"/>
      <c r="AM432" s="496"/>
      <c r="AN432" s="496"/>
      <c r="AO432" s="496"/>
      <c r="AP432" s="496"/>
      <c r="AQ432" s="496"/>
      <c r="AR432" s="496"/>
      <c r="AS432" s="496"/>
      <c r="AT432" s="496"/>
      <c r="AU432" s="496"/>
      <c r="AV432" s="496"/>
      <c r="AW432" s="496"/>
      <c r="AX432" s="496"/>
      <c r="AY432" s="496"/>
      <c r="AZ432" s="496"/>
      <c r="BA432" s="496"/>
      <c r="BB432" s="496"/>
      <c r="BC432" s="496"/>
      <c r="BD432" s="496"/>
      <c r="BE432" s="496"/>
      <c r="BF432" s="496"/>
      <c r="BG432" s="496"/>
      <c r="BH432" s="496"/>
      <c r="BI432" s="496"/>
      <c r="BJ432" s="496"/>
      <c r="BK432" s="496"/>
      <c r="BL432" s="496"/>
      <c r="BM432" s="496"/>
      <c r="BN432" s="496"/>
      <c r="BO432" s="496"/>
      <c r="BP432" s="496"/>
      <c r="BQ432" s="496"/>
      <c r="BR432" s="496"/>
      <c r="BS432" s="496"/>
      <c r="BT432" s="496"/>
      <c r="BU432" s="496"/>
      <c r="BV432" s="496"/>
      <c r="BW432" s="496"/>
      <c r="BX432" s="496"/>
      <c r="BY432" s="496"/>
      <c r="BZ432" s="496"/>
      <c r="CA432" s="496"/>
      <c r="CB432" s="496"/>
      <c r="CC432" s="496"/>
      <c r="CD432" s="496"/>
      <c r="CE432" s="496"/>
      <c r="CF432" s="496"/>
      <c r="CG432" s="496"/>
    </row>
    <row r="433" spans="1:85" ht="15" customHeight="1" x14ac:dyDescent="0.3">
      <c r="A433" s="460">
        <v>17</v>
      </c>
      <c r="B433" s="460" t="s">
        <v>624</v>
      </c>
      <c r="C433" s="460" t="s">
        <v>625</v>
      </c>
      <c r="D433" s="460" t="s">
        <v>673</v>
      </c>
      <c r="E433" s="460">
        <v>559</v>
      </c>
      <c r="F433" s="465">
        <v>62</v>
      </c>
      <c r="G433" s="460">
        <v>68</v>
      </c>
      <c r="H433" s="460">
        <v>170</v>
      </c>
      <c r="I433" s="460">
        <f>SUM(H433:H436)</f>
        <v>170</v>
      </c>
      <c r="J433" s="460">
        <f>SUM(E433:E436)</f>
        <v>697</v>
      </c>
      <c r="K433" s="458" t="s">
        <v>674</v>
      </c>
      <c r="N433" s="460">
        <v>1</v>
      </c>
      <c r="O433" s="460">
        <v>1</v>
      </c>
      <c r="P433" s="460">
        <v>1</v>
      </c>
      <c r="Q433" s="460">
        <v>1</v>
      </c>
      <c r="R433" s="460">
        <v>1</v>
      </c>
      <c r="S433" s="460">
        <v>-1</v>
      </c>
      <c r="T433" s="512" t="s">
        <v>1383</v>
      </c>
      <c r="W433" s="460" t="s">
        <v>1383</v>
      </c>
      <c r="X433" s="483">
        <v>0</v>
      </c>
      <c r="Y433" s="503">
        <v>-1</v>
      </c>
      <c r="Z433" s="502">
        <v>-1</v>
      </c>
      <c r="AA433" s="503">
        <v>-1</v>
      </c>
      <c r="AB433" s="503">
        <v>-1</v>
      </c>
      <c r="AC433" s="503">
        <v>-1</v>
      </c>
      <c r="AD433" s="503">
        <v>-1</v>
      </c>
      <c r="AE433" s="502">
        <v>-1</v>
      </c>
      <c r="AF433" s="460">
        <v>1</v>
      </c>
      <c r="AG433" s="460">
        <v>-1</v>
      </c>
      <c r="AH433" s="460">
        <v>1</v>
      </c>
      <c r="AI433" s="460">
        <v>-1</v>
      </c>
      <c r="AJ433" s="460">
        <v>1</v>
      </c>
      <c r="AK433" s="460">
        <v>1</v>
      </c>
      <c r="AL433" s="460">
        <v>1</v>
      </c>
      <c r="AM433" s="460">
        <v>1</v>
      </c>
      <c r="AN433" s="460">
        <v>1</v>
      </c>
      <c r="AO433" s="460">
        <v>-1</v>
      </c>
      <c r="AP433" s="460">
        <v>1</v>
      </c>
      <c r="BC433" s="460">
        <v>1</v>
      </c>
      <c r="BD433" s="460" t="s">
        <v>1383</v>
      </c>
      <c r="BE433" s="460" t="s">
        <v>1383</v>
      </c>
      <c r="BF433" s="460">
        <v>-1</v>
      </c>
      <c r="BG433" s="460">
        <v>-1</v>
      </c>
      <c r="BH433" s="460">
        <v>-1</v>
      </c>
      <c r="BI433" s="460">
        <v>-1</v>
      </c>
      <c r="BJ433" s="460">
        <v>-1</v>
      </c>
      <c r="BK433" s="460">
        <v>-1</v>
      </c>
      <c r="BL433" s="460">
        <v>-1</v>
      </c>
      <c r="BM433" s="460">
        <v>-1</v>
      </c>
      <c r="BN433" s="460">
        <v>1</v>
      </c>
      <c r="BO433" s="460">
        <v>-1</v>
      </c>
      <c r="BP433" s="460">
        <v>1</v>
      </c>
      <c r="BQ433" s="460">
        <v>1</v>
      </c>
      <c r="BR433" s="460">
        <v>1</v>
      </c>
      <c r="BS433" s="460">
        <v>1</v>
      </c>
      <c r="BT433" s="515">
        <v>1</v>
      </c>
      <c r="BU433" s="460">
        <v>-1</v>
      </c>
      <c r="BV433" s="460">
        <v>-1</v>
      </c>
      <c r="BW433" s="523">
        <v>1</v>
      </c>
      <c r="BX433" s="460">
        <v>-1</v>
      </c>
      <c r="BY433" s="523">
        <v>1</v>
      </c>
      <c r="BZ433" s="460">
        <v>-1</v>
      </c>
      <c r="CA433" s="460">
        <v>1</v>
      </c>
      <c r="CB433" s="515">
        <v>-1</v>
      </c>
      <c r="CC433" s="515">
        <v>-1</v>
      </c>
      <c r="CD433" s="515">
        <v>-1</v>
      </c>
      <c r="CE433" s="460">
        <v>-1</v>
      </c>
      <c r="CF433" s="460">
        <v>-1</v>
      </c>
      <c r="CG433" s="460">
        <v>-1</v>
      </c>
    </row>
    <row r="434" spans="1:85" ht="15" customHeight="1" x14ac:dyDescent="0.3">
      <c r="A434" s="460">
        <v>200</v>
      </c>
      <c r="B434" s="460" t="s">
        <v>977</v>
      </c>
      <c r="C434" s="460" t="s">
        <v>978</v>
      </c>
      <c r="D434" s="460" t="s">
        <v>994</v>
      </c>
      <c r="E434" s="460">
        <v>10</v>
      </c>
      <c r="F434" s="467"/>
      <c r="K434" s="458" t="s">
        <v>674</v>
      </c>
      <c r="X434" s="483"/>
    </row>
    <row r="435" spans="1:85" ht="15" customHeight="1" x14ac:dyDescent="0.3">
      <c r="A435" s="460">
        <v>393</v>
      </c>
      <c r="B435" s="460" t="s">
        <v>1129</v>
      </c>
      <c r="C435" s="460" t="s">
        <v>1130</v>
      </c>
      <c r="D435" s="460" t="s">
        <v>1210</v>
      </c>
      <c r="E435" s="460">
        <v>64</v>
      </c>
      <c r="K435" s="458" t="s">
        <v>674</v>
      </c>
      <c r="X435" s="483"/>
    </row>
    <row r="436" spans="1:85" ht="15" customHeight="1" x14ac:dyDescent="0.3">
      <c r="A436" s="460">
        <v>394</v>
      </c>
      <c r="B436" s="460" t="s">
        <v>1129</v>
      </c>
      <c r="C436" s="460" t="s">
        <v>1130</v>
      </c>
      <c r="D436" s="460" t="s">
        <v>1211</v>
      </c>
      <c r="E436" s="460">
        <v>64</v>
      </c>
      <c r="K436" s="458" t="s">
        <v>674</v>
      </c>
      <c r="X436" s="483"/>
      <c r="Y436" s="502"/>
    </row>
    <row r="437" spans="1:85" ht="15" customHeight="1" x14ac:dyDescent="0.3">
      <c r="A437" s="460">
        <v>142</v>
      </c>
      <c r="B437" s="460" t="s">
        <v>624</v>
      </c>
      <c r="C437" s="460" t="s">
        <v>901</v>
      </c>
      <c r="D437" s="460" t="s">
        <v>626</v>
      </c>
      <c r="E437" s="460">
        <v>832</v>
      </c>
      <c r="F437" s="465">
        <v>92</v>
      </c>
      <c r="G437" s="460">
        <v>96</v>
      </c>
      <c r="H437" s="460">
        <v>1995</v>
      </c>
      <c r="I437" s="460">
        <f>SUM(H437:H439)</f>
        <v>1995</v>
      </c>
      <c r="J437" s="460">
        <f>SUM(E437:E439)</f>
        <v>906</v>
      </c>
      <c r="K437" s="458" t="s">
        <v>902</v>
      </c>
      <c r="L437" s="458" t="s">
        <v>836</v>
      </c>
      <c r="N437" s="512" t="s">
        <v>1375</v>
      </c>
      <c r="O437" s="512" t="s">
        <v>1375</v>
      </c>
      <c r="P437" s="460">
        <v>1</v>
      </c>
      <c r="Q437" s="460">
        <v>1</v>
      </c>
      <c r="R437" s="460">
        <v>-1</v>
      </c>
      <c r="S437" s="460">
        <v>1</v>
      </c>
      <c r="T437" s="512" t="s">
        <v>1383</v>
      </c>
      <c r="W437" s="460">
        <v>-1</v>
      </c>
      <c r="X437" s="483">
        <v>0</v>
      </c>
      <c r="Y437" s="502">
        <v>1</v>
      </c>
      <c r="Z437" s="502">
        <v>1</v>
      </c>
      <c r="AA437" s="503">
        <v>1</v>
      </c>
      <c r="AB437" s="503">
        <v>1</v>
      </c>
      <c r="AC437" s="503">
        <v>1</v>
      </c>
      <c r="AD437" s="503">
        <v>1</v>
      </c>
      <c r="AE437" s="502">
        <v>1</v>
      </c>
      <c r="AF437" s="460">
        <v>1</v>
      </c>
      <c r="AG437" s="460">
        <v>-1</v>
      </c>
      <c r="AH437" s="460">
        <v>1</v>
      </c>
      <c r="AI437" s="460">
        <v>-1</v>
      </c>
      <c r="AJ437" s="460">
        <v>1</v>
      </c>
      <c r="AK437" s="460">
        <v>1</v>
      </c>
      <c r="AL437" s="460">
        <v>1</v>
      </c>
      <c r="AM437" s="460">
        <v>1</v>
      </c>
      <c r="AZ437" s="460">
        <v>1</v>
      </c>
      <c r="BA437" s="460">
        <v>1</v>
      </c>
      <c r="BB437" s="460">
        <v>1</v>
      </c>
      <c r="BC437" s="460">
        <v>-1</v>
      </c>
      <c r="BD437" s="460">
        <v>-1</v>
      </c>
      <c r="BE437" s="460">
        <v>-1</v>
      </c>
      <c r="BF437" s="512" t="s">
        <v>1375</v>
      </c>
      <c r="BG437" s="512" t="s">
        <v>1375</v>
      </c>
      <c r="BH437" s="512" t="s">
        <v>1375</v>
      </c>
      <c r="BI437" s="512" t="s">
        <v>1375</v>
      </c>
      <c r="BJ437" s="460">
        <v>-1</v>
      </c>
      <c r="BK437" s="460">
        <v>-1</v>
      </c>
      <c r="BL437" s="460">
        <v>-1</v>
      </c>
      <c r="BM437" s="460">
        <v>1</v>
      </c>
      <c r="BN437" s="460">
        <v>1</v>
      </c>
      <c r="BO437" s="460">
        <v>-1</v>
      </c>
      <c r="BP437" s="460">
        <v>1</v>
      </c>
      <c r="BQ437" s="517" t="s">
        <v>1375</v>
      </c>
      <c r="BR437" s="517" t="s">
        <v>1375</v>
      </c>
      <c r="BS437" s="517" t="s">
        <v>1375</v>
      </c>
      <c r="BT437" s="515">
        <v>1</v>
      </c>
      <c r="BU437" s="523">
        <v>1</v>
      </c>
      <c r="BV437" s="523">
        <v>1</v>
      </c>
      <c r="BW437" s="523">
        <v>1</v>
      </c>
      <c r="BX437" s="523">
        <v>1</v>
      </c>
      <c r="BY437" s="517" t="s">
        <v>1375</v>
      </c>
      <c r="BZ437" s="460">
        <v>-1</v>
      </c>
      <c r="CA437" s="517" t="s">
        <v>1375</v>
      </c>
      <c r="CB437" s="517" t="s">
        <v>1375</v>
      </c>
      <c r="CC437" s="517" t="s">
        <v>1375</v>
      </c>
      <c r="CD437" s="517" t="s">
        <v>1375</v>
      </c>
      <c r="CE437" s="517" t="s">
        <v>1375</v>
      </c>
      <c r="CF437" s="517" t="s">
        <v>1375</v>
      </c>
      <c r="CG437" s="517" t="s">
        <v>1375</v>
      </c>
    </row>
    <row r="438" spans="1:85" ht="15" customHeight="1" x14ac:dyDescent="0.3">
      <c r="A438" s="460">
        <v>242</v>
      </c>
      <c r="B438" s="460" t="s">
        <v>977</v>
      </c>
      <c r="C438" s="460" t="s">
        <v>1032</v>
      </c>
      <c r="D438" s="460" t="s">
        <v>1040</v>
      </c>
      <c r="E438" s="460">
        <v>10</v>
      </c>
      <c r="F438" s="467"/>
      <c r="K438" s="458" t="s">
        <v>902</v>
      </c>
      <c r="L438" s="458" t="s">
        <v>836</v>
      </c>
      <c r="X438" s="483"/>
    </row>
    <row r="439" spans="1:85" ht="15" customHeight="1" x14ac:dyDescent="0.3">
      <c r="A439" s="460">
        <v>338</v>
      </c>
      <c r="B439" s="460" t="s">
        <v>1129</v>
      </c>
      <c r="C439" s="460" t="s">
        <v>1130</v>
      </c>
      <c r="D439" s="460" t="s">
        <v>1142</v>
      </c>
      <c r="E439" s="460">
        <v>64</v>
      </c>
      <c r="K439" s="458" t="s">
        <v>902</v>
      </c>
      <c r="L439" s="458" t="s">
        <v>836</v>
      </c>
      <c r="X439" s="483"/>
      <c r="Y439" s="542"/>
    </row>
    <row r="440" spans="1:85" ht="15" customHeight="1" x14ac:dyDescent="0.3">
      <c r="A440" s="460">
        <v>483</v>
      </c>
      <c r="B440" s="460" t="s">
        <v>1129</v>
      </c>
      <c r="C440" s="460" t="s">
        <v>1130</v>
      </c>
      <c r="D440" s="460" t="s">
        <v>1315</v>
      </c>
      <c r="E440" s="460">
        <v>30</v>
      </c>
      <c r="F440" s="467"/>
      <c r="I440" s="460">
        <f>SUM(H440:H441)</f>
        <v>0</v>
      </c>
      <c r="J440" s="460">
        <f>SUM(E440:E441)</f>
        <v>60</v>
      </c>
      <c r="K440" s="499" t="s">
        <v>1316</v>
      </c>
      <c r="L440" s="497" t="s">
        <v>1317</v>
      </c>
      <c r="M440" s="498">
        <v>1</v>
      </c>
      <c r="O440" s="496"/>
      <c r="P440" s="496"/>
      <c r="Q440" s="496"/>
      <c r="R440" s="496"/>
      <c r="S440" s="496"/>
      <c r="T440" s="535" t="s">
        <v>1383</v>
      </c>
      <c r="U440" s="496"/>
      <c r="V440" s="496"/>
      <c r="W440" s="496"/>
      <c r="X440" s="496"/>
      <c r="Z440" s="496"/>
      <c r="AA440" s="496"/>
      <c r="AB440" s="496"/>
      <c r="AC440" s="496"/>
      <c r="AD440" s="496"/>
      <c r="AE440" s="496"/>
      <c r="AF440" s="496"/>
      <c r="AG440" s="496"/>
      <c r="AH440" s="496"/>
      <c r="AI440" s="496"/>
      <c r="AJ440" s="496"/>
      <c r="AK440" s="496"/>
      <c r="AL440" s="496"/>
      <c r="AM440" s="496"/>
      <c r="AN440" s="496"/>
      <c r="AO440" s="496"/>
      <c r="AP440" s="496"/>
      <c r="AQ440" s="496"/>
      <c r="AR440" s="496"/>
      <c r="AS440" s="496"/>
      <c r="AT440" s="496"/>
      <c r="AU440" s="496"/>
      <c r="AV440" s="496"/>
      <c r="AW440" s="496"/>
      <c r="AX440" s="496"/>
      <c r="AY440" s="496"/>
      <c r="AZ440" s="496"/>
      <c r="BA440" s="496"/>
      <c r="BB440" s="496"/>
      <c r="BC440" s="496"/>
      <c r="BD440" s="496"/>
      <c r="BE440" s="496"/>
      <c r="BF440" s="496"/>
      <c r="BG440" s="496"/>
      <c r="BH440" s="496"/>
      <c r="BI440" s="496"/>
      <c r="BJ440" s="496"/>
      <c r="BK440" s="496"/>
      <c r="BL440" s="496"/>
      <c r="BM440" s="496"/>
      <c r="BN440" s="496"/>
      <c r="BO440" s="496"/>
      <c r="BP440" s="496"/>
      <c r="BQ440" s="496"/>
      <c r="BR440" s="496"/>
      <c r="BS440" s="496"/>
      <c r="BT440" s="496"/>
      <c r="BU440" s="496"/>
      <c r="BV440" s="496"/>
      <c r="BW440" s="496"/>
      <c r="BX440" s="496"/>
      <c r="BY440" s="496"/>
      <c r="BZ440" s="496"/>
      <c r="CA440" s="496"/>
      <c r="CB440" s="496"/>
      <c r="CC440" s="496"/>
      <c r="CD440" s="496"/>
      <c r="CE440" s="496"/>
      <c r="CF440" s="496"/>
      <c r="CG440" s="496"/>
    </row>
    <row r="441" spans="1:85" ht="15" customHeight="1" x14ac:dyDescent="0.3">
      <c r="A441" s="460">
        <v>484</v>
      </c>
      <c r="B441" s="460" t="s">
        <v>1129</v>
      </c>
      <c r="C441" s="460" t="s">
        <v>1130</v>
      </c>
      <c r="D441" s="460" t="s">
        <v>1318</v>
      </c>
      <c r="E441" s="460">
        <v>30</v>
      </c>
      <c r="F441" s="467"/>
      <c r="K441" s="458" t="s">
        <v>1316</v>
      </c>
      <c r="L441" s="458" t="s">
        <v>1317</v>
      </c>
      <c r="X441" s="483"/>
    </row>
    <row r="442" spans="1:85" ht="15" customHeight="1" x14ac:dyDescent="0.3">
      <c r="A442" s="460">
        <v>164</v>
      </c>
      <c r="B442" s="460" t="s">
        <v>942</v>
      </c>
      <c r="C442" s="460" t="s">
        <v>625</v>
      </c>
      <c r="D442" s="460" t="s">
        <v>949</v>
      </c>
      <c r="E442" s="460">
        <v>109</v>
      </c>
      <c r="F442" s="465">
        <v>19</v>
      </c>
      <c r="G442" s="460">
        <v>14</v>
      </c>
      <c r="H442" s="460">
        <v>0</v>
      </c>
      <c r="I442" s="460">
        <f>SUM(H442:H444)</f>
        <v>0</v>
      </c>
      <c r="J442" s="460">
        <f>SUM(E442:E444)</f>
        <v>309</v>
      </c>
      <c r="K442" s="499" t="s">
        <v>950</v>
      </c>
      <c r="L442" s="497" t="s">
        <v>951</v>
      </c>
      <c r="M442" s="498">
        <v>1</v>
      </c>
      <c r="O442" s="496"/>
      <c r="P442" s="496"/>
      <c r="Q442" s="496"/>
      <c r="R442" s="496"/>
      <c r="S442" s="496"/>
      <c r="T442" s="535" t="s">
        <v>1383</v>
      </c>
      <c r="U442" s="496"/>
      <c r="V442" s="496"/>
      <c r="W442" s="496"/>
      <c r="X442" s="496"/>
      <c r="Y442" s="502"/>
      <c r="Z442" s="496"/>
      <c r="AA442" s="496"/>
      <c r="AB442" s="496"/>
      <c r="AC442" s="496"/>
      <c r="AD442" s="496"/>
      <c r="AE442" s="496"/>
      <c r="AF442" s="496"/>
      <c r="AG442" s="496"/>
      <c r="AH442" s="496"/>
      <c r="AI442" s="496"/>
      <c r="AJ442" s="496"/>
      <c r="AK442" s="496"/>
      <c r="AL442" s="496"/>
      <c r="AM442" s="496"/>
      <c r="AN442" s="496"/>
      <c r="AO442" s="496"/>
      <c r="AP442" s="496"/>
      <c r="AQ442" s="496"/>
      <c r="AR442" s="496"/>
      <c r="AS442" s="496"/>
      <c r="AT442" s="496"/>
      <c r="AU442" s="496"/>
      <c r="AV442" s="496"/>
      <c r="AW442" s="496"/>
      <c r="AX442" s="496"/>
      <c r="AY442" s="496"/>
      <c r="AZ442" s="496"/>
      <c r="BA442" s="496"/>
      <c r="BB442" s="496"/>
      <c r="BC442" s="496"/>
      <c r="BD442" s="496"/>
      <c r="BE442" s="496"/>
      <c r="BF442" s="496"/>
      <c r="BG442" s="496"/>
      <c r="BH442" s="496"/>
      <c r="BI442" s="496"/>
      <c r="BJ442" s="496"/>
      <c r="BK442" s="496"/>
      <c r="BL442" s="496"/>
      <c r="BM442" s="496"/>
      <c r="BN442" s="496"/>
      <c r="BO442" s="496"/>
      <c r="BP442" s="496"/>
      <c r="BQ442" s="496"/>
      <c r="BR442" s="496"/>
      <c r="BS442" s="496"/>
      <c r="BT442" s="496"/>
      <c r="BU442" s="496"/>
      <c r="BV442" s="496"/>
      <c r="BW442" s="496"/>
      <c r="BX442" s="496"/>
      <c r="BY442" s="496"/>
      <c r="BZ442" s="496"/>
      <c r="CA442" s="496"/>
      <c r="CB442" s="496"/>
      <c r="CC442" s="496"/>
      <c r="CD442" s="496"/>
      <c r="CE442" s="496"/>
      <c r="CF442" s="496"/>
      <c r="CG442" s="496"/>
    </row>
    <row r="443" spans="1:85" ht="15" customHeight="1" x14ac:dyDescent="0.3">
      <c r="A443" s="460">
        <v>165</v>
      </c>
      <c r="B443" s="460" t="s">
        <v>942</v>
      </c>
      <c r="C443" s="460" t="s">
        <v>625</v>
      </c>
      <c r="D443" s="460" t="s">
        <v>952</v>
      </c>
      <c r="E443" s="460">
        <v>90</v>
      </c>
      <c r="F443" s="465">
        <v>17</v>
      </c>
      <c r="G443" s="460">
        <v>12</v>
      </c>
      <c r="K443" s="458" t="s">
        <v>950</v>
      </c>
      <c r="L443" s="458" t="s">
        <v>951</v>
      </c>
      <c r="X443" s="483"/>
    </row>
    <row r="444" spans="1:85" ht="15" customHeight="1" x14ac:dyDescent="0.3">
      <c r="A444" s="460">
        <v>486</v>
      </c>
      <c r="B444" s="460" t="s">
        <v>942</v>
      </c>
      <c r="C444" s="460" t="s">
        <v>625</v>
      </c>
      <c r="D444" s="460" t="s">
        <v>1319</v>
      </c>
      <c r="E444" s="460">
        <v>110</v>
      </c>
      <c r="F444" s="467"/>
      <c r="G444" s="460">
        <v>16</v>
      </c>
      <c r="K444" s="458" t="s">
        <v>950</v>
      </c>
      <c r="L444" s="458" t="s">
        <v>951</v>
      </c>
      <c r="X444" s="483"/>
    </row>
    <row r="445" spans="1:85" ht="15" customHeight="1" x14ac:dyDescent="0.3">
      <c r="A445" s="460">
        <v>124</v>
      </c>
      <c r="B445" s="460" t="s">
        <v>624</v>
      </c>
      <c r="C445" s="460" t="s">
        <v>845</v>
      </c>
      <c r="D445" s="460" t="s">
        <v>684</v>
      </c>
      <c r="E445" s="460">
        <v>646</v>
      </c>
      <c r="F445" s="465">
        <v>77</v>
      </c>
      <c r="G445" s="460">
        <v>72</v>
      </c>
      <c r="H445" s="460">
        <v>323</v>
      </c>
      <c r="I445" s="460">
        <f>SUM(H445:H447)</f>
        <v>323</v>
      </c>
      <c r="J445" s="460">
        <f>SUM(E445:E447)</f>
        <v>720</v>
      </c>
      <c r="K445" s="458" t="s">
        <v>875</v>
      </c>
      <c r="L445" s="458" t="s">
        <v>780</v>
      </c>
      <c r="N445" s="460">
        <v>1</v>
      </c>
      <c r="O445" s="460">
        <v>1</v>
      </c>
      <c r="P445" s="460">
        <v>1</v>
      </c>
      <c r="Q445" s="515" t="s">
        <v>1383</v>
      </c>
      <c r="R445" s="460">
        <v>1</v>
      </c>
      <c r="S445" s="512" t="s">
        <v>1375</v>
      </c>
      <c r="T445" s="512">
        <v>1</v>
      </c>
      <c r="U445" s="512">
        <v>1</v>
      </c>
      <c r="V445" s="512">
        <v>-1</v>
      </c>
      <c r="W445" s="460">
        <v>1</v>
      </c>
      <c r="X445" s="483">
        <v>0</v>
      </c>
      <c r="Y445" s="502">
        <v>1</v>
      </c>
      <c r="Z445" s="502">
        <v>1</v>
      </c>
      <c r="AA445" s="503">
        <v>1</v>
      </c>
      <c r="AB445" s="514" t="s">
        <v>1375</v>
      </c>
      <c r="AC445" s="503" t="s">
        <v>1383</v>
      </c>
      <c r="AD445" s="503">
        <v>1</v>
      </c>
      <c r="AE445" s="513" t="s">
        <v>1375</v>
      </c>
      <c r="AF445" s="460">
        <v>1</v>
      </c>
      <c r="AG445" s="460">
        <v>1</v>
      </c>
      <c r="AH445" s="460">
        <v>1</v>
      </c>
      <c r="AI445" s="460">
        <v>1</v>
      </c>
      <c r="AJ445" s="460">
        <v>1</v>
      </c>
      <c r="AK445" s="460">
        <v>1</v>
      </c>
      <c r="AL445" s="460">
        <v>-1</v>
      </c>
      <c r="AM445" s="460">
        <v>1</v>
      </c>
      <c r="AW445" s="460">
        <v>1</v>
      </c>
      <c r="AX445" s="460">
        <v>1</v>
      </c>
      <c r="AY445" s="460">
        <v>1</v>
      </c>
      <c r="BC445" s="460">
        <v>1</v>
      </c>
      <c r="BD445" s="460">
        <v>1</v>
      </c>
      <c r="BE445" s="460">
        <v>1</v>
      </c>
      <c r="BF445" s="460">
        <v>1</v>
      </c>
      <c r="BG445" s="460">
        <v>1</v>
      </c>
      <c r="BH445" s="460">
        <v>1</v>
      </c>
      <c r="BI445" s="460">
        <v>1</v>
      </c>
      <c r="BJ445" s="517" t="s">
        <v>1375</v>
      </c>
      <c r="BK445" s="512" t="s">
        <v>1375</v>
      </c>
      <c r="BL445" s="512" t="s">
        <v>1375</v>
      </c>
      <c r="BM445" s="517" t="s">
        <v>1375</v>
      </c>
      <c r="BN445" s="460">
        <v>1</v>
      </c>
      <c r="BO445" s="460">
        <v>1</v>
      </c>
      <c r="BP445" s="460">
        <v>1</v>
      </c>
      <c r="BQ445" s="460">
        <v>1</v>
      </c>
      <c r="BR445" s="460">
        <v>1</v>
      </c>
      <c r="BS445" s="460">
        <v>1</v>
      </c>
      <c r="BT445" s="517" t="s">
        <v>1375</v>
      </c>
      <c r="BU445" s="523">
        <v>1</v>
      </c>
      <c r="BV445" s="523">
        <v>1</v>
      </c>
      <c r="BW445" s="517" t="s">
        <v>1375</v>
      </c>
      <c r="BX445" s="517" t="s">
        <v>1375</v>
      </c>
      <c r="BY445" s="517" t="s">
        <v>1375</v>
      </c>
      <c r="BZ445" s="523">
        <v>1</v>
      </c>
      <c r="CA445" s="460">
        <v>1</v>
      </c>
      <c r="CB445" s="460">
        <v>1</v>
      </c>
      <c r="CC445" s="460">
        <v>1</v>
      </c>
      <c r="CD445" s="460">
        <v>1</v>
      </c>
      <c r="CE445" s="523">
        <v>1</v>
      </c>
      <c r="CF445" s="523">
        <v>1</v>
      </c>
      <c r="CG445" s="523">
        <v>1</v>
      </c>
    </row>
    <row r="446" spans="1:85" ht="15" customHeight="1" x14ac:dyDescent="0.3">
      <c r="A446" s="460">
        <v>312</v>
      </c>
      <c r="B446" s="460" t="s">
        <v>977</v>
      </c>
      <c r="C446" s="460" t="s">
        <v>1032</v>
      </c>
      <c r="D446" s="460" t="s">
        <v>1111</v>
      </c>
      <c r="E446" s="460">
        <v>10</v>
      </c>
      <c r="F446" s="467"/>
      <c r="K446" s="458" t="s">
        <v>875</v>
      </c>
      <c r="L446" s="458" t="s">
        <v>780</v>
      </c>
      <c r="X446" s="483"/>
    </row>
    <row r="447" spans="1:85" ht="15" customHeight="1" x14ac:dyDescent="0.3">
      <c r="A447" s="460">
        <v>407</v>
      </c>
      <c r="B447" s="460" t="s">
        <v>1129</v>
      </c>
      <c r="C447" s="460" t="s">
        <v>1130</v>
      </c>
      <c r="D447" s="460" t="s">
        <v>1228</v>
      </c>
      <c r="E447" s="460">
        <v>64</v>
      </c>
      <c r="K447" s="458" t="s">
        <v>875</v>
      </c>
      <c r="L447" s="458" t="s">
        <v>780</v>
      </c>
      <c r="X447" s="483"/>
    </row>
    <row r="448" spans="1:85" ht="15" customHeight="1" x14ac:dyDescent="0.3">
      <c r="A448" s="460">
        <v>73</v>
      </c>
      <c r="B448" s="460" t="s">
        <v>624</v>
      </c>
      <c r="C448" s="460" t="s">
        <v>784</v>
      </c>
      <c r="D448" s="460" t="s">
        <v>652</v>
      </c>
      <c r="E448" s="460">
        <v>726</v>
      </c>
      <c r="F448" s="465">
        <v>77</v>
      </c>
      <c r="G448" s="460">
        <v>84</v>
      </c>
      <c r="H448" s="460">
        <v>281</v>
      </c>
      <c r="I448" s="460">
        <f>SUM(H448:H450)</f>
        <v>281</v>
      </c>
      <c r="J448" s="460">
        <f>SUM(E448:E450)</f>
        <v>800</v>
      </c>
      <c r="K448" s="458" t="s">
        <v>797</v>
      </c>
      <c r="L448" s="458" t="s">
        <v>798</v>
      </c>
      <c r="N448" s="460">
        <v>-1</v>
      </c>
      <c r="O448" s="460">
        <v>-1</v>
      </c>
      <c r="P448" s="460">
        <v>-1</v>
      </c>
      <c r="Q448" s="515">
        <v>-1</v>
      </c>
      <c r="R448" s="460">
        <v>-1</v>
      </c>
      <c r="S448" s="460">
        <v>1</v>
      </c>
      <c r="T448" s="512" t="s">
        <v>1383</v>
      </c>
      <c r="W448" s="460">
        <v>-1</v>
      </c>
      <c r="X448" s="483">
        <v>0</v>
      </c>
      <c r="Y448" s="503">
        <v>-1</v>
      </c>
      <c r="Z448" s="503">
        <v>-1</v>
      </c>
      <c r="AA448" s="503">
        <v>-1</v>
      </c>
      <c r="AB448" s="503">
        <v>-1</v>
      </c>
      <c r="AC448" s="503">
        <v>-1</v>
      </c>
      <c r="AD448" s="503">
        <v>-1</v>
      </c>
      <c r="AE448" s="502">
        <v>1</v>
      </c>
      <c r="AF448" s="460">
        <v>-1</v>
      </c>
      <c r="AG448" s="460">
        <v>-1</v>
      </c>
      <c r="AH448" s="460">
        <v>1</v>
      </c>
      <c r="AI448" s="460">
        <v>-1</v>
      </c>
      <c r="AJ448" s="460">
        <v>1</v>
      </c>
      <c r="AK448" s="460">
        <v>-1</v>
      </c>
      <c r="AL448" s="460">
        <v>-1</v>
      </c>
      <c r="AM448" s="460">
        <v>-1</v>
      </c>
      <c r="AT448" s="460">
        <v>-1</v>
      </c>
      <c r="AU448" s="460">
        <v>-1</v>
      </c>
      <c r="AV448" s="460">
        <v>-1</v>
      </c>
      <c r="BC448" s="460">
        <v>-1</v>
      </c>
      <c r="BD448" s="460">
        <v>-1</v>
      </c>
      <c r="BE448" s="460">
        <v>-1</v>
      </c>
      <c r="BF448" s="460">
        <v>-1</v>
      </c>
      <c r="BG448" s="460">
        <v>-1</v>
      </c>
      <c r="BH448" s="460">
        <v>-1</v>
      </c>
      <c r="BI448" s="460">
        <v>-1</v>
      </c>
      <c r="BJ448" s="460">
        <v>-1</v>
      </c>
      <c r="BK448" s="460">
        <v>-1</v>
      </c>
      <c r="BL448" s="460">
        <v>-1</v>
      </c>
      <c r="BM448" s="460">
        <v>-1</v>
      </c>
      <c r="BN448" s="460">
        <v>-1</v>
      </c>
      <c r="BO448" s="460">
        <v>-1</v>
      </c>
      <c r="BP448" s="515">
        <v>-1</v>
      </c>
      <c r="BQ448" s="515">
        <v>-1</v>
      </c>
      <c r="BR448" s="515">
        <v>-1</v>
      </c>
      <c r="BS448" s="515">
        <v>-1</v>
      </c>
      <c r="BT448" s="460">
        <v>-1</v>
      </c>
      <c r="BU448" s="460">
        <v>-1</v>
      </c>
      <c r="BV448" s="460">
        <v>-1</v>
      </c>
      <c r="BW448" s="460">
        <v>-1</v>
      </c>
      <c r="BX448" s="460">
        <v>-1</v>
      </c>
      <c r="BY448" s="460">
        <v>-1</v>
      </c>
      <c r="BZ448" s="460">
        <v>-1</v>
      </c>
      <c r="CA448" s="515">
        <v>-1</v>
      </c>
      <c r="CB448" s="515">
        <v>-1</v>
      </c>
      <c r="CC448" s="515">
        <v>-1</v>
      </c>
      <c r="CD448" s="515">
        <v>-1</v>
      </c>
      <c r="CE448" s="460">
        <v>-1</v>
      </c>
      <c r="CF448" s="460">
        <v>-1</v>
      </c>
      <c r="CG448" s="460">
        <v>-1</v>
      </c>
    </row>
    <row r="449" spans="1:85" ht="15" customHeight="1" x14ac:dyDescent="0.3">
      <c r="A449" s="460">
        <v>271</v>
      </c>
      <c r="B449" s="460" t="s">
        <v>977</v>
      </c>
      <c r="C449" s="460" t="s">
        <v>978</v>
      </c>
      <c r="D449" s="460" t="s">
        <v>1070</v>
      </c>
      <c r="E449" s="460">
        <v>10</v>
      </c>
      <c r="F449" s="467"/>
      <c r="K449" s="458" t="s">
        <v>797</v>
      </c>
      <c r="L449" s="458" t="s">
        <v>798</v>
      </c>
      <c r="X449" s="483"/>
    </row>
    <row r="450" spans="1:85" ht="15" customHeight="1" x14ac:dyDescent="0.3">
      <c r="A450" s="460">
        <v>457</v>
      </c>
      <c r="B450" s="460" t="s">
        <v>1129</v>
      </c>
      <c r="C450" s="460" t="s">
        <v>1130</v>
      </c>
      <c r="D450" s="460" t="s">
        <v>1288</v>
      </c>
      <c r="E450" s="460">
        <v>64</v>
      </c>
      <c r="K450" s="458" t="s">
        <v>797</v>
      </c>
      <c r="L450" s="458" t="s">
        <v>798</v>
      </c>
      <c r="X450" s="483"/>
    </row>
    <row r="451" spans="1:85" ht="15" customHeight="1" x14ac:dyDescent="0.3">
      <c r="A451" s="460">
        <v>371</v>
      </c>
      <c r="B451" s="460" t="s">
        <v>1129</v>
      </c>
      <c r="C451" s="460" t="s">
        <v>1130</v>
      </c>
      <c r="D451" s="460" t="s">
        <v>1184</v>
      </c>
      <c r="E451" s="460">
        <v>64</v>
      </c>
      <c r="I451" s="460">
        <f>SUM(H451)</f>
        <v>0</v>
      </c>
      <c r="J451" s="460">
        <f>SUM(E451)</f>
        <v>64</v>
      </c>
      <c r="K451" s="499" t="s">
        <v>1185</v>
      </c>
      <c r="L451" s="497" t="s">
        <v>669</v>
      </c>
      <c r="M451" s="498">
        <v>1</v>
      </c>
      <c r="O451" s="496"/>
      <c r="P451" s="496"/>
      <c r="Q451" s="496"/>
      <c r="R451" s="496"/>
      <c r="S451" s="496"/>
      <c r="T451" s="535" t="s">
        <v>1383</v>
      </c>
      <c r="U451" s="496"/>
      <c r="V451" s="496"/>
      <c r="W451" s="496"/>
      <c r="X451" s="496"/>
      <c r="Y451" s="502"/>
      <c r="Z451" s="496"/>
      <c r="AA451" s="496"/>
      <c r="AB451" s="496"/>
      <c r="AC451" s="496"/>
      <c r="AD451" s="496"/>
      <c r="AE451" s="496"/>
      <c r="AF451" s="496"/>
      <c r="AG451" s="496"/>
      <c r="AH451" s="496"/>
      <c r="AI451" s="496"/>
      <c r="AJ451" s="496"/>
      <c r="AK451" s="496"/>
      <c r="AL451" s="496"/>
      <c r="AM451" s="496"/>
      <c r="AN451" s="496"/>
      <c r="AO451" s="496"/>
      <c r="AP451" s="496"/>
      <c r="AQ451" s="496"/>
      <c r="AR451" s="496"/>
      <c r="AS451" s="496"/>
      <c r="AT451" s="496"/>
      <c r="AU451" s="496"/>
      <c r="AV451" s="496"/>
      <c r="AW451" s="496"/>
      <c r="AX451" s="496"/>
      <c r="AY451" s="496"/>
      <c r="AZ451" s="496"/>
      <c r="BA451" s="496"/>
      <c r="BB451" s="496"/>
      <c r="BC451" s="496"/>
      <c r="BD451" s="496"/>
      <c r="BE451" s="496"/>
      <c r="BF451" s="496"/>
      <c r="BG451" s="496"/>
      <c r="BH451" s="496"/>
      <c r="BI451" s="496"/>
      <c r="BJ451" s="496"/>
      <c r="BK451" s="496"/>
      <c r="BL451" s="496"/>
      <c r="BM451" s="496"/>
      <c r="BN451" s="496"/>
      <c r="BO451" s="496"/>
      <c r="BP451" s="496"/>
      <c r="BQ451" s="496"/>
      <c r="BR451" s="496"/>
      <c r="BS451" s="496"/>
      <c r="BT451" s="496"/>
      <c r="BU451" s="496"/>
      <c r="BV451" s="496"/>
      <c r="BW451" s="496"/>
      <c r="BX451" s="496"/>
      <c r="BY451" s="496"/>
      <c r="BZ451" s="496"/>
      <c r="CA451" s="496"/>
      <c r="CB451" s="496"/>
      <c r="CC451" s="496"/>
      <c r="CD451" s="496"/>
      <c r="CE451" s="496"/>
      <c r="CF451" s="496"/>
      <c r="CG451" s="496"/>
    </row>
    <row r="452" spans="1:85" ht="15" customHeight="1" x14ac:dyDescent="0.3">
      <c r="A452" s="460">
        <v>56</v>
      </c>
      <c r="B452" s="460" t="s">
        <v>624</v>
      </c>
      <c r="C452" s="460" t="s">
        <v>753</v>
      </c>
      <c r="D452" s="460" t="s">
        <v>697</v>
      </c>
      <c r="E452" s="460">
        <v>627</v>
      </c>
      <c r="F452" s="465">
        <v>64</v>
      </c>
      <c r="G452" s="460">
        <v>68</v>
      </c>
      <c r="H452" s="460">
        <v>552</v>
      </c>
      <c r="I452" s="460">
        <f>SUM(H452:H454)</f>
        <v>552</v>
      </c>
      <c r="J452" s="460">
        <f>SUM(E452:E454)</f>
        <v>701</v>
      </c>
      <c r="K452" s="458" t="s">
        <v>770</v>
      </c>
      <c r="L452" s="458" t="s">
        <v>771</v>
      </c>
      <c r="N452" s="512" t="s">
        <v>1375</v>
      </c>
      <c r="O452" s="512" t="s">
        <v>1375</v>
      </c>
      <c r="P452" s="460">
        <v>1</v>
      </c>
      <c r="Q452" s="460">
        <v>1</v>
      </c>
      <c r="R452" s="460">
        <v>1</v>
      </c>
      <c r="S452" s="460">
        <v>-1</v>
      </c>
      <c r="T452" s="460">
        <v>1</v>
      </c>
      <c r="U452" s="460">
        <v>1</v>
      </c>
      <c r="V452" s="460">
        <v>-1</v>
      </c>
      <c r="W452" s="512" t="s">
        <v>1375</v>
      </c>
      <c r="X452" s="483">
        <v>0</v>
      </c>
      <c r="Y452" s="502">
        <v>1</v>
      </c>
      <c r="Z452" s="513" t="s">
        <v>1375</v>
      </c>
      <c r="AA452" s="514" t="s">
        <v>1375</v>
      </c>
      <c r="AB452" s="503">
        <v>1</v>
      </c>
      <c r="AC452" s="503">
        <v>1</v>
      </c>
      <c r="AD452" s="514" t="s">
        <v>1375</v>
      </c>
      <c r="AE452" s="502">
        <v>-1</v>
      </c>
      <c r="AF452" s="460">
        <v>1</v>
      </c>
      <c r="AG452" s="460">
        <v>1</v>
      </c>
      <c r="AH452" s="460">
        <v>-1</v>
      </c>
      <c r="AI452" s="460">
        <v>1</v>
      </c>
      <c r="AJ452" s="460">
        <v>-1</v>
      </c>
      <c r="AK452" s="460">
        <v>1</v>
      </c>
      <c r="AL452" s="460">
        <v>1</v>
      </c>
      <c r="AM452" s="460">
        <v>1</v>
      </c>
      <c r="AQ452" s="460">
        <v>-1</v>
      </c>
      <c r="AR452" s="460">
        <v>-1</v>
      </c>
      <c r="AS452" s="460">
        <v>-1</v>
      </c>
      <c r="BC452" s="460">
        <v>-1</v>
      </c>
      <c r="BD452" s="460">
        <v>-1</v>
      </c>
      <c r="BE452" s="460">
        <v>-1</v>
      </c>
      <c r="BF452" s="460">
        <v>1</v>
      </c>
      <c r="BG452" s="460">
        <v>1</v>
      </c>
      <c r="BH452" s="460">
        <v>-1</v>
      </c>
      <c r="BI452" s="460">
        <v>-1</v>
      </c>
      <c r="BJ452" s="460">
        <v>-1</v>
      </c>
      <c r="BK452" s="460">
        <v>-1</v>
      </c>
      <c r="BL452" s="460">
        <v>-1</v>
      </c>
      <c r="BM452" s="517" t="s">
        <v>1375</v>
      </c>
      <c r="BN452" s="460">
        <v>1</v>
      </c>
      <c r="BO452" s="460">
        <v>-1</v>
      </c>
      <c r="BP452" s="460">
        <v>1</v>
      </c>
      <c r="BQ452" s="460">
        <v>1</v>
      </c>
      <c r="BR452" s="460">
        <v>1</v>
      </c>
      <c r="BS452" s="460">
        <v>1</v>
      </c>
      <c r="BT452" s="515">
        <v>1</v>
      </c>
      <c r="BU452" s="460">
        <v>-1</v>
      </c>
      <c r="BV452" s="460">
        <v>-1</v>
      </c>
      <c r="BW452" s="460">
        <v>-1</v>
      </c>
      <c r="BX452" s="460">
        <v>-1</v>
      </c>
      <c r="BY452" s="460">
        <v>-1</v>
      </c>
      <c r="BZ452" s="460">
        <v>-1</v>
      </c>
      <c r="CA452" s="460">
        <v>1</v>
      </c>
      <c r="CB452" s="460">
        <v>1</v>
      </c>
      <c r="CC452" s="515">
        <v>-1</v>
      </c>
      <c r="CD452" s="515">
        <v>-1</v>
      </c>
      <c r="CE452" s="460">
        <v>-1</v>
      </c>
      <c r="CF452" s="460">
        <v>-1</v>
      </c>
      <c r="CG452" s="460">
        <v>-1</v>
      </c>
    </row>
    <row r="453" spans="1:85" ht="15" customHeight="1" x14ac:dyDescent="0.3">
      <c r="A453" s="460">
        <v>299</v>
      </c>
      <c r="B453" s="460" t="s">
        <v>977</v>
      </c>
      <c r="C453" s="460" t="s">
        <v>1010</v>
      </c>
      <c r="D453" s="460" t="s">
        <v>1098</v>
      </c>
      <c r="E453" s="460">
        <v>10</v>
      </c>
      <c r="F453" s="467"/>
      <c r="K453" s="458" t="s">
        <v>770</v>
      </c>
      <c r="L453" s="458" t="s">
        <v>771</v>
      </c>
      <c r="X453" s="483"/>
    </row>
    <row r="454" spans="1:85" ht="15" customHeight="1" x14ac:dyDescent="0.3">
      <c r="A454" s="460">
        <v>431</v>
      </c>
      <c r="B454" s="460" t="s">
        <v>1129</v>
      </c>
      <c r="C454" s="460" t="s">
        <v>1130</v>
      </c>
      <c r="D454" s="460" t="s">
        <v>1255</v>
      </c>
      <c r="E454" s="460">
        <v>64</v>
      </c>
      <c r="K454" s="458" t="s">
        <v>770</v>
      </c>
      <c r="L454" s="458" t="s">
        <v>771</v>
      </c>
      <c r="X454" s="483"/>
      <c r="Y454" s="502"/>
    </row>
    <row r="455" spans="1:85" ht="15" customHeight="1" x14ac:dyDescent="0.3">
      <c r="A455" s="460">
        <v>87</v>
      </c>
      <c r="B455" s="460" t="s">
        <v>624</v>
      </c>
      <c r="C455" s="460" t="s">
        <v>784</v>
      </c>
      <c r="D455" s="460" t="s">
        <v>700</v>
      </c>
      <c r="E455" s="460">
        <v>419</v>
      </c>
      <c r="F455" s="465">
        <v>40</v>
      </c>
      <c r="G455" s="460">
        <v>43</v>
      </c>
      <c r="H455" s="460">
        <v>204</v>
      </c>
      <c r="I455" s="460">
        <f>SUM(H455:H457)</f>
        <v>204</v>
      </c>
      <c r="J455" s="460">
        <f>SUM(E455:E457)</f>
        <v>493</v>
      </c>
      <c r="K455" s="458" t="s">
        <v>816</v>
      </c>
      <c r="L455" s="458" t="s">
        <v>817</v>
      </c>
      <c r="N455" s="512" t="s">
        <v>1375</v>
      </c>
      <c r="O455" s="512" t="s">
        <v>1375</v>
      </c>
      <c r="P455" s="460">
        <v>-1</v>
      </c>
      <c r="Q455" s="515">
        <v>-1</v>
      </c>
      <c r="R455" s="460">
        <v>-1</v>
      </c>
      <c r="S455" s="460">
        <v>1</v>
      </c>
      <c r="T455" s="460">
        <v>-1</v>
      </c>
      <c r="U455" s="460">
        <v>-1</v>
      </c>
      <c r="V455" s="460">
        <v>1</v>
      </c>
      <c r="W455" s="460">
        <v>-1</v>
      </c>
      <c r="X455" s="483">
        <v>0</v>
      </c>
      <c r="Y455" s="502">
        <v>-1</v>
      </c>
      <c r="Z455" s="513" t="s">
        <v>1375</v>
      </c>
      <c r="AA455" s="514" t="s">
        <v>1375</v>
      </c>
      <c r="AB455" s="514" t="s">
        <v>1375</v>
      </c>
      <c r="AC455" s="514" t="s">
        <v>1375</v>
      </c>
      <c r="AD455" s="503">
        <v>1</v>
      </c>
      <c r="AE455" s="502">
        <v>-1</v>
      </c>
      <c r="AF455" s="512" t="s">
        <v>1375</v>
      </c>
      <c r="AG455" s="460">
        <v>-1</v>
      </c>
      <c r="AH455" s="460">
        <v>-1</v>
      </c>
      <c r="AI455" s="460">
        <v>-1</v>
      </c>
      <c r="AJ455" s="460">
        <v>1</v>
      </c>
      <c r="AK455" s="460">
        <v>1</v>
      </c>
      <c r="AL455" s="512" t="s">
        <v>1375</v>
      </c>
      <c r="AM455" s="460">
        <v>-1</v>
      </c>
      <c r="AT455" s="460">
        <v>-1</v>
      </c>
      <c r="AU455" s="460">
        <v>-1</v>
      </c>
      <c r="AV455" s="460">
        <v>-1</v>
      </c>
      <c r="BC455" s="460">
        <v>-1</v>
      </c>
      <c r="BD455" s="460">
        <v>-1</v>
      </c>
      <c r="BE455" s="460">
        <v>-1</v>
      </c>
      <c r="BF455" s="460">
        <v>1</v>
      </c>
      <c r="BG455" s="460">
        <v>1</v>
      </c>
      <c r="BH455" s="460">
        <v>1</v>
      </c>
      <c r="BI455" s="460">
        <v>-1</v>
      </c>
      <c r="BJ455" s="460">
        <v>-1</v>
      </c>
      <c r="BK455" s="460">
        <v>-1</v>
      </c>
      <c r="BL455" s="460">
        <v>-1</v>
      </c>
      <c r="BM455" s="460">
        <v>1</v>
      </c>
      <c r="BN455" s="460">
        <v>-1</v>
      </c>
      <c r="BO455" s="460">
        <v>-1</v>
      </c>
      <c r="BP455" s="515">
        <v>-1</v>
      </c>
      <c r="BQ455" s="515">
        <v>-1</v>
      </c>
      <c r="BR455" s="515">
        <v>-1</v>
      </c>
      <c r="BS455" s="515">
        <v>-1</v>
      </c>
      <c r="BT455" s="460">
        <v>-1</v>
      </c>
      <c r="BU455" s="523">
        <v>1</v>
      </c>
      <c r="BV455" s="523">
        <v>1</v>
      </c>
      <c r="BW455" s="460">
        <v>-1</v>
      </c>
      <c r="BX455" s="517" t="s">
        <v>1375</v>
      </c>
      <c r="BY455" s="460">
        <v>-1</v>
      </c>
      <c r="BZ455" s="523">
        <v>1</v>
      </c>
      <c r="CA455" s="515">
        <v>-1</v>
      </c>
      <c r="CB455" s="460">
        <v>1</v>
      </c>
      <c r="CC455" s="460">
        <v>1</v>
      </c>
      <c r="CD455" s="460">
        <v>1</v>
      </c>
      <c r="CE455" s="523">
        <v>1</v>
      </c>
      <c r="CF455" s="523">
        <v>1</v>
      </c>
      <c r="CG455" s="523">
        <v>1</v>
      </c>
    </row>
    <row r="456" spans="1:85" ht="15" customHeight="1" x14ac:dyDescent="0.3">
      <c r="A456" s="460">
        <v>280</v>
      </c>
      <c r="B456" s="460" t="s">
        <v>977</v>
      </c>
      <c r="C456" s="460" t="s">
        <v>978</v>
      </c>
      <c r="D456" s="460" t="s">
        <v>1079</v>
      </c>
      <c r="E456" s="460">
        <v>10</v>
      </c>
      <c r="F456" s="467"/>
      <c r="K456" s="458" t="s">
        <v>816</v>
      </c>
      <c r="L456" s="458" t="s">
        <v>817</v>
      </c>
      <c r="X456" s="483"/>
    </row>
    <row r="457" spans="1:85" ht="15" customHeight="1" x14ac:dyDescent="0.3">
      <c r="A457" s="460">
        <v>331</v>
      </c>
      <c r="B457" s="460" t="s">
        <v>1129</v>
      </c>
      <c r="C457" s="460" t="s">
        <v>1130</v>
      </c>
      <c r="D457" s="460" t="s">
        <v>1133</v>
      </c>
      <c r="E457" s="460">
        <v>64</v>
      </c>
      <c r="K457" s="458" t="s">
        <v>816</v>
      </c>
      <c r="L457" s="458" t="s">
        <v>817</v>
      </c>
      <c r="X457" s="483"/>
      <c r="Y457" s="502"/>
    </row>
    <row r="458" spans="1:85" ht="15" customHeight="1" x14ac:dyDescent="0.3">
      <c r="A458" s="460">
        <v>169</v>
      </c>
      <c r="B458" s="460" t="s">
        <v>942</v>
      </c>
      <c r="C458" s="460" t="s">
        <v>625</v>
      </c>
      <c r="D458" s="460" t="s">
        <v>957</v>
      </c>
      <c r="E458" s="460">
        <v>124</v>
      </c>
      <c r="F458" s="465">
        <v>19</v>
      </c>
      <c r="G458" s="460">
        <v>18</v>
      </c>
      <c r="H458" s="460">
        <v>0</v>
      </c>
      <c r="I458" s="460">
        <f>SUM(H458:H460)</f>
        <v>0</v>
      </c>
      <c r="J458" s="460">
        <f>SUM(E458:E460)</f>
        <v>297</v>
      </c>
      <c r="K458" s="458" t="s">
        <v>958</v>
      </c>
      <c r="L458" s="458" t="s">
        <v>959</v>
      </c>
      <c r="N458" s="512" t="s">
        <v>1375</v>
      </c>
      <c r="O458" s="512" t="s">
        <v>1375</v>
      </c>
      <c r="P458" s="460">
        <v>-1</v>
      </c>
      <c r="Q458" s="515">
        <v>-1</v>
      </c>
      <c r="R458" s="460">
        <v>-1</v>
      </c>
      <c r="S458" s="460">
        <v>1</v>
      </c>
      <c r="T458" s="512" t="s">
        <v>1383</v>
      </c>
      <c r="W458" s="460">
        <v>-1</v>
      </c>
      <c r="X458" s="483">
        <v>0</v>
      </c>
      <c r="Y458" s="502">
        <v>-1</v>
      </c>
      <c r="Z458" s="502">
        <v>1</v>
      </c>
      <c r="AA458" s="503">
        <v>1</v>
      </c>
      <c r="AB458" s="503">
        <v>1</v>
      </c>
      <c r="AC458" s="503">
        <v>1</v>
      </c>
      <c r="AD458" s="503">
        <v>1</v>
      </c>
      <c r="AE458" s="502">
        <v>1</v>
      </c>
      <c r="AF458" s="460">
        <v>-1</v>
      </c>
      <c r="AG458" s="460">
        <v>-1</v>
      </c>
      <c r="AH458" s="460">
        <v>1</v>
      </c>
      <c r="AI458" s="460">
        <v>-1</v>
      </c>
      <c r="AJ458" s="460">
        <v>1</v>
      </c>
      <c r="AK458" s="460">
        <v>1</v>
      </c>
      <c r="AL458" s="460">
        <v>1</v>
      </c>
      <c r="AM458" s="460">
        <v>1</v>
      </c>
      <c r="BC458" s="460">
        <v>-1</v>
      </c>
      <c r="BD458" s="460">
        <v>-1</v>
      </c>
      <c r="BE458" s="460">
        <v>-1</v>
      </c>
      <c r="BF458" s="460">
        <v>-1</v>
      </c>
      <c r="BG458" s="460">
        <v>-1</v>
      </c>
      <c r="BH458" s="460">
        <v>-1</v>
      </c>
      <c r="BI458" s="460">
        <v>-1</v>
      </c>
      <c r="BJ458" s="460">
        <v>-1</v>
      </c>
      <c r="BK458" s="460">
        <v>-1</v>
      </c>
      <c r="BL458" s="460">
        <v>-1</v>
      </c>
      <c r="BM458" s="460">
        <v>1</v>
      </c>
      <c r="BN458" s="460">
        <v>1</v>
      </c>
      <c r="BO458" s="460">
        <v>-1</v>
      </c>
      <c r="BP458" s="460">
        <v>1</v>
      </c>
      <c r="BQ458" s="460">
        <v>1</v>
      </c>
      <c r="BR458" s="460">
        <v>1</v>
      </c>
      <c r="BS458" s="460">
        <v>1</v>
      </c>
      <c r="BT458" s="515">
        <v>1</v>
      </c>
      <c r="BU458" s="460">
        <v>-1</v>
      </c>
      <c r="BV458" s="523">
        <v>1</v>
      </c>
      <c r="BW458" s="460">
        <v>-1</v>
      </c>
      <c r="BX458" s="460">
        <v>-1</v>
      </c>
      <c r="BY458" s="523">
        <v>1</v>
      </c>
      <c r="BZ458" s="460">
        <v>-1</v>
      </c>
      <c r="CA458" s="515">
        <v>-1</v>
      </c>
      <c r="CB458" s="460">
        <v>1</v>
      </c>
      <c r="CC458" s="460">
        <v>1</v>
      </c>
      <c r="CD458" s="460">
        <v>1</v>
      </c>
      <c r="CE458" s="460">
        <v>-1</v>
      </c>
      <c r="CF458" s="460">
        <v>-1</v>
      </c>
      <c r="CG458" s="460">
        <v>-1</v>
      </c>
    </row>
    <row r="459" spans="1:85" ht="15" customHeight="1" x14ac:dyDescent="0.3">
      <c r="A459" s="460">
        <v>170</v>
      </c>
      <c r="B459" s="460" t="s">
        <v>942</v>
      </c>
      <c r="C459" s="460" t="s">
        <v>625</v>
      </c>
      <c r="D459" s="460" t="s">
        <v>960</v>
      </c>
      <c r="E459" s="460">
        <v>109</v>
      </c>
      <c r="F459" s="465">
        <v>22</v>
      </c>
      <c r="G459" s="460">
        <v>17</v>
      </c>
      <c r="K459" s="458" t="s">
        <v>958</v>
      </c>
      <c r="L459" s="458" t="s">
        <v>959</v>
      </c>
      <c r="X459" s="483"/>
    </row>
    <row r="460" spans="1:85" ht="15" customHeight="1" x14ac:dyDescent="0.3">
      <c r="A460" s="460">
        <v>424</v>
      </c>
      <c r="B460" s="460" t="s">
        <v>1129</v>
      </c>
      <c r="C460" s="460" t="s">
        <v>1130</v>
      </c>
      <c r="D460" s="460" t="s">
        <v>1246</v>
      </c>
      <c r="E460" s="460">
        <v>64</v>
      </c>
      <c r="F460" s="465"/>
      <c r="K460" s="458" t="s">
        <v>958</v>
      </c>
      <c r="L460" s="458" t="s">
        <v>959</v>
      </c>
      <c r="X460" s="483"/>
      <c r="Y460" s="502"/>
    </row>
    <row r="461" spans="1:85" ht="15" customHeight="1" x14ac:dyDescent="0.3">
      <c r="A461" s="460">
        <v>48</v>
      </c>
      <c r="B461" s="460" t="s">
        <v>624</v>
      </c>
      <c r="C461" s="460" t="s">
        <v>753</v>
      </c>
      <c r="D461" s="460" t="s">
        <v>626</v>
      </c>
      <c r="E461" s="460">
        <v>618</v>
      </c>
      <c r="F461" s="465">
        <v>75</v>
      </c>
      <c r="G461" s="460">
        <v>77</v>
      </c>
      <c r="H461" s="460">
        <v>371</v>
      </c>
      <c r="I461" s="460">
        <f>SUM(H461:H463)</f>
        <v>371</v>
      </c>
      <c r="J461" s="460">
        <f>SUM(E461:E463)</f>
        <v>692</v>
      </c>
      <c r="K461" s="458" t="s">
        <v>754</v>
      </c>
      <c r="L461" s="458" t="s">
        <v>755</v>
      </c>
      <c r="N461" s="512" t="s">
        <v>1375</v>
      </c>
      <c r="O461" s="512" t="s">
        <v>1375</v>
      </c>
      <c r="P461" s="512" t="s">
        <v>1375</v>
      </c>
      <c r="Q461" s="460" t="s">
        <v>1375</v>
      </c>
      <c r="R461" s="483">
        <v>-1</v>
      </c>
      <c r="S461" s="483">
        <v>1</v>
      </c>
      <c r="T461" s="460">
        <v>1</v>
      </c>
      <c r="U461" s="483">
        <v>1</v>
      </c>
      <c r="V461" s="483">
        <v>-1</v>
      </c>
      <c r="W461" s="512" t="s">
        <v>1375</v>
      </c>
      <c r="X461" s="483">
        <v>0</v>
      </c>
      <c r="Y461" s="502">
        <v>-1</v>
      </c>
      <c r="Z461" s="502">
        <v>1</v>
      </c>
      <c r="AA461" s="503">
        <v>1</v>
      </c>
      <c r="AB461" s="503">
        <v>1</v>
      </c>
      <c r="AC461" s="503">
        <v>1</v>
      </c>
      <c r="AD461" s="514" t="s">
        <v>1375</v>
      </c>
      <c r="AE461" s="502">
        <v>1</v>
      </c>
      <c r="AF461" s="512" t="s">
        <v>1375</v>
      </c>
      <c r="AG461" s="460">
        <v>-1</v>
      </c>
      <c r="AH461" s="460">
        <v>1</v>
      </c>
      <c r="AI461" s="460">
        <v>-1</v>
      </c>
      <c r="AJ461" s="460">
        <v>1</v>
      </c>
      <c r="AK461" s="460">
        <v>1</v>
      </c>
      <c r="AL461" s="460">
        <v>1</v>
      </c>
      <c r="AM461" s="460">
        <v>1</v>
      </c>
      <c r="AQ461" s="460">
        <v>-1</v>
      </c>
      <c r="AR461" s="460">
        <v>-1</v>
      </c>
      <c r="AS461" s="460">
        <v>-1</v>
      </c>
      <c r="BC461" s="460">
        <v>1</v>
      </c>
      <c r="BD461" s="460">
        <v>1</v>
      </c>
      <c r="BE461" s="460">
        <v>1</v>
      </c>
      <c r="BF461" s="460">
        <v>-1</v>
      </c>
      <c r="BG461" s="460">
        <v>-1</v>
      </c>
      <c r="BH461" s="460">
        <v>1</v>
      </c>
      <c r="BI461" s="512" t="s">
        <v>1375</v>
      </c>
      <c r="BJ461" s="517" t="s">
        <v>1375</v>
      </c>
      <c r="BK461" s="512" t="s">
        <v>1375</v>
      </c>
      <c r="BL461" s="512" t="s">
        <v>1375</v>
      </c>
      <c r="BM461" s="460">
        <v>1</v>
      </c>
      <c r="BN461" s="512" t="s">
        <v>1375</v>
      </c>
      <c r="BO461" s="460">
        <v>-1</v>
      </c>
      <c r="BP461" s="460">
        <v>1</v>
      </c>
      <c r="BQ461" s="517" t="s">
        <v>1375</v>
      </c>
      <c r="BR461" s="517" t="s">
        <v>1375</v>
      </c>
      <c r="BS461" s="517" t="s">
        <v>1375</v>
      </c>
      <c r="BT461" s="515">
        <v>1</v>
      </c>
      <c r="BU461" s="523">
        <v>1</v>
      </c>
      <c r="BV461" s="523">
        <v>1</v>
      </c>
      <c r="BW461" s="460">
        <v>-1</v>
      </c>
      <c r="BX461" s="460">
        <v>-1</v>
      </c>
      <c r="BY461" s="460">
        <v>-1</v>
      </c>
      <c r="BZ461" s="460">
        <v>-1</v>
      </c>
      <c r="CA461" s="460">
        <v>1</v>
      </c>
      <c r="CB461" s="460">
        <v>1</v>
      </c>
      <c r="CC461" s="460">
        <v>1</v>
      </c>
      <c r="CD461" s="460">
        <v>1</v>
      </c>
      <c r="CE461" s="523">
        <v>1</v>
      </c>
      <c r="CF461" s="523">
        <v>1</v>
      </c>
      <c r="CG461" s="523">
        <v>1</v>
      </c>
    </row>
    <row r="462" spans="1:85" ht="15" customHeight="1" x14ac:dyDescent="0.3">
      <c r="A462" s="460">
        <v>281</v>
      </c>
      <c r="B462" s="460" t="s">
        <v>977</v>
      </c>
      <c r="C462" s="460" t="s">
        <v>978</v>
      </c>
      <c r="D462" s="460" t="s">
        <v>1080</v>
      </c>
      <c r="E462" s="460">
        <v>10</v>
      </c>
      <c r="F462" s="467"/>
      <c r="K462" s="458" t="s">
        <v>754</v>
      </c>
      <c r="L462" s="458" t="s">
        <v>755</v>
      </c>
      <c r="X462" s="483"/>
    </row>
    <row r="463" spans="1:85" ht="15" customHeight="1" x14ac:dyDescent="0.3">
      <c r="A463" s="460">
        <v>399</v>
      </c>
      <c r="B463" s="460" t="s">
        <v>1129</v>
      </c>
      <c r="C463" s="460" t="s">
        <v>1130</v>
      </c>
      <c r="D463" s="460" t="s">
        <v>1216</v>
      </c>
      <c r="E463" s="460">
        <v>64</v>
      </c>
      <c r="K463" s="458" t="s">
        <v>754</v>
      </c>
      <c r="L463" s="458" t="s">
        <v>755</v>
      </c>
      <c r="X463" s="483"/>
    </row>
    <row r="464" spans="1:85" ht="15" customHeight="1" x14ac:dyDescent="0.3">
      <c r="A464" s="460">
        <v>28</v>
      </c>
      <c r="B464" s="460" t="s">
        <v>624</v>
      </c>
      <c r="C464" s="460" t="s">
        <v>625</v>
      </c>
      <c r="D464" s="460" t="s">
        <v>701</v>
      </c>
      <c r="E464" s="460">
        <v>792</v>
      </c>
      <c r="F464" s="465">
        <v>79</v>
      </c>
      <c r="G464" s="460">
        <v>91</v>
      </c>
      <c r="H464" s="460">
        <v>284</v>
      </c>
      <c r="I464" s="460">
        <f>SUM(H464:H467)</f>
        <v>284</v>
      </c>
      <c r="J464" s="460">
        <f>SUM(E464:E467)</f>
        <v>930</v>
      </c>
      <c r="K464" s="499" t="s">
        <v>702</v>
      </c>
      <c r="L464" s="497" t="s">
        <v>703</v>
      </c>
      <c r="M464" s="498">
        <v>1</v>
      </c>
      <c r="O464" s="496"/>
      <c r="P464" s="496"/>
      <c r="Q464" s="496"/>
      <c r="R464" s="496"/>
      <c r="S464" s="496"/>
      <c r="T464" s="535" t="s">
        <v>1383</v>
      </c>
      <c r="U464" s="496"/>
      <c r="V464" s="496"/>
      <c r="W464" s="496"/>
      <c r="X464" s="496"/>
      <c r="Z464" s="496"/>
      <c r="AA464" s="496"/>
      <c r="AB464" s="496"/>
      <c r="AC464" s="496"/>
      <c r="AD464" s="496"/>
      <c r="AE464" s="496"/>
      <c r="AF464" s="496"/>
      <c r="AG464" s="496"/>
      <c r="AH464" s="496"/>
      <c r="AI464" s="496"/>
      <c r="AJ464" s="496"/>
      <c r="AK464" s="496"/>
      <c r="AL464" s="496"/>
      <c r="AM464" s="496"/>
      <c r="AN464" s="496"/>
      <c r="AO464" s="496"/>
      <c r="AP464" s="496"/>
      <c r="AQ464" s="496"/>
      <c r="AR464" s="496"/>
      <c r="AS464" s="496"/>
      <c r="AT464" s="496"/>
      <c r="AU464" s="496"/>
      <c r="AV464" s="496"/>
      <c r="AW464" s="496"/>
      <c r="AX464" s="496"/>
      <c r="AY464" s="496"/>
      <c r="AZ464" s="496"/>
      <c r="BA464" s="496"/>
      <c r="BB464" s="496"/>
      <c r="BC464" s="496"/>
      <c r="BD464" s="496"/>
      <c r="BE464" s="496"/>
      <c r="BF464" s="496"/>
      <c r="BG464" s="496"/>
      <c r="BH464" s="496"/>
      <c r="BI464" s="496"/>
      <c r="BJ464" s="496"/>
      <c r="BK464" s="496"/>
      <c r="BL464" s="496"/>
      <c r="BM464" s="496"/>
      <c r="BN464" s="496"/>
      <c r="BO464" s="496"/>
      <c r="BP464" s="496"/>
      <c r="BQ464" s="496"/>
      <c r="BR464" s="496"/>
      <c r="BS464" s="496"/>
      <c r="BT464" s="496"/>
      <c r="BU464" s="496"/>
      <c r="BV464" s="496"/>
      <c r="BW464" s="496"/>
      <c r="BX464" s="496"/>
      <c r="BY464" s="496"/>
      <c r="BZ464" s="496"/>
      <c r="CA464" s="496"/>
      <c r="CB464" s="496"/>
      <c r="CC464" s="496"/>
      <c r="CD464" s="496"/>
      <c r="CE464" s="496"/>
      <c r="CF464" s="496"/>
      <c r="CG464" s="496"/>
    </row>
    <row r="465" spans="1:85" ht="15" customHeight="1" x14ac:dyDescent="0.3">
      <c r="A465" s="460">
        <v>211</v>
      </c>
      <c r="B465" s="460" t="s">
        <v>977</v>
      </c>
      <c r="C465" s="460" t="s">
        <v>978</v>
      </c>
      <c r="D465" s="460" t="s">
        <v>1005</v>
      </c>
      <c r="E465" s="460">
        <v>10</v>
      </c>
      <c r="F465" s="467"/>
      <c r="K465" s="458" t="s">
        <v>702</v>
      </c>
      <c r="L465" s="458" t="s">
        <v>703</v>
      </c>
      <c r="X465" s="483"/>
    </row>
    <row r="466" spans="1:85" ht="15" customHeight="1" x14ac:dyDescent="0.3">
      <c r="A466" s="460">
        <v>450</v>
      </c>
      <c r="B466" s="460" t="s">
        <v>1129</v>
      </c>
      <c r="C466" s="460" t="s">
        <v>1130</v>
      </c>
      <c r="D466" s="460" t="s">
        <v>1281</v>
      </c>
      <c r="E466" s="460">
        <v>64</v>
      </c>
      <c r="K466" s="458" t="s">
        <v>702</v>
      </c>
      <c r="L466" s="458" t="s">
        <v>703</v>
      </c>
      <c r="X466" s="483"/>
    </row>
    <row r="467" spans="1:85" ht="15" customHeight="1" x14ac:dyDescent="0.3">
      <c r="A467" s="460">
        <v>472</v>
      </c>
      <c r="B467" s="460" t="s">
        <v>1129</v>
      </c>
      <c r="C467" s="460" t="s">
        <v>1130</v>
      </c>
      <c r="D467" s="460" t="s">
        <v>1304</v>
      </c>
      <c r="E467" s="460">
        <v>64</v>
      </c>
      <c r="K467" s="458" t="s">
        <v>702</v>
      </c>
      <c r="L467" s="458" t="s">
        <v>703</v>
      </c>
      <c r="X467" s="483"/>
      <c r="Y467" s="502"/>
    </row>
    <row r="468" spans="1:85" ht="15" customHeight="1" x14ac:dyDescent="0.3">
      <c r="A468" s="460">
        <v>145</v>
      </c>
      <c r="B468" s="460" t="s">
        <v>624</v>
      </c>
      <c r="C468" s="460" t="s">
        <v>901</v>
      </c>
      <c r="D468" s="460" t="s">
        <v>678</v>
      </c>
      <c r="E468" s="460">
        <v>885</v>
      </c>
      <c r="F468" s="465">
        <v>122</v>
      </c>
      <c r="G468" s="460">
        <v>96</v>
      </c>
      <c r="H468" s="460">
        <v>2999</v>
      </c>
      <c r="I468" s="460">
        <f>SUM(H468:H470)</f>
        <v>2999</v>
      </c>
      <c r="J468" s="460">
        <f>SUM(E468:E470)</f>
        <v>959</v>
      </c>
      <c r="K468" s="458" t="s">
        <v>905</v>
      </c>
      <c r="L468" s="458" t="s">
        <v>699</v>
      </c>
      <c r="N468" s="512" t="s">
        <v>1375</v>
      </c>
      <c r="O468" s="512" t="s">
        <v>1375</v>
      </c>
      <c r="P468" s="460">
        <v>-1</v>
      </c>
      <c r="Q468" s="515">
        <v>-1</v>
      </c>
      <c r="R468" s="460">
        <v>-1</v>
      </c>
      <c r="S468" s="460">
        <v>1</v>
      </c>
      <c r="T468" s="460">
        <v>-1</v>
      </c>
      <c r="U468" s="460">
        <v>-1</v>
      </c>
      <c r="V468" s="460">
        <v>1</v>
      </c>
      <c r="W468" s="460">
        <v>-1</v>
      </c>
      <c r="X468" s="483">
        <v>0</v>
      </c>
      <c r="Y468" s="502">
        <v>-1</v>
      </c>
      <c r="Z468" s="502">
        <v>1</v>
      </c>
      <c r="AA468" s="503">
        <v>1</v>
      </c>
      <c r="AB468" s="503">
        <v>-1</v>
      </c>
      <c r="AC468" s="503">
        <v>-1</v>
      </c>
      <c r="AD468" s="503">
        <v>-1</v>
      </c>
      <c r="AE468" s="502">
        <v>1</v>
      </c>
      <c r="AF468" s="460">
        <v>1</v>
      </c>
      <c r="AG468" s="460">
        <v>-1</v>
      </c>
      <c r="AH468" s="460">
        <v>1</v>
      </c>
      <c r="AI468" s="460">
        <v>-1</v>
      </c>
      <c r="AJ468" s="460">
        <v>1</v>
      </c>
      <c r="AK468" s="460">
        <v>1</v>
      </c>
      <c r="AL468" s="460">
        <v>1</v>
      </c>
      <c r="AM468" s="460">
        <v>-1</v>
      </c>
      <c r="AZ468" s="460">
        <v>1</v>
      </c>
      <c r="BA468" s="460">
        <v>1</v>
      </c>
      <c r="BB468" s="460">
        <v>1</v>
      </c>
      <c r="BC468" s="460">
        <v>-1</v>
      </c>
      <c r="BD468" s="460">
        <v>-1</v>
      </c>
      <c r="BE468" s="460">
        <v>-1</v>
      </c>
      <c r="BF468" s="460">
        <v>-1</v>
      </c>
      <c r="BG468" s="460">
        <v>-1</v>
      </c>
      <c r="BH468" s="460">
        <v>-1</v>
      </c>
      <c r="BI468" s="460">
        <v>-1</v>
      </c>
      <c r="BJ468" s="460">
        <v>-1</v>
      </c>
      <c r="BK468" s="460">
        <v>-1</v>
      </c>
      <c r="BL468" s="460">
        <v>-1</v>
      </c>
      <c r="BM468" s="460">
        <v>1</v>
      </c>
      <c r="BN468" s="460">
        <v>1</v>
      </c>
      <c r="BO468" s="460">
        <v>-1</v>
      </c>
      <c r="BP468" s="515">
        <v>-1</v>
      </c>
      <c r="BQ468" s="460">
        <v>1</v>
      </c>
      <c r="BR468" s="460">
        <v>1</v>
      </c>
      <c r="BS468" s="515">
        <v>-1</v>
      </c>
      <c r="BT468" s="515">
        <v>1</v>
      </c>
      <c r="BU468" s="523">
        <v>1</v>
      </c>
      <c r="BV468" s="523">
        <v>1</v>
      </c>
      <c r="BW468" s="523">
        <v>1</v>
      </c>
      <c r="BX468" s="523">
        <v>1</v>
      </c>
      <c r="BY468" s="523">
        <v>1</v>
      </c>
      <c r="BZ468" s="460">
        <v>-1</v>
      </c>
      <c r="CA468" s="460">
        <v>1</v>
      </c>
      <c r="CB468" s="460">
        <v>1</v>
      </c>
      <c r="CC468" s="515">
        <v>-1</v>
      </c>
      <c r="CD468" s="515">
        <v>-1</v>
      </c>
      <c r="CE468" s="523">
        <v>1</v>
      </c>
      <c r="CF468" s="523">
        <v>1</v>
      </c>
      <c r="CG468" s="515">
        <v>-1</v>
      </c>
    </row>
    <row r="469" spans="1:85" ht="15" customHeight="1" x14ac:dyDescent="0.3">
      <c r="A469" s="460">
        <v>245</v>
      </c>
      <c r="B469" s="460" t="s">
        <v>977</v>
      </c>
      <c r="C469" s="460" t="s">
        <v>1032</v>
      </c>
      <c r="D469" s="460" t="s">
        <v>1043</v>
      </c>
      <c r="E469" s="460">
        <v>10</v>
      </c>
      <c r="F469" s="467"/>
      <c r="K469" s="458" t="s">
        <v>905</v>
      </c>
      <c r="L469" s="458" t="s">
        <v>699</v>
      </c>
      <c r="X469" s="483"/>
    </row>
    <row r="470" spans="1:85" ht="15" customHeight="1" x14ac:dyDescent="0.3">
      <c r="A470" s="460">
        <v>343</v>
      </c>
      <c r="B470" s="460" t="s">
        <v>1129</v>
      </c>
      <c r="C470" s="460" t="s">
        <v>1130</v>
      </c>
      <c r="D470" s="460" t="s">
        <v>1152</v>
      </c>
      <c r="E470" s="460">
        <v>64</v>
      </c>
      <c r="K470" s="458" t="s">
        <v>905</v>
      </c>
      <c r="L470" s="458" t="s">
        <v>699</v>
      </c>
      <c r="X470" s="483"/>
      <c r="Y470" s="502"/>
    </row>
    <row r="471" spans="1:85" ht="15" customHeight="1" x14ac:dyDescent="0.3">
      <c r="A471" s="460">
        <v>70</v>
      </c>
      <c r="B471" s="460" t="s">
        <v>624</v>
      </c>
      <c r="C471" s="460" t="s">
        <v>784</v>
      </c>
      <c r="D471" s="460" t="s">
        <v>644</v>
      </c>
      <c r="E471" s="460">
        <v>714</v>
      </c>
      <c r="F471" s="465">
        <v>74</v>
      </c>
      <c r="G471" s="460">
        <v>80</v>
      </c>
      <c r="H471" s="460">
        <v>268</v>
      </c>
      <c r="I471" s="460">
        <f>SUM(H471:H473)</f>
        <v>268</v>
      </c>
      <c r="J471" s="460">
        <f>SUM(E471:E473)</f>
        <v>788</v>
      </c>
      <c r="K471" s="458" t="s">
        <v>792</v>
      </c>
      <c r="L471" s="458" t="s">
        <v>793</v>
      </c>
      <c r="N471" s="460" t="s">
        <v>1383</v>
      </c>
      <c r="O471" s="460" t="s">
        <v>1383</v>
      </c>
      <c r="P471" s="460">
        <v>-1</v>
      </c>
      <c r="Q471" s="515">
        <v>-1</v>
      </c>
      <c r="R471" s="460">
        <v>-1</v>
      </c>
      <c r="S471" s="460">
        <v>1</v>
      </c>
      <c r="T471" s="512" t="s">
        <v>1447</v>
      </c>
      <c r="U471" s="460">
        <v>-1</v>
      </c>
      <c r="V471" s="460">
        <v>1</v>
      </c>
      <c r="W471" s="460">
        <v>-1</v>
      </c>
      <c r="X471" s="483">
        <v>0</v>
      </c>
      <c r="Y471" s="513" t="s">
        <v>1375</v>
      </c>
      <c r="Z471" s="513" t="s">
        <v>1375</v>
      </c>
      <c r="AA471" s="514" t="s">
        <v>1375</v>
      </c>
      <c r="AB471" s="514" t="s">
        <v>1375</v>
      </c>
      <c r="AC471" s="514" t="s">
        <v>1375</v>
      </c>
      <c r="AD471" s="514" t="s">
        <v>1375</v>
      </c>
      <c r="AE471" s="502">
        <v>1</v>
      </c>
      <c r="AF471" s="460">
        <v>1</v>
      </c>
      <c r="AG471" s="460">
        <v>-1</v>
      </c>
      <c r="AH471" s="460">
        <v>1</v>
      </c>
      <c r="AI471" s="460">
        <v>-1</v>
      </c>
      <c r="AJ471" s="460">
        <v>1</v>
      </c>
      <c r="AK471" s="512" t="s">
        <v>1375</v>
      </c>
      <c r="AL471" s="460">
        <v>1</v>
      </c>
      <c r="AM471" s="460">
        <v>1</v>
      </c>
      <c r="AT471" s="460">
        <v>-1</v>
      </c>
      <c r="AU471" s="460">
        <v>-1</v>
      </c>
      <c r="AV471" s="460">
        <v>-1</v>
      </c>
      <c r="BC471" s="460">
        <v>1</v>
      </c>
      <c r="BD471" s="460">
        <v>1</v>
      </c>
      <c r="BE471" s="460">
        <v>-1</v>
      </c>
      <c r="BF471" s="460">
        <v>-1</v>
      </c>
      <c r="BG471" s="460">
        <v>-1</v>
      </c>
      <c r="BH471" s="512" t="s">
        <v>1375</v>
      </c>
      <c r="BI471" s="512" t="s">
        <v>1375</v>
      </c>
      <c r="BJ471" s="460">
        <v>-1</v>
      </c>
      <c r="BK471" s="460">
        <v>-1</v>
      </c>
      <c r="BL471" s="460">
        <v>-1</v>
      </c>
      <c r="BM471" s="460">
        <v>1</v>
      </c>
      <c r="BN471" s="460">
        <v>1</v>
      </c>
      <c r="BO471" s="460">
        <v>-1</v>
      </c>
      <c r="BP471" s="515">
        <v>-1</v>
      </c>
      <c r="BQ471" s="515">
        <v>-1</v>
      </c>
      <c r="BR471" s="515">
        <v>-1</v>
      </c>
      <c r="BS471" s="515">
        <v>-1</v>
      </c>
      <c r="BT471" s="515">
        <v>1</v>
      </c>
      <c r="BU471" s="523">
        <v>1</v>
      </c>
      <c r="BV471" s="523">
        <v>1</v>
      </c>
      <c r="BW471" s="523">
        <v>1</v>
      </c>
      <c r="BX471" s="523">
        <v>1</v>
      </c>
      <c r="BY471" s="523">
        <v>1</v>
      </c>
      <c r="BZ471" s="460">
        <v>-1</v>
      </c>
      <c r="CA471" s="460">
        <v>1</v>
      </c>
      <c r="CB471" s="460">
        <v>1</v>
      </c>
      <c r="CC471" s="460">
        <v>1</v>
      </c>
      <c r="CD471" s="515">
        <v>-1</v>
      </c>
      <c r="CE471" s="523">
        <v>1</v>
      </c>
      <c r="CF471" s="523">
        <v>1</v>
      </c>
      <c r="CG471" s="515">
        <v>-1</v>
      </c>
    </row>
    <row r="472" spans="1:85" ht="15" customHeight="1" x14ac:dyDescent="0.3">
      <c r="A472" s="460">
        <v>273</v>
      </c>
      <c r="B472" s="460" t="s">
        <v>977</v>
      </c>
      <c r="C472" s="460" t="s">
        <v>978</v>
      </c>
      <c r="D472" s="460" t="s">
        <v>1072</v>
      </c>
      <c r="E472" s="460">
        <v>10</v>
      </c>
      <c r="F472" s="467"/>
      <c r="K472" s="458" t="s">
        <v>792</v>
      </c>
      <c r="L472" s="458" t="s">
        <v>793</v>
      </c>
      <c r="X472" s="483"/>
    </row>
    <row r="473" spans="1:85" ht="15" customHeight="1" x14ac:dyDescent="0.3">
      <c r="A473" s="460">
        <v>347</v>
      </c>
      <c r="B473" s="460" t="s">
        <v>1129</v>
      </c>
      <c r="C473" s="460" t="s">
        <v>1130</v>
      </c>
      <c r="D473" s="460" t="s">
        <v>1156</v>
      </c>
      <c r="E473" s="460">
        <v>64</v>
      </c>
      <c r="K473" s="458" t="s">
        <v>792</v>
      </c>
      <c r="L473" s="458" t="s">
        <v>793</v>
      </c>
      <c r="X473" s="483"/>
      <c r="Y473" s="502"/>
    </row>
    <row r="474" spans="1:85" ht="15" customHeight="1" x14ac:dyDescent="0.3">
      <c r="A474" s="460">
        <v>12</v>
      </c>
      <c r="B474" s="460" t="s">
        <v>624</v>
      </c>
      <c r="C474" s="460" t="s">
        <v>625</v>
      </c>
      <c r="D474" s="460" t="s">
        <v>658</v>
      </c>
      <c r="E474" s="460">
        <v>568</v>
      </c>
      <c r="F474" s="465">
        <v>57</v>
      </c>
      <c r="G474" s="460">
        <v>65</v>
      </c>
      <c r="H474" s="460">
        <v>141</v>
      </c>
      <c r="I474" s="460">
        <f>SUM(H474:H476)</f>
        <v>141</v>
      </c>
      <c r="J474" s="460">
        <f>SUM(E474:E476)</f>
        <v>642</v>
      </c>
      <c r="K474" s="458" t="s">
        <v>659</v>
      </c>
      <c r="L474" s="458" t="s">
        <v>660</v>
      </c>
      <c r="N474" s="460">
        <v>1</v>
      </c>
      <c r="O474" s="460">
        <v>1</v>
      </c>
      <c r="P474" s="460">
        <v>1</v>
      </c>
      <c r="Q474" s="460">
        <v>1</v>
      </c>
      <c r="R474" s="460">
        <v>1</v>
      </c>
      <c r="S474" s="460">
        <v>-1</v>
      </c>
      <c r="T474" s="460">
        <v>1</v>
      </c>
      <c r="U474" s="460">
        <v>1</v>
      </c>
      <c r="V474" s="460">
        <v>-1</v>
      </c>
      <c r="W474" s="460">
        <v>1</v>
      </c>
      <c r="X474" s="483">
        <v>0</v>
      </c>
      <c r="Y474" s="502">
        <v>1</v>
      </c>
      <c r="Z474" s="502">
        <v>1</v>
      </c>
      <c r="AA474" s="503" t="s">
        <v>1383</v>
      </c>
      <c r="AB474" s="503">
        <v>1</v>
      </c>
      <c r="AC474" s="503">
        <v>1</v>
      </c>
      <c r="AD474" s="503">
        <v>1</v>
      </c>
      <c r="AE474" s="502">
        <v>1</v>
      </c>
      <c r="AF474" s="460">
        <v>1</v>
      </c>
      <c r="AG474" s="460">
        <v>1</v>
      </c>
      <c r="AH474" s="460">
        <v>-1</v>
      </c>
      <c r="AI474" s="460">
        <v>1</v>
      </c>
      <c r="AJ474" s="460">
        <v>-1</v>
      </c>
      <c r="AK474" s="460">
        <v>1</v>
      </c>
      <c r="AL474" s="460">
        <v>1</v>
      </c>
      <c r="AM474" s="460">
        <v>1</v>
      </c>
      <c r="AN474" s="460">
        <v>1</v>
      </c>
      <c r="AO474" s="460">
        <v>1</v>
      </c>
      <c r="AP474" s="460">
        <v>1</v>
      </c>
      <c r="BC474" s="460">
        <v>1</v>
      </c>
      <c r="BD474" s="460">
        <v>1</v>
      </c>
      <c r="BE474" s="460">
        <v>1</v>
      </c>
      <c r="BF474" s="512" t="s">
        <v>1375</v>
      </c>
      <c r="BG474" s="512" t="s">
        <v>1375</v>
      </c>
      <c r="BH474" s="460">
        <v>1</v>
      </c>
      <c r="BI474" s="460">
        <v>1</v>
      </c>
      <c r="BJ474" s="460">
        <v>1</v>
      </c>
      <c r="BK474" s="460">
        <v>1</v>
      </c>
      <c r="BL474" s="460">
        <v>1</v>
      </c>
      <c r="BM474" s="517" t="s">
        <v>1375</v>
      </c>
      <c r="BN474" s="512" t="s">
        <v>1375</v>
      </c>
      <c r="BO474" s="460">
        <v>-1</v>
      </c>
      <c r="BP474" s="515">
        <v>-1</v>
      </c>
      <c r="BQ474" s="460">
        <v>1</v>
      </c>
      <c r="BR474" s="460">
        <v>1</v>
      </c>
      <c r="BS474" s="460">
        <v>1</v>
      </c>
      <c r="BT474" s="460">
        <v>-1</v>
      </c>
      <c r="BU474" s="517" t="s">
        <v>1375</v>
      </c>
      <c r="BV474" s="460">
        <v>-1</v>
      </c>
      <c r="BW474" s="460">
        <v>-1</v>
      </c>
      <c r="BX474" s="460">
        <v>-1</v>
      </c>
      <c r="BY474" s="460">
        <v>-1</v>
      </c>
      <c r="BZ474" s="517" t="s">
        <v>1375</v>
      </c>
      <c r="CA474" s="515">
        <v>-1</v>
      </c>
      <c r="CB474" s="460">
        <v>1</v>
      </c>
      <c r="CC474" s="460">
        <v>1</v>
      </c>
      <c r="CD474" s="460">
        <v>1</v>
      </c>
      <c r="CE474" s="517" t="s">
        <v>1375</v>
      </c>
      <c r="CF474" s="517" t="s">
        <v>1375</v>
      </c>
      <c r="CG474" s="517" t="s">
        <v>1375</v>
      </c>
    </row>
    <row r="475" spans="1:85" ht="15" customHeight="1" x14ac:dyDescent="0.3">
      <c r="A475" s="460">
        <v>296</v>
      </c>
      <c r="B475" s="460" t="s">
        <v>977</v>
      </c>
      <c r="C475" s="460" t="s">
        <v>1010</v>
      </c>
      <c r="D475" s="460" t="s">
        <v>1095</v>
      </c>
      <c r="E475" s="460">
        <v>10</v>
      </c>
      <c r="F475" s="467"/>
      <c r="K475" s="458" t="s">
        <v>659</v>
      </c>
      <c r="L475" s="458" t="s">
        <v>660</v>
      </c>
      <c r="X475" s="483"/>
    </row>
    <row r="476" spans="1:85" ht="15" customHeight="1" x14ac:dyDescent="0.3">
      <c r="A476" s="460">
        <v>447</v>
      </c>
      <c r="B476" s="460" t="s">
        <v>1129</v>
      </c>
      <c r="C476" s="460" t="s">
        <v>1130</v>
      </c>
      <c r="D476" s="460" t="s">
        <v>1278</v>
      </c>
      <c r="E476" s="460">
        <v>64</v>
      </c>
      <c r="K476" s="458" t="s">
        <v>659</v>
      </c>
      <c r="L476" s="458" t="s">
        <v>660</v>
      </c>
      <c r="X476" s="483"/>
    </row>
    <row r="477" spans="1:85" ht="15" customHeight="1" x14ac:dyDescent="0.3">
      <c r="A477" s="460">
        <v>91</v>
      </c>
      <c r="B477" s="460" t="s">
        <v>624</v>
      </c>
      <c r="C477" s="460" t="s">
        <v>784</v>
      </c>
      <c r="D477" s="460" t="s">
        <v>713</v>
      </c>
      <c r="E477" s="460">
        <v>269</v>
      </c>
      <c r="F477" s="465">
        <v>25</v>
      </c>
      <c r="G477" s="460">
        <v>28</v>
      </c>
      <c r="H477" s="460">
        <v>146</v>
      </c>
      <c r="I477" s="460">
        <f>SUM(H477:H479)</f>
        <v>146</v>
      </c>
      <c r="J477" s="460">
        <f>SUM(E477:E479)</f>
        <v>343</v>
      </c>
      <c r="K477" s="499" t="s">
        <v>821</v>
      </c>
      <c r="L477" s="497" t="s">
        <v>822</v>
      </c>
      <c r="M477" s="498">
        <v>1</v>
      </c>
      <c r="O477" s="496"/>
      <c r="P477" s="496"/>
      <c r="Q477" s="496"/>
      <c r="R477" s="496"/>
      <c r="S477" s="496"/>
      <c r="T477" s="535" t="s">
        <v>1383</v>
      </c>
      <c r="U477" s="496"/>
      <c r="V477" s="496"/>
      <c r="W477" s="496"/>
      <c r="X477" s="496"/>
      <c r="Z477" s="496"/>
      <c r="AA477" s="496"/>
      <c r="AB477" s="496"/>
      <c r="AC477" s="496"/>
      <c r="AD477" s="496"/>
      <c r="AE477" s="496"/>
      <c r="AF477" s="496"/>
      <c r="AG477" s="496"/>
      <c r="AH477" s="496"/>
      <c r="AI477" s="496"/>
      <c r="AJ477" s="496"/>
      <c r="AK477" s="496"/>
      <c r="AL477" s="496"/>
      <c r="AM477" s="496"/>
      <c r="AN477" s="496"/>
      <c r="AO477" s="496"/>
      <c r="AP477" s="496"/>
      <c r="AQ477" s="496"/>
      <c r="AR477" s="496"/>
      <c r="AS477" s="496"/>
      <c r="AT477" s="496"/>
      <c r="AU477" s="496"/>
      <c r="AV477" s="496"/>
      <c r="AW477" s="496"/>
      <c r="AX477" s="496"/>
      <c r="AY477" s="496"/>
      <c r="AZ477" s="496"/>
      <c r="BA477" s="496"/>
      <c r="BB477" s="496"/>
      <c r="BC477" s="496"/>
      <c r="BD477" s="496"/>
      <c r="BE477" s="496"/>
      <c r="BF477" s="496"/>
      <c r="BG477" s="496"/>
      <c r="BH477" s="496"/>
      <c r="BI477" s="496"/>
      <c r="BJ477" s="496"/>
      <c r="BK477" s="496"/>
      <c r="BL477" s="496"/>
      <c r="BM477" s="496"/>
      <c r="BN477" s="496"/>
      <c r="BO477" s="496"/>
      <c r="BP477" s="496"/>
      <c r="BQ477" s="496"/>
      <c r="BR477" s="496"/>
      <c r="BS477" s="496"/>
      <c r="BT477" s="496"/>
      <c r="BU477" s="496"/>
      <c r="BV477" s="496"/>
      <c r="BW477" s="496"/>
      <c r="BX477" s="496"/>
      <c r="BY477" s="496"/>
      <c r="BZ477" s="496"/>
      <c r="CA477" s="496"/>
      <c r="CB477" s="496"/>
      <c r="CC477" s="496"/>
      <c r="CD477" s="496"/>
      <c r="CE477" s="496"/>
      <c r="CF477" s="496"/>
      <c r="CG477" s="496"/>
    </row>
    <row r="478" spans="1:85" ht="15" customHeight="1" x14ac:dyDescent="0.3">
      <c r="A478" s="460">
        <v>252</v>
      </c>
      <c r="B478" s="460" t="s">
        <v>977</v>
      </c>
      <c r="C478" s="460" t="s">
        <v>978</v>
      </c>
      <c r="D478" s="460" t="s">
        <v>1050</v>
      </c>
      <c r="E478" s="460">
        <v>10</v>
      </c>
      <c r="F478" s="467"/>
      <c r="K478" s="458" t="s">
        <v>821</v>
      </c>
      <c r="L478" s="458" t="s">
        <v>822</v>
      </c>
      <c r="X478" s="483"/>
      <c r="Y478" s="502"/>
    </row>
    <row r="479" spans="1:85" ht="15" customHeight="1" x14ac:dyDescent="0.3">
      <c r="A479" s="460">
        <v>473</v>
      </c>
      <c r="B479" s="467" t="s">
        <v>1129</v>
      </c>
      <c r="C479" s="467" t="s">
        <v>1130</v>
      </c>
      <c r="D479" s="467" t="s">
        <v>1305</v>
      </c>
      <c r="E479" s="467">
        <v>64</v>
      </c>
      <c r="G479" s="467"/>
      <c r="J479" s="467"/>
      <c r="K479" s="468" t="s">
        <v>821</v>
      </c>
      <c r="L479" s="458" t="s">
        <v>822</v>
      </c>
      <c r="X479" s="483"/>
    </row>
    <row r="480" spans="1:85" ht="15" customHeight="1" x14ac:dyDescent="0.3">
      <c r="A480" s="460">
        <v>77</v>
      </c>
      <c r="B480" s="460" t="s">
        <v>624</v>
      </c>
      <c r="C480" s="460" t="s">
        <v>784</v>
      </c>
      <c r="D480" s="460" t="s">
        <v>667</v>
      </c>
      <c r="E480" s="460">
        <v>411</v>
      </c>
      <c r="F480" s="465">
        <v>40</v>
      </c>
      <c r="G480" s="460">
        <v>43</v>
      </c>
      <c r="H480" s="460">
        <v>164</v>
      </c>
      <c r="I480" s="460">
        <f>SUM(H480:H482)</f>
        <v>164</v>
      </c>
      <c r="J480" s="460">
        <f>SUM(E480:E482)</f>
        <v>485</v>
      </c>
      <c r="K480" s="458" t="s">
        <v>804</v>
      </c>
      <c r="L480" s="458" t="s">
        <v>805</v>
      </c>
      <c r="N480" s="460">
        <v>1</v>
      </c>
      <c r="O480" s="460" t="s">
        <v>1383</v>
      </c>
      <c r="P480" s="460">
        <v>1</v>
      </c>
      <c r="Q480" s="460">
        <v>1</v>
      </c>
      <c r="R480" s="483">
        <v>-1</v>
      </c>
      <c r="S480" s="483">
        <v>1</v>
      </c>
      <c r="T480" s="460">
        <v>1</v>
      </c>
      <c r="U480" s="483">
        <v>1</v>
      </c>
      <c r="V480" s="483">
        <v>-1</v>
      </c>
      <c r="W480" s="460">
        <v>-1</v>
      </c>
      <c r="X480" s="483">
        <v>0</v>
      </c>
      <c r="Y480" s="502">
        <v>1</v>
      </c>
      <c r="Z480" s="502" t="s">
        <v>1383</v>
      </c>
      <c r="AA480" s="503" t="s">
        <v>1383</v>
      </c>
      <c r="AB480" s="503">
        <v>1</v>
      </c>
      <c r="AC480" s="503">
        <v>1</v>
      </c>
      <c r="AD480" s="503">
        <v>1</v>
      </c>
      <c r="AE480" s="502">
        <v>-1</v>
      </c>
      <c r="AF480" s="460">
        <v>1</v>
      </c>
      <c r="AG480" s="460">
        <v>1</v>
      </c>
      <c r="AH480" s="460">
        <v>1</v>
      </c>
      <c r="AI480" s="460">
        <v>1</v>
      </c>
      <c r="AJ480" s="460">
        <v>1</v>
      </c>
      <c r="AK480" s="460">
        <v>1</v>
      </c>
      <c r="AL480" s="460">
        <v>1</v>
      </c>
      <c r="AM480" s="460">
        <v>1</v>
      </c>
      <c r="AT480" s="460">
        <v>-1</v>
      </c>
      <c r="AU480" s="460">
        <v>-1</v>
      </c>
      <c r="AV480" s="460">
        <v>-1</v>
      </c>
      <c r="BC480" s="460">
        <v>-1</v>
      </c>
      <c r="BD480" s="460">
        <v>-1</v>
      </c>
      <c r="BE480" s="460">
        <v>-1</v>
      </c>
      <c r="BF480" s="460">
        <v>1</v>
      </c>
      <c r="BG480" s="460">
        <v>1</v>
      </c>
      <c r="BH480" s="460">
        <v>1</v>
      </c>
      <c r="BI480" s="460">
        <v>1</v>
      </c>
      <c r="BJ480" s="460">
        <v>-1</v>
      </c>
      <c r="BK480" s="460">
        <v>-1</v>
      </c>
      <c r="BL480" s="460">
        <v>-1</v>
      </c>
      <c r="BM480" s="460">
        <v>-1</v>
      </c>
      <c r="BN480" s="460">
        <v>-1</v>
      </c>
      <c r="BO480" s="460">
        <v>-1</v>
      </c>
      <c r="BP480" s="515">
        <v>-1</v>
      </c>
      <c r="BQ480" s="460">
        <v>1</v>
      </c>
      <c r="BR480" s="460">
        <v>1</v>
      </c>
      <c r="BS480" s="460">
        <v>1</v>
      </c>
      <c r="BT480" s="460">
        <v>-1</v>
      </c>
      <c r="BU480" s="460">
        <v>-1</v>
      </c>
      <c r="BV480" s="460">
        <v>-1</v>
      </c>
      <c r="BW480" s="460">
        <v>-1</v>
      </c>
      <c r="BX480" s="460">
        <v>-1</v>
      </c>
      <c r="BY480" s="460">
        <v>-1</v>
      </c>
      <c r="BZ480" s="460">
        <v>-1</v>
      </c>
      <c r="CA480" s="460">
        <v>1</v>
      </c>
      <c r="CB480" s="515">
        <v>-1</v>
      </c>
      <c r="CC480" s="515">
        <v>-1</v>
      </c>
      <c r="CD480" s="515">
        <v>-1</v>
      </c>
      <c r="CE480" s="460">
        <v>-1</v>
      </c>
      <c r="CF480" s="460">
        <v>-1</v>
      </c>
      <c r="CG480" s="460">
        <v>-1</v>
      </c>
    </row>
    <row r="481" spans="1:85" ht="15" customHeight="1" x14ac:dyDescent="0.3">
      <c r="A481" s="460">
        <v>285</v>
      </c>
      <c r="B481" s="460" t="s">
        <v>977</v>
      </c>
      <c r="C481" s="460" t="s">
        <v>978</v>
      </c>
      <c r="D481" s="460" t="s">
        <v>1084</v>
      </c>
      <c r="E481" s="460">
        <v>10</v>
      </c>
      <c r="F481" s="467"/>
      <c r="K481" s="458" t="s">
        <v>804</v>
      </c>
      <c r="L481" s="458" t="s">
        <v>805</v>
      </c>
      <c r="X481" s="483"/>
    </row>
    <row r="482" spans="1:85" ht="15" customHeight="1" x14ac:dyDescent="0.3">
      <c r="A482" s="460">
        <v>452</v>
      </c>
      <c r="B482" s="460" t="s">
        <v>1129</v>
      </c>
      <c r="C482" s="460" t="s">
        <v>1130</v>
      </c>
      <c r="D482" s="460" t="s">
        <v>1283</v>
      </c>
      <c r="E482" s="460">
        <v>64</v>
      </c>
      <c r="K482" s="458" t="s">
        <v>804</v>
      </c>
      <c r="L482" s="458" t="s">
        <v>805</v>
      </c>
      <c r="X482" s="483"/>
    </row>
    <row r="483" spans="1:85" ht="15" customHeight="1" x14ac:dyDescent="0.3">
      <c r="A483" s="460">
        <v>147</v>
      </c>
      <c r="B483" s="460" t="s">
        <v>906</v>
      </c>
      <c r="C483" s="460" t="s">
        <v>907</v>
      </c>
      <c r="D483" s="460" t="s">
        <v>849</v>
      </c>
      <c r="E483" s="460">
        <v>119</v>
      </c>
      <c r="F483" s="465">
        <v>11</v>
      </c>
      <c r="G483" s="460">
        <v>11</v>
      </c>
      <c r="I483" s="460">
        <f>SUM(H483)</f>
        <v>0</v>
      </c>
      <c r="J483" s="460">
        <f>SUM(E483)</f>
        <v>119</v>
      </c>
      <c r="K483" s="499" t="s">
        <v>910</v>
      </c>
      <c r="L483" s="497"/>
      <c r="M483" s="498">
        <v>1</v>
      </c>
      <c r="N483" s="496"/>
      <c r="O483" s="496"/>
      <c r="P483" s="496"/>
      <c r="Q483" s="496"/>
      <c r="R483" s="496"/>
      <c r="S483" s="496"/>
      <c r="T483" s="535" t="s">
        <v>1383</v>
      </c>
      <c r="U483" s="496"/>
      <c r="V483" s="496"/>
      <c r="W483" s="496"/>
      <c r="X483" s="496"/>
      <c r="Z483" s="496"/>
      <c r="AA483" s="496"/>
      <c r="AB483" s="496"/>
      <c r="AC483" s="496"/>
      <c r="AD483" s="496"/>
      <c r="AE483" s="496"/>
      <c r="AF483" s="496"/>
      <c r="AG483" s="496"/>
      <c r="AH483" s="496"/>
      <c r="AI483" s="496"/>
      <c r="AJ483" s="496"/>
      <c r="AK483" s="496"/>
      <c r="AL483" s="496"/>
      <c r="AM483" s="496"/>
      <c r="AN483" s="496"/>
      <c r="AO483" s="496"/>
      <c r="AP483" s="496"/>
      <c r="AQ483" s="496"/>
      <c r="AR483" s="496"/>
      <c r="AS483" s="496"/>
      <c r="AT483" s="496"/>
      <c r="AU483" s="496"/>
      <c r="AV483" s="496"/>
      <c r="AW483" s="496"/>
      <c r="AX483" s="496"/>
      <c r="AY483" s="496"/>
      <c r="AZ483" s="496"/>
      <c r="BA483" s="496"/>
      <c r="BB483" s="496"/>
      <c r="BC483" s="496"/>
      <c r="BD483" s="496"/>
      <c r="BE483" s="496"/>
      <c r="BF483" s="496"/>
      <c r="BG483" s="496"/>
      <c r="BH483" s="496"/>
      <c r="BI483" s="496"/>
      <c r="BJ483" s="496"/>
      <c r="BK483" s="496"/>
      <c r="BL483" s="496"/>
      <c r="BM483" s="496"/>
      <c r="BN483" s="496"/>
      <c r="BO483" s="496"/>
      <c r="BP483" s="496"/>
      <c r="BQ483" s="496"/>
      <c r="BR483" s="496"/>
      <c r="BS483" s="496"/>
      <c r="BT483" s="496"/>
      <c r="BU483" s="496"/>
      <c r="BV483" s="496"/>
      <c r="BW483" s="496"/>
      <c r="BX483" s="496"/>
      <c r="BY483" s="496"/>
      <c r="BZ483" s="496"/>
      <c r="CA483" s="496"/>
      <c r="CB483" s="496"/>
      <c r="CC483" s="496"/>
      <c r="CD483" s="496"/>
      <c r="CE483" s="496"/>
      <c r="CF483" s="496"/>
      <c r="CG483" s="496"/>
    </row>
    <row r="484" spans="1:85" ht="15" customHeight="1" x14ac:dyDescent="0.3">
      <c r="A484" s="460">
        <v>41</v>
      </c>
      <c r="B484" s="460" t="s">
        <v>624</v>
      </c>
      <c r="C484" s="460" t="s">
        <v>625</v>
      </c>
      <c r="D484" s="460" t="s">
        <v>736</v>
      </c>
      <c r="E484" s="460">
        <v>585</v>
      </c>
      <c r="F484" s="465">
        <v>62</v>
      </c>
      <c r="G484" s="460">
        <v>68</v>
      </c>
      <c r="H484" s="460">
        <v>255</v>
      </c>
      <c r="I484" s="460">
        <f>SUM(H484:H484)</f>
        <v>255</v>
      </c>
      <c r="J484" s="460">
        <f>SUM(E484:E489)</f>
        <v>1358</v>
      </c>
      <c r="K484" s="499" t="s">
        <v>737</v>
      </c>
      <c r="L484" s="497" t="s">
        <v>666</v>
      </c>
      <c r="M484" s="498">
        <v>1</v>
      </c>
      <c r="N484" s="496"/>
      <c r="O484" s="496"/>
      <c r="P484" s="496"/>
      <c r="Q484" s="496"/>
      <c r="R484" s="496"/>
      <c r="S484" s="496"/>
      <c r="T484" s="535" t="s">
        <v>1383</v>
      </c>
      <c r="U484" s="496"/>
      <c r="V484" s="496"/>
      <c r="W484" s="496"/>
      <c r="X484" s="496"/>
      <c r="Z484" s="496"/>
      <c r="AA484" s="496"/>
      <c r="AB484" s="496"/>
      <c r="AC484" s="496"/>
      <c r="AD484" s="496"/>
      <c r="AE484" s="496"/>
      <c r="AF484" s="496"/>
      <c r="AG484" s="496"/>
      <c r="AH484" s="496"/>
      <c r="AI484" s="496"/>
      <c r="AJ484" s="496"/>
      <c r="AK484" s="496"/>
      <c r="AL484" s="496"/>
      <c r="AM484" s="496"/>
      <c r="AN484" s="496"/>
      <c r="AO484" s="496"/>
      <c r="AP484" s="496"/>
      <c r="AQ484" s="496"/>
      <c r="AR484" s="496"/>
      <c r="AS484" s="496"/>
      <c r="AT484" s="496"/>
      <c r="AU484" s="496"/>
      <c r="AV484" s="496"/>
      <c r="AW484" s="496"/>
      <c r="AX484" s="496"/>
      <c r="AY484" s="496"/>
      <c r="AZ484" s="496"/>
      <c r="BA484" s="496"/>
      <c r="BB484" s="496"/>
      <c r="BC484" s="496"/>
      <c r="BD484" s="496"/>
      <c r="BE484" s="496"/>
      <c r="BF484" s="496"/>
      <c r="BG484" s="496"/>
      <c r="BH484" s="496"/>
      <c r="BI484" s="496"/>
      <c r="BJ484" s="496"/>
      <c r="BK484" s="496"/>
      <c r="BL484" s="496"/>
      <c r="BM484" s="496"/>
      <c r="BN484" s="496"/>
      <c r="BO484" s="496"/>
      <c r="BP484" s="496"/>
      <c r="BQ484" s="496"/>
      <c r="BR484" s="496"/>
      <c r="BS484" s="496"/>
      <c r="BT484" s="496"/>
      <c r="BU484" s="496"/>
      <c r="BV484" s="496"/>
      <c r="BW484" s="496"/>
      <c r="BX484" s="496"/>
      <c r="BY484" s="496"/>
      <c r="BZ484" s="496"/>
      <c r="CA484" s="496"/>
      <c r="CB484" s="496"/>
      <c r="CC484" s="496"/>
      <c r="CD484" s="496"/>
      <c r="CE484" s="496"/>
      <c r="CF484" s="496"/>
      <c r="CG484" s="496"/>
    </row>
    <row r="485" spans="1:85" ht="15" customHeight="1" x14ac:dyDescent="0.3">
      <c r="A485" s="460">
        <v>117</v>
      </c>
      <c r="B485" s="460" t="s">
        <v>624</v>
      </c>
      <c r="C485" s="460" t="s">
        <v>845</v>
      </c>
      <c r="D485" s="460" t="s">
        <v>661</v>
      </c>
      <c r="E485" s="460">
        <v>625</v>
      </c>
      <c r="F485" s="465">
        <v>65</v>
      </c>
      <c r="G485" s="460">
        <v>71</v>
      </c>
      <c r="H485" s="460">
        <v>284</v>
      </c>
      <c r="I485" s="460">
        <f>SUM(H485:H486)</f>
        <v>284</v>
      </c>
      <c r="K485" s="506" t="s">
        <v>737</v>
      </c>
      <c r="L485" s="497" t="s">
        <v>666</v>
      </c>
      <c r="M485" s="498">
        <v>1</v>
      </c>
      <c r="N485" s="496"/>
      <c r="O485" s="496"/>
      <c r="P485" s="496"/>
      <c r="Q485" s="496"/>
      <c r="R485" s="496"/>
      <c r="S485" s="496"/>
      <c r="T485" s="496"/>
      <c r="U485" s="496"/>
      <c r="V485" s="496"/>
      <c r="W485" s="496"/>
      <c r="X485" s="496"/>
      <c r="Z485" s="496"/>
      <c r="AA485" s="496"/>
      <c r="AB485" s="496"/>
      <c r="AC485" s="496"/>
      <c r="AD485" s="496"/>
      <c r="AE485" s="496"/>
      <c r="AF485" s="496"/>
      <c r="AG485" s="496"/>
      <c r="AH485" s="496"/>
      <c r="AI485" s="496"/>
      <c r="AJ485" s="496"/>
      <c r="AK485" s="496"/>
      <c r="AL485" s="496"/>
      <c r="AM485" s="496"/>
      <c r="AN485" s="496"/>
      <c r="AO485" s="496"/>
      <c r="AP485" s="496"/>
      <c r="AQ485" s="496"/>
      <c r="AR485" s="496"/>
      <c r="AS485" s="496"/>
      <c r="AT485" s="496"/>
      <c r="AU485" s="496"/>
      <c r="AV485" s="496"/>
      <c r="AW485" s="496"/>
      <c r="AX485" s="496"/>
      <c r="AY485" s="496"/>
      <c r="AZ485" s="496"/>
      <c r="BA485" s="496"/>
      <c r="BB485" s="496"/>
      <c r="BC485" s="496"/>
      <c r="BD485" s="496"/>
      <c r="BE485" s="496"/>
      <c r="BF485" s="496"/>
      <c r="BG485" s="496"/>
      <c r="BH485" s="496"/>
      <c r="BI485" s="496"/>
      <c r="BJ485" s="496"/>
      <c r="BK485" s="496"/>
      <c r="BL485" s="496"/>
      <c r="BM485" s="496"/>
      <c r="BN485" s="496"/>
      <c r="BO485" s="496"/>
      <c r="BP485" s="496"/>
      <c r="BQ485" s="496"/>
      <c r="BR485" s="496"/>
      <c r="BS485" s="496"/>
      <c r="BT485" s="496"/>
      <c r="BU485" s="496"/>
      <c r="BV485" s="496"/>
      <c r="BW485" s="496"/>
      <c r="BX485" s="496"/>
      <c r="BY485" s="496"/>
      <c r="BZ485" s="496"/>
      <c r="CA485" s="496"/>
      <c r="CB485" s="496"/>
      <c r="CC485" s="496"/>
      <c r="CD485" s="496"/>
      <c r="CE485" s="496"/>
      <c r="CF485" s="496"/>
      <c r="CG485" s="496"/>
    </row>
    <row r="486" spans="1:85" ht="15" customHeight="1" x14ac:dyDescent="0.3">
      <c r="A486" s="460">
        <v>223</v>
      </c>
      <c r="B486" s="460" t="s">
        <v>977</v>
      </c>
      <c r="C486" s="460" t="s">
        <v>1010</v>
      </c>
      <c r="D486" s="460" t="s">
        <v>1018</v>
      </c>
      <c r="E486" s="460">
        <v>10</v>
      </c>
      <c r="F486" s="467"/>
      <c r="K486" s="458" t="s">
        <v>737</v>
      </c>
      <c r="L486" s="458" t="s">
        <v>666</v>
      </c>
      <c r="X486" s="483"/>
    </row>
    <row r="487" spans="1:85" ht="15" customHeight="1" x14ac:dyDescent="0.3">
      <c r="A487" s="460">
        <v>324</v>
      </c>
      <c r="B487" s="460" t="s">
        <v>977</v>
      </c>
      <c r="C487" s="460" t="s">
        <v>1032</v>
      </c>
      <c r="D487" s="460" t="s">
        <v>1123</v>
      </c>
      <c r="E487" s="460">
        <v>10</v>
      </c>
      <c r="F487" s="467"/>
      <c r="K487" s="458" t="s">
        <v>737</v>
      </c>
      <c r="L487" s="458" t="s">
        <v>666</v>
      </c>
      <c r="X487" s="483"/>
    </row>
    <row r="488" spans="1:85" ht="15" customHeight="1" x14ac:dyDescent="0.3">
      <c r="A488" s="460">
        <v>362</v>
      </c>
      <c r="B488" s="460" t="s">
        <v>1129</v>
      </c>
      <c r="C488" s="460" t="s">
        <v>1130</v>
      </c>
      <c r="D488" s="460" t="s">
        <v>1173</v>
      </c>
      <c r="E488" s="460">
        <v>64</v>
      </c>
      <c r="K488" s="458" t="s">
        <v>737</v>
      </c>
      <c r="L488" s="458" t="s">
        <v>666</v>
      </c>
      <c r="X488" s="483"/>
    </row>
    <row r="489" spans="1:85" ht="15" customHeight="1" x14ac:dyDescent="0.3">
      <c r="A489" s="460">
        <v>397</v>
      </c>
      <c r="B489" s="460" t="s">
        <v>1129</v>
      </c>
      <c r="C489" s="460" t="s">
        <v>1130</v>
      </c>
      <c r="D489" s="460" t="s">
        <v>1214</v>
      </c>
      <c r="E489" s="460">
        <v>64</v>
      </c>
      <c r="K489" s="458" t="s">
        <v>737</v>
      </c>
      <c r="L489" s="458" t="s">
        <v>666</v>
      </c>
      <c r="X489" s="483"/>
    </row>
    <row r="490" spans="1:85" ht="15" customHeight="1" x14ac:dyDescent="0.3">
      <c r="A490" s="460">
        <v>36</v>
      </c>
      <c r="B490" s="460" t="s">
        <v>624</v>
      </c>
      <c r="C490" s="460" t="s">
        <v>625</v>
      </c>
      <c r="D490" s="460" t="s">
        <v>724</v>
      </c>
      <c r="E490" s="460">
        <v>593</v>
      </c>
      <c r="F490" s="465">
        <v>57</v>
      </c>
      <c r="G490" s="460">
        <v>65</v>
      </c>
      <c r="H490" s="460">
        <v>221</v>
      </c>
      <c r="I490" s="460">
        <f>SUM(H490:H493)</f>
        <v>221</v>
      </c>
      <c r="J490" s="460">
        <f>SUM(E490:E493)</f>
        <v>731</v>
      </c>
      <c r="K490" s="499" t="s">
        <v>725</v>
      </c>
      <c r="L490" s="497"/>
      <c r="M490" s="498">
        <v>1</v>
      </c>
      <c r="N490" s="496"/>
      <c r="O490" s="496"/>
      <c r="P490" s="496"/>
      <c r="Q490" s="496"/>
      <c r="R490" s="496"/>
      <c r="S490" s="496"/>
      <c r="T490" s="535" t="s">
        <v>1383</v>
      </c>
      <c r="U490" s="496"/>
      <c r="V490" s="496"/>
      <c r="W490" s="496"/>
      <c r="X490" s="496"/>
      <c r="Z490" s="496"/>
      <c r="AA490" s="496"/>
      <c r="AB490" s="496"/>
      <c r="AC490" s="496"/>
      <c r="AD490" s="496"/>
      <c r="AE490" s="496"/>
      <c r="AF490" s="496"/>
      <c r="AG490" s="496"/>
      <c r="AH490" s="496"/>
      <c r="AI490" s="496"/>
      <c r="AJ490" s="496"/>
      <c r="AK490" s="496"/>
      <c r="AL490" s="496"/>
      <c r="AM490" s="496"/>
      <c r="AN490" s="496"/>
      <c r="AO490" s="496"/>
      <c r="AP490" s="496"/>
      <c r="AQ490" s="496"/>
      <c r="AR490" s="496"/>
      <c r="AS490" s="496"/>
      <c r="AT490" s="496"/>
      <c r="AU490" s="496"/>
      <c r="AV490" s="496"/>
      <c r="AW490" s="496"/>
      <c r="AX490" s="496"/>
      <c r="AY490" s="496"/>
      <c r="AZ490" s="496"/>
      <c r="BA490" s="496"/>
      <c r="BB490" s="496"/>
      <c r="BC490" s="496"/>
      <c r="BD490" s="496"/>
      <c r="BE490" s="496"/>
      <c r="BF490" s="496"/>
      <c r="BG490" s="496"/>
      <c r="BH490" s="496"/>
      <c r="BI490" s="496"/>
      <c r="BJ490" s="496"/>
      <c r="BK490" s="496"/>
      <c r="BL490" s="496"/>
      <c r="BM490" s="496"/>
      <c r="BN490" s="496"/>
      <c r="BO490" s="496"/>
      <c r="BP490" s="496"/>
      <c r="BQ490" s="496"/>
      <c r="BR490" s="496"/>
      <c r="BS490" s="496"/>
      <c r="BT490" s="496"/>
      <c r="BU490" s="496"/>
      <c r="BV490" s="496"/>
      <c r="BW490" s="496"/>
      <c r="BX490" s="496"/>
      <c r="BY490" s="496"/>
      <c r="BZ490" s="496"/>
      <c r="CA490" s="496"/>
      <c r="CB490" s="496"/>
      <c r="CC490" s="496"/>
      <c r="CD490" s="496"/>
      <c r="CE490" s="496"/>
      <c r="CF490" s="496"/>
      <c r="CG490" s="496"/>
    </row>
    <row r="491" spans="1:85" ht="15" customHeight="1" x14ac:dyDescent="0.3">
      <c r="A491" s="460">
        <v>229</v>
      </c>
      <c r="B491" s="460" t="s">
        <v>977</v>
      </c>
      <c r="C491" s="460" t="s">
        <v>1010</v>
      </c>
      <c r="D491" s="460" t="s">
        <v>1025</v>
      </c>
      <c r="E491" s="460">
        <v>10</v>
      </c>
      <c r="F491" s="467"/>
      <c r="K491" s="458" t="s">
        <v>725</v>
      </c>
      <c r="X491" s="483"/>
      <c r="Y491" s="501"/>
    </row>
    <row r="492" spans="1:85" ht="15" customHeight="1" x14ac:dyDescent="0.3">
      <c r="A492" s="460">
        <v>349</v>
      </c>
      <c r="B492" s="460" t="s">
        <v>1129</v>
      </c>
      <c r="C492" s="460" t="s">
        <v>1130</v>
      </c>
      <c r="D492" s="460" t="s">
        <v>1158</v>
      </c>
      <c r="E492" s="460">
        <v>64</v>
      </c>
      <c r="K492" s="458" t="s">
        <v>725</v>
      </c>
      <c r="X492" s="483"/>
      <c r="Y492" s="484"/>
    </row>
    <row r="493" spans="1:85" ht="15" customHeight="1" x14ac:dyDescent="0.3">
      <c r="A493" s="460">
        <v>350</v>
      </c>
      <c r="B493" s="460" t="s">
        <v>1129</v>
      </c>
      <c r="C493" s="460" t="s">
        <v>1130</v>
      </c>
      <c r="D493" s="460" t="s">
        <v>1159</v>
      </c>
      <c r="E493" s="460">
        <v>64</v>
      </c>
      <c r="K493" s="458" t="s">
        <v>725</v>
      </c>
      <c r="X493" s="483"/>
      <c r="Y493" s="484"/>
    </row>
    <row r="494" spans="1:85" ht="15" customHeight="1" x14ac:dyDescent="0.3">
      <c r="A494" s="460">
        <v>493</v>
      </c>
      <c r="C494" s="501">
        <v>0</v>
      </c>
      <c r="H494" s="501">
        <v>0</v>
      </c>
      <c r="I494" s="501">
        <v>0</v>
      </c>
      <c r="J494" s="501">
        <v>0</v>
      </c>
      <c r="M494" s="501">
        <v>0</v>
      </c>
      <c r="N494" s="501">
        <v>0</v>
      </c>
      <c r="O494" s="501">
        <v>0</v>
      </c>
      <c r="P494" s="501">
        <v>0</v>
      </c>
      <c r="Q494" s="501">
        <v>0</v>
      </c>
      <c r="R494" s="501">
        <v>0</v>
      </c>
      <c r="S494" s="501">
        <v>0</v>
      </c>
      <c r="T494" s="501"/>
      <c r="U494" s="501"/>
      <c r="V494" s="501"/>
      <c r="W494" s="501">
        <v>0</v>
      </c>
      <c r="X494" s="501">
        <v>0</v>
      </c>
      <c r="Y494" s="501">
        <v>0</v>
      </c>
      <c r="Z494" s="501">
        <v>0</v>
      </c>
      <c r="AA494" s="501">
        <v>0</v>
      </c>
      <c r="AB494" s="501">
        <v>0</v>
      </c>
      <c r="AC494" s="501">
        <v>0</v>
      </c>
      <c r="AD494" s="501">
        <v>0</v>
      </c>
      <c r="AE494" s="501">
        <v>0</v>
      </c>
      <c r="AF494" s="501">
        <v>0</v>
      </c>
      <c r="AG494" s="501">
        <v>0</v>
      </c>
      <c r="AH494" s="501">
        <v>0</v>
      </c>
      <c r="AI494" s="501">
        <v>0</v>
      </c>
      <c r="AJ494" s="501">
        <v>0</v>
      </c>
      <c r="AK494" s="501">
        <v>0</v>
      </c>
      <c r="AL494" s="501">
        <v>0</v>
      </c>
      <c r="AM494" s="501">
        <v>0</v>
      </c>
      <c r="AN494" s="501">
        <v>0</v>
      </c>
      <c r="AO494" s="501">
        <v>0</v>
      </c>
      <c r="AP494" s="501">
        <v>0</v>
      </c>
      <c r="AQ494" s="501">
        <v>0</v>
      </c>
      <c r="AR494" s="501">
        <v>0</v>
      </c>
      <c r="AS494" s="501">
        <v>0</v>
      </c>
      <c r="AT494" s="501">
        <v>0</v>
      </c>
      <c r="AU494" s="501">
        <v>0</v>
      </c>
      <c r="AV494" s="501">
        <v>0</v>
      </c>
      <c r="AW494" s="501">
        <v>0</v>
      </c>
      <c r="AX494" s="501">
        <v>0</v>
      </c>
      <c r="AY494" s="501">
        <v>0</v>
      </c>
      <c r="AZ494" s="501">
        <v>0</v>
      </c>
      <c r="BA494" s="501">
        <v>0</v>
      </c>
      <c r="BB494" s="501">
        <v>0</v>
      </c>
      <c r="BC494" s="501">
        <v>0</v>
      </c>
      <c r="BD494" s="501">
        <v>0</v>
      </c>
      <c r="BE494" s="501">
        <v>0</v>
      </c>
      <c r="BF494" s="501">
        <v>0</v>
      </c>
      <c r="BG494" s="501">
        <v>0</v>
      </c>
      <c r="BH494" s="501">
        <v>0</v>
      </c>
      <c r="BI494" s="501">
        <v>0</v>
      </c>
      <c r="BJ494" s="501">
        <v>0</v>
      </c>
      <c r="BK494" s="501">
        <v>0</v>
      </c>
      <c r="BL494" s="501">
        <v>0</v>
      </c>
      <c r="BM494" s="501">
        <v>0</v>
      </c>
      <c r="BN494" s="501">
        <v>0</v>
      </c>
      <c r="BO494" s="501">
        <v>0</v>
      </c>
      <c r="BP494" s="501">
        <v>0</v>
      </c>
      <c r="BQ494" s="501">
        <v>0</v>
      </c>
      <c r="BR494" s="501">
        <v>0</v>
      </c>
      <c r="BS494" s="501">
        <v>0</v>
      </c>
      <c r="BT494" s="501">
        <v>0</v>
      </c>
      <c r="BU494" s="501">
        <v>0</v>
      </c>
      <c r="BV494" s="501">
        <v>0</v>
      </c>
      <c r="BW494" s="501">
        <v>0</v>
      </c>
      <c r="BX494" s="501">
        <v>0</v>
      </c>
      <c r="BY494" s="501">
        <v>0</v>
      </c>
      <c r="BZ494" s="501">
        <v>0</v>
      </c>
      <c r="CA494" s="501">
        <v>0</v>
      </c>
      <c r="CB494" s="501">
        <v>0</v>
      </c>
      <c r="CC494" s="501">
        <v>0</v>
      </c>
      <c r="CD494" s="501">
        <v>0</v>
      </c>
      <c r="CE494" s="501">
        <v>0</v>
      </c>
      <c r="CF494" s="501">
        <v>0</v>
      </c>
      <c r="CG494" s="501">
        <v>0</v>
      </c>
    </row>
    <row r="495" spans="1:85" ht="15" customHeight="1" x14ac:dyDescent="0.3">
      <c r="A495" s="460">
        <v>494</v>
      </c>
      <c r="C495" s="501">
        <v>0</v>
      </c>
      <c r="E495" s="460">
        <f>SUM(E2:E493)</f>
        <v>101550</v>
      </c>
      <c r="F495" s="460">
        <f t="shared" ref="F495:J495" si="0">SUM(F2:F493)</f>
        <v>10114</v>
      </c>
      <c r="G495" s="460">
        <f t="shared" si="0"/>
        <v>10199</v>
      </c>
      <c r="H495" s="460">
        <f t="shared" si="0"/>
        <v>50000</v>
      </c>
      <c r="I495" s="460">
        <f t="shared" si="0"/>
        <v>50000</v>
      </c>
      <c r="J495" s="460">
        <f t="shared" si="0"/>
        <v>101427</v>
      </c>
      <c r="M495" s="501">
        <v>0</v>
      </c>
      <c r="N495" s="501">
        <v>0</v>
      </c>
      <c r="O495" s="501">
        <v>0</v>
      </c>
      <c r="P495" s="501">
        <v>0</v>
      </c>
      <c r="Q495" s="501">
        <v>0</v>
      </c>
      <c r="R495" s="501">
        <v>0</v>
      </c>
      <c r="S495" s="501">
        <v>0</v>
      </c>
      <c r="T495" s="501"/>
      <c r="U495" s="501"/>
      <c r="V495" s="501"/>
      <c r="W495" s="501">
        <v>0</v>
      </c>
      <c r="X495" s="501">
        <v>0</v>
      </c>
      <c r="Y495" s="501">
        <v>0</v>
      </c>
      <c r="Z495" s="501">
        <v>0</v>
      </c>
      <c r="AA495" s="501">
        <v>0</v>
      </c>
      <c r="AB495" s="501">
        <v>0</v>
      </c>
      <c r="AC495" s="501">
        <v>0</v>
      </c>
      <c r="AD495" s="501">
        <v>0</v>
      </c>
      <c r="AE495" s="501">
        <v>0</v>
      </c>
      <c r="AF495" s="501">
        <v>0</v>
      </c>
      <c r="AG495" s="501">
        <v>0</v>
      </c>
      <c r="AH495" s="501">
        <v>0</v>
      </c>
      <c r="AI495" s="501">
        <v>0</v>
      </c>
      <c r="AJ495" s="501">
        <v>0</v>
      </c>
      <c r="AK495" s="501">
        <v>0</v>
      </c>
      <c r="AL495" s="501">
        <v>0</v>
      </c>
      <c r="AM495" s="501">
        <v>0</v>
      </c>
      <c r="AN495" s="501">
        <v>0</v>
      </c>
      <c r="AO495" s="501">
        <v>0</v>
      </c>
      <c r="AP495" s="501">
        <v>0</v>
      </c>
      <c r="AQ495" s="501">
        <v>0</v>
      </c>
      <c r="AR495" s="501">
        <v>0</v>
      </c>
      <c r="AS495" s="501">
        <v>0</v>
      </c>
      <c r="AT495" s="501">
        <v>0</v>
      </c>
      <c r="AU495" s="501">
        <v>0</v>
      </c>
      <c r="AV495" s="501">
        <v>0</v>
      </c>
      <c r="AW495" s="501">
        <v>0</v>
      </c>
      <c r="AX495" s="501">
        <v>0</v>
      </c>
      <c r="AY495" s="501">
        <v>0</v>
      </c>
      <c r="AZ495" s="501">
        <v>0</v>
      </c>
      <c r="BA495" s="501">
        <v>0</v>
      </c>
      <c r="BB495" s="501">
        <v>0</v>
      </c>
      <c r="BC495" s="501">
        <v>0</v>
      </c>
      <c r="BD495" s="501">
        <v>0</v>
      </c>
      <c r="BE495" s="501">
        <v>0</v>
      </c>
      <c r="BF495" s="501">
        <v>0</v>
      </c>
      <c r="BG495" s="501">
        <v>0</v>
      </c>
      <c r="BH495" s="501">
        <v>0</v>
      </c>
      <c r="BI495" s="501">
        <v>0</v>
      </c>
      <c r="BJ495" s="501">
        <v>0</v>
      </c>
      <c r="BK495" s="501">
        <v>0</v>
      </c>
      <c r="BL495" s="501">
        <v>0</v>
      </c>
      <c r="BM495" s="501">
        <v>0</v>
      </c>
      <c r="BN495" s="501">
        <v>0</v>
      </c>
      <c r="BO495" s="501">
        <v>0</v>
      </c>
      <c r="BP495" s="501">
        <v>0</v>
      </c>
      <c r="BQ495" s="501">
        <v>0</v>
      </c>
      <c r="BR495" s="501">
        <v>0</v>
      </c>
      <c r="BS495" s="501">
        <v>0</v>
      </c>
      <c r="BT495" s="501">
        <v>0</v>
      </c>
      <c r="BU495" s="501">
        <v>0</v>
      </c>
      <c r="BV495" s="501">
        <v>0</v>
      </c>
      <c r="BW495" s="501">
        <v>0</v>
      </c>
      <c r="BX495" s="501">
        <v>0</v>
      </c>
      <c r="BY495" s="501">
        <v>0</v>
      </c>
      <c r="BZ495" s="501">
        <v>0</v>
      </c>
      <c r="CA495" s="501">
        <v>0</v>
      </c>
      <c r="CB495" s="501">
        <v>0</v>
      </c>
      <c r="CC495" s="501">
        <v>0</v>
      </c>
      <c r="CD495" s="501">
        <v>0</v>
      </c>
      <c r="CE495" s="501">
        <v>0</v>
      </c>
      <c r="CF495" s="501">
        <v>0</v>
      </c>
      <c r="CG495" s="501">
        <v>0</v>
      </c>
    </row>
    <row r="496" spans="1:85" ht="15" customHeight="1" x14ac:dyDescent="0.3">
      <c r="A496" s="460">
        <v>495</v>
      </c>
      <c r="C496" s="501">
        <v>0</v>
      </c>
      <c r="H496" s="501">
        <v>0</v>
      </c>
      <c r="I496" s="501">
        <v>0</v>
      </c>
      <c r="J496" s="501">
        <v>0</v>
      </c>
      <c r="M496" s="501">
        <v>0</v>
      </c>
      <c r="N496" s="501">
        <v>0</v>
      </c>
      <c r="O496" s="501">
        <v>0</v>
      </c>
      <c r="P496" s="501">
        <v>0</v>
      </c>
      <c r="Q496" s="501">
        <v>0</v>
      </c>
      <c r="R496" s="501">
        <v>0</v>
      </c>
      <c r="S496" s="501">
        <v>0</v>
      </c>
      <c r="T496" s="501"/>
      <c r="U496" s="501"/>
      <c r="V496" s="501"/>
      <c r="W496" s="501">
        <v>0</v>
      </c>
      <c r="X496" s="501">
        <v>0</v>
      </c>
      <c r="Y496" s="501">
        <v>0</v>
      </c>
      <c r="Z496" s="501">
        <v>0</v>
      </c>
      <c r="AA496" s="501">
        <v>0</v>
      </c>
      <c r="AB496" s="501">
        <v>0</v>
      </c>
      <c r="AC496" s="501">
        <v>0</v>
      </c>
      <c r="AD496" s="501">
        <v>0</v>
      </c>
      <c r="AE496" s="501">
        <v>0</v>
      </c>
      <c r="AF496" s="501">
        <v>0</v>
      </c>
      <c r="AG496" s="501">
        <v>0</v>
      </c>
      <c r="AH496" s="501">
        <v>0</v>
      </c>
      <c r="AI496" s="501">
        <v>0</v>
      </c>
      <c r="AJ496" s="501">
        <v>0</v>
      </c>
      <c r="AK496" s="501">
        <v>0</v>
      </c>
      <c r="AL496" s="501">
        <v>0</v>
      </c>
      <c r="AM496" s="501">
        <v>0</v>
      </c>
      <c r="AN496" s="501">
        <v>0</v>
      </c>
      <c r="AO496" s="501">
        <v>0</v>
      </c>
      <c r="AP496" s="501">
        <v>0</v>
      </c>
      <c r="AQ496" s="501">
        <v>0</v>
      </c>
      <c r="AR496" s="501">
        <v>0</v>
      </c>
      <c r="AS496" s="501">
        <v>0</v>
      </c>
      <c r="AT496" s="501">
        <v>0</v>
      </c>
      <c r="AU496" s="501">
        <v>0</v>
      </c>
      <c r="AV496" s="501">
        <v>0</v>
      </c>
      <c r="AW496" s="501">
        <v>0</v>
      </c>
      <c r="AX496" s="501">
        <v>0</v>
      </c>
      <c r="AY496" s="501">
        <v>0</v>
      </c>
      <c r="AZ496" s="501">
        <v>0</v>
      </c>
      <c r="BA496" s="501">
        <v>0</v>
      </c>
      <c r="BB496" s="501">
        <v>0</v>
      </c>
      <c r="BC496" s="501">
        <v>0</v>
      </c>
      <c r="BD496" s="501">
        <v>0</v>
      </c>
      <c r="BE496" s="501">
        <v>0</v>
      </c>
      <c r="BF496" s="501">
        <v>0</v>
      </c>
      <c r="BG496" s="501">
        <v>0</v>
      </c>
      <c r="BH496" s="501">
        <v>0</v>
      </c>
      <c r="BI496" s="501">
        <v>0</v>
      </c>
      <c r="BJ496" s="501">
        <v>0</v>
      </c>
      <c r="BK496" s="501">
        <v>0</v>
      </c>
      <c r="BL496" s="501">
        <v>0</v>
      </c>
      <c r="BM496" s="501">
        <v>0</v>
      </c>
      <c r="BN496" s="501">
        <v>0</v>
      </c>
      <c r="BO496" s="501">
        <v>0</v>
      </c>
      <c r="BP496" s="501">
        <v>0</v>
      </c>
      <c r="BQ496" s="501">
        <v>0</v>
      </c>
      <c r="BR496" s="501">
        <v>0</v>
      </c>
      <c r="BS496" s="501">
        <v>0</v>
      </c>
      <c r="BT496" s="501">
        <v>0</v>
      </c>
      <c r="BU496" s="501">
        <v>0</v>
      </c>
      <c r="BV496" s="501">
        <v>0</v>
      </c>
      <c r="BW496" s="501">
        <v>0</v>
      </c>
      <c r="BX496" s="501">
        <v>0</v>
      </c>
      <c r="BY496" s="501">
        <v>0</v>
      </c>
      <c r="BZ496" s="501">
        <v>0</v>
      </c>
      <c r="CA496" s="501">
        <v>0</v>
      </c>
      <c r="CB496" s="501">
        <v>0</v>
      </c>
      <c r="CC496" s="501">
        <v>0</v>
      </c>
      <c r="CD496" s="501">
        <v>0</v>
      </c>
      <c r="CE496" s="501">
        <v>0</v>
      </c>
      <c r="CF496" s="501">
        <v>0</v>
      </c>
      <c r="CG496" s="501">
        <v>0</v>
      </c>
    </row>
    <row r="497" spans="1:85" ht="15" customHeight="1" x14ac:dyDescent="0.3">
      <c r="A497" s="460">
        <v>496</v>
      </c>
      <c r="C497" s="501">
        <v>0</v>
      </c>
      <c r="H497" s="501">
        <v>0</v>
      </c>
      <c r="I497" s="501">
        <v>0</v>
      </c>
      <c r="J497" s="501">
        <v>0</v>
      </c>
      <c r="M497" s="501">
        <v>0</v>
      </c>
      <c r="N497" s="501">
        <v>0</v>
      </c>
      <c r="O497" s="501">
        <v>0</v>
      </c>
      <c r="P497" s="501">
        <v>0</v>
      </c>
      <c r="Q497" s="501">
        <v>0</v>
      </c>
      <c r="R497" s="501">
        <v>0</v>
      </c>
      <c r="S497" s="501">
        <v>0</v>
      </c>
      <c r="T497" s="501"/>
      <c r="U497" s="501"/>
      <c r="V497" s="501"/>
      <c r="W497" s="501">
        <v>0</v>
      </c>
      <c r="X497" s="501">
        <v>0</v>
      </c>
      <c r="Y497" s="501">
        <v>0</v>
      </c>
      <c r="Z497" s="501">
        <v>0</v>
      </c>
      <c r="AA497" s="501">
        <v>0</v>
      </c>
      <c r="AB497" s="501">
        <v>0</v>
      </c>
      <c r="AC497" s="501">
        <v>0</v>
      </c>
      <c r="AD497" s="501">
        <v>0</v>
      </c>
      <c r="AE497" s="501">
        <v>0</v>
      </c>
      <c r="AF497" s="501">
        <v>0</v>
      </c>
      <c r="AG497" s="501">
        <v>0</v>
      </c>
      <c r="AH497" s="501">
        <v>0</v>
      </c>
      <c r="AI497" s="501">
        <v>0</v>
      </c>
      <c r="AJ497" s="501">
        <v>0</v>
      </c>
      <c r="AK497" s="501">
        <v>0</v>
      </c>
      <c r="AL497" s="501">
        <v>0</v>
      </c>
      <c r="AM497" s="501">
        <v>0</v>
      </c>
      <c r="AN497" s="501">
        <v>0</v>
      </c>
      <c r="AO497" s="501">
        <v>0</v>
      </c>
      <c r="AP497" s="501">
        <v>0</v>
      </c>
      <c r="AQ497" s="501">
        <v>0</v>
      </c>
      <c r="AR497" s="501">
        <v>0</v>
      </c>
      <c r="AS497" s="501">
        <v>0</v>
      </c>
      <c r="AT497" s="501">
        <v>0</v>
      </c>
      <c r="AU497" s="501">
        <v>0</v>
      </c>
      <c r="AV497" s="501">
        <v>0</v>
      </c>
      <c r="AW497" s="501">
        <v>0</v>
      </c>
      <c r="AX497" s="501">
        <v>0</v>
      </c>
      <c r="AY497" s="501">
        <v>0</v>
      </c>
      <c r="AZ497" s="501">
        <v>0</v>
      </c>
      <c r="BA497" s="501">
        <v>0</v>
      </c>
      <c r="BB497" s="501">
        <v>0</v>
      </c>
      <c r="BC497" s="501">
        <v>0</v>
      </c>
      <c r="BD497" s="501">
        <v>0</v>
      </c>
      <c r="BE497" s="501">
        <v>0</v>
      </c>
      <c r="BF497" s="501">
        <v>0</v>
      </c>
      <c r="BG497" s="501">
        <v>0</v>
      </c>
      <c r="BH497" s="501">
        <v>0</v>
      </c>
      <c r="BI497" s="501">
        <v>0</v>
      </c>
      <c r="BJ497" s="501">
        <v>0</v>
      </c>
      <c r="BK497" s="501">
        <v>0</v>
      </c>
      <c r="BL497" s="501">
        <v>0</v>
      </c>
      <c r="BM497" s="501">
        <v>0</v>
      </c>
      <c r="BN497" s="501">
        <v>0</v>
      </c>
      <c r="BO497" s="501">
        <v>0</v>
      </c>
      <c r="BP497" s="501">
        <v>0</v>
      </c>
      <c r="BQ497" s="501">
        <v>0</v>
      </c>
      <c r="BR497" s="501">
        <v>0</v>
      </c>
      <c r="BS497" s="501">
        <v>0</v>
      </c>
      <c r="BT497" s="501">
        <v>0</v>
      </c>
      <c r="BU497" s="501">
        <v>0</v>
      </c>
      <c r="BV497" s="501">
        <v>0</v>
      </c>
      <c r="BW497" s="501">
        <v>0</v>
      </c>
      <c r="BX497" s="501">
        <v>0</v>
      </c>
      <c r="BY497" s="501">
        <v>0</v>
      </c>
      <c r="BZ497" s="501">
        <v>0</v>
      </c>
      <c r="CA497" s="501">
        <v>0</v>
      </c>
      <c r="CB497" s="501">
        <v>0</v>
      </c>
      <c r="CC497" s="501">
        <v>0</v>
      </c>
      <c r="CD497" s="501">
        <v>0</v>
      </c>
      <c r="CE497" s="501">
        <v>0</v>
      </c>
      <c r="CF497" s="501">
        <v>0</v>
      </c>
      <c r="CG497" s="501">
        <v>0</v>
      </c>
    </row>
    <row r="498" spans="1:85" ht="15" customHeight="1" x14ac:dyDescent="0.3">
      <c r="A498" s="460">
        <v>497</v>
      </c>
      <c r="C498" s="501">
        <v>0</v>
      </c>
      <c r="H498" s="501">
        <v>0</v>
      </c>
      <c r="I498" s="501">
        <v>0</v>
      </c>
      <c r="J498" s="501">
        <v>0</v>
      </c>
      <c r="M498" s="501">
        <v>0</v>
      </c>
      <c r="N498" s="501">
        <v>0</v>
      </c>
      <c r="O498" s="501">
        <v>0</v>
      </c>
      <c r="P498" s="501">
        <v>0</v>
      </c>
      <c r="Q498" s="501">
        <v>0</v>
      </c>
      <c r="R498" s="501">
        <v>0</v>
      </c>
      <c r="S498" s="501">
        <v>0</v>
      </c>
      <c r="T498" s="501"/>
      <c r="U498" s="501"/>
      <c r="V498" s="501"/>
      <c r="W498" s="501">
        <v>0</v>
      </c>
      <c r="X498" s="501">
        <v>0</v>
      </c>
      <c r="Y498" s="501">
        <v>0</v>
      </c>
      <c r="Z498" s="501">
        <v>0</v>
      </c>
      <c r="AA498" s="501">
        <v>0</v>
      </c>
      <c r="AB498" s="501">
        <v>0</v>
      </c>
      <c r="AC498" s="501">
        <v>0</v>
      </c>
      <c r="AD498" s="501">
        <v>0</v>
      </c>
      <c r="AE498" s="501">
        <v>0</v>
      </c>
      <c r="AF498" s="501">
        <v>0</v>
      </c>
      <c r="AG498" s="501">
        <v>0</v>
      </c>
      <c r="AH498" s="501">
        <v>0</v>
      </c>
      <c r="AI498" s="501">
        <v>0</v>
      </c>
      <c r="AJ498" s="501">
        <v>0</v>
      </c>
      <c r="AK498" s="501">
        <v>0</v>
      </c>
      <c r="AL498" s="501">
        <v>0</v>
      </c>
      <c r="AM498" s="501">
        <v>0</v>
      </c>
      <c r="AN498" s="501">
        <v>0</v>
      </c>
      <c r="AO498" s="501">
        <v>0</v>
      </c>
      <c r="AP498" s="501">
        <v>0</v>
      </c>
      <c r="AQ498" s="501">
        <v>0</v>
      </c>
      <c r="AR498" s="501">
        <v>0</v>
      </c>
      <c r="AS498" s="501">
        <v>0</v>
      </c>
      <c r="AT498" s="501">
        <v>0</v>
      </c>
      <c r="AU498" s="501">
        <v>0</v>
      </c>
      <c r="AV498" s="501">
        <v>0</v>
      </c>
      <c r="AW498" s="501">
        <v>0</v>
      </c>
      <c r="AX498" s="501">
        <v>0</v>
      </c>
      <c r="AY498" s="501">
        <v>0</v>
      </c>
      <c r="AZ498" s="501">
        <v>0</v>
      </c>
      <c r="BA498" s="501">
        <v>0</v>
      </c>
      <c r="BB498" s="501">
        <v>0</v>
      </c>
      <c r="BC498" s="501">
        <v>0</v>
      </c>
      <c r="BD498" s="501">
        <v>0</v>
      </c>
      <c r="BE498" s="501">
        <v>0</v>
      </c>
      <c r="BF498" s="501">
        <v>0</v>
      </c>
      <c r="BG498" s="501">
        <v>0</v>
      </c>
      <c r="BH498" s="501">
        <v>0</v>
      </c>
      <c r="BI498" s="501">
        <v>0</v>
      </c>
      <c r="BJ498" s="501">
        <v>0</v>
      </c>
      <c r="BK498" s="501">
        <v>0</v>
      </c>
      <c r="BL498" s="501">
        <v>0</v>
      </c>
      <c r="BM498" s="501">
        <v>0</v>
      </c>
      <c r="BN498" s="501">
        <v>0</v>
      </c>
      <c r="BO498" s="501">
        <v>0</v>
      </c>
      <c r="BP498" s="501">
        <v>0</v>
      </c>
      <c r="BQ498" s="501">
        <v>0</v>
      </c>
      <c r="BR498" s="501">
        <v>0</v>
      </c>
      <c r="BS498" s="501">
        <v>0</v>
      </c>
      <c r="BT498" s="501">
        <v>0</v>
      </c>
      <c r="BU498" s="501">
        <v>0</v>
      </c>
      <c r="BV498" s="501">
        <v>0</v>
      </c>
      <c r="BW498" s="501">
        <v>0</v>
      </c>
      <c r="BX498" s="501">
        <v>0</v>
      </c>
      <c r="BY498" s="501">
        <v>0</v>
      </c>
      <c r="BZ498" s="501">
        <v>0</v>
      </c>
      <c r="CA498" s="501">
        <v>0</v>
      </c>
      <c r="CB498" s="501">
        <v>0</v>
      </c>
      <c r="CC498" s="501">
        <v>0</v>
      </c>
      <c r="CD498" s="501">
        <v>0</v>
      </c>
      <c r="CE498" s="501">
        <v>0</v>
      </c>
      <c r="CF498" s="501">
        <v>0</v>
      </c>
      <c r="CG498" s="501">
        <v>0</v>
      </c>
    </row>
    <row r="499" spans="1:85" ht="15" customHeight="1" x14ac:dyDescent="0.3">
      <c r="A499" s="460">
        <v>498</v>
      </c>
      <c r="C499" s="501">
        <v>0</v>
      </c>
      <c r="H499" s="501">
        <v>0</v>
      </c>
      <c r="I499" s="501">
        <v>0</v>
      </c>
      <c r="J499" s="501">
        <v>0</v>
      </c>
      <c r="M499" s="501">
        <v>0</v>
      </c>
      <c r="N499" s="501">
        <v>0</v>
      </c>
      <c r="O499" s="501">
        <v>0</v>
      </c>
      <c r="P499" s="501">
        <v>0</v>
      </c>
      <c r="Q499" s="501">
        <v>0</v>
      </c>
      <c r="R499" s="501">
        <v>0</v>
      </c>
      <c r="S499" s="501">
        <v>0</v>
      </c>
      <c r="T499" s="501"/>
      <c r="U499" s="501"/>
      <c r="V499" s="501"/>
      <c r="W499" s="501">
        <v>0</v>
      </c>
      <c r="X499" s="501">
        <v>0</v>
      </c>
      <c r="Y499" s="501">
        <v>0</v>
      </c>
      <c r="Z499" s="501">
        <v>0</v>
      </c>
      <c r="AA499" s="501">
        <v>0</v>
      </c>
      <c r="AB499" s="501">
        <v>0</v>
      </c>
      <c r="AC499" s="501">
        <v>0</v>
      </c>
      <c r="AD499" s="501">
        <v>0</v>
      </c>
      <c r="AE499" s="501">
        <v>0</v>
      </c>
      <c r="AF499" s="501">
        <v>0</v>
      </c>
      <c r="AG499" s="501">
        <v>0</v>
      </c>
      <c r="AH499" s="501">
        <v>0</v>
      </c>
      <c r="AI499" s="501">
        <v>0</v>
      </c>
      <c r="AJ499" s="501">
        <v>0</v>
      </c>
      <c r="AK499" s="501">
        <v>0</v>
      </c>
      <c r="AL499" s="501">
        <v>0</v>
      </c>
      <c r="AM499" s="501">
        <v>0</v>
      </c>
      <c r="AN499" s="501">
        <v>0</v>
      </c>
      <c r="AO499" s="501">
        <v>0</v>
      </c>
      <c r="AP499" s="501">
        <v>0</v>
      </c>
      <c r="AQ499" s="501">
        <v>0</v>
      </c>
      <c r="AR499" s="501">
        <v>0</v>
      </c>
      <c r="AS499" s="501">
        <v>0</v>
      </c>
      <c r="AT499" s="501">
        <v>0</v>
      </c>
      <c r="AU499" s="501">
        <v>0</v>
      </c>
      <c r="AV499" s="501">
        <v>0</v>
      </c>
      <c r="AW499" s="501">
        <v>0</v>
      </c>
      <c r="AX499" s="501">
        <v>0</v>
      </c>
      <c r="AY499" s="501">
        <v>0</v>
      </c>
      <c r="AZ499" s="501">
        <v>0</v>
      </c>
      <c r="BA499" s="501">
        <v>0</v>
      </c>
      <c r="BB499" s="501">
        <v>0</v>
      </c>
      <c r="BC499" s="501">
        <v>0</v>
      </c>
      <c r="BD499" s="501">
        <v>0</v>
      </c>
      <c r="BE499" s="501">
        <v>0</v>
      </c>
      <c r="BF499" s="501">
        <v>0</v>
      </c>
      <c r="BG499" s="501">
        <v>0</v>
      </c>
      <c r="BH499" s="501">
        <v>0</v>
      </c>
      <c r="BI499" s="501">
        <v>0</v>
      </c>
      <c r="BJ499" s="501">
        <v>0</v>
      </c>
      <c r="BK499" s="501">
        <v>0</v>
      </c>
      <c r="BL499" s="501">
        <v>0</v>
      </c>
      <c r="BM499" s="501">
        <v>0</v>
      </c>
      <c r="BN499" s="501">
        <v>0</v>
      </c>
      <c r="BO499" s="501">
        <v>0</v>
      </c>
      <c r="BP499" s="501">
        <v>0</v>
      </c>
      <c r="BQ499" s="501">
        <v>0</v>
      </c>
      <c r="BR499" s="501">
        <v>0</v>
      </c>
      <c r="BS499" s="501">
        <v>0</v>
      </c>
      <c r="BT499" s="501">
        <v>0</v>
      </c>
      <c r="BU499" s="501">
        <v>0</v>
      </c>
      <c r="BV499" s="501">
        <v>0</v>
      </c>
      <c r="BW499" s="501">
        <v>0</v>
      </c>
      <c r="BX499" s="501">
        <v>0</v>
      </c>
      <c r="BY499" s="501">
        <v>0</v>
      </c>
      <c r="BZ499" s="501">
        <v>0</v>
      </c>
      <c r="CA499" s="501">
        <v>0</v>
      </c>
      <c r="CB499" s="501">
        <v>0</v>
      </c>
      <c r="CC499" s="501">
        <v>0</v>
      </c>
      <c r="CD499" s="501">
        <v>0</v>
      </c>
      <c r="CE499" s="501">
        <v>0</v>
      </c>
      <c r="CF499" s="501">
        <v>0</v>
      </c>
      <c r="CG499" s="501">
        <v>0</v>
      </c>
    </row>
    <row r="500" spans="1:85" ht="15" customHeight="1" x14ac:dyDescent="0.3">
      <c r="A500" s="460">
        <v>499</v>
      </c>
      <c r="C500" s="501">
        <v>0</v>
      </c>
      <c r="H500" s="501">
        <v>0</v>
      </c>
      <c r="I500" s="501">
        <v>0</v>
      </c>
      <c r="J500" s="501">
        <v>0</v>
      </c>
      <c r="M500" s="501">
        <v>0</v>
      </c>
      <c r="N500" s="501">
        <v>0</v>
      </c>
      <c r="O500" s="501">
        <v>0</v>
      </c>
      <c r="P500" s="501">
        <v>0</v>
      </c>
      <c r="Q500" s="501">
        <v>0</v>
      </c>
      <c r="R500" s="501">
        <v>0</v>
      </c>
      <c r="S500" s="501">
        <v>0</v>
      </c>
      <c r="T500" s="501"/>
      <c r="U500" s="501"/>
      <c r="V500" s="501"/>
      <c r="W500" s="501">
        <v>0</v>
      </c>
      <c r="X500" s="501">
        <v>0</v>
      </c>
      <c r="Y500" s="501">
        <v>0</v>
      </c>
      <c r="Z500" s="501">
        <v>0</v>
      </c>
      <c r="AA500" s="501">
        <v>0</v>
      </c>
      <c r="AB500" s="501">
        <v>0</v>
      </c>
      <c r="AC500" s="501">
        <v>0</v>
      </c>
      <c r="AD500" s="501">
        <v>0</v>
      </c>
      <c r="AE500" s="501">
        <v>0</v>
      </c>
      <c r="AF500" s="501">
        <v>0</v>
      </c>
      <c r="AG500" s="501">
        <v>0</v>
      </c>
      <c r="AH500" s="501">
        <v>0</v>
      </c>
      <c r="AI500" s="501">
        <v>0</v>
      </c>
      <c r="AJ500" s="501">
        <v>0</v>
      </c>
      <c r="AK500" s="501">
        <v>0</v>
      </c>
      <c r="AL500" s="501">
        <v>0</v>
      </c>
      <c r="AM500" s="501">
        <v>0</v>
      </c>
      <c r="AN500" s="501">
        <v>0</v>
      </c>
      <c r="AO500" s="501">
        <v>0</v>
      </c>
      <c r="AP500" s="501">
        <v>0</v>
      </c>
      <c r="AQ500" s="501">
        <v>0</v>
      </c>
      <c r="AR500" s="501">
        <v>0</v>
      </c>
      <c r="AS500" s="501">
        <v>0</v>
      </c>
      <c r="AT500" s="501">
        <v>0</v>
      </c>
      <c r="AU500" s="501">
        <v>0</v>
      </c>
      <c r="AV500" s="501">
        <v>0</v>
      </c>
      <c r="AW500" s="501">
        <v>0</v>
      </c>
      <c r="AX500" s="501">
        <v>0</v>
      </c>
      <c r="AY500" s="501">
        <v>0</v>
      </c>
      <c r="AZ500" s="501">
        <v>0</v>
      </c>
      <c r="BA500" s="501">
        <v>0</v>
      </c>
      <c r="BB500" s="501">
        <v>0</v>
      </c>
      <c r="BC500" s="501">
        <v>0</v>
      </c>
      <c r="BD500" s="501">
        <v>0</v>
      </c>
      <c r="BE500" s="501">
        <v>0</v>
      </c>
      <c r="BF500" s="501">
        <v>0</v>
      </c>
      <c r="BG500" s="501">
        <v>0</v>
      </c>
      <c r="BH500" s="501">
        <v>0</v>
      </c>
      <c r="BI500" s="501">
        <v>0</v>
      </c>
      <c r="BJ500" s="501">
        <v>0</v>
      </c>
      <c r="BK500" s="501">
        <v>0</v>
      </c>
      <c r="BL500" s="501">
        <v>0</v>
      </c>
      <c r="BM500" s="501">
        <v>0</v>
      </c>
      <c r="BN500" s="501">
        <v>0</v>
      </c>
      <c r="BO500" s="501">
        <v>0</v>
      </c>
      <c r="BP500" s="501">
        <v>0</v>
      </c>
      <c r="BQ500" s="501">
        <v>0</v>
      </c>
      <c r="BR500" s="501">
        <v>0</v>
      </c>
      <c r="BS500" s="501">
        <v>0</v>
      </c>
      <c r="BT500" s="501">
        <v>0</v>
      </c>
      <c r="BU500" s="501">
        <v>0</v>
      </c>
      <c r="BV500" s="501">
        <v>0</v>
      </c>
      <c r="BW500" s="501">
        <v>0</v>
      </c>
      <c r="BX500" s="501">
        <v>0</v>
      </c>
      <c r="BY500" s="501">
        <v>0</v>
      </c>
      <c r="BZ500" s="501">
        <v>0</v>
      </c>
      <c r="CA500" s="501">
        <v>0</v>
      </c>
      <c r="CB500" s="501">
        <v>0</v>
      </c>
      <c r="CC500" s="501">
        <v>0</v>
      </c>
      <c r="CD500" s="501">
        <v>0</v>
      </c>
      <c r="CE500" s="501">
        <v>0</v>
      </c>
      <c r="CF500" s="501">
        <v>0</v>
      </c>
      <c r="CG500" s="501">
        <v>0</v>
      </c>
    </row>
    <row r="501" spans="1:85" ht="15" customHeight="1" x14ac:dyDescent="0.3">
      <c r="A501" s="460">
        <v>500</v>
      </c>
      <c r="C501" s="501">
        <v>0</v>
      </c>
      <c r="H501" s="501">
        <v>0</v>
      </c>
      <c r="I501" s="501">
        <v>0</v>
      </c>
      <c r="J501" s="501">
        <v>0</v>
      </c>
      <c r="M501" s="501">
        <v>0</v>
      </c>
      <c r="N501" s="501">
        <v>0</v>
      </c>
      <c r="O501" s="501">
        <v>0</v>
      </c>
      <c r="P501" s="501">
        <v>0</v>
      </c>
      <c r="Q501" s="501">
        <v>0</v>
      </c>
      <c r="R501" s="501">
        <v>0</v>
      </c>
      <c r="S501" s="501">
        <v>0</v>
      </c>
      <c r="T501" s="501"/>
      <c r="U501" s="501"/>
      <c r="V501" s="501"/>
      <c r="W501" s="501">
        <v>0</v>
      </c>
      <c r="X501" s="501">
        <v>0</v>
      </c>
      <c r="Y501" s="501">
        <v>0</v>
      </c>
      <c r="Z501" s="501">
        <v>0</v>
      </c>
      <c r="AA501" s="501">
        <v>0</v>
      </c>
      <c r="AB501" s="501">
        <v>0</v>
      </c>
      <c r="AC501" s="501">
        <v>0</v>
      </c>
      <c r="AD501" s="501">
        <v>0</v>
      </c>
      <c r="AE501" s="501">
        <v>0</v>
      </c>
      <c r="AF501" s="501">
        <v>0</v>
      </c>
      <c r="AG501" s="501">
        <v>0</v>
      </c>
      <c r="AH501" s="501">
        <v>0</v>
      </c>
      <c r="AI501" s="501">
        <v>0</v>
      </c>
      <c r="AJ501" s="501">
        <v>0</v>
      </c>
      <c r="AK501" s="501">
        <v>0</v>
      </c>
      <c r="AL501" s="501">
        <v>0</v>
      </c>
      <c r="AM501" s="501">
        <v>0</v>
      </c>
      <c r="AN501" s="501">
        <v>0</v>
      </c>
      <c r="AO501" s="501">
        <v>0</v>
      </c>
      <c r="AP501" s="501">
        <v>0</v>
      </c>
      <c r="AQ501" s="501">
        <v>0</v>
      </c>
      <c r="AR501" s="501">
        <v>0</v>
      </c>
      <c r="AS501" s="501">
        <v>0</v>
      </c>
      <c r="AT501" s="501">
        <v>0</v>
      </c>
      <c r="AU501" s="501">
        <v>0</v>
      </c>
      <c r="AV501" s="501">
        <v>0</v>
      </c>
      <c r="AW501" s="501">
        <v>0</v>
      </c>
      <c r="AX501" s="501">
        <v>0</v>
      </c>
      <c r="AY501" s="501">
        <v>0</v>
      </c>
      <c r="AZ501" s="501">
        <v>0</v>
      </c>
      <c r="BA501" s="501">
        <v>0</v>
      </c>
      <c r="BB501" s="501">
        <v>0</v>
      </c>
      <c r="BC501" s="501">
        <v>0</v>
      </c>
      <c r="BD501" s="501">
        <v>0</v>
      </c>
      <c r="BE501" s="501">
        <v>0</v>
      </c>
      <c r="BF501" s="501">
        <v>0</v>
      </c>
      <c r="BG501" s="501">
        <v>0</v>
      </c>
      <c r="BH501" s="501">
        <v>0</v>
      </c>
      <c r="BI501" s="501">
        <v>0</v>
      </c>
      <c r="BJ501" s="501">
        <v>0</v>
      </c>
      <c r="BK501" s="501">
        <v>0</v>
      </c>
      <c r="BL501" s="501">
        <v>0</v>
      </c>
      <c r="BM501" s="501">
        <v>0</v>
      </c>
      <c r="BN501" s="501">
        <v>0</v>
      </c>
      <c r="BO501" s="501">
        <v>0</v>
      </c>
      <c r="BP501" s="501">
        <v>0</v>
      </c>
      <c r="BQ501" s="501">
        <v>0</v>
      </c>
      <c r="BR501" s="501">
        <v>0</v>
      </c>
      <c r="BS501" s="501">
        <v>0</v>
      </c>
      <c r="BT501" s="501">
        <v>0</v>
      </c>
      <c r="BU501" s="501">
        <v>0</v>
      </c>
      <c r="BV501" s="501">
        <v>0</v>
      </c>
      <c r="BW501" s="501">
        <v>0</v>
      </c>
      <c r="BX501" s="501">
        <v>0</v>
      </c>
      <c r="BY501" s="501">
        <v>0</v>
      </c>
      <c r="BZ501" s="501">
        <v>0</v>
      </c>
      <c r="CA501" s="501">
        <v>0</v>
      </c>
      <c r="CB501" s="501">
        <v>0</v>
      </c>
      <c r="CC501" s="501">
        <v>0</v>
      </c>
      <c r="CD501" s="501">
        <v>0</v>
      </c>
      <c r="CE501" s="501">
        <v>0</v>
      </c>
      <c r="CF501" s="501">
        <v>0</v>
      </c>
      <c r="CG501" s="501">
        <v>0</v>
      </c>
    </row>
    <row r="502" spans="1:85" ht="15" customHeight="1" x14ac:dyDescent="0.3">
      <c r="C502" s="501">
        <v>0</v>
      </c>
      <c r="H502" s="510" t="str">
        <f>COUNT(H7:H493) -COUNT(H135,H139,H419:H421) &amp; " / "&amp; SUM(H7:H493)-SUM(H135,H139,H419:H421)</f>
        <v>145 / 49477</v>
      </c>
      <c r="I502" s="510" t="str">
        <f>COUNT(I7:I493) -COUNT(#REF!,I135,I139,#REF!,I419:I421) &amp; " / "&amp; SUM(I7:I493)</f>
        <v>184 / 49477</v>
      </c>
      <c r="J502" s="510" t="str">
        <f>COUNT(J7:J493) -COUNT(J135,J139,J419:J421) &amp; " / "&amp; SUM(J7:J493)-SUM(J135,J139,J419:J421)</f>
        <v>180 / 99818</v>
      </c>
      <c r="L502" s="472" t="s">
        <v>1341</v>
      </c>
      <c r="M502" s="501">
        <v>0</v>
      </c>
      <c r="N502" s="531" t="str">
        <f t="shared" ref="N502:AM502" si="1">COUNTIF((N$3:N$493), "=1") &amp;" / " &amp; SUMPRODUCT(((N$3:N$493) =1)*($J$3:$J$493))</f>
        <v>43 / 31060</v>
      </c>
      <c r="O502" s="531" t="str">
        <f t="shared" si="1"/>
        <v>50 / 34459</v>
      </c>
      <c r="P502" s="485" t="str">
        <f t="shared" si="1"/>
        <v>60 / 42215</v>
      </c>
      <c r="Q502" s="485" t="str">
        <f t="shared" si="1"/>
        <v>51 / 36209</v>
      </c>
      <c r="R502" s="531" t="str">
        <f t="shared" si="1"/>
        <v>40 / 27911</v>
      </c>
      <c r="S502" s="518" t="str">
        <f t="shared" si="1"/>
        <v>32 / 22695</v>
      </c>
      <c r="T502" s="538" t="str">
        <f t="shared" si="1"/>
        <v>76 / 50788</v>
      </c>
      <c r="U502" s="538" t="str">
        <f t="shared" si="1"/>
        <v>64 / 46479</v>
      </c>
      <c r="V502" s="538" t="str">
        <f t="shared" si="1"/>
        <v>28 / 19591</v>
      </c>
      <c r="W502" s="485" t="str">
        <f t="shared" si="1"/>
        <v>51 / 34782</v>
      </c>
      <c r="X502" s="460" t="str">
        <f t="shared" si="1"/>
        <v>0 / 0</v>
      </c>
      <c r="Y502" s="485" t="str">
        <f t="shared" si="1"/>
        <v>51 / 34390</v>
      </c>
      <c r="Z502" s="485" t="str">
        <f t="shared" si="1"/>
        <v>47 / 33214</v>
      </c>
      <c r="AA502" s="520" t="str">
        <f t="shared" si="1"/>
        <v>44 / 30756</v>
      </c>
      <c r="AB502" s="485" t="str">
        <f t="shared" si="1"/>
        <v>51 / 33453</v>
      </c>
      <c r="AC502" s="485" t="str">
        <f t="shared" si="1"/>
        <v>57 / 39453</v>
      </c>
      <c r="AD502" s="520" t="str">
        <f t="shared" si="1"/>
        <v>41 / 26327</v>
      </c>
      <c r="AE502" s="520" t="str">
        <f t="shared" si="1"/>
        <v>47 / 31032</v>
      </c>
      <c r="AF502" s="485" t="str">
        <f t="shared" si="1"/>
        <v>67 / 46382</v>
      </c>
      <c r="AG502" s="485" t="str">
        <f t="shared" si="1"/>
        <v>52 / 36210</v>
      </c>
      <c r="AH502" s="520" t="str">
        <f t="shared" si="1"/>
        <v>34 / 24168</v>
      </c>
      <c r="AI502" s="520" t="str">
        <f t="shared" si="1"/>
        <v>47 / 32225</v>
      </c>
      <c r="AJ502" s="485" t="str">
        <f t="shared" si="1"/>
        <v>44 / 30895</v>
      </c>
      <c r="AK502" s="485" t="str">
        <f t="shared" si="1"/>
        <v>71 / 49343</v>
      </c>
      <c r="AL502" s="485" t="str">
        <f t="shared" si="1"/>
        <v>56 / 38311</v>
      </c>
      <c r="AM502" s="485" t="str">
        <f t="shared" si="1"/>
        <v>77 / 53376</v>
      </c>
      <c r="AN502" s="531" t="str">
        <f t="shared" ref="AN502:BB502" si="2">COUNTIF((AN$3:AN$493), "=1") &amp;" / " &amp; SUMPRODUCT(((AN$3:AN$493) =1)*($I$3:$I$493))</f>
        <v>20 / 5606</v>
      </c>
      <c r="AO502" s="531" t="str">
        <f t="shared" si="2"/>
        <v>17 / 4866</v>
      </c>
      <c r="AP502" s="531" t="str">
        <f t="shared" si="2"/>
        <v>17 / 4437</v>
      </c>
      <c r="AQ502" s="531" t="str">
        <f t="shared" si="2"/>
        <v>4 / 3996</v>
      </c>
      <c r="AR502" s="531" t="str">
        <f t="shared" si="2"/>
        <v>4 / 3996</v>
      </c>
      <c r="AS502" s="531" t="str">
        <f t="shared" si="2"/>
        <v>4 / 3996</v>
      </c>
      <c r="AT502" s="520" t="str">
        <f t="shared" si="2"/>
        <v>5 / 1560</v>
      </c>
      <c r="AU502" s="520" t="str">
        <f t="shared" si="2"/>
        <v>4 / 1441</v>
      </c>
      <c r="AV502" s="520" t="str">
        <f t="shared" si="2"/>
        <v>5 / 1560</v>
      </c>
      <c r="AW502" s="531" t="str">
        <f t="shared" si="2"/>
        <v>13 / 3479</v>
      </c>
      <c r="AX502" s="531" t="str">
        <f t="shared" si="2"/>
        <v>13 / 3479</v>
      </c>
      <c r="AY502" s="531" t="str">
        <f t="shared" si="2"/>
        <v>10 / 2592</v>
      </c>
      <c r="AZ502" s="485" t="str">
        <f t="shared" si="2"/>
        <v>4 / 10000</v>
      </c>
      <c r="BA502" s="485" t="str">
        <f t="shared" si="2"/>
        <v>4 / 10000</v>
      </c>
      <c r="BB502" s="485" t="str">
        <f t="shared" si="2"/>
        <v>4 / 10000</v>
      </c>
      <c r="BC502" s="520" t="str">
        <f t="shared" ref="BC502:CG502" si="3">COUNTIF((BC$3:BC$493), "=1") &amp;" / " &amp; SUMPRODUCT(((BC$3:BC$493) =1)*($J$3:$J$493))</f>
        <v>37 / 27280</v>
      </c>
      <c r="BD502" s="520" t="str">
        <f t="shared" si="3"/>
        <v>33 / 22831</v>
      </c>
      <c r="BE502" s="520" t="str">
        <f t="shared" si="3"/>
        <v>30 / 20594</v>
      </c>
      <c r="BF502" s="520" t="str">
        <f t="shared" si="3"/>
        <v>37 / 25410</v>
      </c>
      <c r="BG502" s="520" t="str">
        <f t="shared" si="3"/>
        <v>39 / 26716</v>
      </c>
      <c r="BH502" s="520" t="str">
        <f t="shared" si="3"/>
        <v>33 / 22352</v>
      </c>
      <c r="BI502" s="520" t="str">
        <f t="shared" si="3"/>
        <v>26 / 17732</v>
      </c>
      <c r="BJ502" s="520" t="str">
        <f t="shared" si="3"/>
        <v>25 / 17477</v>
      </c>
      <c r="BK502" s="520" t="str">
        <f t="shared" si="3"/>
        <v>26 / 18072</v>
      </c>
      <c r="BL502" s="520" t="str">
        <f t="shared" si="3"/>
        <v>27 / 19191</v>
      </c>
      <c r="BM502" s="485" t="str">
        <f t="shared" si="3"/>
        <v>31 / 21920</v>
      </c>
      <c r="BN502" s="485" t="str">
        <f t="shared" si="3"/>
        <v>45 / 31663</v>
      </c>
      <c r="BO502" s="520" t="str">
        <f t="shared" si="3"/>
        <v>22 / 14832</v>
      </c>
      <c r="BP502" s="485" t="str">
        <f t="shared" si="3"/>
        <v>55 / 38392</v>
      </c>
      <c r="BQ502" s="485" t="str">
        <f t="shared" si="3"/>
        <v>65 / 45758</v>
      </c>
      <c r="BR502" s="485" t="str">
        <f t="shared" si="3"/>
        <v>64 / 44768</v>
      </c>
      <c r="BS502" s="485" t="str">
        <f t="shared" si="3"/>
        <v>58 / 39841</v>
      </c>
      <c r="BT502" s="520" t="str">
        <f t="shared" si="3"/>
        <v>39 / 26622</v>
      </c>
      <c r="BU502" s="520" t="str">
        <f t="shared" si="3"/>
        <v>30 / 21716</v>
      </c>
      <c r="BV502" s="520" t="str">
        <f t="shared" si="3"/>
        <v>33 / 22914</v>
      </c>
      <c r="BW502" s="520" t="str">
        <f t="shared" si="3"/>
        <v>22 / 16539</v>
      </c>
      <c r="BX502" s="520" t="str">
        <f t="shared" si="3"/>
        <v>23 / 17682</v>
      </c>
      <c r="BY502" s="520" t="str">
        <f t="shared" si="3"/>
        <v>25 / 18284</v>
      </c>
      <c r="BZ502" s="520" t="str">
        <f t="shared" si="3"/>
        <v>27 / 18003</v>
      </c>
      <c r="CA502" s="485" t="str">
        <f t="shared" si="3"/>
        <v>44 / 31587</v>
      </c>
      <c r="CB502" s="485" t="str">
        <f t="shared" si="3"/>
        <v>58 / 40350</v>
      </c>
      <c r="CC502" s="485" t="str">
        <f t="shared" si="3"/>
        <v>55 / 37807</v>
      </c>
      <c r="CD502" s="485" t="str">
        <f t="shared" si="3"/>
        <v>50 / 33865</v>
      </c>
      <c r="CE502" s="520" t="str">
        <f t="shared" si="3"/>
        <v>33 / 23173</v>
      </c>
      <c r="CF502" s="520" t="str">
        <f t="shared" si="3"/>
        <v>33 / 23173</v>
      </c>
      <c r="CG502" s="520" t="str">
        <f t="shared" si="3"/>
        <v>28 / 19326</v>
      </c>
    </row>
    <row r="503" spans="1:85" ht="15" customHeight="1" x14ac:dyDescent="0.3">
      <c r="C503" s="501">
        <v>0</v>
      </c>
      <c r="H503" s="460" t="str">
        <f>COUNTIF(($C$3:$C$493), "=a")&amp;" / " &amp;SUMPRODUCT((($C$3:$C$493) ="a")*($I$3:$I$493))</f>
        <v>65 / 10000</v>
      </c>
      <c r="I503" s="460" t="str">
        <f>COUNTIF(($C$3:$C$493), "=a") &amp;" / " &amp; SUMPRODUCT((($C$3:$C$493) ="a")*($I$3:$I$493))</f>
        <v>65 / 10000</v>
      </c>
      <c r="J503" s="501">
        <v>0</v>
      </c>
      <c r="L503" s="472" t="s">
        <v>1342</v>
      </c>
      <c r="M503" s="501">
        <v>0</v>
      </c>
      <c r="N503" s="522" t="str">
        <f t="shared" ref="N503:AM503" si="4">COUNTIF((N$3:N$493), "= -1") &amp;" / " &amp; SUMPRODUCT(((N$3:N$493) = -1)*($J$3:$J$493))</f>
        <v>4 / 3339</v>
      </c>
      <c r="O503" s="522" t="str">
        <f t="shared" si="4"/>
        <v>4 / 3339</v>
      </c>
      <c r="P503" s="522" t="str">
        <f t="shared" si="4"/>
        <v>13 / 9553</v>
      </c>
      <c r="Q503" s="522" t="str">
        <f t="shared" si="4"/>
        <v>13 / 9519</v>
      </c>
      <c r="R503" s="531" t="str">
        <f t="shared" si="4"/>
        <v>33 / 23808</v>
      </c>
      <c r="S503" s="519" t="str">
        <f t="shared" si="4"/>
        <v>35 / 24884</v>
      </c>
      <c r="T503" s="539" t="str">
        <f t="shared" si="4"/>
        <v>4 / 3074</v>
      </c>
      <c r="U503" s="539" t="str">
        <f t="shared" si="4"/>
        <v>24 / 16967</v>
      </c>
      <c r="V503" s="539" t="str">
        <f t="shared" si="4"/>
        <v>59 / 40315</v>
      </c>
      <c r="W503" s="522" t="str">
        <f t="shared" si="4"/>
        <v>18 / 12677</v>
      </c>
      <c r="X503" s="479" t="str">
        <f t="shared" si="4"/>
        <v>0 / 0</v>
      </c>
      <c r="Y503" s="522" t="str">
        <f t="shared" si="4"/>
        <v>15 / 11043</v>
      </c>
      <c r="Z503" s="522" t="str">
        <f t="shared" si="4"/>
        <v>4 / 3442</v>
      </c>
      <c r="AA503" s="521" t="str">
        <f t="shared" si="4"/>
        <v>3 / 2788</v>
      </c>
      <c r="AB503" s="522" t="str">
        <f t="shared" si="4"/>
        <v>7 / 6304</v>
      </c>
      <c r="AC503" s="522" t="str">
        <f t="shared" si="4"/>
        <v>4 / 3747</v>
      </c>
      <c r="AD503" s="521" t="str">
        <f t="shared" si="4"/>
        <v>6 / 5773</v>
      </c>
      <c r="AE503" s="521" t="str">
        <f t="shared" si="4"/>
        <v>21 / 15095</v>
      </c>
      <c r="AF503" s="522" t="str">
        <f t="shared" si="4"/>
        <v>4 / 2635</v>
      </c>
      <c r="AG503" s="522" t="str">
        <f t="shared" si="4"/>
        <v>20 / 14208</v>
      </c>
      <c r="AH503" s="521" t="str">
        <f t="shared" si="4"/>
        <v>38 / 25490</v>
      </c>
      <c r="AI503" s="521" t="str">
        <f t="shared" si="4"/>
        <v>27 / 19582</v>
      </c>
      <c r="AJ503" s="522" t="str">
        <f t="shared" si="4"/>
        <v>31 / 20460</v>
      </c>
      <c r="AK503" s="522" t="str">
        <f t="shared" si="4"/>
        <v>4 / 2924</v>
      </c>
      <c r="AL503" s="522" t="str">
        <f t="shared" si="4"/>
        <v>16 / 11348</v>
      </c>
      <c r="AM503" s="522" t="str">
        <f t="shared" si="4"/>
        <v>6 / 4568</v>
      </c>
      <c r="AN503" s="522" t="str">
        <f t="shared" ref="AN503:BB503" si="5">COUNTIF((AN$3:AN$493), "= -1") &amp;" / " &amp; SUMPRODUCT(((AN$3:AN$493) = -1)*($I$3:$I$493))</f>
        <v>2 / 522</v>
      </c>
      <c r="AO503" s="522" t="str">
        <f t="shared" si="5"/>
        <v>5 / 1262</v>
      </c>
      <c r="AP503" s="522" t="str">
        <f t="shared" si="5"/>
        <v>3 / 912</v>
      </c>
      <c r="AQ503" s="522" t="str">
        <f t="shared" si="5"/>
        <v>7 / 3298</v>
      </c>
      <c r="AR503" s="522" t="str">
        <f t="shared" si="5"/>
        <v>7 / 3298</v>
      </c>
      <c r="AS503" s="522" t="str">
        <f t="shared" si="5"/>
        <v>7 / 3298</v>
      </c>
      <c r="AT503" s="520" t="str">
        <f t="shared" si="5"/>
        <v>15 / 3827</v>
      </c>
      <c r="AU503" s="520" t="str">
        <f t="shared" si="5"/>
        <v>16 / 3946</v>
      </c>
      <c r="AV503" s="520" t="str">
        <f t="shared" si="5"/>
        <v>15 / 3827</v>
      </c>
      <c r="AW503" s="485" t="str">
        <f t="shared" si="5"/>
        <v>5 / 1799</v>
      </c>
      <c r="AX503" s="522" t="str">
        <f t="shared" si="5"/>
        <v>4 / 1440</v>
      </c>
      <c r="AY503" s="522" t="str">
        <f t="shared" si="5"/>
        <v>6 / 1968</v>
      </c>
      <c r="AZ503" s="522" t="str">
        <f t="shared" si="5"/>
        <v>0 / 0</v>
      </c>
      <c r="BA503" s="522" t="str">
        <f t="shared" si="5"/>
        <v>0 / 0</v>
      </c>
      <c r="BB503" s="522" t="str">
        <f t="shared" si="5"/>
        <v>0 / 0</v>
      </c>
      <c r="BC503" s="520" t="str">
        <f t="shared" ref="BC503:CG503" si="6">COUNTIF((BC$3:BC$493), "= -1") &amp;" / " &amp; SUMPRODUCT(((BC$3:BC$493) = -1)*($J$3:$J$493))</f>
        <v>46 / 31701</v>
      </c>
      <c r="BD503" s="521" t="str">
        <f t="shared" si="6"/>
        <v>48 / 33982</v>
      </c>
      <c r="BE503" s="520" t="str">
        <f t="shared" si="6"/>
        <v>49 / 34050</v>
      </c>
      <c r="BF503" s="521" t="str">
        <f t="shared" si="6"/>
        <v>25 / 17510</v>
      </c>
      <c r="BG503" s="521" t="str">
        <f t="shared" si="6"/>
        <v>25 / 17510</v>
      </c>
      <c r="BH503" s="521" t="str">
        <f t="shared" si="6"/>
        <v>31 / 22375</v>
      </c>
      <c r="BI503" s="521" t="str">
        <f t="shared" si="6"/>
        <v>36 / 26022</v>
      </c>
      <c r="BJ503" s="521" t="str">
        <f t="shared" si="6"/>
        <v>46 / 32896</v>
      </c>
      <c r="BK503" s="521" t="str">
        <f t="shared" si="6"/>
        <v>46 / 32896</v>
      </c>
      <c r="BL503" s="521" t="str">
        <f t="shared" si="6"/>
        <v>46 / 32896</v>
      </c>
      <c r="BM503" s="522" t="str">
        <f t="shared" si="6"/>
        <v>26 / 19124</v>
      </c>
      <c r="BN503" s="522" t="str">
        <f t="shared" si="6"/>
        <v>25 / 17841</v>
      </c>
      <c r="BO503" s="521" t="str">
        <f t="shared" si="6"/>
        <v>55 / 39529</v>
      </c>
      <c r="BP503" s="522" t="str">
        <f t="shared" si="6"/>
        <v>23 / 17545</v>
      </c>
      <c r="BQ503" s="522" t="str">
        <f t="shared" si="6"/>
        <v>12 / 8447</v>
      </c>
      <c r="BR503" s="522" t="str">
        <f t="shared" si="6"/>
        <v>13 / 9437</v>
      </c>
      <c r="BS503" s="522" t="str">
        <f t="shared" si="6"/>
        <v>19 / 13905</v>
      </c>
      <c r="BT503" s="521" t="str">
        <f t="shared" si="6"/>
        <v>42 / 31035</v>
      </c>
      <c r="BU503" s="521" t="str">
        <f t="shared" si="6"/>
        <v>47 / 33812</v>
      </c>
      <c r="BV503" s="521" t="str">
        <f t="shared" si="6"/>
        <v>43 / 30552</v>
      </c>
      <c r="BW503" s="521" t="str">
        <f t="shared" si="6"/>
        <v>52 / 37483</v>
      </c>
      <c r="BX503" s="521" t="str">
        <f t="shared" si="6"/>
        <v>52 / 36710</v>
      </c>
      <c r="BY503" s="521" t="str">
        <f t="shared" si="6"/>
        <v>41 / 28461</v>
      </c>
      <c r="BZ503" s="521" t="str">
        <f t="shared" si="6"/>
        <v>42 / 31057</v>
      </c>
      <c r="CA503" s="522" t="str">
        <f t="shared" si="6"/>
        <v>20 / 12826</v>
      </c>
      <c r="CB503" s="522" t="str">
        <f t="shared" si="6"/>
        <v>15 / 11966</v>
      </c>
      <c r="CC503" s="522" t="str">
        <f t="shared" si="6"/>
        <v>18 / 14509</v>
      </c>
      <c r="CD503" s="522" t="str">
        <f t="shared" si="6"/>
        <v>21 / 16703</v>
      </c>
      <c r="CE503" s="521" t="str">
        <f t="shared" si="6"/>
        <v>34 / 24206</v>
      </c>
      <c r="CF503" s="521" t="str">
        <f t="shared" si="6"/>
        <v>34 / 24206</v>
      </c>
      <c r="CG503" s="521" t="str">
        <f t="shared" si="6"/>
        <v>37 / 25884</v>
      </c>
    </row>
    <row r="504" spans="1:85" ht="15" customHeight="1" x14ac:dyDescent="0.3">
      <c r="C504" s="501">
        <v>0</v>
      </c>
      <c r="H504" s="460" t="str">
        <f>COUNTIF(($C$3:$C$493), "=b") &amp;" / " &amp; SUMPRODUCT((($C$3:$C$493) ="b")*($I$3:$I$493))</f>
        <v>19 / 10000</v>
      </c>
      <c r="I504" s="460" t="str">
        <f>COUNTIF(($C$3:$C$493), "=b") &amp;" / " &amp; SUMPRODUCT((($C$3:$C$493) ="b")*($I$3:$I$493))</f>
        <v>19 / 10000</v>
      </c>
      <c r="J504" s="501">
        <v>0</v>
      </c>
      <c r="L504" s="472" t="s">
        <v>1343</v>
      </c>
      <c r="M504" s="501">
        <v>0</v>
      </c>
      <c r="N504" s="485" t="str">
        <f t="shared" ref="N504:S504" si="7">COUNTIF((N$3:N$493), "0")&amp;" / " &amp; SUMPRODUCT(((N$3:N$493)= "0")*($J$3:$J$493))</f>
        <v>21 / 15427</v>
      </c>
      <c r="O504" s="485" t="str">
        <f t="shared" si="7"/>
        <v>19 / 14351</v>
      </c>
      <c r="P504" s="485" t="str">
        <f t="shared" si="7"/>
        <v>11 / 7806</v>
      </c>
      <c r="Q504" s="522" t="str">
        <f t="shared" si="7"/>
        <v>17 / 11428</v>
      </c>
      <c r="R504" s="518" t="str">
        <f t="shared" si="7"/>
        <v>12 / 8651</v>
      </c>
      <c r="S504" s="518" t="str">
        <f t="shared" si="7"/>
        <v>18 / 12791</v>
      </c>
      <c r="T504" s="539" t="str">
        <f>COUNTIF((T$3:T$493), "0'")&amp;" / " &amp; SUMPRODUCT(((T$3:T$493)= "0'")*($J$3:$J$493))</f>
        <v>14 / 10856</v>
      </c>
      <c r="U504" s="539" t="str">
        <f>COUNTIF((U$3:U$493), "0'")&amp;" / " &amp; SUMPRODUCT(((U$3:U$493)= "0'")*($J$3:$J$493))</f>
        <v>1 / 507</v>
      </c>
      <c r="V504" s="539" t="str">
        <f>COUNTIF((V$3:V$493), "0'")&amp;" / " &amp; SUMPRODUCT(((V$3:V$493)= "0'")*($J$3:$J$493))</f>
        <v>2 / 1814</v>
      </c>
      <c r="W504" s="485" t="str">
        <f t="shared" ref="W504:AM504" si="8">COUNTIF((W$3:W$493), "0")&amp;" / " &amp; SUMPRODUCT(((W$3:W$493)= "0")*($J$3:$J$493))</f>
        <v>12 / 9054</v>
      </c>
      <c r="X504" s="460" t="str">
        <f t="shared" si="8"/>
        <v>85 / 0</v>
      </c>
      <c r="Y504" s="485" t="str">
        <f t="shared" si="8"/>
        <v>13 / 9965</v>
      </c>
      <c r="Z504" s="485" t="str">
        <f t="shared" si="8"/>
        <v>28 / 19069</v>
      </c>
      <c r="AA504" s="520" t="str">
        <f t="shared" si="8"/>
        <v>33 / 23489</v>
      </c>
      <c r="AB504" s="485" t="str">
        <f t="shared" si="8"/>
        <v>25 / 19220</v>
      </c>
      <c r="AC504" s="485" t="str">
        <f t="shared" si="8"/>
        <v>22 / 16130</v>
      </c>
      <c r="AD504" s="520" t="str">
        <f t="shared" si="8"/>
        <v>36 / 26877</v>
      </c>
      <c r="AE504" s="520" t="str">
        <f t="shared" si="8"/>
        <v>16 / 13170</v>
      </c>
      <c r="AF504" s="485" t="str">
        <f t="shared" si="8"/>
        <v>13 / 10174</v>
      </c>
      <c r="AG504" s="485" t="str">
        <f t="shared" si="8"/>
        <v>7 / 5556</v>
      </c>
      <c r="AH504" s="520" t="str">
        <f t="shared" si="8"/>
        <v>12 / 9779</v>
      </c>
      <c r="AI504" s="520" t="str">
        <f t="shared" si="8"/>
        <v>10 / 7630</v>
      </c>
      <c r="AJ504" s="485" t="str">
        <f t="shared" si="8"/>
        <v>9 / 8082</v>
      </c>
      <c r="AK504" s="485" t="str">
        <f t="shared" si="8"/>
        <v>8 / 6185</v>
      </c>
      <c r="AL504" s="485" t="str">
        <f t="shared" si="8"/>
        <v>13 / 9638</v>
      </c>
      <c r="AM504" s="485" t="str">
        <f t="shared" si="8"/>
        <v>2 / 2426</v>
      </c>
      <c r="AN504" s="485" t="str">
        <f t="shared" ref="AN504:BB504" si="9">COUNTIF((AN$3:AN$493), "0")&amp;" / " &amp; SUMPRODUCT(((AN$3:AN$493)= "0")*($I$3:$I$493))</f>
        <v>0 / 0</v>
      </c>
      <c r="AO504" s="485" t="str">
        <f t="shared" si="9"/>
        <v>0 / 0</v>
      </c>
      <c r="AP504" s="485" t="str">
        <f t="shared" si="9"/>
        <v>1 / 260</v>
      </c>
      <c r="AQ504" s="485" t="str">
        <f t="shared" si="9"/>
        <v>1 / 497</v>
      </c>
      <c r="AR504" s="485" t="str">
        <f t="shared" si="9"/>
        <v>1 / 497</v>
      </c>
      <c r="AS504" s="485" t="str">
        <f t="shared" si="9"/>
        <v>1 / 497</v>
      </c>
      <c r="AT504" s="520" t="str">
        <f t="shared" si="9"/>
        <v>1 / 361</v>
      </c>
      <c r="AU504" s="520" t="str">
        <f t="shared" si="9"/>
        <v>1 / 361</v>
      </c>
      <c r="AV504" s="520" t="str">
        <f t="shared" si="9"/>
        <v>1 / 361</v>
      </c>
      <c r="AW504" s="485" t="str">
        <f t="shared" si="9"/>
        <v>0 / 0</v>
      </c>
      <c r="AX504" s="485" t="str">
        <f t="shared" si="9"/>
        <v>1 / 359</v>
      </c>
      <c r="AY504" s="485" t="str">
        <f t="shared" si="9"/>
        <v>2 / 718</v>
      </c>
      <c r="AZ504" s="485" t="str">
        <f t="shared" si="9"/>
        <v>0 / 0</v>
      </c>
      <c r="BA504" s="485" t="str">
        <f t="shared" si="9"/>
        <v>0 / 0</v>
      </c>
      <c r="BB504" s="485" t="str">
        <f t="shared" si="9"/>
        <v>0 / 0</v>
      </c>
      <c r="BC504" s="520" t="str">
        <f t="shared" ref="BC504:CG504" si="10">COUNTIF((BC$3:BC$493), "0")&amp;" / " &amp; SUMPRODUCT(((BC$3:BC$493)= "0")*($J$3:$J$493))</f>
        <v>2 / 1389</v>
      </c>
      <c r="BD504" s="520" t="str">
        <f t="shared" si="10"/>
        <v>3 / 2860</v>
      </c>
      <c r="BE504" s="520" t="str">
        <f t="shared" si="10"/>
        <v>3 / 2860</v>
      </c>
      <c r="BF504" s="520" t="str">
        <f t="shared" si="10"/>
        <v>22 / 16805</v>
      </c>
      <c r="BG504" s="520" t="str">
        <f t="shared" si="10"/>
        <v>20 / 15499</v>
      </c>
      <c r="BH504" s="521" t="str">
        <f t="shared" si="10"/>
        <v>19 / 14800</v>
      </c>
      <c r="BI504" s="520" t="str">
        <f t="shared" si="10"/>
        <v>21 / 15598</v>
      </c>
      <c r="BJ504" s="520" t="str">
        <f t="shared" si="10"/>
        <v>11 / 8316</v>
      </c>
      <c r="BK504" s="520" t="str">
        <f t="shared" si="10"/>
        <v>10 / 7265</v>
      </c>
      <c r="BL504" s="520" t="str">
        <f t="shared" si="10"/>
        <v>10 / 7265</v>
      </c>
      <c r="BM504" s="485" t="str">
        <f t="shared" si="10"/>
        <v>24 / 16693</v>
      </c>
      <c r="BN504" s="485" t="str">
        <f t="shared" si="10"/>
        <v>12 / 8743</v>
      </c>
      <c r="BO504" s="520" t="str">
        <f t="shared" si="10"/>
        <v>7 / 5636</v>
      </c>
      <c r="BP504" s="485" t="str">
        <f t="shared" si="10"/>
        <v>6 / 4060</v>
      </c>
      <c r="BQ504" s="485" t="str">
        <f t="shared" si="10"/>
        <v>7 / 5792</v>
      </c>
      <c r="BR504" s="485" t="str">
        <f t="shared" si="10"/>
        <v>7 / 5792</v>
      </c>
      <c r="BS504" s="485" t="str">
        <f t="shared" si="10"/>
        <v>7 / 6251</v>
      </c>
      <c r="BT504" s="520" t="str">
        <f t="shared" si="10"/>
        <v>3 / 2340</v>
      </c>
      <c r="BU504" s="520" t="str">
        <f t="shared" si="10"/>
        <v>7 / 4469</v>
      </c>
      <c r="BV504" s="520" t="str">
        <f t="shared" si="10"/>
        <v>7 / 5598</v>
      </c>
      <c r="BW504" s="520" t="str">
        <f t="shared" si="10"/>
        <v>9 / 5330</v>
      </c>
      <c r="BX504" s="520" t="str">
        <f t="shared" si="10"/>
        <v>9 / 5605</v>
      </c>
      <c r="BY504" s="520" t="str">
        <f t="shared" si="10"/>
        <v>18 / 13252</v>
      </c>
      <c r="BZ504" s="520" t="str">
        <f t="shared" si="10"/>
        <v>14 / 10274</v>
      </c>
      <c r="CA504" s="485" t="str">
        <f t="shared" si="10"/>
        <v>19 / 14909</v>
      </c>
      <c r="CB504" s="485" t="str">
        <f t="shared" si="10"/>
        <v>11 / 7681</v>
      </c>
      <c r="CC504" s="485" t="str">
        <f t="shared" si="10"/>
        <v>11 / 7681</v>
      </c>
      <c r="CD504" s="485" t="str">
        <f t="shared" si="10"/>
        <v>12 / 8738</v>
      </c>
      <c r="CE504" s="520" t="str">
        <f t="shared" si="10"/>
        <v>16 / 11927</v>
      </c>
      <c r="CF504" s="520" t="str">
        <f t="shared" si="10"/>
        <v>16 / 11927</v>
      </c>
      <c r="CG504" s="520" t="str">
        <f t="shared" si="10"/>
        <v>17 / 12917</v>
      </c>
    </row>
    <row r="505" spans="1:85" ht="15" customHeight="1" x14ac:dyDescent="0.3">
      <c r="C505" s="501">
        <v>0</v>
      </c>
      <c r="H505" s="460" t="str">
        <f>COUNTIF(($C$3:$C$493), "=c") &amp;" / " &amp; SUMPRODUCT((($C$3:$C$493) ="c")*($I$3:$I$493))</f>
        <v>48 / 10000</v>
      </c>
      <c r="I505" s="460" t="str">
        <f>COUNTIF(($C$3:$C$493), "=c") &amp;" / " &amp; SUMPRODUCT((($C$3:$C$493) ="c")*($I$3:$I$493))</f>
        <v>48 / 10000</v>
      </c>
      <c r="J505" s="501">
        <v>0</v>
      </c>
      <c r="L505" s="472" t="s">
        <v>1346</v>
      </c>
      <c r="M505" s="460" t="str">
        <f>COUNTIF((M$3:M$493), "&gt;=1") &amp;" / " &amp; SUMPRODUCT(((M$3:M$493) &gt;=1)*($J$3:$J$493))</f>
        <v>102 / 41512</v>
      </c>
      <c r="N505" s="485" t="str">
        <f t="shared" ref="N505:AM505" si="11">COUNTIF((N$3:N$493), "00'")&amp;" / " &amp; SUMPRODUCT(((N$3:N$493) ="00'")*($J$3:$J$493))</f>
        <v>16 / 9414</v>
      </c>
      <c r="O505" s="485" t="str">
        <f t="shared" si="11"/>
        <v>11 / 7091</v>
      </c>
      <c r="P505" s="485" t="str">
        <f t="shared" si="11"/>
        <v>1 / 796</v>
      </c>
      <c r="Q505" s="485" t="str">
        <f t="shared" si="11"/>
        <v>4 / 3214</v>
      </c>
      <c r="R505" s="518" t="str">
        <f t="shared" si="11"/>
        <v>0 / 0</v>
      </c>
      <c r="S505" s="518" t="str">
        <f t="shared" si="11"/>
        <v>0 / 0</v>
      </c>
      <c r="T505" s="538" t="str">
        <f t="shared" si="11"/>
        <v>88 / 34497</v>
      </c>
      <c r="U505" s="538" t="str">
        <f t="shared" si="11"/>
        <v>0 / 0</v>
      </c>
      <c r="V505" s="538" t="str">
        <f t="shared" si="11"/>
        <v>0 / 0</v>
      </c>
      <c r="W505" s="485" t="str">
        <f t="shared" si="11"/>
        <v>4 / 3857</v>
      </c>
      <c r="X505" s="479" t="str">
        <f t="shared" si="11"/>
        <v>0 / 0</v>
      </c>
      <c r="Y505" s="485" t="str">
        <f t="shared" si="11"/>
        <v>6 / 4972</v>
      </c>
      <c r="Z505" s="485" t="str">
        <f t="shared" si="11"/>
        <v>6 / 4645</v>
      </c>
      <c r="AA505" s="520" t="str">
        <f t="shared" si="11"/>
        <v>5 / 3337</v>
      </c>
      <c r="AB505" s="485" t="str">
        <f t="shared" si="11"/>
        <v>2 / 1393</v>
      </c>
      <c r="AC505" s="485" t="str">
        <f t="shared" si="11"/>
        <v>2 / 1040</v>
      </c>
      <c r="AD505" s="520" t="str">
        <f t="shared" si="11"/>
        <v>2 / 1393</v>
      </c>
      <c r="AE505" s="520" t="str">
        <f t="shared" si="11"/>
        <v>1 / 1073</v>
      </c>
      <c r="AF505" s="485" t="str">
        <f t="shared" si="11"/>
        <v>1 / 1179</v>
      </c>
      <c r="AG505" s="485" t="str">
        <f t="shared" si="11"/>
        <v>6 / 4396</v>
      </c>
      <c r="AH505" s="520" t="str">
        <f t="shared" si="11"/>
        <v>1 / 933</v>
      </c>
      <c r="AI505" s="520" t="str">
        <f t="shared" si="11"/>
        <v>1 / 933</v>
      </c>
      <c r="AJ505" s="485" t="str">
        <f t="shared" si="11"/>
        <v>1 / 933</v>
      </c>
      <c r="AK505" s="485" t="str">
        <f t="shared" si="11"/>
        <v>2 / 1918</v>
      </c>
      <c r="AL505" s="485" t="str">
        <f t="shared" si="11"/>
        <v>1 / 1073</v>
      </c>
      <c r="AM505" s="485" t="str">
        <f t="shared" si="11"/>
        <v>0 / 0</v>
      </c>
      <c r="AN505" s="485" t="str">
        <f t="shared" ref="AN505:BB505" si="12">COUNTIF((AN$3:AN$493), "00'")&amp;" / " &amp; SUMPRODUCT(((AN$3:AN$493) ="00'")*($I$3:$I$493))</f>
        <v>0 / 0</v>
      </c>
      <c r="AO505" s="485" t="str">
        <f t="shared" si="12"/>
        <v>0 / 0</v>
      </c>
      <c r="AP505" s="485" t="str">
        <f t="shared" si="12"/>
        <v>1 / 519</v>
      </c>
      <c r="AQ505" s="485" t="str">
        <f t="shared" si="12"/>
        <v>0 / 0</v>
      </c>
      <c r="AR505" s="485" t="str">
        <f t="shared" si="12"/>
        <v>0 / 0</v>
      </c>
      <c r="AS505" s="485" t="str">
        <f t="shared" si="12"/>
        <v>0 / 0</v>
      </c>
      <c r="AT505" s="520" t="str">
        <f t="shared" si="12"/>
        <v>1 / 522</v>
      </c>
      <c r="AU505" s="520" t="str">
        <f t="shared" si="12"/>
        <v>1 / 522</v>
      </c>
      <c r="AV505" s="520" t="str">
        <f t="shared" si="12"/>
        <v>1 / 522</v>
      </c>
      <c r="AW505" s="485" t="str">
        <f t="shared" si="12"/>
        <v>0 / 0</v>
      </c>
      <c r="AX505" s="485" t="str">
        <f t="shared" si="12"/>
        <v>0 / 0</v>
      </c>
      <c r="AY505" s="485" t="str">
        <f t="shared" si="12"/>
        <v>0 / 0</v>
      </c>
      <c r="AZ505" s="485" t="str">
        <f t="shared" si="12"/>
        <v>0 / 0</v>
      </c>
      <c r="BA505" s="485" t="str">
        <f t="shared" si="12"/>
        <v>0 / 0</v>
      </c>
      <c r="BB505" s="485" t="str">
        <f t="shared" si="12"/>
        <v>0 / 0</v>
      </c>
      <c r="BC505" s="520" t="str">
        <f t="shared" ref="BC505:CG505" si="13">COUNTIF((BC$3:BC$493), "00'")&amp;" / " &amp; SUMPRODUCT(((BC$3:BC$493) ="00'")*($J$3:$J$493))</f>
        <v>0 / 0</v>
      </c>
      <c r="BD505" s="520" t="str">
        <f t="shared" si="13"/>
        <v>1 / 697</v>
      </c>
      <c r="BE505" s="520" t="str">
        <f t="shared" si="13"/>
        <v>3 / 2866</v>
      </c>
      <c r="BF505" s="520" t="str">
        <f t="shared" si="13"/>
        <v>1 / 645</v>
      </c>
      <c r="BG505" s="520" t="str">
        <f t="shared" si="13"/>
        <v>1 / 645</v>
      </c>
      <c r="BH505" s="520" t="str">
        <f t="shared" si="13"/>
        <v>2 / 843</v>
      </c>
      <c r="BI505" s="520" t="str">
        <f t="shared" si="13"/>
        <v>2 / 1018</v>
      </c>
      <c r="BJ505" s="520" t="str">
        <f t="shared" si="13"/>
        <v>3 / 1681</v>
      </c>
      <c r="BK505" s="520" t="str">
        <f t="shared" si="13"/>
        <v>3 / 2137</v>
      </c>
      <c r="BL505" s="520" t="str">
        <f t="shared" si="13"/>
        <v>2 / 1018</v>
      </c>
      <c r="BM505" s="485" t="str">
        <f t="shared" si="13"/>
        <v>4 / 2633</v>
      </c>
      <c r="BN505" s="485" t="str">
        <f t="shared" si="13"/>
        <v>3 / 2123</v>
      </c>
      <c r="BO505" s="520" t="str">
        <f t="shared" si="13"/>
        <v>1 / 373</v>
      </c>
      <c r="BP505" s="485" t="str">
        <f t="shared" si="13"/>
        <v>1 / 373</v>
      </c>
      <c r="BQ505" s="485" t="str">
        <f t="shared" si="13"/>
        <v>1 / 373</v>
      </c>
      <c r="BR505" s="485" t="str">
        <f t="shared" si="13"/>
        <v>1 / 373</v>
      </c>
      <c r="BS505" s="485" t="str">
        <f t="shared" si="13"/>
        <v>1 / 373</v>
      </c>
      <c r="BT505" s="520" t="str">
        <f t="shared" si="13"/>
        <v>1 / 373</v>
      </c>
      <c r="BU505" s="520" t="str">
        <f t="shared" si="13"/>
        <v>1 / 373</v>
      </c>
      <c r="BV505" s="520" t="str">
        <f t="shared" si="13"/>
        <v>2 / 1306</v>
      </c>
      <c r="BW505" s="520" t="str">
        <f t="shared" si="13"/>
        <v>2 / 1018</v>
      </c>
      <c r="BX505" s="520" t="str">
        <f t="shared" si="13"/>
        <v>1 / 373</v>
      </c>
      <c r="BY505" s="520" t="str">
        <f t="shared" si="13"/>
        <v>1 / 373</v>
      </c>
      <c r="BZ505" s="520" t="str">
        <f t="shared" si="13"/>
        <v>2 / 1036</v>
      </c>
      <c r="CA505" s="485" t="str">
        <f t="shared" si="13"/>
        <v>2 / 1048</v>
      </c>
      <c r="CB505" s="485" t="str">
        <f t="shared" si="13"/>
        <v>1 / 373</v>
      </c>
      <c r="CC505" s="485" t="str">
        <f t="shared" si="13"/>
        <v>1 / 373</v>
      </c>
      <c r="CD505" s="485" t="str">
        <f t="shared" si="13"/>
        <v>2 / 1064</v>
      </c>
      <c r="CE505" s="520" t="str">
        <f t="shared" si="13"/>
        <v>2 / 1064</v>
      </c>
      <c r="CF505" s="520" t="str">
        <f t="shared" si="13"/>
        <v>2 / 1064</v>
      </c>
      <c r="CG505" s="520" t="str">
        <f t="shared" si="13"/>
        <v>3 / 2243</v>
      </c>
    </row>
    <row r="506" spans="1:85" ht="15" customHeight="1" x14ac:dyDescent="0.3">
      <c r="C506" s="501">
        <v>0</v>
      </c>
      <c r="H506" s="460" t="str">
        <f>COUNTIF(($C$3:$C$493), "=d") &amp;" / " &amp; SUMPRODUCT((($C$3:$C$493) ="d")*($I$3:$I$493))</f>
        <v>38 / 9609</v>
      </c>
      <c r="I506" s="460" t="str">
        <f>COUNTIF(($C$3:$C$493), "=d") &amp;" / " &amp; SUMPRODUCT((($C$3:$C$493) ="d")*($I$3:$I$493))</f>
        <v>38 / 9609</v>
      </c>
      <c r="J506" s="501">
        <v>0</v>
      </c>
      <c r="L506" s="472" t="s">
        <v>1372</v>
      </c>
      <c r="M506" s="460" t="str">
        <f>COUNTIF((M$3:M$493), "=1") &amp;" / " &amp; SUMPRODUCT(((M$3:M$493) =1)*($J$3:$J$493))</f>
        <v>98 / 39959</v>
      </c>
      <c r="N506" s="485" t="str">
        <f t="shared" ref="N506:AM506" si="14">COUNTIF((N$3:N$493), "=1") + COUNTIF((N$3:N$493), "= -1")
&amp;" / " &amp; SUMPRODUCT(((N$3:N$493) =1)*($J$3:$J$493)) + SUMPRODUCT(((N$3:N$493) = -1)*($J$3:$J$493))</f>
        <v>47 / 34399</v>
      </c>
      <c r="O506" s="485" t="str">
        <f t="shared" si="14"/>
        <v>54 / 37798</v>
      </c>
      <c r="P506" s="485" t="str">
        <f t="shared" si="14"/>
        <v>73 / 51768</v>
      </c>
      <c r="Q506" s="485" t="str">
        <f t="shared" si="14"/>
        <v>64 / 45728</v>
      </c>
      <c r="R506" s="518" t="str">
        <f t="shared" si="14"/>
        <v>73 / 51719</v>
      </c>
      <c r="S506" s="518" t="str">
        <f t="shared" si="14"/>
        <v>67 / 47579</v>
      </c>
      <c r="T506" s="538" t="str">
        <f t="shared" si="14"/>
        <v>80 / 53862</v>
      </c>
      <c r="U506" s="538" t="str">
        <f t="shared" si="14"/>
        <v>88 / 63446</v>
      </c>
      <c r="V506" s="538" t="str">
        <f t="shared" si="14"/>
        <v>87 / 59906</v>
      </c>
      <c r="W506" s="485" t="str">
        <f t="shared" si="14"/>
        <v>69 / 47459</v>
      </c>
      <c r="X506" s="479" t="str">
        <f t="shared" si="14"/>
        <v>0 / 0</v>
      </c>
      <c r="Y506" s="485" t="str">
        <f t="shared" si="14"/>
        <v>66 / 45433</v>
      </c>
      <c r="Z506" s="485" t="str">
        <f t="shared" si="14"/>
        <v>51 / 36656</v>
      </c>
      <c r="AA506" s="520" t="str">
        <f t="shared" si="14"/>
        <v>47 / 33544</v>
      </c>
      <c r="AB506" s="485" t="str">
        <f t="shared" si="14"/>
        <v>58 / 39757</v>
      </c>
      <c r="AC506" s="485" t="str">
        <f t="shared" si="14"/>
        <v>61 / 43200</v>
      </c>
      <c r="AD506" s="520" t="str">
        <f t="shared" si="14"/>
        <v>47 / 32100</v>
      </c>
      <c r="AE506" s="520" t="str">
        <f t="shared" si="14"/>
        <v>68 / 46127</v>
      </c>
      <c r="AF506" s="485" t="str">
        <f t="shared" si="14"/>
        <v>71 / 49017</v>
      </c>
      <c r="AG506" s="485" t="str">
        <f t="shared" si="14"/>
        <v>72 / 50418</v>
      </c>
      <c r="AH506" s="520" t="str">
        <f t="shared" si="14"/>
        <v>72 / 49658</v>
      </c>
      <c r="AI506" s="520" t="str">
        <f t="shared" si="14"/>
        <v>74 / 51807</v>
      </c>
      <c r="AJ506" s="485" t="str">
        <f t="shared" si="14"/>
        <v>75 / 51355</v>
      </c>
      <c r="AK506" s="485" t="str">
        <f t="shared" si="14"/>
        <v>75 / 52267</v>
      </c>
      <c r="AL506" s="485" t="str">
        <f t="shared" si="14"/>
        <v>72 / 49659</v>
      </c>
      <c r="AM506" s="485" t="str">
        <f t="shared" si="14"/>
        <v>83 / 57944</v>
      </c>
      <c r="AN506" s="531" t="str">
        <f t="shared" ref="AN506:BB506" si="15">COUNTIF((AN$3:AN$493), "=1") + COUNTIF((AN$3:AN$493), "= -1")
&amp;" / " &amp; SUMPRODUCT(((AN$3:AN$493) =1)*($I$3:$I$493)) + SUMPRODUCT(((AN$3:AN$493) = -1)*($I$3:$I$493))</f>
        <v>22 / 6128</v>
      </c>
      <c r="AO506" s="531" t="str">
        <f t="shared" si="15"/>
        <v>22 / 6128</v>
      </c>
      <c r="AP506" s="531" t="str">
        <f t="shared" si="15"/>
        <v>20 / 5349</v>
      </c>
      <c r="AQ506" s="531" t="str">
        <f t="shared" si="15"/>
        <v>11 / 7294</v>
      </c>
      <c r="AR506" s="531" t="str">
        <f t="shared" si="15"/>
        <v>11 / 7294</v>
      </c>
      <c r="AS506" s="531" t="str">
        <f t="shared" si="15"/>
        <v>11 / 7294</v>
      </c>
      <c r="AT506" s="520" t="str">
        <f t="shared" si="15"/>
        <v>20 / 5387</v>
      </c>
      <c r="AU506" s="520" t="str">
        <f t="shared" si="15"/>
        <v>20 / 5387</v>
      </c>
      <c r="AV506" s="520" t="str">
        <f t="shared" si="15"/>
        <v>20 / 5387</v>
      </c>
      <c r="AW506" s="531" t="str">
        <f t="shared" si="15"/>
        <v>18 / 5278</v>
      </c>
      <c r="AX506" s="531" t="str">
        <f t="shared" si="15"/>
        <v>17 / 4919</v>
      </c>
      <c r="AY506" s="531" t="str">
        <f t="shared" si="15"/>
        <v>16 / 4560</v>
      </c>
      <c r="AZ506" s="485" t="str">
        <f t="shared" si="15"/>
        <v>4 / 10000</v>
      </c>
      <c r="BA506" s="485" t="str">
        <f t="shared" si="15"/>
        <v>4 / 10000</v>
      </c>
      <c r="BB506" s="485" t="str">
        <f t="shared" si="15"/>
        <v>4 / 10000</v>
      </c>
      <c r="BC506" s="520" t="str">
        <f t="shared" ref="BC506:CG506" si="16">COUNTIF((BC$3:BC$493), "=1") + COUNTIF((BC$3:BC$493), "= -1")
&amp;" / " &amp; SUMPRODUCT(((BC$3:BC$493) =1)*($J$3:$J$493)) + SUMPRODUCT(((BC$3:BC$493) = -1)*($J$3:$J$493))</f>
        <v>83 / 58981</v>
      </c>
      <c r="BD506" s="520" t="str">
        <f t="shared" si="16"/>
        <v>81 / 56813</v>
      </c>
      <c r="BE506" s="520" t="str">
        <f t="shared" si="16"/>
        <v>79 / 54644</v>
      </c>
      <c r="BF506" s="520" t="str">
        <f t="shared" si="16"/>
        <v>62 / 42920</v>
      </c>
      <c r="BG506" s="520" t="str">
        <f t="shared" si="16"/>
        <v>64 / 44226</v>
      </c>
      <c r="BH506" s="520" t="str">
        <f t="shared" si="16"/>
        <v>64 / 44727</v>
      </c>
      <c r="BI506" s="520" t="str">
        <f t="shared" si="16"/>
        <v>62 / 43754</v>
      </c>
      <c r="BJ506" s="520" t="str">
        <f t="shared" si="16"/>
        <v>71 / 50373</v>
      </c>
      <c r="BK506" s="520" t="str">
        <f t="shared" si="16"/>
        <v>72 / 50968</v>
      </c>
      <c r="BL506" s="520" t="str">
        <f t="shared" si="16"/>
        <v>73 / 52087</v>
      </c>
      <c r="BM506" s="485" t="str">
        <f t="shared" si="16"/>
        <v>57 / 41044</v>
      </c>
      <c r="BN506" s="485" t="str">
        <f t="shared" si="16"/>
        <v>70 / 49504</v>
      </c>
      <c r="BO506" s="520" t="str">
        <f t="shared" si="16"/>
        <v>77 / 54361</v>
      </c>
      <c r="BP506" s="485" t="str">
        <f t="shared" si="16"/>
        <v>78 / 55937</v>
      </c>
      <c r="BQ506" s="485" t="str">
        <f t="shared" si="16"/>
        <v>77 / 54205</v>
      </c>
      <c r="BR506" s="485" t="str">
        <f t="shared" si="16"/>
        <v>77 / 54205</v>
      </c>
      <c r="BS506" s="485" t="str">
        <f t="shared" si="16"/>
        <v>77 / 53746</v>
      </c>
      <c r="BT506" s="520" t="str">
        <f t="shared" si="16"/>
        <v>81 / 57657</v>
      </c>
      <c r="BU506" s="520" t="str">
        <f t="shared" si="16"/>
        <v>77 / 55528</v>
      </c>
      <c r="BV506" s="520" t="str">
        <f t="shared" si="16"/>
        <v>76 / 53466</v>
      </c>
      <c r="BW506" s="520" t="str">
        <f t="shared" si="16"/>
        <v>74 / 54022</v>
      </c>
      <c r="BX506" s="520" t="str">
        <f t="shared" si="16"/>
        <v>75 / 54392</v>
      </c>
      <c r="BY506" s="520" t="str">
        <f t="shared" si="16"/>
        <v>66 / 46745</v>
      </c>
      <c r="BZ506" s="520" t="str">
        <f t="shared" si="16"/>
        <v>69 / 49060</v>
      </c>
      <c r="CA506" s="485" t="str">
        <f t="shared" si="16"/>
        <v>64 / 44413</v>
      </c>
      <c r="CB506" s="485" t="str">
        <f t="shared" si="16"/>
        <v>73 / 52316</v>
      </c>
      <c r="CC506" s="485" t="str">
        <f t="shared" si="16"/>
        <v>73 / 52316</v>
      </c>
      <c r="CD506" s="485" t="str">
        <f t="shared" si="16"/>
        <v>71 / 50568</v>
      </c>
      <c r="CE506" s="520" t="str">
        <f t="shared" si="16"/>
        <v>67 / 47379</v>
      </c>
      <c r="CF506" s="520" t="str">
        <f t="shared" si="16"/>
        <v>67 / 47379</v>
      </c>
      <c r="CG506" s="520" t="str">
        <f t="shared" si="16"/>
        <v>65 / 45210</v>
      </c>
    </row>
    <row r="507" spans="1:85" ht="15" customHeight="1" x14ac:dyDescent="0.3">
      <c r="C507" s="501">
        <v>0</v>
      </c>
      <c r="H507" s="460" t="str">
        <f>COUNTIF(($C$3:$C$493), "=e") &amp;" / " &amp; SUMPRODUCT((($C$3:$C$493) ="e")*($I$3:$I$493))</f>
        <v>6 / 10000</v>
      </c>
      <c r="I507" s="460" t="str">
        <f>COUNTIF(($C$3:$C$493), "=e") &amp;" / " &amp; SUMPRODUCT((($C$3:$C$493) ="e")*($I$3:$I$493))</f>
        <v>6 / 10000</v>
      </c>
      <c r="J507" s="501">
        <v>0</v>
      </c>
      <c r="L507" s="472" t="s">
        <v>1373</v>
      </c>
      <c r="N507" s="485" t="str">
        <f t="shared" ref="N507:S507" si="17">COUNTIF((N$3:N$493), "=1")  + COUNTIF((N$3:N$493), "= -1")  + COUNTIF((N$3:N$493), "0") + COUNTIF((N$3:N$493), "00'")
&amp;" / " &amp; SUMPRODUCT(((N$3:N$493) =1)*($J$3:$J$493)) + SUMPRODUCT(((N$3:N$493) = -1)*($J$3:$J$493)) +  SUMPRODUCT(((N$3:N$493)= "0")*($J$3:$J$493)) +  SUMPRODUCT(((N$3:N$493) = "00'")*($J$3:$J$493))</f>
        <v>84 / 59240</v>
      </c>
      <c r="O507" s="485" t="str">
        <f t="shared" si="17"/>
        <v>84 / 59240</v>
      </c>
      <c r="P507" s="485" t="str">
        <f t="shared" si="17"/>
        <v>85 / 60370</v>
      </c>
      <c r="Q507" s="485" t="str">
        <f t="shared" si="17"/>
        <v>85 / 60370</v>
      </c>
      <c r="R507" s="518" t="str">
        <f t="shared" si="17"/>
        <v>85 / 60370</v>
      </c>
      <c r="S507" s="518" t="str">
        <f t="shared" si="17"/>
        <v>85 / 60370</v>
      </c>
      <c r="T507" s="538" t="str">
        <f>COUNTIF((T$3:T$493), "=1")  + COUNTIF((T$3:T$493), "= -1")  + COUNTIF((T$3:T$493), "0") + COUNTIF((T$3:T$493), "00''''")
&amp;" / " &amp; SUMPRODUCT(((T$3:T$493) =1)*($J$3:$J$493)) + SUMPRODUCT(((T$3:T$493) = -1)*($J$3:$J$493)) +  SUMPRODUCT(((T$3:T$493)= "0")*($J$3:$J$493)) +  SUMPRODUCT(((T$3:T$493) = "00''''")*($J$3:$J$493))</f>
        <v>80 / 53862</v>
      </c>
      <c r="U507" s="538" t="str">
        <f t="shared" ref="U507:AM507" si="18">COUNTIF((U$3:U$493), "=1")  + COUNTIF((U$3:U$493), "= -1")  + COUNTIF((U$3:U$493), "0") + COUNTIF((U$3:U$493), "00'")
&amp;" / " &amp; SUMPRODUCT(((U$3:U$493) =1)*($J$3:$J$493)) + SUMPRODUCT(((U$3:U$493) = -1)*($J$3:$J$493)) +  SUMPRODUCT(((U$3:U$493)= "0")*($J$3:$J$493)) +  SUMPRODUCT(((U$3:U$493) = "00'")*($J$3:$J$493))</f>
        <v>90 / 63446</v>
      </c>
      <c r="V507" s="538" t="str">
        <f t="shared" si="18"/>
        <v>92 / 59906</v>
      </c>
      <c r="W507" s="485" t="str">
        <f t="shared" si="18"/>
        <v>85 / 60370</v>
      </c>
      <c r="X507" s="479" t="str">
        <f t="shared" si="18"/>
        <v>85 / 0</v>
      </c>
      <c r="Y507" s="485" t="str">
        <f t="shared" si="18"/>
        <v>85 / 60370</v>
      </c>
      <c r="Z507" s="485" t="str">
        <f t="shared" si="18"/>
        <v>85 / 60370</v>
      </c>
      <c r="AA507" s="520" t="str">
        <f t="shared" si="18"/>
        <v>85 / 60370</v>
      </c>
      <c r="AB507" s="485" t="str">
        <f t="shared" si="18"/>
        <v>85 / 60370</v>
      </c>
      <c r="AC507" s="485" t="str">
        <f t="shared" si="18"/>
        <v>85 / 60370</v>
      </c>
      <c r="AD507" s="520" t="str">
        <f t="shared" si="18"/>
        <v>85 / 60370</v>
      </c>
      <c r="AE507" s="520" t="str">
        <f t="shared" si="18"/>
        <v>85 / 60370</v>
      </c>
      <c r="AF507" s="485" t="str">
        <f t="shared" si="18"/>
        <v>85 / 60370</v>
      </c>
      <c r="AG507" s="485" t="str">
        <f t="shared" si="18"/>
        <v>85 / 60370</v>
      </c>
      <c r="AH507" s="520" t="str">
        <f t="shared" si="18"/>
        <v>85 / 60370</v>
      </c>
      <c r="AI507" s="520" t="str">
        <f t="shared" si="18"/>
        <v>85 / 60370</v>
      </c>
      <c r="AJ507" s="485" t="str">
        <f t="shared" si="18"/>
        <v>85 / 60370</v>
      </c>
      <c r="AK507" s="485" t="str">
        <f t="shared" si="18"/>
        <v>85 / 60370</v>
      </c>
      <c r="AL507" s="485" t="str">
        <f t="shared" si="18"/>
        <v>86 / 60370</v>
      </c>
      <c r="AM507" s="485" t="str">
        <f t="shared" si="18"/>
        <v>85 / 60370</v>
      </c>
      <c r="AN507" s="531" t="str">
        <f t="shared" ref="AN507:BB507" si="19">COUNTIF((AN$3:AN$493), "=1")  + COUNTIF((AN$3:AN$493), "= -1")  + COUNTIF((AN$3:AN$493), "0") + COUNTIF((AN$3:AN$493), "00'")
&amp;" / " &amp; SUMPRODUCT(((AN$3:AN$493) =1)*($I$3:$I$493)) + SUMPRODUCT(((AN$3:AN$493) = -1)*($I$3:$I$493)) +  SUMPRODUCT(((AN$3:AN$493)= "0")*($I$3:$I$493)) +  SUMPRODUCT(((AN$3:AN$493) = "00'")*($I$3:$I$493))</f>
        <v>22 / 6128</v>
      </c>
      <c r="AO507" s="531" t="str">
        <f t="shared" si="19"/>
        <v>22 / 6128</v>
      </c>
      <c r="AP507" s="531" t="str">
        <f t="shared" si="19"/>
        <v>22 / 6128</v>
      </c>
      <c r="AQ507" s="531" t="str">
        <f t="shared" si="19"/>
        <v>12 / 7791</v>
      </c>
      <c r="AR507" s="531" t="str">
        <f t="shared" si="19"/>
        <v>12 / 7791</v>
      </c>
      <c r="AS507" s="531" t="str">
        <f t="shared" si="19"/>
        <v>12 / 7791</v>
      </c>
      <c r="AT507" s="520" t="str">
        <f t="shared" si="19"/>
        <v>22 / 6270</v>
      </c>
      <c r="AU507" s="520" t="str">
        <f t="shared" si="19"/>
        <v>22 / 6270</v>
      </c>
      <c r="AV507" s="520" t="str">
        <f t="shared" si="19"/>
        <v>22 / 6270</v>
      </c>
      <c r="AW507" s="531" t="str">
        <f t="shared" si="19"/>
        <v>18 / 5278</v>
      </c>
      <c r="AX507" s="531" t="str">
        <f t="shared" si="19"/>
        <v>18 / 5278</v>
      </c>
      <c r="AY507" s="531" t="str">
        <f t="shared" si="19"/>
        <v>18 / 5278</v>
      </c>
      <c r="AZ507" s="485" t="str">
        <f t="shared" si="19"/>
        <v>4 / 10000</v>
      </c>
      <c r="BA507" s="485" t="str">
        <f t="shared" si="19"/>
        <v>4 / 10000</v>
      </c>
      <c r="BB507" s="485" t="str">
        <f t="shared" si="19"/>
        <v>4 / 10000</v>
      </c>
      <c r="BC507" s="520" t="str">
        <f t="shared" ref="BC507:CG507" si="20">COUNTIF((BC$3:BC$493), "=1")  + COUNTIF((BC$3:BC$493), "= -1")  + COUNTIF((BC$3:BC$493), "0") + COUNTIF((BC$3:BC$493), "00'")
&amp;" / " &amp; SUMPRODUCT(((BC$3:BC$493) =1)*($J$3:$J$493)) + SUMPRODUCT(((BC$3:BC$493) = -1)*($J$3:$J$493)) +  SUMPRODUCT(((BC$3:BC$493)= "0")*($J$3:$J$493)) +  SUMPRODUCT(((BC$3:BC$493) = "00'")*($J$3:$J$493))</f>
        <v>85 / 60370</v>
      </c>
      <c r="BD507" s="520" t="str">
        <f t="shared" si="20"/>
        <v>85 / 60370</v>
      </c>
      <c r="BE507" s="520" t="str">
        <f t="shared" si="20"/>
        <v>85 / 60370</v>
      </c>
      <c r="BF507" s="520" t="str">
        <f t="shared" si="20"/>
        <v>85 / 60370</v>
      </c>
      <c r="BG507" s="520" t="str">
        <f t="shared" si="20"/>
        <v>85 / 60370</v>
      </c>
      <c r="BH507" s="520" t="str">
        <f t="shared" si="20"/>
        <v>85 / 60370</v>
      </c>
      <c r="BI507" s="520" t="str">
        <f t="shared" si="20"/>
        <v>85 / 60370</v>
      </c>
      <c r="BJ507" s="520" t="str">
        <f t="shared" si="20"/>
        <v>85 / 60370</v>
      </c>
      <c r="BK507" s="520" t="str">
        <f t="shared" si="20"/>
        <v>85 / 60370</v>
      </c>
      <c r="BL507" s="520" t="str">
        <f t="shared" si="20"/>
        <v>85 / 60370</v>
      </c>
      <c r="BM507" s="485" t="str">
        <f t="shared" si="20"/>
        <v>85 / 60370</v>
      </c>
      <c r="BN507" s="485" t="str">
        <f t="shared" si="20"/>
        <v>85 / 60370</v>
      </c>
      <c r="BO507" s="520" t="str">
        <f t="shared" si="20"/>
        <v>85 / 60370</v>
      </c>
      <c r="BP507" s="485" t="str">
        <f t="shared" si="20"/>
        <v>85 / 60370</v>
      </c>
      <c r="BQ507" s="485" t="str">
        <f t="shared" si="20"/>
        <v>85 / 60370</v>
      </c>
      <c r="BR507" s="485" t="str">
        <f t="shared" si="20"/>
        <v>85 / 60370</v>
      </c>
      <c r="BS507" s="485" t="str">
        <f t="shared" si="20"/>
        <v>85 / 60370</v>
      </c>
      <c r="BT507" s="520" t="str">
        <f t="shared" si="20"/>
        <v>85 / 60370</v>
      </c>
      <c r="BU507" s="520" t="str">
        <f t="shared" si="20"/>
        <v>85 / 60370</v>
      </c>
      <c r="BV507" s="520" t="str">
        <f t="shared" si="20"/>
        <v>85 / 60370</v>
      </c>
      <c r="BW507" s="520" t="str">
        <f t="shared" si="20"/>
        <v>85 / 60370</v>
      </c>
      <c r="BX507" s="520" t="str">
        <f t="shared" si="20"/>
        <v>85 / 60370</v>
      </c>
      <c r="BY507" s="520" t="str">
        <f t="shared" si="20"/>
        <v>85 / 60370</v>
      </c>
      <c r="BZ507" s="520" t="str">
        <f t="shared" si="20"/>
        <v>85 / 60370</v>
      </c>
      <c r="CA507" s="485" t="str">
        <f t="shared" si="20"/>
        <v>85 / 60370</v>
      </c>
      <c r="CB507" s="485" t="str">
        <f t="shared" si="20"/>
        <v>85 / 60370</v>
      </c>
      <c r="CC507" s="485" t="str">
        <f t="shared" si="20"/>
        <v>85 / 60370</v>
      </c>
      <c r="CD507" s="485" t="str">
        <f t="shared" si="20"/>
        <v>85 / 60370</v>
      </c>
      <c r="CE507" s="520" t="str">
        <f t="shared" si="20"/>
        <v>85 / 60370</v>
      </c>
      <c r="CF507" s="520" t="str">
        <f t="shared" si="20"/>
        <v>85 / 60370</v>
      </c>
      <c r="CG507" s="520" t="str">
        <f t="shared" si="20"/>
        <v>85 / 60370</v>
      </c>
    </row>
    <row r="508" spans="1:85" ht="15" customHeight="1" x14ac:dyDescent="0.3">
      <c r="C508" s="501">
        <v>0</v>
      </c>
      <c r="H508" s="501">
        <v>0</v>
      </c>
      <c r="I508" s="501">
        <v>0</v>
      </c>
      <c r="J508" s="501">
        <v>0</v>
      </c>
      <c r="O508" s="458"/>
      <c r="P508" s="458"/>
      <c r="Q508" s="458"/>
      <c r="R508" s="458"/>
      <c r="S508" s="458"/>
      <c r="T508" s="458"/>
      <c r="U508" s="458"/>
      <c r="V508" s="458"/>
      <c r="W508" s="458"/>
      <c r="X508" s="458"/>
      <c r="Y508" s="458"/>
      <c r="Z508" s="458"/>
      <c r="AA508" s="458"/>
      <c r="AB508" s="458"/>
      <c r="AC508" s="458"/>
      <c r="AD508" s="458"/>
      <c r="AE508" s="458"/>
      <c r="AF508" s="458"/>
      <c r="AG508" s="458"/>
      <c r="AH508" s="458"/>
      <c r="AI508" s="458"/>
      <c r="AJ508" s="458"/>
      <c r="AK508" s="458"/>
      <c r="AL508" s="458"/>
      <c r="AM508" s="458"/>
      <c r="AN508" s="458"/>
      <c r="AO508" s="458"/>
      <c r="AP508" s="458"/>
      <c r="AQ508" s="458"/>
      <c r="AR508" s="458"/>
      <c r="AS508" s="458"/>
      <c r="AT508" s="458"/>
      <c r="AU508" s="458"/>
      <c r="AV508" s="458"/>
      <c r="AW508" s="458"/>
      <c r="AX508" s="458"/>
      <c r="AY508" s="458"/>
      <c r="AZ508" s="458"/>
      <c r="BA508" s="458"/>
      <c r="BB508" s="458"/>
      <c r="BC508" s="458"/>
      <c r="BD508" s="458"/>
      <c r="BE508" s="458"/>
      <c r="BF508" s="458"/>
      <c r="BG508" s="458"/>
      <c r="BH508" s="458"/>
      <c r="BI508" s="458"/>
      <c r="BJ508" s="458"/>
      <c r="BK508" s="458"/>
      <c r="BL508" s="458"/>
      <c r="BM508" s="458"/>
      <c r="BN508" s="458"/>
      <c r="BO508" s="458"/>
      <c r="BP508" s="458"/>
      <c r="BQ508" s="458"/>
      <c r="BR508" s="458"/>
      <c r="BS508" s="458"/>
      <c r="BT508" s="458"/>
      <c r="BU508" s="458"/>
      <c r="BV508" s="458"/>
      <c r="BW508" s="458"/>
      <c r="BX508" s="458"/>
      <c r="BY508" s="458"/>
      <c r="BZ508" s="458"/>
      <c r="CA508" s="458"/>
      <c r="CB508" s="458"/>
      <c r="CC508" s="458"/>
      <c r="CD508" s="458"/>
      <c r="CE508" s="458"/>
      <c r="CF508" s="458"/>
      <c r="CG508" s="458"/>
    </row>
    <row r="509" spans="1:85" ht="15" customHeight="1" x14ac:dyDescent="0.3">
      <c r="E509" s="463">
        <f>SUM(E$3:E488)-SUM(E94,E415:E417) -631</f>
        <v>99256</v>
      </c>
      <c r="F509" s="463"/>
      <c r="G509" s="463">
        <f>SUM(G$3:G488)-SUM(G94,G415:G417)</f>
        <v>10056</v>
      </c>
      <c r="J509" s="463"/>
      <c r="N509" s="460">
        <f>SUMIF(N2:N488, "=1")</f>
        <v>44</v>
      </c>
      <c r="O509" s="458"/>
      <c r="P509" s="458"/>
      <c r="Q509" s="458"/>
      <c r="R509" s="458"/>
      <c r="S509" s="458"/>
      <c r="T509" s="458"/>
      <c r="U509" s="458"/>
      <c r="V509" s="458"/>
      <c r="W509" s="458"/>
      <c r="X509" s="458"/>
      <c r="Y509" s="458"/>
      <c r="Z509" s="458"/>
      <c r="AA509" s="458"/>
      <c r="AB509" s="458"/>
      <c r="AC509" s="458"/>
      <c r="AD509" s="458"/>
      <c r="AE509" s="458"/>
      <c r="AF509" s="458"/>
      <c r="AG509" s="458"/>
      <c r="AH509" s="458"/>
      <c r="AI509" s="458"/>
      <c r="AJ509" s="458"/>
      <c r="AK509" s="458"/>
      <c r="AL509" s="458"/>
      <c r="AM509" s="458"/>
      <c r="AN509" s="458"/>
      <c r="AO509" s="458"/>
      <c r="AP509" s="458"/>
      <c r="AQ509" s="458"/>
      <c r="AR509" s="458"/>
      <c r="AS509" s="458"/>
      <c r="AT509" s="458"/>
      <c r="AU509" s="458"/>
      <c r="AV509" s="458"/>
      <c r="AW509" s="458"/>
      <c r="AX509" s="458"/>
      <c r="AY509" s="458"/>
      <c r="AZ509" s="458"/>
      <c r="BA509" s="458"/>
      <c r="BB509" s="458"/>
      <c r="BC509" s="458"/>
      <c r="BD509" s="458"/>
      <c r="BE509" s="458"/>
      <c r="BF509" s="458"/>
      <c r="BG509" s="458"/>
      <c r="BH509" s="458"/>
      <c r="BI509" s="458"/>
      <c r="BJ509" s="458"/>
      <c r="BK509" s="458"/>
      <c r="BL509" s="458"/>
      <c r="BM509" s="458"/>
      <c r="BN509" s="458"/>
      <c r="BO509" s="458"/>
      <c r="BP509" s="458"/>
      <c r="BQ509" s="458"/>
      <c r="BR509" s="458"/>
      <c r="BS509" s="458"/>
      <c r="BT509" s="458"/>
      <c r="BU509" s="458"/>
      <c r="BV509" s="458"/>
      <c r="BW509" s="458"/>
      <c r="BX509" s="458"/>
      <c r="BY509" s="458"/>
      <c r="BZ509" s="458"/>
      <c r="CA509" s="458"/>
      <c r="CB509" s="458"/>
      <c r="CC509" s="458"/>
      <c r="CD509" s="458"/>
      <c r="CE509" s="458"/>
      <c r="CF509" s="458"/>
      <c r="CG509" s="458"/>
    </row>
    <row r="510" spans="1:85" ht="16.5" customHeight="1" x14ac:dyDescent="0.3">
      <c r="C510" s="501">
        <v>0</v>
      </c>
      <c r="H510" s="501">
        <v>0</v>
      </c>
      <c r="I510" s="501">
        <v>0</v>
      </c>
      <c r="J510" s="501">
        <v>0</v>
      </c>
      <c r="M510" s="501">
        <v>0</v>
      </c>
      <c r="N510" s="501">
        <v>0</v>
      </c>
      <c r="O510" s="501">
        <v>0</v>
      </c>
      <c r="P510" s="501">
        <v>0</v>
      </c>
      <c r="Q510" s="501">
        <v>0</v>
      </c>
      <c r="R510" s="501">
        <v>0</v>
      </c>
      <c r="S510" s="501">
        <v>0</v>
      </c>
      <c r="T510" s="501"/>
      <c r="U510" s="501"/>
      <c r="V510" s="501"/>
      <c r="W510" s="501">
        <v>0</v>
      </c>
      <c r="X510" s="501">
        <v>0</v>
      </c>
      <c r="Y510" s="501">
        <v>0</v>
      </c>
      <c r="Z510" s="501">
        <v>0</v>
      </c>
      <c r="AA510" s="501">
        <v>0</v>
      </c>
      <c r="AB510" s="501">
        <v>0</v>
      </c>
      <c r="AC510" s="501">
        <v>0</v>
      </c>
      <c r="AD510" s="501">
        <v>0</v>
      </c>
      <c r="AE510" s="501">
        <v>0</v>
      </c>
      <c r="AF510" s="501">
        <v>0</v>
      </c>
      <c r="AG510" s="501">
        <v>0</v>
      </c>
      <c r="AH510" s="501">
        <v>0</v>
      </c>
      <c r="AI510" s="501">
        <v>0</v>
      </c>
      <c r="AJ510" s="501">
        <v>0</v>
      </c>
      <c r="AK510" s="501">
        <v>0</v>
      </c>
      <c r="AL510" s="501">
        <v>0</v>
      </c>
      <c r="AM510" s="501">
        <v>0</v>
      </c>
      <c r="AN510" s="501">
        <v>0</v>
      </c>
      <c r="AO510" s="501">
        <v>0</v>
      </c>
      <c r="AP510" s="501">
        <v>0</v>
      </c>
      <c r="AQ510" s="501">
        <v>0</v>
      </c>
      <c r="AR510" s="501">
        <v>0</v>
      </c>
      <c r="AS510" s="501">
        <v>0</v>
      </c>
      <c r="AT510" s="501">
        <v>0</v>
      </c>
      <c r="AU510" s="501">
        <v>0</v>
      </c>
      <c r="AV510" s="501">
        <v>0</v>
      </c>
      <c r="AW510" s="501">
        <v>0</v>
      </c>
      <c r="AX510" s="501">
        <v>0</v>
      </c>
      <c r="AY510" s="501">
        <v>0</v>
      </c>
      <c r="AZ510" s="501">
        <v>0</v>
      </c>
      <c r="BA510" s="501">
        <v>0</v>
      </c>
      <c r="BB510" s="501">
        <v>0</v>
      </c>
      <c r="BC510" s="501">
        <v>0</v>
      </c>
      <c r="BD510" s="501">
        <v>0</v>
      </c>
      <c r="BE510" s="501">
        <v>0</v>
      </c>
      <c r="BF510" s="501">
        <v>0</v>
      </c>
      <c r="BG510" s="501">
        <v>0</v>
      </c>
      <c r="BH510" s="501">
        <v>0</v>
      </c>
      <c r="BI510" s="501">
        <v>0</v>
      </c>
      <c r="BJ510" s="501">
        <v>0</v>
      </c>
      <c r="BK510" s="501">
        <v>0</v>
      </c>
      <c r="BL510" s="501">
        <v>0</v>
      </c>
      <c r="BM510" s="501">
        <v>0</v>
      </c>
      <c r="BN510" s="501">
        <v>0</v>
      </c>
      <c r="BO510" s="501">
        <v>0</v>
      </c>
      <c r="BP510" s="501">
        <v>0</v>
      </c>
      <c r="BQ510" s="501">
        <v>0</v>
      </c>
      <c r="BR510" s="501">
        <v>0</v>
      </c>
      <c r="BS510" s="501">
        <v>0</v>
      </c>
      <c r="BT510" s="501">
        <v>0</v>
      </c>
      <c r="BU510" s="501">
        <v>0</v>
      </c>
      <c r="BV510" s="501">
        <v>0</v>
      </c>
      <c r="BW510" s="501">
        <v>0</v>
      </c>
      <c r="BX510" s="501">
        <v>0</v>
      </c>
      <c r="BY510" s="501">
        <v>0</v>
      </c>
      <c r="BZ510" s="501">
        <v>0</v>
      </c>
      <c r="CA510" s="501">
        <v>0</v>
      </c>
      <c r="CB510" s="501">
        <v>0</v>
      </c>
      <c r="CC510" s="501">
        <v>0</v>
      </c>
      <c r="CD510" s="501">
        <v>0</v>
      </c>
      <c r="CE510" s="501">
        <v>0</v>
      </c>
      <c r="CF510" s="501">
        <v>0</v>
      </c>
      <c r="CG510" s="501">
        <v>0</v>
      </c>
    </row>
    <row r="511" spans="1:85" ht="17.25" customHeight="1" x14ac:dyDescent="0.3">
      <c r="C511" s="501">
        <v>0</v>
      </c>
      <c r="H511" s="501">
        <v>0</v>
      </c>
      <c r="I511" s="501">
        <v>0</v>
      </c>
      <c r="J511" s="501">
        <v>0</v>
      </c>
      <c r="M511" s="501">
        <v>0</v>
      </c>
      <c r="N511" s="501">
        <v>0</v>
      </c>
      <c r="O511" s="501">
        <v>0</v>
      </c>
      <c r="P511" s="501">
        <v>0</v>
      </c>
      <c r="Q511" s="501">
        <v>0</v>
      </c>
      <c r="R511" s="501">
        <v>0</v>
      </c>
      <c r="S511" s="501">
        <v>0</v>
      </c>
      <c r="T511" s="501"/>
      <c r="U511" s="501"/>
      <c r="V511" s="501"/>
      <c r="W511" s="501">
        <v>0</v>
      </c>
      <c r="X511" s="501">
        <v>0</v>
      </c>
      <c r="Y511" s="501">
        <v>0</v>
      </c>
      <c r="Z511" s="501">
        <v>0</v>
      </c>
      <c r="AA511" s="501">
        <v>0</v>
      </c>
      <c r="AB511" s="501">
        <v>0</v>
      </c>
      <c r="AC511" s="501">
        <v>0</v>
      </c>
      <c r="AD511" s="501">
        <v>0</v>
      </c>
      <c r="AE511" s="501">
        <v>0</v>
      </c>
      <c r="AF511" s="501">
        <v>0</v>
      </c>
      <c r="AG511" s="501">
        <v>0</v>
      </c>
      <c r="AH511" s="501">
        <v>0</v>
      </c>
      <c r="AI511" s="501">
        <v>0</v>
      </c>
      <c r="AJ511" s="501">
        <v>0</v>
      </c>
      <c r="AK511" s="501">
        <v>0</v>
      </c>
      <c r="AL511" s="501">
        <v>0</v>
      </c>
      <c r="AM511" s="501">
        <v>0</v>
      </c>
      <c r="AN511" s="501">
        <v>0</v>
      </c>
      <c r="AO511" s="501">
        <v>0</v>
      </c>
      <c r="AP511" s="501">
        <v>0</v>
      </c>
      <c r="AQ511" s="501">
        <v>0</v>
      </c>
      <c r="AR511" s="501">
        <v>0</v>
      </c>
      <c r="AS511" s="501">
        <v>0</v>
      </c>
      <c r="AT511" s="501">
        <v>0</v>
      </c>
      <c r="AU511" s="501">
        <v>0</v>
      </c>
      <c r="AV511" s="501">
        <v>0</v>
      </c>
      <c r="AW511" s="501">
        <v>0</v>
      </c>
      <c r="AX511" s="501">
        <v>0</v>
      </c>
      <c r="AY511" s="501">
        <v>0</v>
      </c>
      <c r="AZ511" s="501">
        <v>0</v>
      </c>
      <c r="BA511" s="501">
        <v>0</v>
      </c>
      <c r="BB511" s="501">
        <v>0</v>
      </c>
      <c r="BC511" s="501">
        <v>0</v>
      </c>
      <c r="BD511" s="501">
        <v>0</v>
      </c>
      <c r="BE511" s="501">
        <v>0</v>
      </c>
      <c r="BF511" s="501">
        <v>0</v>
      </c>
      <c r="BG511" s="501">
        <v>0</v>
      </c>
      <c r="BH511" s="501">
        <v>0</v>
      </c>
      <c r="BI511" s="501">
        <v>0</v>
      </c>
      <c r="BJ511" s="501">
        <v>0</v>
      </c>
      <c r="BK511" s="501">
        <v>0</v>
      </c>
      <c r="BL511" s="501">
        <v>0</v>
      </c>
      <c r="BM511" s="501">
        <v>0</v>
      </c>
      <c r="BN511" s="501">
        <v>0</v>
      </c>
      <c r="BO511" s="501">
        <v>0</v>
      </c>
      <c r="BP511" s="501">
        <v>0</v>
      </c>
      <c r="BQ511" s="501">
        <v>0</v>
      </c>
      <c r="BR511" s="501">
        <v>0</v>
      </c>
      <c r="BS511" s="501">
        <v>0</v>
      </c>
      <c r="BT511" s="501">
        <v>0</v>
      </c>
      <c r="BU511" s="501">
        <v>0</v>
      </c>
      <c r="BV511" s="501">
        <v>0</v>
      </c>
      <c r="BW511" s="501">
        <v>0</v>
      </c>
      <c r="BX511" s="501">
        <v>0</v>
      </c>
      <c r="BY511" s="501">
        <v>0</v>
      </c>
      <c r="BZ511" s="501">
        <v>0</v>
      </c>
      <c r="CA511" s="501">
        <v>0</v>
      </c>
      <c r="CB511" s="501">
        <v>0</v>
      </c>
      <c r="CC511" s="501">
        <v>0</v>
      </c>
      <c r="CD511" s="501">
        <v>0</v>
      </c>
      <c r="CE511" s="501">
        <v>0</v>
      </c>
      <c r="CF511" s="501">
        <v>0</v>
      </c>
      <c r="CG511" s="501">
        <v>0</v>
      </c>
    </row>
    <row r="512" spans="1:85" ht="16.5" customHeight="1" x14ac:dyDescent="0.3">
      <c r="C512" s="501">
        <v>0</v>
      </c>
      <c r="H512" s="501">
        <v>0</v>
      </c>
      <c r="I512" s="501">
        <v>0</v>
      </c>
      <c r="J512" s="501">
        <v>0</v>
      </c>
      <c r="M512" s="501">
        <v>0</v>
      </c>
      <c r="N512" s="501">
        <v>0</v>
      </c>
      <c r="O512" s="501">
        <v>0</v>
      </c>
      <c r="P512" s="501">
        <v>0</v>
      </c>
      <c r="Q512" s="501">
        <v>0</v>
      </c>
      <c r="R512" s="501">
        <v>0</v>
      </c>
      <c r="S512" s="501">
        <v>0</v>
      </c>
      <c r="T512" s="501"/>
      <c r="U512" s="501"/>
      <c r="V512" s="501"/>
      <c r="W512" s="501">
        <v>0</v>
      </c>
      <c r="X512" s="501">
        <v>0</v>
      </c>
      <c r="Y512" s="501">
        <v>0</v>
      </c>
      <c r="Z512" s="501">
        <v>0</v>
      </c>
      <c r="AA512" s="501">
        <v>0</v>
      </c>
      <c r="AB512" s="501">
        <v>0</v>
      </c>
      <c r="AC512" s="501">
        <v>0</v>
      </c>
      <c r="AD512" s="501">
        <v>0</v>
      </c>
      <c r="AE512" s="501">
        <v>0</v>
      </c>
      <c r="AF512" s="501">
        <v>0</v>
      </c>
      <c r="AG512" s="501">
        <v>0</v>
      </c>
      <c r="AH512" s="501">
        <v>0</v>
      </c>
      <c r="AI512" s="501">
        <v>0</v>
      </c>
      <c r="AJ512" s="501">
        <v>0</v>
      </c>
      <c r="AK512" s="501">
        <v>0</v>
      </c>
      <c r="AL512" s="501">
        <v>0</v>
      </c>
      <c r="AM512" s="501">
        <v>0</v>
      </c>
      <c r="AN512" s="501">
        <v>0</v>
      </c>
      <c r="AO512" s="501">
        <v>0</v>
      </c>
      <c r="AP512" s="501">
        <v>0</v>
      </c>
      <c r="AQ512" s="501">
        <v>0</v>
      </c>
      <c r="AR512" s="501">
        <v>0</v>
      </c>
      <c r="AS512" s="501">
        <v>0</v>
      </c>
      <c r="AT512" s="501">
        <v>0</v>
      </c>
      <c r="AU512" s="501">
        <v>0</v>
      </c>
      <c r="AV512" s="501">
        <v>0</v>
      </c>
      <c r="AW512" s="501">
        <v>0</v>
      </c>
      <c r="AX512" s="501">
        <v>0</v>
      </c>
      <c r="AY512" s="501">
        <v>0</v>
      </c>
      <c r="AZ512" s="501">
        <v>0</v>
      </c>
      <c r="BA512" s="501">
        <v>0</v>
      </c>
      <c r="BB512" s="501">
        <v>0</v>
      </c>
      <c r="BC512" s="501">
        <v>0</v>
      </c>
      <c r="BD512" s="501">
        <v>0</v>
      </c>
      <c r="BE512" s="501">
        <v>0</v>
      </c>
      <c r="BF512" s="501">
        <v>0</v>
      </c>
      <c r="BG512" s="501">
        <v>0</v>
      </c>
      <c r="BH512" s="501">
        <v>0</v>
      </c>
      <c r="BI512" s="501">
        <v>0</v>
      </c>
      <c r="BJ512" s="501">
        <v>0</v>
      </c>
      <c r="BK512" s="501">
        <v>0</v>
      </c>
      <c r="BL512" s="501">
        <v>0</v>
      </c>
      <c r="BM512" s="501">
        <v>0</v>
      </c>
      <c r="BN512" s="501">
        <v>0</v>
      </c>
      <c r="BO512" s="501">
        <v>0</v>
      </c>
      <c r="BP512" s="501">
        <v>0</v>
      </c>
      <c r="BQ512" s="501">
        <v>0</v>
      </c>
      <c r="BR512" s="501">
        <v>0</v>
      </c>
      <c r="BS512" s="501">
        <v>0</v>
      </c>
      <c r="BT512" s="501">
        <v>0</v>
      </c>
      <c r="BU512" s="501">
        <v>0</v>
      </c>
      <c r="BV512" s="501">
        <v>0</v>
      </c>
      <c r="BW512" s="501">
        <v>0</v>
      </c>
      <c r="BX512" s="501">
        <v>0</v>
      </c>
      <c r="BY512" s="501">
        <v>0</v>
      </c>
      <c r="BZ512" s="501">
        <v>0</v>
      </c>
      <c r="CA512" s="501">
        <v>0</v>
      </c>
      <c r="CB512" s="501">
        <v>0</v>
      </c>
      <c r="CC512" s="501">
        <v>0</v>
      </c>
      <c r="CD512" s="501">
        <v>0</v>
      </c>
      <c r="CE512" s="501">
        <v>0</v>
      </c>
      <c r="CF512" s="501">
        <v>0</v>
      </c>
      <c r="CG512" s="501">
        <v>0</v>
      </c>
    </row>
    <row r="513" spans="3:85" ht="16.5" customHeight="1" x14ac:dyDescent="0.3">
      <c r="C513" s="501">
        <v>0</v>
      </c>
      <c r="H513" s="501">
        <v>0</v>
      </c>
      <c r="I513" s="501">
        <v>0</v>
      </c>
      <c r="J513" s="501">
        <v>0</v>
      </c>
      <c r="M513" s="501">
        <v>0</v>
      </c>
      <c r="N513" s="501">
        <v>0</v>
      </c>
      <c r="O513" s="501">
        <v>0</v>
      </c>
      <c r="P513" s="501">
        <v>0</v>
      </c>
      <c r="Q513" s="501">
        <v>0</v>
      </c>
      <c r="R513" s="501">
        <v>0</v>
      </c>
      <c r="S513" s="501">
        <v>0</v>
      </c>
      <c r="T513" s="501"/>
      <c r="U513" s="501"/>
      <c r="V513" s="501"/>
      <c r="W513" s="501">
        <v>0</v>
      </c>
      <c r="X513" s="501">
        <v>0</v>
      </c>
      <c r="Y513" s="501">
        <v>0</v>
      </c>
      <c r="Z513" s="501">
        <v>0</v>
      </c>
      <c r="AA513" s="501">
        <v>0</v>
      </c>
      <c r="AB513" s="501">
        <v>0</v>
      </c>
      <c r="AC513" s="501">
        <v>0</v>
      </c>
      <c r="AD513" s="501">
        <v>0</v>
      </c>
      <c r="AE513" s="501">
        <v>0</v>
      </c>
      <c r="AF513" s="501">
        <v>0</v>
      </c>
      <c r="AG513" s="501">
        <v>0</v>
      </c>
      <c r="AH513" s="501">
        <v>0</v>
      </c>
      <c r="AI513" s="501">
        <v>0</v>
      </c>
      <c r="AJ513" s="501">
        <v>0</v>
      </c>
      <c r="AK513" s="501">
        <v>0</v>
      </c>
      <c r="AL513" s="501">
        <v>0</v>
      </c>
      <c r="AM513" s="501">
        <v>0</v>
      </c>
      <c r="AN513" s="501">
        <v>0</v>
      </c>
      <c r="AO513" s="501">
        <v>0</v>
      </c>
      <c r="AP513" s="501">
        <v>0</v>
      </c>
      <c r="AQ513" s="501">
        <v>0</v>
      </c>
      <c r="AR513" s="501">
        <v>0</v>
      </c>
      <c r="AS513" s="501">
        <v>0</v>
      </c>
      <c r="AT513" s="501">
        <v>0</v>
      </c>
      <c r="AU513" s="501">
        <v>0</v>
      </c>
      <c r="AV513" s="501">
        <v>0</v>
      </c>
      <c r="AW513" s="501">
        <v>0</v>
      </c>
      <c r="AX513" s="501">
        <v>0</v>
      </c>
      <c r="AY513" s="501">
        <v>0</v>
      </c>
      <c r="AZ513" s="501">
        <v>0</v>
      </c>
      <c r="BA513" s="501">
        <v>0</v>
      </c>
      <c r="BB513" s="501">
        <v>0</v>
      </c>
      <c r="BC513" s="501">
        <v>0</v>
      </c>
      <c r="BD513" s="501">
        <v>0</v>
      </c>
      <c r="BE513" s="501">
        <v>0</v>
      </c>
      <c r="BF513" s="501">
        <v>0</v>
      </c>
      <c r="BG513" s="501">
        <v>0</v>
      </c>
      <c r="BH513" s="501">
        <v>0</v>
      </c>
      <c r="BI513" s="501">
        <v>0</v>
      </c>
      <c r="BJ513" s="501">
        <v>0</v>
      </c>
      <c r="BK513" s="501">
        <v>0</v>
      </c>
      <c r="BL513" s="501">
        <v>0</v>
      </c>
      <c r="BM513" s="501">
        <v>0</v>
      </c>
      <c r="BN513" s="501">
        <v>0</v>
      </c>
      <c r="BO513" s="501">
        <v>0</v>
      </c>
      <c r="BP513" s="501">
        <v>0</v>
      </c>
      <c r="BQ513" s="501">
        <v>0</v>
      </c>
      <c r="BR513" s="501">
        <v>0</v>
      </c>
      <c r="BS513" s="501">
        <v>0</v>
      </c>
      <c r="BT513" s="501">
        <v>0</v>
      </c>
      <c r="BU513" s="501">
        <v>0</v>
      </c>
      <c r="BV513" s="501">
        <v>0</v>
      </c>
      <c r="BW513" s="501">
        <v>0</v>
      </c>
      <c r="BX513" s="501">
        <v>0</v>
      </c>
      <c r="BY513" s="501">
        <v>0</v>
      </c>
      <c r="BZ513" s="501">
        <v>0</v>
      </c>
      <c r="CA513" s="501">
        <v>0</v>
      </c>
      <c r="CB513" s="501">
        <v>0</v>
      </c>
      <c r="CC513" s="501">
        <v>0</v>
      </c>
      <c r="CD513" s="501">
        <v>0</v>
      </c>
      <c r="CE513" s="501">
        <v>0</v>
      </c>
      <c r="CF513" s="501">
        <v>0</v>
      </c>
      <c r="CG513" s="501">
        <v>0</v>
      </c>
    </row>
    <row r="514" spans="3:85" ht="16.5" customHeight="1" x14ac:dyDescent="0.3">
      <c r="C514" s="501">
        <v>0</v>
      </c>
      <c r="H514" s="501">
        <v>0</v>
      </c>
      <c r="I514" s="501">
        <v>0</v>
      </c>
      <c r="J514" s="501">
        <v>0</v>
      </c>
      <c r="M514" s="501">
        <v>0</v>
      </c>
      <c r="N514" s="501">
        <v>0</v>
      </c>
      <c r="O514" s="501">
        <v>0</v>
      </c>
      <c r="P514" s="501">
        <v>0</v>
      </c>
      <c r="Q514" s="501">
        <v>0</v>
      </c>
      <c r="R514" s="501">
        <v>0</v>
      </c>
      <c r="S514" s="501">
        <v>0</v>
      </c>
      <c r="T514" s="501"/>
      <c r="U514" s="501"/>
      <c r="V514" s="501"/>
      <c r="W514" s="501">
        <v>0</v>
      </c>
      <c r="X514" s="501">
        <v>0</v>
      </c>
      <c r="Y514" s="501">
        <v>0</v>
      </c>
      <c r="Z514" s="501">
        <v>0</v>
      </c>
      <c r="AA514" s="501">
        <v>0</v>
      </c>
      <c r="AB514" s="501">
        <v>0</v>
      </c>
      <c r="AC514" s="501">
        <v>0</v>
      </c>
      <c r="AD514" s="501">
        <v>0</v>
      </c>
      <c r="AE514" s="501">
        <v>0</v>
      </c>
      <c r="AF514" s="501">
        <v>0</v>
      </c>
      <c r="AG514" s="501">
        <v>0</v>
      </c>
      <c r="AH514" s="501">
        <v>0</v>
      </c>
      <c r="AI514" s="501">
        <v>0</v>
      </c>
      <c r="AJ514" s="501">
        <v>0</v>
      </c>
      <c r="AK514" s="501">
        <v>0</v>
      </c>
      <c r="AL514" s="501">
        <v>0</v>
      </c>
      <c r="AM514" s="501">
        <v>0</v>
      </c>
      <c r="AN514" s="501">
        <v>0</v>
      </c>
      <c r="AO514" s="501">
        <v>0</v>
      </c>
      <c r="AP514" s="501">
        <v>0</v>
      </c>
      <c r="AQ514" s="501">
        <v>0</v>
      </c>
      <c r="AR514" s="501">
        <v>0</v>
      </c>
      <c r="AS514" s="501">
        <v>0</v>
      </c>
      <c r="AT514" s="501">
        <v>0</v>
      </c>
      <c r="AU514" s="501">
        <v>0</v>
      </c>
      <c r="AV514" s="501">
        <v>0</v>
      </c>
      <c r="AW514" s="501">
        <v>0</v>
      </c>
      <c r="AX514" s="501">
        <v>0</v>
      </c>
      <c r="AY514" s="501">
        <v>0</v>
      </c>
      <c r="AZ514" s="501">
        <v>0</v>
      </c>
      <c r="BA514" s="501">
        <v>0</v>
      </c>
      <c r="BB514" s="501">
        <v>0</v>
      </c>
      <c r="BC514" s="501">
        <v>0</v>
      </c>
      <c r="BD514" s="501">
        <v>0</v>
      </c>
      <c r="BE514" s="501">
        <v>0</v>
      </c>
      <c r="BF514" s="501">
        <v>0</v>
      </c>
      <c r="BG514" s="501">
        <v>0</v>
      </c>
      <c r="BH514" s="501">
        <v>0</v>
      </c>
      <c r="BI514" s="501">
        <v>0</v>
      </c>
      <c r="BJ514" s="501">
        <v>0</v>
      </c>
      <c r="BK514" s="501">
        <v>0</v>
      </c>
      <c r="BL514" s="501">
        <v>0</v>
      </c>
      <c r="BM514" s="501">
        <v>0</v>
      </c>
      <c r="BN514" s="501">
        <v>0</v>
      </c>
      <c r="BO514" s="501">
        <v>0</v>
      </c>
      <c r="BP514" s="501">
        <v>0</v>
      </c>
      <c r="BQ514" s="501">
        <v>0</v>
      </c>
      <c r="BR514" s="501">
        <v>0</v>
      </c>
      <c r="BS514" s="501">
        <v>0</v>
      </c>
      <c r="BT514" s="501">
        <v>0</v>
      </c>
      <c r="BU514" s="501">
        <v>0</v>
      </c>
      <c r="BV514" s="501">
        <v>0</v>
      </c>
      <c r="BW514" s="501">
        <v>0</v>
      </c>
      <c r="BX514" s="501">
        <v>0</v>
      </c>
      <c r="BY514" s="501">
        <v>0</v>
      </c>
      <c r="BZ514" s="501">
        <v>0</v>
      </c>
      <c r="CA514" s="501">
        <v>0</v>
      </c>
      <c r="CB514" s="501">
        <v>0</v>
      </c>
      <c r="CC514" s="501">
        <v>0</v>
      </c>
      <c r="CD514" s="501">
        <v>0</v>
      </c>
      <c r="CE514" s="501">
        <v>0</v>
      </c>
      <c r="CF514" s="501">
        <v>0</v>
      </c>
      <c r="CG514" s="501">
        <v>0</v>
      </c>
    </row>
    <row r="515" spans="3:85" ht="17.25" customHeight="1" x14ac:dyDescent="0.3">
      <c r="E515" s="464">
        <f>SUM(E$3:E513)-SUM(E100,E300:E301,E421:E422)</f>
        <v>300681</v>
      </c>
      <c r="F515" s="463"/>
      <c r="G515" s="464">
        <f>SUM(G$3:G513)-SUM(G100,G300:G301,G421:G422)</f>
        <v>30267</v>
      </c>
      <c r="J515" s="470"/>
      <c r="O515" s="458"/>
      <c r="P515" s="458"/>
      <c r="Q515" s="458"/>
      <c r="R515" s="458"/>
      <c r="S515" s="458"/>
      <c r="T515" s="458"/>
      <c r="U515" s="458"/>
      <c r="V515" s="458"/>
      <c r="W515" s="458"/>
      <c r="X515" s="458"/>
      <c r="Y515" s="458"/>
      <c r="Z515" s="458"/>
      <c r="AA515" s="458"/>
      <c r="AB515" s="458"/>
      <c r="AC515" s="458"/>
      <c r="AD515" s="458"/>
      <c r="AE515" s="458"/>
      <c r="AF515" s="458"/>
      <c r="AG515" s="458"/>
      <c r="AH515" s="458"/>
      <c r="AI515" s="458"/>
      <c r="AJ515" s="458"/>
      <c r="AK515" s="458"/>
      <c r="AL515" s="458"/>
      <c r="AM515" s="458"/>
      <c r="AN515" s="458"/>
      <c r="AO515" s="458"/>
      <c r="AP515" s="458"/>
      <c r="AQ515" s="458"/>
      <c r="AR515" s="458"/>
      <c r="AS515" s="458"/>
      <c r="AT515" s="458"/>
      <c r="AU515" s="458"/>
      <c r="AV515" s="458"/>
      <c r="AW515" s="458"/>
      <c r="AX515" s="458"/>
      <c r="AY515" s="458"/>
      <c r="AZ515" s="458"/>
      <c r="BA515" s="458"/>
      <c r="BB515" s="458"/>
      <c r="BC515" s="458"/>
      <c r="BD515" s="458"/>
      <c r="BE515" s="458"/>
      <c r="BF515" s="458"/>
      <c r="BG515" s="458"/>
      <c r="BH515" s="458"/>
      <c r="BI515" s="458"/>
      <c r="BJ515" s="458"/>
      <c r="BK515" s="458"/>
      <c r="BL515" s="458"/>
      <c r="BM515" s="458"/>
      <c r="BN515" s="458"/>
      <c r="BO515" s="458"/>
      <c r="BP515" s="458"/>
      <c r="BQ515" s="458"/>
      <c r="BR515" s="458"/>
      <c r="BS515" s="458"/>
      <c r="BT515" s="458"/>
      <c r="BU515" s="458"/>
      <c r="BV515" s="458"/>
      <c r="BW515" s="458"/>
      <c r="BX515" s="458"/>
      <c r="BY515" s="458"/>
      <c r="BZ515" s="458"/>
      <c r="CA515" s="458"/>
      <c r="CB515" s="458"/>
      <c r="CC515" s="458"/>
      <c r="CD515" s="458"/>
      <c r="CE515" s="458"/>
      <c r="CF515" s="458"/>
      <c r="CG515" s="458"/>
    </row>
    <row r="516" spans="3:85" x14ac:dyDescent="0.3">
      <c r="F516" s="463"/>
      <c r="M516" s="460">
        <v>64</v>
      </c>
      <c r="O516" s="458"/>
      <c r="P516" s="458"/>
      <c r="Q516" s="458"/>
      <c r="R516" s="458"/>
      <c r="S516" s="458"/>
      <c r="T516" s="458"/>
      <c r="U516" s="458"/>
      <c r="V516" s="458"/>
      <c r="W516" s="458"/>
      <c r="X516" s="458"/>
      <c r="Y516" s="458"/>
      <c r="Z516" s="458"/>
      <c r="AA516" s="458"/>
      <c r="AB516" s="458"/>
      <c r="AC516" s="458"/>
      <c r="AD516" s="458"/>
      <c r="AE516" s="458"/>
      <c r="AF516" s="458"/>
      <c r="AG516" s="458"/>
      <c r="AH516" s="458"/>
      <c r="AI516" s="458"/>
      <c r="AJ516" s="458"/>
      <c r="AK516" s="458"/>
      <c r="AL516" s="458"/>
      <c r="AM516" s="458"/>
      <c r="AN516" s="458"/>
      <c r="AO516" s="458"/>
      <c r="AP516" s="458"/>
      <c r="AQ516" s="458"/>
      <c r="AR516" s="458"/>
      <c r="AS516" s="458"/>
      <c r="AT516" s="458"/>
      <c r="AU516" s="458"/>
      <c r="AV516" s="458"/>
      <c r="AW516" s="458"/>
      <c r="AX516" s="458"/>
      <c r="AY516" s="458"/>
      <c r="AZ516" s="458"/>
      <c r="BA516" s="458"/>
      <c r="BB516" s="458"/>
      <c r="BC516" s="458"/>
      <c r="BD516" s="458"/>
      <c r="BE516" s="458"/>
      <c r="BF516" s="458"/>
      <c r="BG516" s="458"/>
      <c r="BH516" s="458"/>
      <c r="BI516" s="458"/>
      <c r="BJ516" s="458"/>
      <c r="BK516" s="458"/>
      <c r="BL516" s="458"/>
      <c r="BM516" s="458"/>
      <c r="BN516" s="458"/>
      <c r="BO516" s="458"/>
      <c r="BP516" s="458"/>
      <c r="BQ516" s="458"/>
      <c r="BR516" s="458"/>
      <c r="BS516" s="458"/>
      <c r="BT516" s="458"/>
      <c r="BU516" s="458"/>
      <c r="BV516" s="458"/>
      <c r="BW516" s="458"/>
      <c r="BX516" s="458"/>
      <c r="BY516" s="458"/>
      <c r="BZ516" s="458"/>
      <c r="CA516" s="458"/>
      <c r="CB516" s="458"/>
      <c r="CC516" s="458"/>
      <c r="CD516" s="458"/>
      <c r="CE516" s="458"/>
      <c r="CF516" s="458"/>
      <c r="CG516" s="458"/>
    </row>
    <row r="517" spans="3:85" x14ac:dyDescent="0.3">
      <c r="M517" s="460">
        <v>281</v>
      </c>
    </row>
    <row r="518" spans="3:85" x14ac:dyDescent="0.3">
      <c r="M518" s="460">
        <v>64</v>
      </c>
    </row>
    <row r="519" spans="3:85" x14ac:dyDescent="0.3">
      <c r="M519" s="460">
        <v>657</v>
      </c>
    </row>
    <row r="520" spans="3:85" x14ac:dyDescent="0.3">
      <c r="M520" s="460">
        <v>284</v>
      </c>
    </row>
    <row r="521" spans="3:85" x14ac:dyDescent="0.3">
      <c r="M521" s="460">
        <v>1019</v>
      </c>
    </row>
    <row r="522" spans="3:85" x14ac:dyDescent="0.3">
      <c r="M522" s="460">
        <v>64</v>
      </c>
    </row>
    <row r="523" spans="3:85" x14ac:dyDescent="0.3">
      <c r="M523" s="460">
        <v>1044</v>
      </c>
    </row>
    <row r="524" spans="3:85" x14ac:dyDescent="0.3">
      <c r="M524" s="460">
        <v>64</v>
      </c>
    </row>
    <row r="525" spans="3:85" x14ac:dyDescent="0.3">
      <c r="M525" s="460">
        <v>606</v>
      </c>
    </row>
    <row r="526" spans="3:85" x14ac:dyDescent="0.3">
      <c r="M526" s="460">
        <v>507</v>
      </c>
    </row>
    <row r="527" spans="3:85" x14ac:dyDescent="0.3">
      <c r="M527" s="460">
        <v>649</v>
      </c>
    </row>
    <row r="528" spans="3:85" x14ac:dyDescent="0.3">
      <c r="M528" s="460">
        <v>372</v>
      </c>
    </row>
    <row r="529" spans="13:13" x14ac:dyDescent="0.3">
      <c r="M529" s="460">
        <v>2345</v>
      </c>
    </row>
    <row r="530" spans="13:13" x14ac:dyDescent="0.3">
      <c r="M530" s="460">
        <v>622</v>
      </c>
    </row>
    <row r="531" spans="13:13" x14ac:dyDescent="0.3">
      <c r="M531" s="460">
        <v>283</v>
      </c>
    </row>
    <row r="532" spans="13:13" x14ac:dyDescent="0.3">
      <c r="M532" s="460">
        <v>129</v>
      </c>
    </row>
    <row r="533" spans="13:13" x14ac:dyDescent="0.3">
      <c r="M533" s="460">
        <v>340</v>
      </c>
    </row>
    <row r="534" spans="13:13" x14ac:dyDescent="0.3">
      <c r="M534" s="460">
        <v>481</v>
      </c>
    </row>
    <row r="535" spans="13:13" x14ac:dyDescent="0.3">
      <c r="M535" s="460">
        <v>478</v>
      </c>
    </row>
    <row r="536" spans="13:13" x14ac:dyDescent="0.3">
      <c r="M536" s="460">
        <v>666</v>
      </c>
    </row>
    <row r="537" spans="13:13" x14ac:dyDescent="0.3">
      <c r="M537" s="460">
        <v>64</v>
      </c>
    </row>
    <row r="538" spans="13:13" x14ac:dyDescent="0.3">
      <c r="M538" s="460">
        <v>143</v>
      </c>
    </row>
    <row r="539" spans="13:13" x14ac:dyDescent="0.3">
      <c r="M539" s="460">
        <v>295</v>
      </c>
    </row>
    <row r="540" spans="13:13" x14ac:dyDescent="0.3">
      <c r="M540" s="460">
        <v>810</v>
      </c>
    </row>
    <row r="541" spans="13:13" x14ac:dyDescent="0.3">
      <c r="M541" s="460">
        <v>129</v>
      </c>
    </row>
    <row r="542" spans="13:13" x14ac:dyDescent="0.3">
      <c r="M542" s="460">
        <v>129</v>
      </c>
    </row>
    <row r="543" spans="13:13" x14ac:dyDescent="0.3">
      <c r="M543" s="460">
        <v>124</v>
      </c>
    </row>
    <row r="544" spans="13:13" x14ac:dyDescent="0.3">
      <c r="M544" s="460">
        <v>809</v>
      </c>
    </row>
    <row r="545" spans="13:13" x14ac:dyDescent="0.3">
      <c r="M545" s="460">
        <v>268</v>
      </c>
    </row>
    <row r="546" spans="13:13" x14ac:dyDescent="0.3">
      <c r="M546" s="460">
        <v>139</v>
      </c>
    </row>
    <row r="547" spans="13:13" x14ac:dyDescent="0.3">
      <c r="M547" s="460">
        <v>417</v>
      </c>
    </row>
    <row r="548" spans="13:13" x14ac:dyDescent="0.3">
      <c r="M548" s="460">
        <v>651</v>
      </c>
    </row>
    <row r="549" spans="13:13" x14ac:dyDescent="0.3">
      <c r="M549" s="460">
        <v>64</v>
      </c>
    </row>
    <row r="550" spans="13:13" x14ac:dyDescent="0.3">
      <c r="M550" s="460">
        <v>504</v>
      </c>
    </row>
    <row r="551" spans="13:13" x14ac:dyDescent="0.3">
      <c r="M551" s="460">
        <v>628</v>
      </c>
    </row>
    <row r="552" spans="13:13" x14ac:dyDescent="0.3">
      <c r="M552" s="460">
        <v>650</v>
      </c>
    </row>
    <row r="553" spans="13:13" x14ac:dyDescent="0.3">
      <c r="M553" s="460">
        <v>244</v>
      </c>
    </row>
    <row r="554" spans="13:13" x14ac:dyDescent="0.3">
      <c r="M554" s="460">
        <v>493</v>
      </c>
    </row>
    <row r="555" spans="13:13" x14ac:dyDescent="0.3">
      <c r="M555" s="460">
        <v>455</v>
      </c>
    </row>
    <row r="556" spans="13:13" x14ac:dyDescent="0.3">
      <c r="M556" s="460">
        <v>711</v>
      </c>
    </row>
    <row r="557" spans="13:13" x14ac:dyDescent="0.3">
      <c r="M557" s="460">
        <v>432</v>
      </c>
    </row>
    <row r="558" spans="13:13" x14ac:dyDescent="0.3">
      <c r="M558" s="460">
        <v>64</v>
      </c>
    </row>
    <row r="559" spans="13:13" x14ac:dyDescent="0.3">
      <c r="M559" s="460">
        <v>713</v>
      </c>
    </row>
    <row r="560" spans="13:13" x14ac:dyDescent="0.3">
      <c r="M560" s="460">
        <v>64</v>
      </c>
    </row>
    <row r="561" spans="13:13" x14ac:dyDescent="0.3">
      <c r="M561" s="460">
        <v>489</v>
      </c>
    </row>
    <row r="562" spans="13:13" x14ac:dyDescent="0.3">
      <c r="M562" s="460">
        <v>278</v>
      </c>
    </row>
    <row r="563" spans="13:13" x14ac:dyDescent="0.3">
      <c r="M563" s="460">
        <v>64</v>
      </c>
    </row>
    <row r="564" spans="13:13" x14ac:dyDescent="0.3">
      <c r="M564" s="460">
        <v>298</v>
      </c>
    </row>
    <row r="565" spans="13:13" x14ac:dyDescent="0.3">
      <c r="M565" s="460">
        <v>124</v>
      </c>
    </row>
    <row r="566" spans="13:13" x14ac:dyDescent="0.3">
      <c r="M566" s="460">
        <v>643</v>
      </c>
    </row>
    <row r="567" spans="13:13" x14ac:dyDescent="0.3">
      <c r="M567" s="460">
        <v>720</v>
      </c>
    </row>
    <row r="568" spans="13:13" x14ac:dyDescent="0.3">
      <c r="M568" s="460">
        <v>756</v>
      </c>
    </row>
    <row r="569" spans="13:13" x14ac:dyDescent="0.3">
      <c r="M569" s="460">
        <v>124</v>
      </c>
    </row>
    <row r="570" spans="13:13" x14ac:dyDescent="0.3">
      <c r="M570" s="460">
        <v>641</v>
      </c>
    </row>
    <row r="571" spans="13:13" x14ac:dyDescent="0.3">
      <c r="M571" s="460">
        <v>700</v>
      </c>
    </row>
    <row r="572" spans="13:13" x14ac:dyDescent="0.3">
      <c r="M572" s="460">
        <v>946</v>
      </c>
    </row>
    <row r="573" spans="13:13" x14ac:dyDescent="0.3">
      <c r="M573" s="460">
        <v>301</v>
      </c>
    </row>
    <row r="574" spans="13:13" x14ac:dyDescent="0.3">
      <c r="M574" s="460">
        <v>436</v>
      </c>
    </row>
    <row r="575" spans="13:13" x14ac:dyDescent="0.3">
      <c r="M575" s="481">
        <v>1130</v>
      </c>
    </row>
    <row r="576" spans="13:13" x14ac:dyDescent="0.3">
      <c r="M576" s="460">
        <v>134</v>
      </c>
    </row>
    <row r="577" spans="13:13" x14ac:dyDescent="0.3">
      <c r="M577" s="460">
        <v>64</v>
      </c>
    </row>
    <row r="578" spans="13:13" x14ac:dyDescent="0.3">
      <c r="M578" s="460">
        <v>64</v>
      </c>
    </row>
    <row r="579" spans="13:13" x14ac:dyDescent="0.3">
      <c r="M579" s="460">
        <v>173</v>
      </c>
    </row>
    <row r="580" spans="13:13" x14ac:dyDescent="0.3">
      <c r="M580" s="460">
        <v>64</v>
      </c>
    </row>
    <row r="581" spans="13:13" x14ac:dyDescent="0.3">
      <c r="M581" s="460">
        <v>64</v>
      </c>
    </row>
    <row r="582" spans="13:13" x14ac:dyDescent="0.3">
      <c r="M582" s="460">
        <v>647</v>
      </c>
    </row>
    <row r="583" spans="13:13" x14ac:dyDescent="0.3">
      <c r="M583" s="460">
        <v>287</v>
      </c>
    </row>
    <row r="584" spans="13:13" x14ac:dyDescent="0.3">
      <c r="M584" s="460">
        <v>708</v>
      </c>
    </row>
    <row r="585" spans="13:13" x14ac:dyDescent="0.3">
      <c r="M585" s="460">
        <v>64</v>
      </c>
    </row>
    <row r="586" spans="13:13" x14ac:dyDescent="0.3">
      <c r="M586" s="460">
        <v>114</v>
      </c>
    </row>
    <row r="587" spans="13:13" x14ac:dyDescent="0.3">
      <c r="M587" s="460">
        <v>307</v>
      </c>
    </row>
    <row r="588" spans="13:13" x14ac:dyDescent="0.3">
      <c r="M588" s="460">
        <v>168</v>
      </c>
    </row>
    <row r="589" spans="13:13" x14ac:dyDescent="0.3">
      <c r="M589" s="460">
        <v>808</v>
      </c>
    </row>
    <row r="590" spans="13:13" x14ac:dyDescent="0.3">
      <c r="M590" s="460">
        <v>208</v>
      </c>
    </row>
    <row r="591" spans="13:13" x14ac:dyDescent="0.3">
      <c r="M591" s="460">
        <v>198</v>
      </c>
    </row>
    <row r="592" spans="13:13" x14ac:dyDescent="0.3">
      <c r="M592" s="460">
        <v>292</v>
      </c>
    </row>
    <row r="593" spans="13:13" x14ac:dyDescent="0.3">
      <c r="M593" s="460">
        <v>248</v>
      </c>
    </row>
    <row r="594" spans="13:13" x14ac:dyDescent="0.3">
      <c r="M594" s="460">
        <v>601</v>
      </c>
    </row>
    <row r="595" spans="13:13" x14ac:dyDescent="0.3">
      <c r="M595" s="460">
        <v>64</v>
      </c>
    </row>
    <row r="596" spans="13:13" x14ac:dyDescent="0.3">
      <c r="M596" s="460">
        <v>627</v>
      </c>
    </row>
    <row r="597" spans="13:13" x14ac:dyDescent="0.3">
      <c r="M597" s="460">
        <v>676</v>
      </c>
    </row>
    <row r="598" spans="13:13" x14ac:dyDescent="0.3">
      <c r="M598" s="460">
        <v>661</v>
      </c>
    </row>
    <row r="599" spans="13:13" x14ac:dyDescent="0.3">
      <c r="M599" s="460">
        <v>719</v>
      </c>
    </row>
    <row r="600" spans="13:13" x14ac:dyDescent="0.3">
      <c r="M600" s="460">
        <v>547</v>
      </c>
    </row>
    <row r="601" spans="13:13" x14ac:dyDescent="0.3">
      <c r="M601" s="460">
        <v>129</v>
      </c>
    </row>
    <row r="602" spans="13:13" x14ac:dyDescent="0.3">
      <c r="M602" s="460">
        <v>64</v>
      </c>
    </row>
    <row r="603" spans="13:13" x14ac:dyDescent="0.3">
      <c r="M603" s="460">
        <v>667</v>
      </c>
    </row>
    <row r="604" spans="13:13" x14ac:dyDescent="0.3">
      <c r="M604" s="460">
        <v>139</v>
      </c>
    </row>
    <row r="605" spans="13:13" x14ac:dyDescent="0.3">
      <c r="M605" s="460">
        <v>60</v>
      </c>
    </row>
    <row r="606" spans="13:13" x14ac:dyDescent="0.3">
      <c r="M606" s="460">
        <v>309</v>
      </c>
    </row>
    <row r="607" spans="13:13" x14ac:dyDescent="0.3">
      <c r="M607" s="460">
        <v>64</v>
      </c>
    </row>
    <row r="608" spans="13:13" x14ac:dyDescent="0.3">
      <c r="M608" s="460">
        <v>930</v>
      </c>
    </row>
    <row r="609" spans="13:13" x14ac:dyDescent="0.3">
      <c r="M609" s="460">
        <v>343</v>
      </c>
    </row>
    <row r="610" spans="13:13" x14ac:dyDescent="0.3">
      <c r="M610" s="460">
        <v>119</v>
      </c>
    </row>
    <row r="611" spans="13:13" x14ac:dyDescent="0.3">
      <c r="M611" s="460">
        <v>1358</v>
      </c>
    </row>
    <row r="612" spans="13:13" x14ac:dyDescent="0.3">
      <c r="M612" s="460">
        <v>731</v>
      </c>
    </row>
    <row r="613" spans="13:13" x14ac:dyDescent="0.3">
      <c r="M613" s="460" t="str">
        <f>COUNT(M3:M507) &amp;" / " &amp; SUM(M516:M612)</f>
        <v>113 / 41089</v>
      </c>
    </row>
  </sheetData>
  <autoFilter ref="A1:XEL504"/>
  <sortState ref="A2:CJ493">
    <sortCondition ref="K2:K493"/>
    <sortCondition ref="L2:L493"/>
    <sortCondition ref="A2:A493"/>
  </sortState>
  <conditionalFormatting sqref="K130:L130 K303:L323 M136 M140 K324 K423:L458 K138:L149 K152:L237 K460:L491 K132:L136 K3:L128 K325:L419 K239:L260 K264:L300">
    <cfRule type="expression" dxfId="171" priority="135">
      <formula>$C3="D"</formula>
    </cfRule>
  </conditionalFormatting>
  <conditionalFormatting sqref="I264:I299 I303:I399 I423:I491 I138:I149 I152:I237 I132:I136 I3:I130 I403:I419 I239:I260">
    <cfRule type="expression" dxfId="170" priority="134">
      <formula>$I3-$H3 &gt; 0</formula>
    </cfRule>
  </conditionalFormatting>
  <conditionalFormatting sqref="K130 K460:K481 K423:K458 K138:K149 K152:K237 K132:K136 K3:K128 K303:K419 K239:K260 K264:K300">
    <cfRule type="expression" dxfId="169" priority="116">
      <formula>$M3=1</formula>
    </cfRule>
  </conditionalFormatting>
  <conditionalFormatting sqref="H237">
    <cfRule type="expression" dxfId="168" priority="113">
      <formula>$I237-$H237 &gt; 0</formula>
    </cfRule>
  </conditionalFormatting>
  <conditionalFormatting sqref="K261:L261 Z261:AA261 AL261:AM261 AX261:AY261 BJ261:BK261 BV261:BW261 CH261:CI261 CK261:CL261 CW261:CX261 DI261:DJ261 DU261:DV261 EG261:EH261 ES261:ET261 FE261:FF261 FQ261:FR261 GC261:GD261 GO261:GP261 HA261:HB261 HM261:HN261 HY261:HZ261 IK261:IL261 IW261:IX261 JI261:JJ261 JU261:JV261 KG261:KH261 KS261:KT261 LE261:LF261 LQ261:LR261 MC261:MD261 MO261:MP261 NA261:NB261 NM261:NN261 NY261:NZ261 OK261:OL261 OW261:OX261 PI261:PJ261 PU261:PV261 QG261:QH261 QS261:QT261 RE261:RF261 RQ261:RR261 SC261:SD261 SO261:SP261 TA261:TB261 TM261:TN261 TY261:TZ261 UK261:UL261 UW261:UX261 VI261:VJ261 VU261:VV261 WG261:WH261 WS261:WT261 XE261:XF261 XQ261:XR261 YC261:YD261 YO261:YP261 ZA261:ZB261 ZM261:ZN261 ZY261:ZZ261 AAK261:AAL261 AAW261:AAX261 ABI261:ABJ261 ABU261:ABV261 ACG261:ACH261 ACS261:ACT261 ADE261:ADF261 ADQ261:ADR261 AEC261:AED261 AEO261:AEP261 AFA261:AFB261 AFM261:AFN261 AFY261:AFZ261 AGK261:AGL261 AGW261:AGX261 AHI261:AHJ261 AHU261:AHV261 AIG261:AIH261 AIS261:AIT261 AJE261:AJF261 AJQ261:AJR261 AKC261:AKD261 AKO261:AKP261 ALA261:ALB261 ALM261:ALN261 ALY261:ALZ261 AMK261:AML261 AMW261:AMX261 ANI261:ANJ261 ANU261:ANV261 AOG261:AOH261 AOS261:AOT261 APE261:APF261 APQ261:APR261 AQC261:AQD261 AQO261:AQP261 ARA261:ARB261 ARM261:ARN261 ARY261:ARZ261 ASK261:ASL261 ASW261:ASX261 ATI261:ATJ261 ATU261:ATV261 AUG261:AUH261 AUS261:AUT261 AVE261:AVF261 AVQ261:AVR261 AWC261:AWD261 AWO261:AWP261 AXA261:AXB261 AXM261:AXN261 AXY261:AXZ261 AYK261:AYL261 AYW261:AYX261 AZI261:AZJ261 AZU261:AZV261 BAG261:BAH261 BAS261:BAT261 BBE261:BBF261 BBQ261:BBR261 BCC261:BCD261 BCO261:BCP261 BDA261:BDB261 BDM261:BDN261 BDY261:BDZ261 BEK261:BEL261 BEW261:BEX261 BFI261:BFJ261 BFU261:BFV261 BGG261:BGH261 BGS261:BGT261 BHE261:BHF261 BHQ261:BHR261 BIC261:BID261 BIO261:BIP261 BJA261:BJB261 BJM261:BJN261 BJY261:BJZ261 BKK261:BKL261 BKW261:BKX261 BLI261:BLJ261 BLU261:BLV261 BMG261:BMH261 BMS261:BMT261 BNE261:BNF261 BNQ261:BNR261 BOC261:BOD261 BOO261:BOP261 BPA261:BPB261 BPM261:BPN261 BPY261:BPZ261 BQK261:BQL261 BQW261:BQX261 BRI261:BRJ261 BRU261:BRV261 BSG261:BSH261 BSS261:BST261 BTE261:BTF261 BTQ261:BTR261 BUC261:BUD261 BUO261:BUP261 BVA261:BVB261 BVM261:BVN261 BVY261:BVZ261 BWK261:BWL261 BWW261:BWX261 BXI261:BXJ261 BXU261:BXV261 BYG261:BYH261 BYS261:BYT261 BZE261:BZF261 BZQ261:BZR261 CAC261:CAD261 CAO261:CAP261 CBA261:CBB261 CBM261:CBN261 CBY261:CBZ261 CCK261:CCL261 CCW261:CCX261 CDI261:CDJ261 CDU261:CDV261 CEG261:CEH261 CES261:CET261 CFE261:CFF261 CFQ261:CFR261 CGC261:CGD261 CGO261:CGP261 CHA261:CHB261 CHM261:CHN261 CHY261:CHZ261 CIK261:CIL261 CIW261:CIX261 CJI261:CJJ261 CJU261:CJV261 CKG261:CKH261 CKS261:CKT261 CLE261:CLF261 CLQ261:CLR261 CMC261:CMD261 CMO261:CMP261 CNA261:CNB261 CNM261:CNN261 CNY261:CNZ261 COK261:COL261 COW261:COX261 CPI261:CPJ261 CPU261:CPV261 CQG261:CQH261 CQS261:CQT261 CRE261:CRF261 CRQ261:CRR261 CSC261:CSD261 CSO261:CSP261 CTA261:CTB261 CTM261:CTN261 CTY261:CTZ261 CUK261:CUL261 CUW261:CUX261 CVI261:CVJ261 CVU261:CVV261 CWG261:CWH261 CWS261:CWT261 CXE261:CXF261 CXQ261:CXR261 CYC261:CYD261 CYO261:CYP261 CZA261:CZB261 CZM261:CZN261 CZY261:CZZ261 DAK261:DAL261 DAW261:DAX261 DBI261:DBJ261 DBU261:DBV261 DCG261:DCH261 DCS261:DCT261 DDE261:DDF261 DDQ261:DDR261 DEC261:DED261 DEO261:DEP261 DFA261:DFB261 DFM261:DFN261 DFY261:DFZ261 DGK261:DGL261 DGW261:DGX261 DHI261:DHJ261 DHU261:DHV261 DIG261:DIH261 DIS261:DIT261 DJE261:DJF261 DJQ261:DJR261 DKC261:DKD261 DKO261:DKP261 DLA261:DLB261 DLM261:DLN261 DLY261:DLZ261 DMK261:DML261 DMW261:DMX261 DNI261:DNJ261 DNU261:DNV261 DOG261:DOH261 DOS261:DOT261 DPE261:DPF261 DPQ261:DPR261 DQC261:DQD261 DQO261:DQP261 DRA261:DRB261 DRM261:DRN261 DRY261:DRZ261 DSK261:DSL261 DSW261:DSX261 DTI261:DTJ261 DTU261:DTV261 DUG261:DUH261 DUS261:DUT261 DVE261:DVF261 DVQ261:DVR261 DWC261:DWD261 DWO261:DWP261 DXA261:DXB261 DXM261:DXN261 DXY261:DXZ261 DYK261:DYL261 DYW261:DYX261 DZI261:DZJ261 DZU261:DZV261 EAG261:EAH261 EAS261:EAT261 EBE261:EBF261 EBQ261:EBR261 ECC261:ECD261 ECO261:ECP261 EDA261:EDB261 EDM261:EDN261 EDY261:EDZ261 EEK261:EEL261 EEW261:EEX261 EFI261:EFJ261 EFU261:EFV261 EGG261:EGH261 EGS261:EGT261 EHE261:EHF261 EHQ261:EHR261 EIC261:EID261 EIO261:EIP261 EJA261:EJB261 EJM261:EJN261 EJY261:EJZ261 EKK261:EKL261 EKW261:EKX261 ELI261:ELJ261 ELU261:ELV261 EMG261:EMH261 EMS261:EMT261 ENE261:ENF261 ENQ261:ENR261 EOC261:EOD261 EOO261:EOP261 EPA261:EPB261 EPM261:EPN261 EPY261:EPZ261 EQK261:EQL261 EQW261:EQX261 ERI261:ERJ261 ERU261:ERV261 ESG261:ESH261 ESS261:EST261 ETE261:ETF261 ETQ261:ETR261 EUC261:EUD261 EUO261:EUP261 EVA261:EVB261 EVM261:EVN261 EVY261:EVZ261 EWK261:EWL261 EWW261:EWX261 EXI261:EXJ261 EXU261:EXV261 EYG261:EYH261 EYS261:EYT261 EZE261:EZF261 EZQ261:EZR261 FAC261:FAD261 FAO261:FAP261 FBA261:FBB261 FBM261:FBN261 FBY261:FBZ261 FCK261:FCL261 FCW261:FCX261 FDI261:FDJ261 FDU261:FDV261 FEG261:FEH261 FES261:FET261 FFE261:FFF261 FFQ261:FFR261 FGC261:FGD261 FGO261:FGP261 FHA261:FHB261 FHM261:FHN261 FHY261:FHZ261 FIK261:FIL261 FIW261:FIX261 FJI261:FJJ261 FJU261:FJV261 FKG261:FKH261 FKS261:FKT261 FLE261:FLF261 FLQ261:FLR261 FMC261:FMD261 FMO261:FMP261 FNA261:FNB261 FNM261:FNN261 FNY261:FNZ261 FOK261:FOL261 FOW261:FOX261 FPI261:FPJ261 FPU261:FPV261 FQG261:FQH261 FQS261:FQT261 FRE261:FRF261 FRQ261:FRR261 FSC261:FSD261 FSO261:FSP261 FTA261:FTB261 FTM261:FTN261 FTY261:FTZ261 FUK261:FUL261 FUW261:FUX261 FVI261:FVJ261 FVU261:FVV261 FWG261:FWH261 FWS261:FWT261 FXE261:FXF261 FXQ261:FXR261 FYC261:FYD261 FYO261:FYP261 FZA261:FZB261 FZM261:FZN261 FZY261:FZZ261 GAK261:GAL261 GAW261:GAX261 GBI261:GBJ261 GBU261:GBV261 GCG261:GCH261 GCS261:GCT261 GDE261:GDF261 GDQ261:GDR261 GEC261:GED261 GEO261:GEP261 GFA261:GFB261 GFM261:GFN261 GFY261:GFZ261 GGK261:GGL261 GGW261:GGX261 GHI261:GHJ261 GHU261:GHV261 GIG261:GIH261 GIS261:GIT261 GJE261:GJF261 GJQ261:GJR261 GKC261:GKD261 GKO261:GKP261 GLA261:GLB261 GLM261:GLN261 GLY261:GLZ261 GMK261:GML261 GMW261:GMX261 GNI261:GNJ261 GNU261:GNV261 GOG261:GOH261 GOS261:GOT261 GPE261:GPF261 GPQ261:GPR261 GQC261:GQD261 GQO261:GQP261 GRA261:GRB261 GRM261:GRN261 GRY261:GRZ261 GSK261:GSL261 GSW261:GSX261 GTI261:GTJ261 GTU261:GTV261 GUG261:GUH261 GUS261:GUT261 GVE261:GVF261 GVQ261:GVR261 GWC261:GWD261 GWO261:GWP261 GXA261:GXB261 GXM261:GXN261 GXY261:GXZ261 GYK261:GYL261 GYW261:GYX261 GZI261:GZJ261 GZU261:GZV261 HAG261:HAH261 HAS261:HAT261 HBE261:HBF261 HBQ261:HBR261 HCC261:HCD261 HCO261:HCP261 HDA261:HDB261 HDM261:HDN261 HDY261:HDZ261 HEK261:HEL261 HEW261:HEX261 HFI261:HFJ261 HFU261:HFV261 HGG261:HGH261 HGS261:HGT261 HHE261:HHF261 HHQ261:HHR261 HIC261:HID261 HIO261:HIP261 HJA261:HJB261 HJM261:HJN261 HJY261:HJZ261 HKK261:HKL261 HKW261:HKX261 HLI261:HLJ261 HLU261:HLV261 HMG261:HMH261 HMS261:HMT261 HNE261:HNF261 HNQ261:HNR261 HOC261:HOD261 HOO261:HOP261 HPA261:HPB261 HPM261:HPN261 HPY261:HPZ261 HQK261:HQL261 HQW261:HQX261 HRI261:HRJ261 HRU261:HRV261 HSG261:HSH261 HSS261:HST261 HTE261:HTF261 HTQ261:HTR261 HUC261:HUD261 HUO261:HUP261 HVA261:HVB261 HVM261:HVN261 HVY261:HVZ261 HWK261:HWL261 HWW261:HWX261 HXI261:HXJ261 HXU261:HXV261 HYG261:HYH261 HYS261:HYT261 HZE261:HZF261 HZQ261:HZR261 IAC261:IAD261 IAO261:IAP261 IBA261:IBB261 IBM261:IBN261 IBY261:IBZ261 ICK261:ICL261 ICW261:ICX261 IDI261:IDJ261 IDU261:IDV261 IEG261:IEH261 IES261:IET261 IFE261:IFF261 IFQ261:IFR261 IGC261:IGD261 IGO261:IGP261 IHA261:IHB261 IHM261:IHN261 IHY261:IHZ261 IIK261:IIL261 IIW261:IIX261 IJI261:IJJ261 IJU261:IJV261 IKG261:IKH261 IKS261:IKT261 ILE261:ILF261 ILQ261:ILR261 IMC261:IMD261 IMO261:IMP261 INA261:INB261 INM261:INN261 INY261:INZ261 IOK261:IOL261 IOW261:IOX261 IPI261:IPJ261 IPU261:IPV261 IQG261:IQH261 IQS261:IQT261 IRE261:IRF261 IRQ261:IRR261 ISC261:ISD261 ISO261:ISP261 ITA261:ITB261 ITM261:ITN261 ITY261:ITZ261 IUK261:IUL261 IUW261:IUX261 IVI261:IVJ261 IVU261:IVV261 IWG261:IWH261 IWS261:IWT261 IXE261:IXF261 IXQ261:IXR261 IYC261:IYD261 IYO261:IYP261 IZA261:IZB261 IZM261:IZN261 IZY261:IZZ261 JAK261:JAL261 JAW261:JAX261 JBI261:JBJ261 JBU261:JBV261 JCG261:JCH261 JCS261:JCT261 JDE261:JDF261 JDQ261:JDR261 JEC261:JED261 JEO261:JEP261 JFA261:JFB261 JFM261:JFN261 JFY261:JFZ261 JGK261:JGL261 JGW261:JGX261 JHI261:JHJ261 JHU261:JHV261 JIG261:JIH261 JIS261:JIT261 JJE261:JJF261 JJQ261:JJR261 JKC261:JKD261 JKO261:JKP261 JLA261:JLB261 JLM261:JLN261 JLY261:JLZ261 JMK261:JML261 JMW261:JMX261 JNI261:JNJ261 JNU261:JNV261 JOG261:JOH261 JOS261:JOT261 JPE261:JPF261 JPQ261:JPR261 JQC261:JQD261 JQO261:JQP261 JRA261:JRB261 JRM261:JRN261 JRY261:JRZ261 JSK261:JSL261 JSW261:JSX261 JTI261:JTJ261 JTU261:JTV261 JUG261:JUH261 JUS261:JUT261 JVE261:JVF261 JVQ261:JVR261 JWC261:JWD261 JWO261:JWP261 JXA261:JXB261 JXM261:JXN261 JXY261:JXZ261 JYK261:JYL261 JYW261:JYX261 JZI261:JZJ261 JZU261:JZV261 KAG261:KAH261 KAS261:KAT261 KBE261:KBF261 KBQ261:KBR261 KCC261:KCD261 KCO261:KCP261 KDA261:KDB261 KDM261:KDN261 KDY261:KDZ261 KEK261:KEL261 KEW261:KEX261 KFI261:KFJ261 KFU261:KFV261 KGG261:KGH261 KGS261:KGT261 KHE261:KHF261 KHQ261:KHR261 KIC261:KID261 KIO261:KIP261 KJA261:KJB261 KJM261:KJN261 KJY261:KJZ261 KKK261:KKL261 KKW261:KKX261 KLI261:KLJ261 KLU261:KLV261 KMG261:KMH261 KMS261:KMT261 KNE261:KNF261 KNQ261:KNR261 KOC261:KOD261 KOO261:KOP261 KPA261:KPB261 KPM261:KPN261 KPY261:KPZ261 KQK261:KQL261 KQW261:KQX261 KRI261:KRJ261 KRU261:KRV261 KSG261:KSH261 KSS261:KST261 KTE261:KTF261 KTQ261:KTR261 KUC261:KUD261 KUO261:KUP261 KVA261:KVB261 KVM261:KVN261 KVY261:KVZ261 KWK261:KWL261 KWW261:KWX261 KXI261:KXJ261 KXU261:KXV261 KYG261:KYH261 KYS261:KYT261 KZE261:KZF261 KZQ261:KZR261 LAC261:LAD261 LAO261:LAP261 LBA261:LBB261 LBM261:LBN261 LBY261:LBZ261 LCK261:LCL261 LCW261:LCX261 LDI261:LDJ261 LDU261:LDV261 LEG261:LEH261 LES261:LET261 LFE261:LFF261 LFQ261:LFR261 LGC261:LGD261 LGO261:LGP261 LHA261:LHB261 LHM261:LHN261 LHY261:LHZ261 LIK261:LIL261 LIW261:LIX261 LJI261:LJJ261 LJU261:LJV261 LKG261:LKH261 LKS261:LKT261 LLE261:LLF261 LLQ261:LLR261 LMC261:LMD261 LMO261:LMP261 LNA261:LNB261 LNM261:LNN261 LNY261:LNZ261 LOK261:LOL261 LOW261:LOX261 LPI261:LPJ261 LPU261:LPV261 LQG261:LQH261 LQS261:LQT261 LRE261:LRF261 LRQ261:LRR261 LSC261:LSD261 LSO261:LSP261 LTA261:LTB261 LTM261:LTN261 LTY261:LTZ261 LUK261:LUL261 LUW261:LUX261 LVI261:LVJ261 LVU261:LVV261 LWG261:LWH261 LWS261:LWT261 LXE261:LXF261 LXQ261:LXR261 LYC261:LYD261 LYO261:LYP261 LZA261:LZB261 LZM261:LZN261 LZY261:LZZ261 MAK261:MAL261 MAW261:MAX261 MBI261:MBJ261 MBU261:MBV261 MCG261:MCH261 MCS261:MCT261 MDE261:MDF261 MDQ261:MDR261 MEC261:MED261 MEO261:MEP261 MFA261:MFB261 MFM261:MFN261 MFY261:MFZ261 MGK261:MGL261 MGW261:MGX261 MHI261:MHJ261 MHU261:MHV261 MIG261:MIH261 MIS261:MIT261 MJE261:MJF261 MJQ261:MJR261 MKC261:MKD261 MKO261:MKP261 MLA261:MLB261 MLM261:MLN261 MLY261:MLZ261 MMK261:MML261 MMW261:MMX261 MNI261:MNJ261 MNU261:MNV261 MOG261:MOH261 MOS261:MOT261 MPE261:MPF261 MPQ261:MPR261 MQC261:MQD261 MQO261:MQP261 MRA261:MRB261 MRM261:MRN261 MRY261:MRZ261 MSK261:MSL261 MSW261:MSX261 MTI261:MTJ261 MTU261:MTV261 MUG261:MUH261 MUS261:MUT261 MVE261:MVF261 MVQ261:MVR261 MWC261:MWD261 MWO261:MWP261 MXA261:MXB261 MXM261:MXN261 MXY261:MXZ261 MYK261:MYL261 MYW261:MYX261 MZI261:MZJ261 MZU261:MZV261 NAG261:NAH261 NAS261:NAT261 NBE261:NBF261 NBQ261:NBR261 NCC261:NCD261 NCO261:NCP261 NDA261:NDB261 NDM261:NDN261 NDY261:NDZ261 NEK261:NEL261 NEW261:NEX261 NFI261:NFJ261 NFU261:NFV261 NGG261:NGH261 NGS261:NGT261 NHE261:NHF261 NHQ261:NHR261 NIC261:NID261 NIO261:NIP261 NJA261:NJB261 NJM261:NJN261 NJY261:NJZ261 NKK261:NKL261 NKW261:NKX261 NLI261:NLJ261 NLU261:NLV261 NMG261:NMH261 NMS261:NMT261 NNE261:NNF261 NNQ261:NNR261 NOC261:NOD261 NOO261:NOP261 NPA261:NPB261 NPM261:NPN261 NPY261:NPZ261 NQK261:NQL261 NQW261:NQX261 NRI261:NRJ261 NRU261:NRV261 NSG261:NSH261 NSS261:NST261 NTE261:NTF261 NTQ261:NTR261 NUC261:NUD261 NUO261:NUP261 NVA261:NVB261 NVM261:NVN261 NVY261:NVZ261 NWK261:NWL261 NWW261:NWX261 NXI261:NXJ261 NXU261:NXV261 NYG261:NYH261 NYS261:NYT261 NZE261:NZF261 NZQ261:NZR261 OAC261:OAD261 OAO261:OAP261 OBA261:OBB261 OBM261:OBN261 OBY261:OBZ261 OCK261:OCL261 OCW261:OCX261 ODI261:ODJ261 ODU261:ODV261 OEG261:OEH261 OES261:OET261 OFE261:OFF261 OFQ261:OFR261 OGC261:OGD261 OGO261:OGP261 OHA261:OHB261 OHM261:OHN261 OHY261:OHZ261 OIK261:OIL261 OIW261:OIX261 OJI261:OJJ261 OJU261:OJV261 OKG261:OKH261 OKS261:OKT261 OLE261:OLF261 OLQ261:OLR261 OMC261:OMD261 OMO261:OMP261 ONA261:ONB261 ONM261:ONN261 ONY261:ONZ261 OOK261:OOL261 OOW261:OOX261 OPI261:OPJ261 OPU261:OPV261 OQG261:OQH261 OQS261:OQT261 ORE261:ORF261 ORQ261:ORR261 OSC261:OSD261 OSO261:OSP261 OTA261:OTB261 OTM261:OTN261 OTY261:OTZ261 OUK261:OUL261 OUW261:OUX261 OVI261:OVJ261 OVU261:OVV261 OWG261:OWH261 OWS261:OWT261 OXE261:OXF261 OXQ261:OXR261 OYC261:OYD261 OYO261:OYP261 OZA261:OZB261 OZM261:OZN261 OZY261:OZZ261 PAK261:PAL261 PAW261:PAX261 PBI261:PBJ261 PBU261:PBV261 PCG261:PCH261 PCS261:PCT261 PDE261:PDF261 PDQ261:PDR261 PEC261:PED261 PEO261:PEP261 PFA261:PFB261 PFM261:PFN261 PFY261:PFZ261 PGK261:PGL261 PGW261:PGX261 PHI261:PHJ261 PHU261:PHV261 PIG261:PIH261 PIS261:PIT261 PJE261:PJF261 PJQ261:PJR261 PKC261:PKD261 PKO261:PKP261 PLA261:PLB261 PLM261:PLN261 PLY261:PLZ261 PMK261:PML261 PMW261:PMX261 PNI261:PNJ261 PNU261:PNV261 POG261:POH261 POS261:POT261 PPE261:PPF261 PPQ261:PPR261 PQC261:PQD261 PQO261:PQP261 PRA261:PRB261 PRM261:PRN261 PRY261:PRZ261 PSK261:PSL261 PSW261:PSX261 PTI261:PTJ261 PTU261:PTV261 PUG261:PUH261 PUS261:PUT261 PVE261:PVF261 PVQ261:PVR261 PWC261:PWD261 PWO261:PWP261 PXA261:PXB261 PXM261:PXN261 PXY261:PXZ261 PYK261:PYL261 PYW261:PYX261 PZI261:PZJ261 PZU261:PZV261 QAG261:QAH261 QAS261:QAT261 QBE261:QBF261 QBQ261:QBR261 QCC261:QCD261 QCO261:QCP261 QDA261:QDB261 QDM261:QDN261 QDY261:QDZ261 QEK261:QEL261 QEW261:QEX261 QFI261:QFJ261 QFU261:QFV261 QGG261:QGH261 QGS261:QGT261 QHE261:QHF261 QHQ261:QHR261 QIC261:QID261 QIO261:QIP261 QJA261:QJB261 QJM261:QJN261 QJY261:QJZ261 QKK261:QKL261 QKW261:QKX261 QLI261:QLJ261 QLU261:QLV261 QMG261:QMH261 QMS261:QMT261 QNE261:QNF261 QNQ261:QNR261 QOC261:QOD261 QOO261:QOP261 QPA261:QPB261 QPM261:QPN261 QPY261:QPZ261 QQK261:QQL261 QQW261:QQX261 QRI261:QRJ261 QRU261:QRV261 QSG261:QSH261 QSS261:QST261 QTE261:QTF261 QTQ261:QTR261 QUC261:QUD261 QUO261:QUP261 QVA261:QVB261 QVM261:QVN261 QVY261:QVZ261 QWK261:QWL261 QWW261:QWX261 QXI261:QXJ261 QXU261:QXV261 QYG261:QYH261 QYS261:QYT261 QZE261:QZF261 QZQ261:QZR261 RAC261:RAD261 RAO261:RAP261 RBA261:RBB261 RBM261:RBN261 RBY261:RBZ261 RCK261:RCL261 RCW261:RCX261 RDI261:RDJ261 RDU261:RDV261 REG261:REH261 RES261:RET261 RFE261:RFF261 RFQ261:RFR261 RGC261:RGD261 RGO261:RGP261 RHA261:RHB261 RHM261:RHN261 RHY261:RHZ261 RIK261:RIL261 RIW261:RIX261 RJI261:RJJ261 RJU261:RJV261 RKG261:RKH261 RKS261:RKT261 RLE261:RLF261 RLQ261:RLR261 RMC261:RMD261 RMO261:RMP261 RNA261:RNB261 RNM261:RNN261 RNY261:RNZ261 ROK261:ROL261 ROW261:ROX261 RPI261:RPJ261 RPU261:RPV261 RQG261:RQH261 RQS261:RQT261 RRE261:RRF261 RRQ261:RRR261 RSC261:RSD261 RSO261:RSP261 RTA261:RTB261 RTM261:RTN261 RTY261:RTZ261 RUK261:RUL261 RUW261:RUX261 RVI261:RVJ261 RVU261:RVV261 RWG261:RWH261 RWS261:RWT261 RXE261:RXF261 RXQ261:RXR261 RYC261:RYD261 RYO261:RYP261 RZA261:RZB261 RZM261:RZN261 RZY261:RZZ261 SAK261:SAL261 SAW261:SAX261 SBI261:SBJ261 SBU261:SBV261 SCG261:SCH261 SCS261:SCT261 SDE261:SDF261 SDQ261:SDR261 SEC261:SED261 SEO261:SEP261 SFA261:SFB261 SFM261:SFN261 SFY261:SFZ261 SGK261:SGL261 SGW261:SGX261 SHI261:SHJ261 SHU261:SHV261 SIG261:SIH261 SIS261:SIT261 SJE261:SJF261 SJQ261:SJR261 SKC261:SKD261 SKO261:SKP261 SLA261:SLB261 SLM261:SLN261 SLY261:SLZ261 SMK261:SML261 SMW261:SMX261 SNI261:SNJ261 SNU261:SNV261 SOG261:SOH261 SOS261:SOT261 SPE261:SPF261 SPQ261:SPR261 SQC261:SQD261 SQO261:SQP261 SRA261:SRB261 SRM261:SRN261 SRY261:SRZ261 SSK261:SSL261 SSW261:SSX261 STI261:STJ261 STU261:STV261 SUG261:SUH261 SUS261:SUT261 SVE261:SVF261 SVQ261:SVR261 SWC261:SWD261 SWO261:SWP261 SXA261:SXB261 SXM261:SXN261 SXY261:SXZ261 SYK261:SYL261 SYW261:SYX261 SZI261:SZJ261 SZU261:SZV261 TAG261:TAH261 TAS261:TAT261 TBE261:TBF261 TBQ261:TBR261 TCC261:TCD261 TCO261:TCP261 TDA261:TDB261 TDM261:TDN261 TDY261:TDZ261 TEK261:TEL261 TEW261:TEX261 TFI261:TFJ261 TFU261:TFV261 TGG261:TGH261 TGS261:TGT261 THE261:THF261 THQ261:THR261 TIC261:TID261 TIO261:TIP261 TJA261:TJB261 TJM261:TJN261 TJY261:TJZ261 TKK261:TKL261 TKW261:TKX261 TLI261:TLJ261 TLU261:TLV261 TMG261:TMH261 TMS261:TMT261 TNE261:TNF261 TNQ261:TNR261 TOC261:TOD261 TOO261:TOP261 TPA261:TPB261 TPM261:TPN261 TPY261:TPZ261 TQK261:TQL261 TQW261:TQX261 TRI261:TRJ261 TRU261:TRV261 TSG261:TSH261 TSS261:TST261 TTE261:TTF261 TTQ261:TTR261 TUC261:TUD261 TUO261:TUP261 TVA261:TVB261 TVM261:TVN261 TVY261:TVZ261 TWK261:TWL261 TWW261:TWX261 TXI261:TXJ261 TXU261:TXV261 TYG261:TYH261 TYS261:TYT261 TZE261:TZF261 TZQ261:TZR261 UAC261:UAD261 UAO261:UAP261 UBA261:UBB261 UBM261:UBN261 UBY261:UBZ261 UCK261:UCL261 UCW261:UCX261 UDI261:UDJ261 UDU261:UDV261 UEG261:UEH261 UES261:UET261 UFE261:UFF261 UFQ261:UFR261 UGC261:UGD261 UGO261:UGP261 UHA261:UHB261 UHM261:UHN261 UHY261:UHZ261 UIK261:UIL261 UIW261:UIX261 UJI261:UJJ261 UJU261:UJV261 UKG261:UKH261 UKS261:UKT261 ULE261:ULF261 ULQ261:ULR261 UMC261:UMD261 UMO261:UMP261 UNA261:UNB261 UNM261:UNN261 UNY261:UNZ261 UOK261:UOL261 UOW261:UOX261 UPI261:UPJ261 UPU261:UPV261 UQG261:UQH261 UQS261:UQT261 URE261:URF261 URQ261:URR261 USC261:USD261 USO261:USP261 UTA261:UTB261 UTM261:UTN261 UTY261:UTZ261 UUK261:UUL261 UUW261:UUX261 UVI261:UVJ261 UVU261:UVV261 UWG261:UWH261 UWS261:UWT261 UXE261:UXF261 UXQ261:UXR261 UYC261:UYD261 UYO261:UYP261 UZA261:UZB261 UZM261:UZN261 UZY261:UZZ261 VAK261:VAL261 VAW261:VAX261 VBI261:VBJ261 VBU261:VBV261 VCG261:VCH261 VCS261:VCT261 VDE261:VDF261 VDQ261:VDR261 VEC261:VED261 VEO261:VEP261 VFA261:VFB261 VFM261:VFN261 VFY261:VFZ261 VGK261:VGL261 VGW261:VGX261 VHI261:VHJ261 VHU261:VHV261 VIG261:VIH261 VIS261:VIT261 VJE261:VJF261 VJQ261:VJR261 VKC261:VKD261 VKO261:VKP261 VLA261:VLB261 VLM261:VLN261 VLY261:VLZ261 VMK261:VML261 VMW261:VMX261 VNI261:VNJ261 VNU261:VNV261 VOG261:VOH261 VOS261:VOT261 VPE261:VPF261 VPQ261:VPR261 VQC261:VQD261 VQO261:VQP261 VRA261:VRB261 VRM261:VRN261 VRY261:VRZ261 VSK261:VSL261 VSW261:VSX261 VTI261:VTJ261 VTU261:VTV261 VUG261:VUH261 VUS261:VUT261 VVE261:VVF261 VVQ261:VVR261 VWC261:VWD261 VWO261:VWP261 VXA261:VXB261 VXM261:VXN261 VXY261:VXZ261 VYK261:VYL261 VYW261:VYX261 VZI261:VZJ261 VZU261:VZV261 WAG261:WAH261 WAS261:WAT261 WBE261:WBF261 WBQ261:WBR261 WCC261:WCD261 WCO261:WCP261 WDA261:WDB261 WDM261:WDN261 WDY261:WDZ261 WEK261:WEL261 WEW261:WEX261 WFI261:WFJ261 WFU261:WFV261 WGG261:WGH261 WGS261:WGT261 WHE261:WHF261 WHQ261:WHR261 WIC261:WID261 WIO261:WIP261 WJA261:WJB261 WJM261:WJN261 WJY261:WJZ261 WKK261:WKL261 WKW261:WKX261 WLI261:WLJ261 WLU261:WLV261 WMG261:WMH261 WMS261:WMT261 WNE261:WNF261 WNQ261:WNR261 WOC261:WOD261 WOO261:WOP261 WPA261:WPB261 WPM261:WPN261 WPY261:WPZ261 WQK261:WQL261 WQW261:WQX261 WRI261:WRJ261 WRU261:WRV261 WSG261:WSH261 WSS261:WST261 WTE261:WTF261 WTQ261:WTR261 WUC261:WUD261 WUO261:WUP261 WVA261:WVB261 WVM261:WVN261 WVY261:WVZ261 WWK261:WWL261 WWW261:WWX261 WXI261:WXJ261 WXU261:WXV261 WYG261:WYH261 WYS261:WYT261 WZE261:WZF261 WZQ261:WZR261 XAC261:XAD261 XAO261:XAP261 XBA261:XBB261 XBM261:XBN261 XBY261:XBZ261 XCK261:XCL261 XCW261:XCX261 XDI261:XDJ261 XDU261:XDV261 XEG261:XEH261">
    <cfRule type="expression" dxfId="167" priority="112">
      <formula>$C261="D"</formula>
    </cfRule>
  </conditionalFormatting>
  <conditionalFormatting sqref="I261 X261 AJ261 AV261 BH261 BT261 CF261 CU261 DG261 DS261 EE261 EQ261 FC261 FO261 GA261 GM261 GY261 HK261 HW261 II261 IU261 JG261 JS261 KE261 KQ261 LC261 LO261 MA261 MM261 MY261 NK261 NW261 OI261 OU261 PG261 PS261 QE261 QQ261 RC261 RO261 SA261 SM261 SY261 TK261 TW261 UI261 UU261 VG261 VS261 WE261 WQ261 XC261 XO261 YA261 YM261 YY261 ZK261 ZW261 AAI261 AAU261 ABG261 ABS261 ACE261 ACQ261 ADC261 ADO261 AEA261 AEM261 AEY261 AFK261 AFW261 AGI261 AGU261 AHG261 AHS261 AIE261 AIQ261 AJC261 AJO261 AKA261 AKM261 AKY261 ALK261 ALW261 AMI261 AMU261 ANG261 ANS261 AOE261 AOQ261 APC261 APO261 AQA261 AQM261 AQY261 ARK261 ARW261 ASI261 ASU261 ATG261 ATS261 AUE261 AUQ261 AVC261 AVO261 AWA261 AWM261 AWY261 AXK261 AXW261 AYI261 AYU261 AZG261 AZS261 BAE261 BAQ261 BBC261 BBO261 BCA261 BCM261 BCY261 BDK261 BDW261 BEI261 BEU261 BFG261 BFS261 BGE261 BGQ261 BHC261 BHO261 BIA261 BIM261 BIY261 BJK261 BJW261 BKI261 BKU261 BLG261 BLS261 BME261 BMQ261 BNC261 BNO261 BOA261 BOM261 BOY261 BPK261 BPW261 BQI261 BQU261 BRG261 BRS261 BSE261 BSQ261 BTC261 BTO261 BUA261 BUM261 BUY261 BVK261 BVW261 BWI261 BWU261 BXG261 BXS261 BYE261 BYQ261 BZC261 BZO261 CAA261 CAM261 CAY261 CBK261 CBW261 CCI261 CCU261 CDG261 CDS261 CEE261 CEQ261 CFC261 CFO261 CGA261 CGM261 CGY261 CHK261 CHW261 CII261 CIU261 CJG261 CJS261 CKE261 CKQ261 CLC261 CLO261 CMA261 CMM261 CMY261 CNK261 CNW261 COI261 COU261 CPG261 CPS261 CQE261 CQQ261 CRC261 CRO261 CSA261 CSM261 CSY261 CTK261 CTW261 CUI261 CUU261 CVG261 CVS261 CWE261 CWQ261 CXC261 CXO261 CYA261 CYM261 CYY261 CZK261 CZW261 DAI261 DAU261 DBG261 DBS261 DCE261 DCQ261 DDC261 DDO261 DEA261 DEM261 DEY261 DFK261 DFW261 DGI261 DGU261 DHG261 DHS261 DIE261 DIQ261 DJC261 DJO261 DKA261 DKM261 DKY261 DLK261 DLW261 DMI261 DMU261 DNG261 DNS261 DOE261 DOQ261 DPC261 DPO261 DQA261 DQM261 DQY261 DRK261 DRW261 DSI261 DSU261 DTG261 DTS261 DUE261 DUQ261 DVC261 DVO261 DWA261 DWM261 DWY261 DXK261 DXW261 DYI261 DYU261 DZG261 DZS261 EAE261 EAQ261 EBC261 EBO261 ECA261 ECM261 ECY261 EDK261 EDW261 EEI261 EEU261 EFG261 EFS261 EGE261 EGQ261 EHC261 EHO261 EIA261 EIM261 EIY261 EJK261 EJW261 EKI261 EKU261 ELG261 ELS261 EME261 EMQ261 ENC261 ENO261 EOA261 EOM261 EOY261 EPK261 EPW261 EQI261 EQU261 ERG261 ERS261 ESE261 ESQ261 ETC261 ETO261 EUA261 EUM261 EUY261 EVK261 EVW261 EWI261 EWU261 EXG261 EXS261 EYE261 EYQ261 EZC261 EZO261 FAA261 FAM261 FAY261 FBK261 FBW261 FCI261 FCU261 FDG261 FDS261 FEE261 FEQ261 FFC261 FFO261 FGA261 FGM261 FGY261 FHK261 FHW261 FII261 FIU261 FJG261 FJS261 FKE261 FKQ261 FLC261 FLO261 FMA261 FMM261 FMY261 FNK261 FNW261 FOI261 FOU261 FPG261 FPS261 FQE261 FQQ261 FRC261 FRO261 FSA261 FSM261 FSY261 FTK261 FTW261 FUI261 FUU261 FVG261 FVS261 FWE261 FWQ261 FXC261 FXO261 FYA261 FYM261 FYY261 FZK261 FZW261 GAI261 GAU261 GBG261 GBS261 GCE261 GCQ261 GDC261 GDO261 GEA261 GEM261 GEY261 GFK261 GFW261 GGI261 GGU261 GHG261 GHS261 GIE261 GIQ261 GJC261 GJO261 GKA261 GKM261 GKY261 GLK261 GLW261 GMI261 GMU261 GNG261 GNS261 GOE261 GOQ261 GPC261 GPO261 GQA261 GQM261 GQY261 GRK261 GRW261 GSI261 GSU261 GTG261 GTS261 GUE261 GUQ261 GVC261 GVO261 GWA261 GWM261 GWY261 GXK261 GXW261 GYI261 GYU261 GZG261 GZS261 HAE261 HAQ261 HBC261 HBO261 HCA261 HCM261 HCY261 HDK261 HDW261 HEI261 HEU261 HFG261 HFS261 HGE261 HGQ261 HHC261 HHO261 HIA261 HIM261 HIY261 HJK261 HJW261 HKI261 HKU261 HLG261 HLS261 HME261 HMQ261 HNC261 HNO261 HOA261 HOM261 HOY261 HPK261 HPW261 HQI261 HQU261 HRG261 HRS261 HSE261 HSQ261 HTC261 HTO261 HUA261 HUM261 HUY261 HVK261 HVW261 HWI261 HWU261 HXG261 HXS261 HYE261 HYQ261 HZC261 HZO261 IAA261 IAM261 IAY261 IBK261 IBW261 ICI261 ICU261 IDG261 IDS261 IEE261 IEQ261 IFC261 IFO261 IGA261 IGM261 IGY261 IHK261 IHW261 III261 IIU261 IJG261 IJS261 IKE261 IKQ261 ILC261 ILO261 IMA261 IMM261 IMY261 INK261 INW261 IOI261 IOU261 IPG261 IPS261 IQE261 IQQ261 IRC261 IRO261 ISA261 ISM261 ISY261 ITK261 ITW261 IUI261 IUU261 IVG261 IVS261 IWE261 IWQ261 IXC261 IXO261 IYA261 IYM261 IYY261 IZK261 IZW261 JAI261 JAU261 JBG261 JBS261 JCE261 JCQ261 JDC261 JDO261 JEA261 JEM261 JEY261 JFK261 JFW261 JGI261 JGU261 JHG261 JHS261 JIE261 JIQ261 JJC261 JJO261 JKA261 JKM261 JKY261 JLK261 JLW261 JMI261 JMU261 JNG261 JNS261 JOE261 JOQ261 JPC261 JPO261 JQA261 JQM261 JQY261 JRK261 JRW261 JSI261 JSU261 JTG261 JTS261 JUE261 JUQ261 JVC261 JVO261 JWA261 JWM261 JWY261 JXK261 JXW261 JYI261 JYU261 JZG261 JZS261 KAE261 KAQ261 KBC261 KBO261 KCA261 KCM261 KCY261 KDK261 KDW261 KEI261 KEU261 KFG261 KFS261 KGE261 KGQ261 KHC261 KHO261 KIA261 KIM261 KIY261 KJK261 KJW261 KKI261 KKU261 KLG261 KLS261 KME261 KMQ261 KNC261 KNO261 KOA261 KOM261 KOY261 KPK261 KPW261 KQI261 KQU261 KRG261 KRS261 KSE261 KSQ261 KTC261 KTO261 KUA261 KUM261 KUY261 KVK261 KVW261 KWI261 KWU261 KXG261 KXS261 KYE261 KYQ261 KZC261 KZO261 LAA261 LAM261 LAY261 LBK261 LBW261 LCI261 LCU261 LDG261 LDS261 LEE261 LEQ261 LFC261 LFO261 LGA261 LGM261 LGY261 LHK261 LHW261 LII261 LIU261 LJG261 LJS261 LKE261 LKQ261 LLC261 LLO261 LMA261 LMM261 LMY261 LNK261 LNW261 LOI261 LOU261 LPG261 LPS261 LQE261 LQQ261 LRC261 LRO261 LSA261 LSM261 LSY261 LTK261 LTW261 LUI261 LUU261 LVG261 LVS261 LWE261 LWQ261 LXC261 LXO261 LYA261 LYM261 LYY261 LZK261 LZW261 MAI261 MAU261 MBG261 MBS261 MCE261 MCQ261 MDC261 MDO261 MEA261 MEM261 MEY261 MFK261 MFW261 MGI261 MGU261 MHG261 MHS261 MIE261 MIQ261 MJC261 MJO261 MKA261 MKM261 MKY261 MLK261 MLW261 MMI261 MMU261 MNG261 MNS261 MOE261 MOQ261 MPC261 MPO261 MQA261 MQM261 MQY261 MRK261 MRW261 MSI261 MSU261 MTG261 MTS261 MUE261 MUQ261 MVC261 MVO261 MWA261 MWM261 MWY261 MXK261 MXW261 MYI261 MYU261 MZG261 MZS261 NAE261 NAQ261 NBC261 NBO261 NCA261 NCM261 NCY261 NDK261 NDW261 NEI261 NEU261 NFG261 NFS261 NGE261 NGQ261 NHC261 NHO261 NIA261 NIM261 NIY261 NJK261 NJW261 NKI261 NKU261 NLG261 NLS261 NME261 NMQ261 NNC261 NNO261 NOA261 NOM261 NOY261 NPK261 NPW261 NQI261 NQU261 NRG261 NRS261 NSE261 NSQ261 NTC261 NTO261 NUA261 NUM261 NUY261 NVK261 NVW261 NWI261 NWU261 NXG261 NXS261 NYE261 NYQ261 NZC261 NZO261 OAA261 OAM261 OAY261 OBK261 OBW261 OCI261 OCU261 ODG261 ODS261 OEE261 OEQ261 OFC261 OFO261 OGA261 OGM261 OGY261 OHK261 OHW261 OII261 OIU261 OJG261 OJS261 OKE261 OKQ261 OLC261 OLO261 OMA261 OMM261 OMY261 ONK261 ONW261 OOI261 OOU261 OPG261 OPS261 OQE261 OQQ261 ORC261 ORO261 OSA261 OSM261 OSY261 OTK261 OTW261 OUI261 OUU261 OVG261 OVS261 OWE261 OWQ261 OXC261 OXO261 OYA261 OYM261 OYY261 OZK261 OZW261 PAI261 PAU261 PBG261 PBS261 PCE261 PCQ261 PDC261 PDO261 PEA261 PEM261 PEY261 PFK261 PFW261 PGI261 PGU261 PHG261 PHS261 PIE261 PIQ261 PJC261 PJO261 PKA261 PKM261 PKY261 PLK261 PLW261 PMI261 PMU261 PNG261 PNS261 POE261 POQ261 PPC261 PPO261 PQA261 PQM261 PQY261 PRK261 PRW261 PSI261 PSU261 PTG261 PTS261 PUE261 PUQ261 PVC261 PVO261 PWA261 PWM261 PWY261 PXK261 PXW261 PYI261 PYU261 PZG261 PZS261 QAE261 QAQ261 QBC261 QBO261 QCA261 QCM261 QCY261 QDK261 QDW261 QEI261 QEU261 QFG261 QFS261 QGE261 QGQ261 QHC261 QHO261 QIA261 QIM261 QIY261 QJK261 QJW261 QKI261 QKU261 QLG261 QLS261 QME261 QMQ261 QNC261 QNO261 QOA261 QOM261 QOY261 QPK261 QPW261 QQI261 QQU261 QRG261 QRS261 QSE261 QSQ261 QTC261 QTO261 QUA261 QUM261 QUY261 QVK261 QVW261 QWI261 QWU261 QXG261 QXS261 QYE261 QYQ261 QZC261 QZO261 RAA261 RAM261 RAY261 RBK261 RBW261 RCI261 RCU261 RDG261 RDS261 REE261 REQ261 RFC261 RFO261 RGA261 RGM261 RGY261 RHK261 RHW261 RII261 RIU261 RJG261 RJS261 RKE261 RKQ261 RLC261 RLO261 RMA261 RMM261 RMY261 RNK261 RNW261 ROI261 ROU261 RPG261 RPS261 RQE261 RQQ261 RRC261 RRO261 RSA261 RSM261 RSY261 RTK261 RTW261 RUI261 RUU261 RVG261 RVS261 RWE261 RWQ261 RXC261 RXO261 RYA261 RYM261 RYY261 RZK261 RZW261 SAI261 SAU261 SBG261 SBS261 SCE261 SCQ261 SDC261 SDO261 SEA261 SEM261 SEY261 SFK261 SFW261 SGI261 SGU261 SHG261 SHS261 SIE261 SIQ261 SJC261 SJO261 SKA261 SKM261 SKY261 SLK261 SLW261 SMI261 SMU261 SNG261 SNS261 SOE261 SOQ261 SPC261 SPO261 SQA261 SQM261 SQY261 SRK261 SRW261 SSI261 SSU261 STG261 STS261 SUE261 SUQ261 SVC261 SVO261 SWA261 SWM261 SWY261 SXK261 SXW261 SYI261 SYU261 SZG261 SZS261 TAE261 TAQ261 TBC261 TBO261 TCA261 TCM261 TCY261 TDK261 TDW261 TEI261 TEU261 TFG261 TFS261 TGE261 TGQ261 THC261 THO261 TIA261 TIM261 TIY261 TJK261 TJW261 TKI261 TKU261 TLG261 TLS261 TME261 TMQ261 TNC261 TNO261 TOA261 TOM261 TOY261 TPK261 TPW261 TQI261 TQU261 TRG261 TRS261 TSE261 TSQ261 TTC261 TTO261 TUA261 TUM261 TUY261 TVK261 TVW261 TWI261 TWU261 TXG261 TXS261 TYE261 TYQ261 TZC261 TZO261 UAA261 UAM261 UAY261 UBK261 UBW261 UCI261 UCU261 UDG261 UDS261 UEE261 UEQ261 UFC261 UFO261 UGA261 UGM261 UGY261 UHK261 UHW261 UII261 UIU261 UJG261 UJS261 UKE261 UKQ261 ULC261 ULO261 UMA261 UMM261 UMY261 UNK261 UNW261 UOI261 UOU261 UPG261 UPS261 UQE261 UQQ261 URC261 URO261 USA261 USM261 USY261 UTK261 UTW261 UUI261 UUU261 UVG261 UVS261 UWE261 UWQ261 UXC261 UXO261 UYA261 UYM261 UYY261 UZK261 UZW261 VAI261 VAU261 VBG261 VBS261 VCE261 VCQ261 VDC261 VDO261 VEA261 VEM261 VEY261 VFK261 VFW261 VGI261 VGU261 VHG261 VHS261 VIE261 VIQ261 VJC261 VJO261 VKA261 VKM261 VKY261 VLK261 VLW261 VMI261 VMU261 VNG261 VNS261 VOE261 VOQ261 VPC261 VPO261 VQA261 VQM261 VQY261 VRK261 VRW261 VSI261 VSU261 VTG261 VTS261 VUE261 VUQ261 VVC261 VVO261 VWA261 VWM261 VWY261 VXK261 VXW261 VYI261 VYU261 VZG261 VZS261 WAE261 WAQ261 WBC261 WBO261 WCA261 WCM261 WCY261 WDK261 WDW261 WEI261 WEU261 WFG261 WFS261 WGE261 WGQ261 WHC261 WHO261 WIA261 WIM261 WIY261 WJK261 WJW261 WKI261 WKU261 WLG261 WLS261 WME261 WMQ261 WNC261 WNO261 WOA261 WOM261 WOY261 WPK261 WPW261 WQI261 WQU261 WRG261 WRS261 WSE261 WSQ261 WTC261 WTO261 WUA261 WUM261 WUY261 WVK261 WVW261 WWI261 WWU261 WXG261 WXS261 WYE261 WYQ261 WZC261 WZO261 XAA261 XAM261 XAY261 XBK261 XBW261 XCI261 XCU261 XDG261 XDS261 XEE261">
    <cfRule type="expression" dxfId="166" priority="111">
      <formula>$I261-$H261 &gt; 0</formula>
    </cfRule>
  </conditionalFormatting>
  <conditionalFormatting sqref="K261 Z261 AL261 AX261 BJ261 BV261 CH261 CK261 CW261 DI261 DU261 EG261 ES261 FE261 FQ261 GC261 GO261 HA261 HM261 HY261 IK261 IW261 JI261 JU261 KG261 KS261 LE261 LQ261 MC261 MO261 NA261 NM261 NY261 OK261 OW261 PI261 PU261 QG261 QS261 RE261 RQ261 SC261 SO261 TA261 TM261 TY261 UK261 UW261 VI261 VU261 WG261 WS261 XE261 XQ261 YC261 YO261 ZA261 ZM261 ZY261 AAK261 AAW261 ABI261 ABU261 ACG261 ACS261 ADE261 ADQ261 AEC261 AEO261 AFA261 AFM261 AFY261 AGK261 AGW261 AHI261 AHU261 AIG261 AIS261 AJE261 AJQ261 AKC261 AKO261 ALA261 ALM261 ALY261 AMK261 AMW261 ANI261 ANU261 AOG261 AOS261 APE261 APQ261 AQC261 AQO261 ARA261 ARM261 ARY261 ASK261 ASW261 ATI261 ATU261 AUG261 AUS261 AVE261 AVQ261 AWC261 AWO261 AXA261 AXM261 AXY261 AYK261 AYW261 AZI261 AZU261 BAG261 BAS261 BBE261 BBQ261 BCC261 BCO261 BDA261 BDM261 BDY261 BEK261 BEW261 BFI261 BFU261 BGG261 BGS261 BHE261 BHQ261 BIC261 BIO261 BJA261 BJM261 BJY261 BKK261 BKW261 BLI261 BLU261 BMG261 BMS261 BNE261 BNQ261 BOC261 BOO261 BPA261 BPM261 BPY261 BQK261 BQW261 BRI261 BRU261 BSG261 BSS261 BTE261 BTQ261 BUC261 BUO261 BVA261 BVM261 BVY261 BWK261 BWW261 BXI261 BXU261 BYG261 BYS261 BZE261 BZQ261 CAC261 CAO261 CBA261 CBM261 CBY261 CCK261 CCW261 CDI261 CDU261 CEG261 CES261 CFE261 CFQ261 CGC261 CGO261 CHA261 CHM261 CHY261 CIK261 CIW261 CJI261 CJU261 CKG261 CKS261 CLE261 CLQ261 CMC261 CMO261 CNA261 CNM261 CNY261 COK261 COW261 CPI261 CPU261 CQG261 CQS261 CRE261 CRQ261 CSC261 CSO261 CTA261 CTM261 CTY261 CUK261 CUW261 CVI261 CVU261 CWG261 CWS261 CXE261 CXQ261 CYC261 CYO261 CZA261 CZM261 CZY261 DAK261 DAW261 DBI261 DBU261 DCG261 DCS261 DDE261 DDQ261 DEC261 DEO261 DFA261 DFM261 DFY261 DGK261 DGW261 DHI261 DHU261 DIG261 DIS261 DJE261 DJQ261 DKC261 DKO261 DLA261 DLM261 DLY261 DMK261 DMW261 DNI261 DNU261 DOG261 DOS261 DPE261 DPQ261 DQC261 DQO261 DRA261 DRM261 DRY261 DSK261 DSW261 DTI261 DTU261 DUG261 DUS261 DVE261 DVQ261 DWC261 DWO261 DXA261 DXM261 DXY261 DYK261 DYW261 DZI261 DZU261 EAG261 EAS261 EBE261 EBQ261 ECC261 ECO261 EDA261 EDM261 EDY261 EEK261 EEW261 EFI261 EFU261 EGG261 EGS261 EHE261 EHQ261 EIC261 EIO261 EJA261 EJM261 EJY261 EKK261 EKW261 ELI261 ELU261 EMG261 EMS261 ENE261 ENQ261 EOC261 EOO261 EPA261 EPM261 EPY261 EQK261 EQW261 ERI261 ERU261 ESG261 ESS261 ETE261 ETQ261 EUC261 EUO261 EVA261 EVM261 EVY261 EWK261 EWW261 EXI261 EXU261 EYG261 EYS261 EZE261 EZQ261 FAC261 FAO261 FBA261 FBM261 FBY261 FCK261 FCW261 FDI261 FDU261 FEG261 FES261 FFE261 FFQ261 FGC261 FGO261 FHA261 FHM261 FHY261 FIK261 FIW261 FJI261 FJU261 FKG261 FKS261 FLE261 FLQ261 FMC261 FMO261 FNA261 FNM261 FNY261 FOK261 FOW261 FPI261 FPU261 FQG261 FQS261 FRE261 FRQ261 FSC261 FSO261 FTA261 FTM261 FTY261 FUK261 FUW261 FVI261 FVU261 FWG261 FWS261 FXE261 FXQ261 FYC261 FYO261 FZA261 FZM261 FZY261 GAK261 GAW261 GBI261 GBU261 GCG261 GCS261 GDE261 GDQ261 GEC261 GEO261 GFA261 GFM261 GFY261 GGK261 GGW261 GHI261 GHU261 GIG261 GIS261 GJE261 GJQ261 GKC261 GKO261 GLA261 GLM261 GLY261 GMK261 GMW261 GNI261 GNU261 GOG261 GOS261 GPE261 GPQ261 GQC261 GQO261 GRA261 GRM261 GRY261 GSK261 GSW261 GTI261 GTU261 GUG261 GUS261 GVE261 GVQ261 GWC261 GWO261 GXA261 GXM261 GXY261 GYK261 GYW261 GZI261 GZU261 HAG261 HAS261 HBE261 HBQ261 HCC261 HCO261 HDA261 HDM261 HDY261 HEK261 HEW261 HFI261 HFU261 HGG261 HGS261 HHE261 HHQ261 HIC261 HIO261 HJA261 HJM261 HJY261 HKK261 HKW261 HLI261 HLU261 HMG261 HMS261 HNE261 HNQ261 HOC261 HOO261 HPA261 HPM261 HPY261 HQK261 HQW261 HRI261 HRU261 HSG261 HSS261 HTE261 HTQ261 HUC261 HUO261 HVA261 HVM261 HVY261 HWK261 HWW261 HXI261 HXU261 HYG261 HYS261 HZE261 HZQ261 IAC261 IAO261 IBA261 IBM261 IBY261 ICK261 ICW261 IDI261 IDU261 IEG261 IES261 IFE261 IFQ261 IGC261 IGO261 IHA261 IHM261 IHY261 IIK261 IIW261 IJI261 IJU261 IKG261 IKS261 ILE261 ILQ261 IMC261 IMO261 INA261 INM261 INY261 IOK261 IOW261 IPI261 IPU261 IQG261 IQS261 IRE261 IRQ261 ISC261 ISO261 ITA261 ITM261 ITY261 IUK261 IUW261 IVI261 IVU261 IWG261 IWS261 IXE261 IXQ261 IYC261 IYO261 IZA261 IZM261 IZY261 JAK261 JAW261 JBI261 JBU261 JCG261 JCS261 JDE261 JDQ261 JEC261 JEO261 JFA261 JFM261 JFY261 JGK261 JGW261 JHI261 JHU261 JIG261 JIS261 JJE261 JJQ261 JKC261 JKO261 JLA261 JLM261 JLY261 JMK261 JMW261 JNI261 JNU261 JOG261 JOS261 JPE261 JPQ261 JQC261 JQO261 JRA261 JRM261 JRY261 JSK261 JSW261 JTI261 JTU261 JUG261 JUS261 JVE261 JVQ261 JWC261 JWO261 JXA261 JXM261 JXY261 JYK261 JYW261 JZI261 JZU261 KAG261 KAS261 KBE261 KBQ261 KCC261 KCO261 KDA261 KDM261 KDY261 KEK261 KEW261 KFI261 KFU261 KGG261 KGS261 KHE261 KHQ261 KIC261 KIO261 KJA261 KJM261 KJY261 KKK261 KKW261 KLI261 KLU261 KMG261 KMS261 KNE261 KNQ261 KOC261 KOO261 KPA261 KPM261 KPY261 KQK261 KQW261 KRI261 KRU261 KSG261 KSS261 KTE261 KTQ261 KUC261 KUO261 KVA261 KVM261 KVY261 KWK261 KWW261 KXI261 KXU261 KYG261 KYS261 KZE261 KZQ261 LAC261 LAO261 LBA261 LBM261 LBY261 LCK261 LCW261 LDI261 LDU261 LEG261 LES261 LFE261 LFQ261 LGC261 LGO261 LHA261 LHM261 LHY261 LIK261 LIW261 LJI261 LJU261 LKG261 LKS261 LLE261 LLQ261 LMC261 LMO261 LNA261 LNM261 LNY261 LOK261 LOW261 LPI261 LPU261 LQG261 LQS261 LRE261 LRQ261 LSC261 LSO261 LTA261 LTM261 LTY261 LUK261 LUW261 LVI261 LVU261 LWG261 LWS261 LXE261 LXQ261 LYC261 LYO261 LZA261 LZM261 LZY261 MAK261 MAW261 MBI261 MBU261 MCG261 MCS261 MDE261 MDQ261 MEC261 MEO261 MFA261 MFM261 MFY261 MGK261 MGW261 MHI261 MHU261 MIG261 MIS261 MJE261 MJQ261 MKC261 MKO261 MLA261 MLM261 MLY261 MMK261 MMW261 MNI261 MNU261 MOG261 MOS261 MPE261 MPQ261 MQC261 MQO261 MRA261 MRM261 MRY261 MSK261 MSW261 MTI261 MTU261 MUG261 MUS261 MVE261 MVQ261 MWC261 MWO261 MXA261 MXM261 MXY261 MYK261 MYW261 MZI261 MZU261 NAG261 NAS261 NBE261 NBQ261 NCC261 NCO261 NDA261 NDM261 NDY261 NEK261 NEW261 NFI261 NFU261 NGG261 NGS261 NHE261 NHQ261 NIC261 NIO261 NJA261 NJM261 NJY261 NKK261 NKW261 NLI261 NLU261 NMG261 NMS261 NNE261 NNQ261 NOC261 NOO261 NPA261 NPM261 NPY261 NQK261 NQW261 NRI261 NRU261 NSG261 NSS261 NTE261 NTQ261 NUC261 NUO261 NVA261 NVM261 NVY261 NWK261 NWW261 NXI261 NXU261 NYG261 NYS261 NZE261 NZQ261 OAC261 OAO261 OBA261 OBM261 OBY261 OCK261 OCW261 ODI261 ODU261 OEG261 OES261 OFE261 OFQ261 OGC261 OGO261 OHA261 OHM261 OHY261 OIK261 OIW261 OJI261 OJU261 OKG261 OKS261 OLE261 OLQ261 OMC261 OMO261 ONA261 ONM261 ONY261 OOK261 OOW261 OPI261 OPU261 OQG261 OQS261 ORE261 ORQ261 OSC261 OSO261 OTA261 OTM261 OTY261 OUK261 OUW261 OVI261 OVU261 OWG261 OWS261 OXE261 OXQ261 OYC261 OYO261 OZA261 OZM261 OZY261 PAK261 PAW261 PBI261 PBU261 PCG261 PCS261 PDE261 PDQ261 PEC261 PEO261 PFA261 PFM261 PFY261 PGK261 PGW261 PHI261 PHU261 PIG261 PIS261 PJE261 PJQ261 PKC261 PKO261 PLA261 PLM261 PLY261 PMK261 PMW261 PNI261 PNU261 POG261 POS261 PPE261 PPQ261 PQC261 PQO261 PRA261 PRM261 PRY261 PSK261 PSW261 PTI261 PTU261 PUG261 PUS261 PVE261 PVQ261 PWC261 PWO261 PXA261 PXM261 PXY261 PYK261 PYW261 PZI261 PZU261 QAG261 QAS261 QBE261 QBQ261 QCC261 QCO261 QDA261 QDM261 QDY261 QEK261 QEW261 QFI261 QFU261 QGG261 QGS261 QHE261 QHQ261 QIC261 QIO261 QJA261 QJM261 QJY261 QKK261 QKW261 QLI261 QLU261 QMG261 QMS261 QNE261 QNQ261 QOC261 QOO261 QPA261 QPM261 QPY261 QQK261 QQW261 QRI261 QRU261 QSG261 QSS261 QTE261 QTQ261 QUC261 QUO261 QVA261 QVM261 QVY261 QWK261 QWW261 QXI261 QXU261 QYG261 QYS261 QZE261 QZQ261 RAC261 RAO261 RBA261 RBM261 RBY261 RCK261 RCW261 RDI261 RDU261 REG261 RES261 RFE261 RFQ261 RGC261 RGO261 RHA261 RHM261 RHY261 RIK261 RIW261 RJI261 RJU261 RKG261 RKS261 RLE261 RLQ261 RMC261 RMO261 RNA261 RNM261 RNY261 ROK261 ROW261 RPI261 RPU261 RQG261 RQS261 RRE261 RRQ261 RSC261 RSO261 RTA261 RTM261 RTY261 RUK261 RUW261 RVI261 RVU261 RWG261 RWS261 RXE261 RXQ261 RYC261 RYO261 RZA261 RZM261 RZY261 SAK261 SAW261 SBI261 SBU261 SCG261 SCS261 SDE261 SDQ261 SEC261 SEO261 SFA261 SFM261 SFY261 SGK261 SGW261 SHI261 SHU261 SIG261 SIS261 SJE261 SJQ261 SKC261 SKO261 SLA261 SLM261 SLY261 SMK261 SMW261 SNI261 SNU261 SOG261 SOS261 SPE261 SPQ261 SQC261 SQO261 SRA261 SRM261 SRY261 SSK261 SSW261 STI261 STU261 SUG261 SUS261 SVE261 SVQ261 SWC261 SWO261 SXA261 SXM261 SXY261 SYK261 SYW261 SZI261 SZU261 TAG261 TAS261 TBE261 TBQ261 TCC261 TCO261 TDA261 TDM261 TDY261 TEK261 TEW261 TFI261 TFU261 TGG261 TGS261 THE261 THQ261 TIC261 TIO261 TJA261 TJM261 TJY261 TKK261 TKW261 TLI261 TLU261 TMG261 TMS261 TNE261 TNQ261 TOC261 TOO261 TPA261 TPM261 TPY261 TQK261 TQW261 TRI261 TRU261 TSG261 TSS261 TTE261 TTQ261 TUC261 TUO261 TVA261 TVM261 TVY261 TWK261 TWW261 TXI261 TXU261 TYG261 TYS261 TZE261 TZQ261 UAC261 UAO261 UBA261 UBM261 UBY261 UCK261 UCW261 UDI261 UDU261 UEG261 UES261 UFE261 UFQ261 UGC261 UGO261 UHA261 UHM261 UHY261 UIK261 UIW261 UJI261 UJU261 UKG261 UKS261 ULE261 ULQ261 UMC261 UMO261 UNA261 UNM261 UNY261 UOK261 UOW261 UPI261 UPU261 UQG261 UQS261 URE261 URQ261 USC261 USO261 UTA261 UTM261 UTY261 UUK261 UUW261 UVI261 UVU261 UWG261 UWS261 UXE261 UXQ261 UYC261 UYO261 UZA261 UZM261 UZY261 VAK261 VAW261 VBI261 VBU261 VCG261 VCS261 VDE261 VDQ261 VEC261 VEO261 VFA261 VFM261 VFY261 VGK261 VGW261 VHI261 VHU261 VIG261 VIS261 VJE261 VJQ261 VKC261 VKO261 VLA261 VLM261 VLY261 VMK261 VMW261 VNI261 VNU261 VOG261 VOS261 VPE261 VPQ261 VQC261 VQO261 VRA261 VRM261 VRY261 VSK261 VSW261 VTI261 VTU261 VUG261 VUS261 VVE261 VVQ261 VWC261 VWO261 VXA261 VXM261 VXY261 VYK261 VYW261 VZI261 VZU261 WAG261 WAS261 WBE261 WBQ261 WCC261 WCO261 WDA261 WDM261 WDY261 WEK261 WEW261 WFI261 WFU261 WGG261 WGS261 WHE261 WHQ261 WIC261 WIO261 WJA261 WJM261 WJY261 WKK261 WKW261 WLI261 WLU261 WMG261 WMS261 WNE261 WNQ261 WOC261 WOO261 WPA261 WPM261 WPY261 WQK261 WQW261 WRI261 WRU261 WSG261 WSS261 WTE261 WTQ261 WUC261 WUO261 WVA261 WVM261 WVY261 WWK261 WWW261 WXI261 WXU261 WYG261 WYS261 WZE261 WZQ261 XAC261 XAO261 XBA261 XBM261 XBY261 XCK261 XCW261 XDI261 XDU261 XEG261">
    <cfRule type="expression" dxfId="165" priority="110">
      <formula>$M261=1</formula>
    </cfRule>
  </conditionalFormatting>
  <conditionalFormatting sqref="K137:L137">
    <cfRule type="expression" dxfId="164" priority="109">
      <formula>$C137="D"</formula>
    </cfRule>
  </conditionalFormatting>
  <conditionalFormatting sqref="I137">
    <cfRule type="expression" dxfId="163" priority="108">
      <formula>$I137-$H137 &gt; 0</formula>
    </cfRule>
  </conditionalFormatting>
  <conditionalFormatting sqref="K137">
    <cfRule type="expression" dxfId="162" priority="107">
      <formula>$M137=1</formula>
    </cfRule>
  </conditionalFormatting>
  <conditionalFormatting sqref="K262:L263">
    <cfRule type="expression" dxfId="161" priority="106">
      <formula>$C262="D"</formula>
    </cfRule>
  </conditionalFormatting>
  <conditionalFormatting sqref="I262:I263">
    <cfRule type="expression" dxfId="160" priority="105">
      <formula>$I262-$H262 &gt; 0</formula>
    </cfRule>
  </conditionalFormatting>
  <conditionalFormatting sqref="K262:K263">
    <cfRule type="expression" dxfId="159" priority="104">
      <formula>$M262=1</formula>
    </cfRule>
  </conditionalFormatting>
  <conditionalFormatting sqref="K302:L302 AA302:AB302 AN302:AO302 BA302:BB302 BN302:BO302 CA302:CB302 CS302:CT302 DF302:DG302 DS302:DT302 EF302:EG302 ES302:ET302 FF302:FG302 FS302:FT302 GF302:GG302 GS302:GT302 HF302:HG302 HS302:HT302 IF302:IG302 IS302:IT302 JF302:JG302 JS302:JT302 KF302:KG302 KS302:KT302 LF302:LG302 LS302:LT302 MF302:MG302 MS302:MT302 NF302:NG302 NS302:NT302 OF302:OG302 OS302:OT302 PF302:PG302 PS302:PT302 QF302:QG302 QS302:QT302 RF302:RG302 RS302:RT302 SF302:SG302 SS302:ST302 TF302:TG302 TS302:TT302 UF302:UG302 US302:UT302 VF302:VG302 VS302:VT302 WF302:WG302 WS302:WT302 XF302:XG302 XS302:XT302 YF302:YG302 YS302:YT302 ZF302:ZG302 ZS302:ZT302 AAF302:AAG302 AAS302:AAT302 ABF302:ABG302 ABS302:ABT302 ACF302:ACG302 ACS302:ACT302 ADF302:ADG302 ADS302:ADT302 AEF302:AEG302 AES302:AET302 AFF302:AFG302 AFS302:AFT302 AGF302:AGG302 AGS302:AGT302 AHF302:AHG302 AHS302:AHT302 AIF302:AIG302 AIS302:AIT302 AJF302:AJG302 AJS302:AJT302 AKF302:AKG302 AKS302:AKT302 ALF302:ALG302 ALS302:ALT302 AMF302:AMG302 AMS302:AMT302 ANF302:ANG302 ANS302:ANT302 AOF302:AOG302 AOS302:AOT302 APF302:APG302 APS302:APT302 AQF302:AQG302 AQS302:AQT302 ARF302:ARG302 ARS302:ART302 ASF302:ASG302 ASS302:AST302 ATF302:ATG302 ATS302:ATT302 AUF302:AUG302 AUS302:AUT302 AVF302:AVG302 AVS302:AVT302 AWF302:AWG302 AWS302:AWT302 AXF302:AXG302 AXS302:AXT302 AYF302:AYG302 AYS302:AYT302 AZF302:AZG302 AZS302:AZT302 BAF302:BAG302 BAS302:BAT302 BBF302:BBG302 BBS302:BBT302 BCF302:BCG302 BCS302:BCT302 BDF302:BDG302 BDS302:BDT302 BEF302:BEG302 BES302:BET302 BFF302:BFG302 BFS302:BFT302 BGF302:BGG302 BGS302:BGT302 BHF302:BHG302 BHS302:BHT302 BIF302:BIG302 BIS302:BIT302 BJF302:BJG302 BJS302:BJT302 BKF302:BKG302 BKS302:BKT302 BLF302:BLG302 BLS302:BLT302 BMF302:BMG302 BMS302:BMT302 BNF302:BNG302 BNS302:BNT302 BOF302:BOG302 BOS302:BOT302 BPF302:BPG302 BPS302:BPT302 BQF302:BQG302 BQS302:BQT302 BRF302:BRG302 BRS302:BRT302 BSF302:BSG302 BSS302:BST302 BTF302:BTG302 BTS302:BTT302 BUF302:BUG302 BUS302:BUT302 BVF302:BVG302 BVS302:BVT302 BWF302:BWG302 BWS302:BWT302 BXF302:BXG302 BXS302:BXT302 BYF302:BYG302 BYS302:BYT302 BZF302:BZG302 BZS302:BZT302 CAF302:CAG302 CAS302:CAT302 CBF302:CBG302 CBS302:CBT302 CCF302:CCG302 CCS302:CCT302 CDF302:CDG302 CDS302:CDT302 CEF302:CEG302 CES302:CET302 CFF302:CFG302 CFS302:CFT302 CGF302:CGG302 CGS302:CGT302 CHF302:CHG302 CHS302:CHT302 CIF302:CIG302 CIS302:CIT302 CJF302:CJG302 CJS302:CJT302 CKF302:CKG302 CKS302:CKT302 CLF302:CLG302 CLS302:CLT302 CMF302:CMG302 CMS302:CMT302 CNF302:CNG302 CNS302:CNT302 COF302:COG302 COS302:COT302 CPF302:CPG302 CPS302:CPT302 CQF302:CQG302 CQS302:CQT302 CRF302:CRG302 CRS302:CRT302 CSF302:CSG302 CSS302:CST302 CTF302:CTG302 CTS302:CTT302 CUF302:CUG302 CUS302:CUT302 CVF302:CVG302 CVS302:CVT302 CWF302:CWG302 CWS302:CWT302 CXF302:CXG302 CXS302:CXT302 CYF302:CYG302 CYS302:CYT302 CZF302:CZG302 CZS302:CZT302 DAF302:DAG302 DAS302:DAT302 DBF302:DBG302 DBS302:DBT302 DCF302:DCG302 DCS302:DCT302 DDF302:DDG302 DDS302:DDT302 DEF302:DEG302 DES302:DET302 DFF302:DFG302 DFS302:DFT302 DGF302:DGG302 DGS302:DGT302 DHF302:DHG302 DHS302:DHT302 DIF302:DIG302 DIS302:DIT302 DJF302:DJG302 DJS302:DJT302 DKF302:DKG302 DKS302:DKT302 DLF302:DLG302 DLS302:DLT302 DMF302:DMG302 DMS302:DMT302 DNF302:DNG302 DNS302:DNT302 DOF302:DOG302 DOS302:DOT302 DPF302:DPG302 DPS302:DPT302 DQF302:DQG302 DQS302:DQT302 DRF302:DRG302 DRS302:DRT302 DSF302:DSG302 DSS302:DST302 DTF302:DTG302 DTS302:DTT302 DUF302:DUG302 DUS302:DUT302 DVF302:DVG302 DVS302:DVT302 DWF302:DWG302 DWS302:DWT302 DXF302:DXG302 DXS302:DXT302 DYF302:DYG302 DYS302:DYT302 DZF302:DZG302 DZS302:DZT302 EAF302:EAG302 EAS302:EAT302 EBF302:EBG302 EBS302:EBT302 ECF302:ECG302 ECS302:ECT302 EDF302:EDG302 EDS302:EDT302 EEF302:EEG302 EES302:EET302 EFF302:EFG302 EFS302:EFT302 EGF302:EGG302 EGS302:EGT302 EHF302:EHG302 EHS302:EHT302 EIF302:EIG302 EIS302:EIT302 EJF302:EJG302 EJS302:EJT302 EKF302:EKG302 EKS302:EKT302 ELF302:ELG302 ELS302:ELT302 EMF302:EMG302 EMS302:EMT302 ENF302:ENG302 ENS302:ENT302 EOF302:EOG302 EOS302:EOT302 EPF302:EPG302 EPS302:EPT302 EQF302:EQG302 EQS302:EQT302 ERF302:ERG302 ERS302:ERT302 ESF302:ESG302 ESS302:EST302 ETF302:ETG302 ETS302:ETT302 EUF302:EUG302 EUS302:EUT302 EVF302:EVG302 EVS302:EVT302 EWF302:EWG302 EWS302:EWT302 EXF302:EXG302 EXS302:EXT302 EYF302:EYG302 EYS302:EYT302 EZF302:EZG302 EZS302:EZT302 FAF302:FAG302 FAS302:FAT302 FBF302:FBG302 FBS302:FBT302 FCF302:FCG302 FCS302:FCT302 FDF302:FDG302 FDS302:FDT302 FEF302:FEG302 FES302:FET302 FFF302:FFG302 FFS302:FFT302 FGF302:FGG302 FGS302:FGT302 FHF302:FHG302 FHS302:FHT302 FIF302:FIG302 FIS302:FIT302 FJF302:FJG302 FJS302:FJT302 FKF302:FKG302 FKS302:FKT302 FLF302:FLG302 FLS302:FLT302 FMF302:FMG302 FMS302:FMT302 FNF302:FNG302 FNS302:FNT302 FOF302:FOG302 FOS302:FOT302 FPF302:FPG302 FPS302:FPT302 FQF302:FQG302 FQS302:FQT302 FRF302:FRG302 FRS302:FRT302 FSF302:FSG302 FSS302:FST302 FTF302:FTG302 FTS302:FTT302 FUF302:FUG302 FUS302:FUT302 FVF302:FVG302 FVS302:FVT302 FWF302:FWG302 FWS302:FWT302 FXF302:FXG302 FXS302:FXT302 FYF302:FYG302 FYS302:FYT302 FZF302:FZG302 FZS302:FZT302 GAF302:GAG302 GAS302:GAT302 GBF302:GBG302 GBS302:GBT302 GCF302:GCG302 GCS302:GCT302 GDF302:GDG302 GDS302:GDT302 GEF302:GEG302 GES302:GET302 GFF302:GFG302 GFS302:GFT302 GGF302:GGG302 GGS302:GGT302 GHF302:GHG302 GHS302:GHT302 GIF302:GIG302 GIS302:GIT302 GJF302:GJG302 GJS302:GJT302 GKF302:GKG302 GKS302:GKT302 GLF302:GLG302 GLS302:GLT302 GMF302:GMG302 GMS302:GMT302 GNF302:GNG302 GNS302:GNT302 GOF302:GOG302 GOS302:GOT302 GPF302:GPG302 GPS302:GPT302 GQF302:GQG302 GQS302:GQT302 GRF302:GRG302 GRS302:GRT302 GSF302:GSG302 GSS302:GST302 GTF302:GTG302 GTS302:GTT302 GUF302:GUG302 GUS302:GUT302 GVF302:GVG302 GVS302:GVT302 GWF302:GWG302 GWS302:GWT302 GXF302:GXG302 GXS302:GXT302 GYF302:GYG302 GYS302:GYT302 GZF302:GZG302 GZS302:GZT302 HAF302:HAG302 HAS302:HAT302 HBF302:HBG302 HBS302:HBT302 HCF302:HCG302 HCS302:HCT302 HDF302:HDG302 HDS302:HDT302 HEF302:HEG302 HES302:HET302 HFF302:HFG302 HFS302:HFT302 HGF302:HGG302 HGS302:HGT302 HHF302:HHG302 HHS302:HHT302 HIF302:HIG302 HIS302:HIT302 HJF302:HJG302 HJS302:HJT302 HKF302:HKG302 HKS302:HKT302 HLF302:HLG302 HLS302:HLT302 HMF302:HMG302 HMS302:HMT302 HNF302:HNG302 HNS302:HNT302 HOF302:HOG302 HOS302:HOT302 HPF302:HPG302 HPS302:HPT302 HQF302:HQG302 HQS302:HQT302 HRF302:HRG302 HRS302:HRT302 HSF302:HSG302 HSS302:HST302 HTF302:HTG302 HTS302:HTT302 HUF302:HUG302 HUS302:HUT302 HVF302:HVG302 HVS302:HVT302 HWF302:HWG302 HWS302:HWT302 HXF302:HXG302 HXS302:HXT302 HYF302:HYG302 HYS302:HYT302 HZF302:HZG302 HZS302:HZT302 IAF302:IAG302 IAS302:IAT302 IBF302:IBG302 IBS302:IBT302 ICF302:ICG302 ICS302:ICT302 IDF302:IDG302 IDS302:IDT302 IEF302:IEG302 IES302:IET302 IFF302:IFG302 IFS302:IFT302 IGF302:IGG302 IGS302:IGT302 IHF302:IHG302 IHS302:IHT302 IIF302:IIG302 IIS302:IIT302 IJF302:IJG302 IJS302:IJT302 IKF302:IKG302 IKS302:IKT302 ILF302:ILG302 ILS302:ILT302 IMF302:IMG302 IMS302:IMT302 INF302:ING302 INS302:INT302 IOF302:IOG302 IOS302:IOT302 IPF302:IPG302 IPS302:IPT302 IQF302:IQG302 IQS302:IQT302 IRF302:IRG302 IRS302:IRT302 ISF302:ISG302 ISS302:IST302 ITF302:ITG302 ITS302:ITT302 IUF302:IUG302 IUS302:IUT302 IVF302:IVG302 IVS302:IVT302 IWF302:IWG302 IWS302:IWT302 IXF302:IXG302 IXS302:IXT302 IYF302:IYG302 IYS302:IYT302 IZF302:IZG302 IZS302:IZT302 JAF302:JAG302 JAS302:JAT302 JBF302:JBG302 JBS302:JBT302 JCF302:JCG302 JCS302:JCT302 JDF302:JDG302 JDS302:JDT302 JEF302:JEG302 JES302:JET302 JFF302:JFG302 JFS302:JFT302 JGF302:JGG302 JGS302:JGT302 JHF302:JHG302 JHS302:JHT302 JIF302:JIG302 JIS302:JIT302 JJF302:JJG302 JJS302:JJT302 JKF302:JKG302 JKS302:JKT302 JLF302:JLG302 JLS302:JLT302 JMF302:JMG302 JMS302:JMT302 JNF302:JNG302 JNS302:JNT302 JOF302:JOG302 JOS302:JOT302 JPF302:JPG302 JPS302:JPT302 JQF302:JQG302 JQS302:JQT302 JRF302:JRG302 JRS302:JRT302 JSF302:JSG302 JSS302:JST302 JTF302:JTG302 JTS302:JTT302 JUF302:JUG302 JUS302:JUT302 JVF302:JVG302 JVS302:JVT302 JWF302:JWG302 JWS302:JWT302 JXF302:JXG302 JXS302:JXT302 JYF302:JYG302 JYS302:JYT302 JZF302:JZG302 JZS302:JZT302 KAF302:KAG302 KAS302:KAT302 KBF302:KBG302 KBS302:KBT302 KCF302:KCG302 KCS302:KCT302 KDF302:KDG302 KDS302:KDT302 KEF302:KEG302 KES302:KET302 KFF302:KFG302 KFS302:KFT302 KGF302:KGG302 KGS302:KGT302 KHF302:KHG302 KHS302:KHT302 KIF302:KIG302 KIS302:KIT302 KJF302:KJG302 KJS302:KJT302 KKF302:KKG302 KKS302:KKT302 KLF302:KLG302 KLS302:KLT302 KMF302:KMG302 KMS302:KMT302 KNF302:KNG302 KNS302:KNT302 KOF302:KOG302 KOS302:KOT302 KPF302:KPG302 KPS302:KPT302 KQF302:KQG302 KQS302:KQT302 KRF302:KRG302 KRS302:KRT302 KSF302:KSG302 KSS302:KST302 KTF302:KTG302 KTS302:KTT302 KUF302:KUG302 KUS302:KUT302 KVF302:KVG302 KVS302:KVT302 KWF302:KWG302 KWS302:KWT302 KXF302:KXG302 KXS302:KXT302 KYF302:KYG302 KYS302:KYT302 KZF302:KZG302 KZS302:KZT302 LAF302:LAG302 LAS302:LAT302 LBF302:LBG302 LBS302:LBT302 LCF302:LCG302 LCS302:LCT302 LDF302:LDG302 LDS302:LDT302 LEF302:LEG302 LES302:LET302 LFF302:LFG302 LFS302:LFT302 LGF302:LGG302 LGS302:LGT302 LHF302:LHG302 LHS302:LHT302 LIF302:LIG302 LIS302:LIT302 LJF302:LJG302 LJS302:LJT302 LKF302:LKG302 LKS302:LKT302 LLF302:LLG302 LLS302:LLT302 LMF302:LMG302 LMS302:LMT302 LNF302:LNG302 LNS302:LNT302 LOF302:LOG302 LOS302:LOT302 LPF302:LPG302 LPS302:LPT302 LQF302:LQG302 LQS302:LQT302 LRF302:LRG302 LRS302:LRT302 LSF302:LSG302 LSS302:LST302 LTF302:LTG302 LTS302:LTT302 LUF302:LUG302 LUS302:LUT302 LVF302:LVG302 LVS302:LVT302 LWF302:LWG302 LWS302:LWT302 LXF302:LXG302 LXS302:LXT302 LYF302:LYG302 LYS302:LYT302 LZF302:LZG302 LZS302:LZT302 MAF302:MAG302 MAS302:MAT302 MBF302:MBG302 MBS302:MBT302 MCF302:MCG302 MCS302:MCT302 MDF302:MDG302 MDS302:MDT302 MEF302:MEG302 MES302:MET302 MFF302:MFG302 MFS302:MFT302 MGF302:MGG302 MGS302:MGT302 MHF302:MHG302 MHS302:MHT302 MIF302:MIG302 MIS302:MIT302 MJF302:MJG302 MJS302:MJT302 MKF302:MKG302 MKS302:MKT302 MLF302:MLG302 MLS302:MLT302 MMF302:MMG302 MMS302:MMT302 MNF302:MNG302 MNS302:MNT302 MOF302:MOG302 MOS302:MOT302 MPF302:MPG302 MPS302:MPT302 MQF302:MQG302 MQS302:MQT302 MRF302:MRG302 MRS302:MRT302 MSF302:MSG302 MSS302:MST302 MTF302:MTG302 MTS302:MTT302 MUF302:MUG302 MUS302:MUT302 MVF302:MVG302 MVS302:MVT302 MWF302:MWG302 MWS302:MWT302 MXF302:MXG302 MXS302:MXT302 MYF302:MYG302 MYS302:MYT302 MZF302:MZG302 MZS302:MZT302 NAF302:NAG302 NAS302:NAT302 NBF302:NBG302 NBS302:NBT302 NCF302:NCG302 NCS302:NCT302 NDF302:NDG302 NDS302:NDT302 NEF302:NEG302 NES302:NET302 NFF302:NFG302 NFS302:NFT302 NGF302:NGG302 NGS302:NGT302 NHF302:NHG302 NHS302:NHT302 NIF302:NIG302 NIS302:NIT302 NJF302:NJG302 NJS302:NJT302 NKF302:NKG302 NKS302:NKT302 NLF302:NLG302 NLS302:NLT302 NMF302:NMG302 NMS302:NMT302 NNF302:NNG302 NNS302:NNT302 NOF302:NOG302 NOS302:NOT302 NPF302:NPG302 NPS302:NPT302 NQF302:NQG302 NQS302:NQT302 NRF302:NRG302 NRS302:NRT302 NSF302:NSG302 NSS302:NST302 NTF302:NTG302 NTS302:NTT302 NUF302:NUG302 NUS302:NUT302 NVF302:NVG302 NVS302:NVT302 NWF302:NWG302 NWS302:NWT302 NXF302:NXG302 NXS302:NXT302 NYF302:NYG302 NYS302:NYT302 NZF302:NZG302 NZS302:NZT302 OAF302:OAG302 OAS302:OAT302 OBF302:OBG302 OBS302:OBT302 OCF302:OCG302 OCS302:OCT302 ODF302:ODG302 ODS302:ODT302 OEF302:OEG302 OES302:OET302 OFF302:OFG302 OFS302:OFT302 OGF302:OGG302 OGS302:OGT302 OHF302:OHG302 OHS302:OHT302 OIF302:OIG302 OIS302:OIT302 OJF302:OJG302 OJS302:OJT302 OKF302:OKG302 OKS302:OKT302 OLF302:OLG302 OLS302:OLT302 OMF302:OMG302 OMS302:OMT302 ONF302:ONG302 ONS302:ONT302 OOF302:OOG302 OOS302:OOT302 OPF302:OPG302 OPS302:OPT302 OQF302:OQG302 OQS302:OQT302 ORF302:ORG302 ORS302:ORT302 OSF302:OSG302 OSS302:OST302 OTF302:OTG302 OTS302:OTT302 OUF302:OUG302 OUS302:OUT302 OVF302:OVG302 OVS302:OVT302 OWF302:OWG302 OWS302:OWT302 OXF302:OXG302 OXS302:OXT302 OYF302:OYG302 OYS302:OYT302 OZF302:OZG302 OZS302:OZT302 PAF302:PAG302 PAS302:PAT302 PBF302:PBG302 PBS302:PBT302 PCF302:PCG302 PCS302:PCT302 PDF302:PDG302 PDS302:PDT302 PEF302:PEG302 PES302:PET302 PFF302:PFG302 PFS302:PFT302 PGF302:PGG302 PGS302:PGT302 PHF302:PHG302 PHS302:PHT302 PIF302:PIG302 PIS302:PIT302 PJF302:PJG302 PJS302:PJT302 PKF302:PKG302 PKS302:PKT302 PLF302:PLG302 PLS302:PLT302 PMF302:PMG302 PMS302:PMT302 PNF302:PNG302 PNS302:PNT302 POF302:POG302 POS302:POT302 PPF302:PPG302 PPS302:PPT302 PQF302:PQG302 PQS302:PQT302 PRF302:PRG302 PRS302:PRT302 PSF302:PSG302 PSS302:PST302 PTF302:PTG302 PTS302:PTT302 PUF302:PUG302 PUS302:PUT302 PVF302:PVG302 PVS302:PVT302 PWF302:PWG302 PWS302:PWT302 PXF302:PXG302 PXS302:PXT302 PYF302:PYG302 PYS302:PYT302 PZF302:PZG302 PZS302:PZT302 QAF302:QAG302 QAS302:QAT302 QBF302:QBG302 QBS302:QBT302 QCF302:QCG302 QCS302:QCT302 QDF302:QDG302 QDS302:QDT302 QEF302:QEG302 QES302:QET302 QFF302:QFG302 QFS302:QFT302 QGF302:QGG302 QGS302:QGT302 QHF302:QHG302 QHS302:QHT302 QIF302:QIG302 QIS302:QIT302 QJF302:QJG302 QJS302:QJT302 QKF302:QKG302 QKS302:QKT302 QLF302:QLG302 QLS302:QLT302 QMF302:QMG302 QMS302:QMT302 QNF302:QNG302 QNS302:QNT302 QOF302:QOG302 QOS302:QOT302 QPF302:QPG302 QPS302:QPT302 QQF302:QQG302 QQS302:QQT302 QRF302:QRG302 QRS302:QRT302 QSF302:QSG302 QSS302:QST302 QTF302:QTG302 QTS302:QTT302 QUF302:QUG302 QUS302:QUT302 QVF302:QVG302 QVS302:QVT302 QWF302:QWG302 QWS302:QWT302 QXF302:QXG302 QXS302:QXT302 QYF302:QYG302 QYS302:QYT302 QZF302:QZG302 QZS302:QZT302 RAF302:RAG302 RAS302:RAT302 RBF302:RBG302 RBS302:RBT302 RCF302:RCG302 RCS302:RCT302 RDF302:RDG302 RDS302:RDT302 REF302:REG302 RES302:RET302 RFF302:RFG302 RFS302:RFT302 RGF302:RGG302 RGS302:RGT302 RHF302:RHG302 RHS302:RHT302 RIF302:RIG302 RIS302:RIT302 RJF302:RJG302 RJS302:RJT302 RKF302:RKG302 RKS302:RKT302 RLF302:RLG302 RLS302:RLT302 RMF302:RMG302 RMS302:RMT302 RNF302:RNG302 RNS302:RNT302 ROF302:ROG302 ROS302:ROT302 RPF302:RPG302 RPS302:RPT302 RQF302:RQG302 RQS302:RQT302 RRF302:RRG302 RRS302:RRT302 RSF302:RSG302 RSS302:RST302 RTF302:RTG302 RTS302:RTT302 RUF302:RUG302 RUS302:RUT302 RVF302:RVG302 RVS302:RVT302 RWF302:RWG302 RWS302:RWT302 RXF302:RXG302 RXS302:RXT302 RYF302:RYG302 RYS302:RYT302 RZF302:RZG302 RZS302:RZT302 SAF302:SAG302 SAS302:SAT302 SBF302:SBG302 SBS302:SBT302 SCF302:SCG302 SCS302:SCT302 SDF302:SDG302 SDS302:SDT302 SEF302:SEG302 SES302:SET302 SFF302:SFG302 SFS302:SFT302 SGF302:SGG302 SGS302:SGT302 SHF302:SHG302 SHS302:SHT302 SIF302:SIG302 SIS302:SIT302 SJF302:SJG302 SJS302:SJT302 SKF302:SKG302 SKS302:SKT302 SLF302:SLG302 SLS302:SLT302 SMF302:SMG302 SMS302:SMT302 SNF302:SNG302 SNS302:SNT302 SOF302:SOG302 SOS302:SOT302 SPF302:SPG302 SPS302:SPT302 SQF302:SQG302 SQS302:SQT302 SRF302:SRG302 SRS302:SRT302 SSF302:SSG302 SSS302:SST302 STF302:STG302 STS302:STT302 SUF302:SUG302 SUS302:SUT302 SVF302:SVG302 SVS302:SVT302 SWF302:SWG302 SWS302:SWT302 SXF302:SXG302 SXS302:SXT302 SYF302:SYG302 SYS302:SYT302 SZF302:SZG302 SZS302:SZT302 TAF302:TAG302 TAS302:TAT302 TBF302:TBG302 TBS302:TBT302 TCF302:TCG302 TCS302:TCT302 TDF302:TDG302 TDS302:TDT302 TEF302:TEG302 TES302:TET302 TFF302:TFG302 TFS302:TFT302 TGF302:TGG302 TGS302:TGT302 THF302:THG302 THS302:THT302 TIF302:TIG302 TIS302:TIT302 TJF302:TJG302 TJS302:TJT302 TKF302:TKG302 TKS302:TKT302 TLF302:TLG302 TLS302:TLT302 TMF302:TMG302 TMS302:TMT302 TNF302:TNG302 TNS302:TNT302 TOF302:TOG302 TOS302:TOT302 TPF302:TPG302 TPS302:TPT302 TQF302:TQG302 TQS302:TQT302 TRF302:TRG302 TRS302:TRT302 TSF302:TSG302 TSS302:TST302 TTF302:TTG302 TTS302:TTT302 TUF302:TUG302 TUS302:TUT302 TVF302:TVG302 TVS302:TVT302 TWF302:TWG302 TWS302:TWT302 TXF302:TXG302 TXS302:TXT302 TYF302:TYG302 TYS302:TYT302 TZF302:TZG302 TZS302:TZT302 UAF302:UAG302 UAS302:UAT302 UBF302:UBG302 UBS302:UBT302 UCF302:UCG302 UCS302:UCT302 UDF302:UDG302 UDS302:UDT302 UEF302:UEG302 UES302:UET302 UFF302:UFG302 UFS302:UFT302 UGF302:UGG302 UGS302:UGT302 UHF302:UHG302 UHS302:UHT302 UIF302:UIG302 UIS302:UIT302 UJF302:UJG302 UJS302:UJT302 UKF302:UKG302 UKS302:UKT302 ULF302:ULG302 ULS302:ULT302 UMF302:UMG302 UMS302:UMT302 UNF302:UNG302 UNS302:UNT302 UOF302:UOG302 UOS302:UOT302 UPF302:UPG302 UPS302:UPT302 UQF302:UQG302 UQS302:UQT302 URF302:URG302 URS302:URT302 USF302:USG302 USS302:UST302 UTF302:UTG302 UTS302:UTT302 UUF302:UUG302 UUS302:UUT302 UVF302:UVG302 UVS302:UVT302 UWF302:UWG302 UWS302:UWT302 UXF302:UXG302 UXS302:UXT302 UYF302:UYG302 UYS302:UYT302 UZF302:UZG302 UZS302:UZT302 VAF302:VAG302 VAS302:VAT302 VBF302:VBG302 VBS302:VBT302 VCF302:VCG302 VCS302:VCT302 VDF302:VDG302 VDS302:VDT302 VEF302:VEG302 VES302:VET302 VFF302:VFG302 VFS302:VFT302 VGF302:VGG302 VGS302:VGT302 VHF302:VHG302 VHS302:VHT302 VIF302:VIG302 VIS302:VIT302 VJF302:VJG302 VJS302:VJT302 VKF302:VKG302 VKS302:VKT302 VLF302:VLG302 VLS302:VLT302 VMF302:VMG302 VMS302:VMT302 VNF302:VNG302 VNS302:VNT302 VOF302:VOG302 VOS302:VOT302 VPF302:VPG302 VPS302:VPT302 VQF302:VQG302 VQS302:VQT302 VRF302:VRG302 VRS302:VRT302 VSF302:VSG302 VSS302:VST302 VTF302:VTG302 VTS302:VTT302 VUF302:VUG302 VUS302:VUT302 VVF302:VVG302 VVS302:VVT302 VWF302:VWG302 VWS302:VWT302 VXF302:VXG302 VXS302:VXT302 VYF302:VYG302 VYS302:VYT302 VZF302:VZG302 VZS302:VZT302 WAF302:WAG302 WAS302:WAT302 WBF302:WBG302 WBS302:WBT302 WCF302:WCG302 WCS302:WCT302 WDF302:WDG302 WDS302:WDT302 WEF302:WEG302 WES302:WET302 WFF302:WFG302 WFS302:WFT302 WGF302:WGG302 WGS302:WGT302 WHF302:WHG302 WHS302:WHT302 WIF302:WIG302 WIS302:WIT302 WJF302:WJG302 WJS302:WJT302 WKF302:WKG302 WKS302:WKT302 WLF302:WLG302 WLS302:WLT302 WMF302:WMG302 WMS302:WMT302 WNF302:WNG302 WNS302:WNT302 WOF302:WOG302 WOS302:WOT302 WPF302:WPG302 WPS302:WPT302 WQF302:WQG302 WQS302:WQT302 WRF302:WRG302 WRS302:WRT302 WSF302:WSG302 WSS302:WST302 WTF302:WTG302 WTS302:WTT302 WUF302:WUG302 WUS302:WUT302 WVF302:WVG302 WVS302:WVT302 WWF302:WWG302 WWS302:WWT302 WXF302:WXG302 WXS302:WXT302 WYF302:WYG302 WYS302:WYT302 WZF302:WZG302 WZS302:WZT302 XAF302:XAG302 XAS302:XAT302 XBF302:XBG302 XBS302:XBT302 XCF302:XCG302 XCS302:XCT302 XDF302:XDG302 XDS302:XDT302 XEF302:XEG302">
    <cfRule type="expression" dxfId="158" priority="103">
      <formula>$C302="D"</formula>
    </cfRule>
  </conditionalFormatting>
  <conditionalFormatting sqref="I302 Y302 AL302 AY302 BL302 BY302 CQ302 DD302 DQ302 ED302 EQ302 FD302 FQ302 GD302 GQ302 HD302 HQ302 ID302 IQ302 JD302 JQ302 KD302 KQ302 LD302 LQ302 MD302 MQ302 ND302 NQ302 OD302 OQ302 PD302 PQ302 QD302 QQ302 RD302 RQ302 SD302 SQ302 TD302 TQ302 UD302 UQ302 VD302 VQ302 WD302 WQ302 XD302 XQ302 YD302 YQ302 ZD302 ZQ302 AAD302 AAQ302 ABD302 ABQ302 ACD302 ACQ302 ADD302 ADQ302 AED302 AEQ302 AFD302 AFQ302 AGD302 AGQ302 AHD302 AHQ302 AID302 AIQ302 AJD302 AJQ302 AKD302 AKQ302 ALD302 ALQ302 AMD302 AMQ302 AND302 ANQ302 AOD302 AOQ302 APD302 APQ302 AQD302 AQQ302 ARD302 ARQ302 ASD302 ASQ302 ATD302 ATQ302 AUD302 AUQ302 AVD302 AVQ302 AWD302 AWQ302 AXD302 AXQ302 AYD302 AYQ302 AZD302 AZQ302 BAD302 BAQ302 BBD302 BBQ302 BCD302 BCQ302 BDD302 BDQ302 BED302 BEQ302 BFD302 BFQ302 BGD302 BGQ302 BHD302 BHQ302 BID302 BIQ302 BJD302 BJQ302 BKD302 BKQ302 BLD302 BLQ302 BMD302 BMQ302 BND302 BNQ302 BOD302 BOQ302 BPD302 BPQ302 BQD302 BQQ302 BRD302 BRQ302 BSD302 BSQ302 BTD302 BTQ302 BUD302 BUQ302 BVD302 BVQ302 BWD302 BWQ302 BXD302 BXQ302 BYD302 BYQ302 BZD302 BZQ302 CAD302 CAQ302 CBD302 CBQ302 CCD302 CCQ302 CDD302 CDQ302 CED302 CEQ302 CFD302 CFQ302 CGD302 CGQ302 CHD302 CHQ302 CID302 CIQ302 CJD302 CJQ302 CKD302 CKQ302 CLD302 CLQ302 CMD302 CMQ302 CND302 CNQ302 COD302 COQ302 CPD302 CPQ302 CQD302 CQQ302 CRD302 CRQ302 CSD302 CSQ302 CTD302 CTQ302 CUD302 CUQ302 CVD302 CVQ302 CWD302 CWQ302 CXD302 CXQ302 CYD302 CYQ302 CZD302 CZQ302 DAD302 DAQ302 DBD302 DBQ302 DCD302 DCQ302 DDD302 DDQ302 DED302 DEQ302 DFD302 DFQ302 DGD302 DGQ302 DHD302 DHQ302 DID302 DIQ302 DJD302 DJQ302 DKD302 DKQ302 DLD302 DLQ302 DMD302 DMQ302 DND302 DNQ302 DOD302 DOQ302 DPD302 DPQ302 DQD302 DQQ302 DRD302 DRQ302 DSD302 DSQ302 DTD302 DTQ302 DUD302 DUQ302 DVD302 DVQ302 DWD302 DWQ302 DXD302 DXQ302 DYD302 DYQ302 DZD302 DZQ302 EAD302 EAQ302 EBD302 EBQ302 ECD302 ECQ302 EDD302 EDQ302 EED302 EEQ302 EFD302 EFQ302 EGD302 EGQ302 EHD302 EHQ302 EID302 EIQ302 EJD302 EJQ302 EKD302 EKQ302 ELD302 ELQ302 EMD302 EMQ302 END302 ENQ302 EOD302 EOQ302 EPD302 EPQ302 EQD302 EQQ302 ERD302 ERQ302 ESD302 ESQ302 ETD302 ETQ302 EUD302 EUQ302 EVD302 EVQ302 EWD302 EWQ302 EXD302 EXQ302 EYD302 EYQ302 EZD302 EZQ302 FAD302 FAQ302 FBD302 FBQ302 FCD302 FCQ302 FDD302 FDQ302 FED302 FEQ302 FFD302 FFQ302 FGD302 FGQ302 FHD302 FHQ302 FID302 FIQ302 FJD302 FJQ302 FKD302 FKQ302 FLD302 FLQ302 FMD302 FMQ302 FND302 FNQ302 FOD302 FOQ302 FPD302 FPQ302 FQD302 FQQ302 FRD302 FRQ302 FSD302 FSQ302 FTD302 FTQ302 FUD302 FUQ302 FVD302 FVQ302 FWD302 FWQ302 FXD302 FXQ302 FYD302 FYQ302 FZD302 FZQ302 GAD302 GAQ302 GBD302 GBQ302 GCD302 GCQ302 GDD302 GDQ302 GED302 GEQ302 GFD302 GFQ302 GGD302 GGQ302 GHD302 GHQ302 GID302 GIQ302 GJD302 GJQ302 GKD302 GKQ302 GLD302 GLQ302 GMD302 GMQ302 GND302 GNQ302 GOD302 GOQ302 GPD302 GPQ302 GQD302 GQQ302 GRD302 GRQ302 GSD302 GSQ302 GTD302 GTQ302 GUD302 GUQ302 GVD302 GVQ302 GWD302 GWQ302 GXD302 GXQ302 GYD302 GYQ302 GZD302 GZQ302 HAD302 HAQ302 HBD302 HBQ302 HCD302 HCQ302 HDD302 HDQ302 HED302 HEQ302 HFD302 HFQ302 HGD302 HGQ302 HHD302 HHQ302 HID302 HIQ302 HJD302 HJQ302 HKD302 HKQ302 HLD302 HLQ302 HMD302 HMQ302 HND302 HNQ302 HOD302 HOQ302 HPD302 HPQ302 HQD302 HQQ302 HRD302 HRQ302 HSD302 HSQ302 HTD302 HTQ302 HUD302 HUQ302 HVD302 HVQ302 HWD302 HWQ302 HXD302 HXQ302 HYD302 HYQ302 HZD302 HZQ302 IAD302 IAQ302 IBD302 IBQ302 ICD302 ICQ302 IDD302 IDQ302 IED302 IEQ302 IFD302 IFQ302 IGD302 IGQ302 IHD302 IHQ302 IID302 IIQ302 IJD302 IJQ302 IKD302 IKQ302 ILD302 ILQ302 IMD302 IMQ302 IND302 INQ302 IOD302 IOQ302 IPD302 IPQ302 IQD302 IQQ302 IRD302 IRQ302 ISD302 ISQ302 ITD302 ITQ302 IUD302 IUQ302 IVD302 IVQ302 IWD302 IWQ302 IXD302 IXQ302 IYD302 IYQ302 IZD302 IZQ302 JAD302 JAQ302 JBD302 JBQ302 JCD302 JCQ302 JDD302 JDQ302 JED302 JEQ302 JFD302 JFQ302 JGD302 JGQ302 JHD302 JHQ302 JID302 JIQ302 JJD302 JJQ302 JKD302 JKQ302 JLD302 JLQ302 JMD302 JMQ302 JND302 JNQ302 JOD302 JOQ302 JPD302 JPQ302 JQD302 JQQ302 JRD302 JRQ302 JSD302 JSQ302 JTD302 JTQ302 JUD302 JUQ302 JVD302 JVQ302 JWD302 JWQ302 JXD302 JXQ302 JYD302 JYQ302 JZD302 JZQ302 KAD302 KAQ302 KBD302 KBQ302 KCD302 KCQ302 KDD302 KDQ302 KED302 KEQ302 KFD302 KFQ302 KGD302 KGQ302 KHD302 KHQ302 KID302 KIQ302 KJD302 KJQ302 KKD302 KKQ302 KLD302 KLQ302 KMD302 KMQ302 KND302 KNQ302 KOD302 KOQ302 KPD302 KPQ302 KQD302 KQQ302 KRD302 KRQ302 KSD302 KSQ302 KTD302 KTQ302 KUD302 KUQ302 KVD302 KVQ302 KWD302 KWQ302 KXD302 KXQ302 KYD302 KYQ302 KZD302 KZQ302 LAD302 LAQ302 LBD302 LBQ302 LCD302 LCQ302 LDD302 LDQ302 LED302 LEQ302 LFD302 LFQ302 LGD302 LGQ302 LHD302 LHQ302 LID302 LIQ302 LJD302 LJQ302 LKD302 LKQ302 LLD302 LLQ302 LMD302 LMQ302 LND302 LNQ302 LOD302 LOQ302 LPD302 LPQ302 LQD302 LQQ302 LRD302 LRQ302 LSD302 LSQ302 LTD302 LTQ302 LUD302 LUQ302 LVD302 LVQ302 LWD302 LWQ302 LXD302 LXQ302 LYD302 LYQ302 LZD302 LZQ302 MAD302 MAQ302 MBD302 MBQ302 MCD302 MCQ302 MDD302 MDQ302 MED302 MEQ302 MFD302 MFQ302 MGD302 MGQ302 MHD302 MHQ302 MID302 MIQ302 MJD302 MJQ302 MKD302 MKQ302 MLD302 MLQ302 MMD302 MMQ302 MND302 MNQ302 MOD302 MOQ302 MPD302 MPQ302 MQD302 MQQ302 MRD302 MRQ302 MSD302 MSQ302 MTD302 MTQ302 MUD302 MUQ302 MVD302 MVQ302 MWD302 MWQ302 MXD302 MXQ302 MYD302 MYQ302 MZD302 MZQ302 NAD302 NAQ302 NBD302 NBQ302 NCD302 NCQ302 NDD302 NDQ302 NED302 NEQ302 NFD302 NFQ302 NGD302 NGQ302 NHD302 NHQ302 NID302 NIQ302 NJD302 NJQ302 NKD302 NKQ302 NLD302 NLQ302 NMD302 NMQ302 NND302 NNQ302 NOD302 NOQ302 NPD302 NPQ302 NQD302 NQQ302 NRD302 NRQ302 NSD302 NSQ302 NTD302 NTQ302 NUD302 NUQ302 NVD302 NVQ302 NWD302 NWQ302 NXD302 NXQ302 NYD302 NYQ302 NZD302 NZQ302 OAD302 OAQ302 OBD302 OBQ302 OCD302 OCQ302 ODD302 ODQ302 OED302 OEQ302 OFD302 OFQ302 OGD302 OGQ302 OHD302 OHQ302 OID302 OIQ302 OJD302 OJQ302 OKD302 OKQ302 OLD302 OLQ302 OMD302 OMQ302 OND302 ONQ302 OOD302 OOQ302 OPD302 OPQ302 OQD302 OQQ302 ORD302 ORQ302 OSD302 OSQ302 OTD302 OTQ302 OUD302 OUQ302 OVD302 OVQ302 OWD302 OWQ302 OXD302 OXQ302 OYD302 OYQ302 OZD302 OZQ302 PAD302 PAQ302 PBD302 PBQ302 PCD302 PCQ302 PDD302 PDQ302 PED302 PEQ302 PFD302 PFQ302 PGD302 PGQ302 PHD302 PHQ302 PID302 PIQ302 PJD302 PJQ302 PKD302 PKQ302 PLD302 PLQ302 PMD302 PMQ302 PND302 PNQ302 POD302 POQ302 PPD302 PPQ302 PQD302 PQQ302 PRD302 PRQ302 PSD302 PSQ302 PTD302 PTQ302 PUD302 PUQ302 PVD302 PVQ302 PWD302 PWQ302 PXD302 PXQ302 PYD302 PYQ302 PZD302 PZQ302 QAD302 QAQ302 QBD302 QBQ302 QCD302 QCQ302 QDD302 QDQ302 QED302 QEQ302 QFD302 QFQ302 QGD302 QGQ302 QHD302 QHQ302 QID302 QIQ302 QJD302 QJQ302 QKD302 QKQ302 QLD302 QLQ302 QMD302 QMQ302 QND302 QNQ302 QOD302 QOQ302 QPD302 QPQ302 QQD302 QQQ302 QRD302 QRQ302 QSD302 QSQ302 QTD302 QTQ302 QUD302 QUQ302 QVD302 QVQ302 QWD302 QWQ302 QXD302 QXQ302 QYD302 QYQ302 QZD302 QZQ302 RAD302 RAQ302 RBD302 RBQ302 RCD302 RCQ302 RDD302 RDQ302 RED302 REQ302 RFD302 RFQ302 RGD302 RGQ302 RHD302 RHQ302 RID302 RIQ302 RJD302 RJQ302 RKD302 RKQ302 RLD302 RLQ302 RMD302 RMQ302 RND302 RNQ302 ROD302 ROQ302 RPD302 RPQ302 RQD302 RQQ302 RRD302 RRQ302 RSD302 RSQ302 RTD302 RTQ302 RUD302 RUQ302 RVD302 RVQ302 RWD302 RWQ302 RXD302 RXQ302 RYD302 RYQ302 RZD302 RZQ302 SAD302 SAQ302 SBD302 SBQ302 SCD302 SCQ302 SDD302 SDQ302 SED302 SEQ302 SFD302 SFQ302 SGD302 SGQ302 SHD302 SHQ302 SID302 SIQ302 SJD302 SJQ302 SKD302 SKQ302 SLD302 SLQ302 SMD302 SMQ302 SND302 SNQ302 SOD302 SOQ302 SPD302 SPQ302 SQD302 SQQ302 SRD302 SRQ302 SSD302 SSQ302 STD302 STQ302 SUD302 SUQ302 SVD302 SVQ302 SWD302 SWQ302 SXD302 SXQ302 SYD302 SYQ302 SZD302 SZQ302 TAD302 TAQ302 TBD302 TBQ302 TCD302 TCQ302 TDD302 TDQ302 TED302 TEQ302 TFD302 TFQ302 TGD302 TGQ302 THD302 THQ302 TID302 TIQ302 TJD302 TJQ302 TKD302 TKQ302 TLD302 TLQ302 TMD302 TMQ302 TND302 TNQ302 TOD302 TOQ302 TPD302 TPQ302 TQD302 TQQ302 TRD302 TRQ302 TSD302 TSQ302 TTD302 TTQ302 TUD302 TUQ302 TVD302 TVQ302 TWD302 TWQ302 TXD302 TXQ302 TYD302 TYQ302 TZD302 TZQ302 UAD302 UAQ302 UBD302 UBQ302 UCD302 UCQ302 UDD302 UDQ302 UED302 UEQ302 UFD302 UFQ302 UGD302 UGQ302 UHD302 UHQ302 UID302 UIQ302 UJD302 UJQ302 UKD302 UKQ302 ULD302 ULQ302 UMD302 UMQ302 UND302 UNQ302 UOD302 UOQ302 UPD302 UPQ302 UQD302 UQQ302 URD302 URQ302 USD302 USQ302 UTD302 UTQ302 UUD302 UUQ302 UVD302 UVQ302 UWD302 UWQ302 UXD302 UXQ302 UYD302 UYQ302 UZD302 UZQ302 VAD302 VAQ302 VBD302 VBQ302 VCD302 VCQ302 VDD302 VDQ302 VED302 VEQ302 VFD302 VFQ302 VGD302 VGQ302 VHD302 VHQ302 VID302 VIQ302 VJD302 VJQ302 VKD302 VKQ302 VLD302 VLQ302 VMD302 VMQ302 VND302 VNQ302 VOD302 VOQ302 VPD302 VPQ302 VQD302 VQQ302 VRD302 VRQ302 VSD302 VSQ302 VTD302 VTQ302 VUD302 VUQ302 VVD302 VVQ302 VWD302 VWQ302 VXD302 VXQ302 VYD302 VYQ302 VZD302 VZQ302 WAD302 WAQ302 WBD302 WBQ302 WCD302 WCQ302 WDD302 WDQ302 WED302 WEQ302 WFD302 WFQ302 WGD302 WGQ302 WHD302 WHQ302 WID302 WIQ302 WJD302 WJQ302 WKD302 WKQ302 WLD302 WLQ302 WMD302 WMQ302 WND302 WNQ302 WOD302 WOQ302 WPD302 WPQ302 WQD302 WQQ302 WRD302 WRQ302 WSD302 WSQ302 WTD302 WTQ302 WUD302 WUQ302 WVD302 WVQ302 WWD302 WWQ302 WXD302 WXQ302 WYD302 WYQ302 WZD302 WZQ302 XAD302 XAQ302 XBD302 XBQ302 XCD302 XCQ302 XDD302 XDQ302 XED302">
    <cfRule type="expression" dxfId="157" priority="102">
      <formula>$I302-$H302 &gt; 0</formula>
    </cfRule>
  </conditionalFormatting>
  <conditionalFormatting sqref="K302 AA302 AN302 BA302 BN302 CA302 CS302 DF302 DS302 EF302 ES302 FF302 FS302 GF302 GS302 HF302 HS302 IF302 IS302 JF302 JS302 KF302 KS302 LF302 LS302 MF302 MS302 NF302 NS302 OF302 OS302 PF302 PS302 QF302 QS302 RF302 RS302 SF302 SS302 TF302 TS302 UF302 US302 VF302 VS302 WF302 WS302 XF302 XS302 YF302 YS302 ZF302 ZS302 AAF302 AAS302 ABF302 ABS302 ACF302 ACS302 ADF302 ADS302 AEF302 AES302 AFF302 AFS302 AGF302 AGS302 AHF302 AHS302 AIF302 AIS302 AJF302 AJS302 AKF302 AKS302 ALF302 ALS302 AMF302 AMS302 ANF302 ANS302 AOF302 AOS302 APF302 APS302 AQF302 AQS302 ARF302 ARS302 ASF302 ASS302 ATF302 ATS302 AUF302 AUS302 AVF302 AVS302 AWF302 AWS302 AXF302 AXS302 AYF302 AYS302 AZF302 AZS302 BAF302 BAS302 BBF302 BBS302 BCF302 BCS302 BDF302 BDS302 BEF302 BES302 BFF302 BFS302 BGF302 BGS302 BHF302 BHS302 BIF302 BIS302 BJF302 BJS302 BKF302 BKS302 BLF302 BLS302 BMF302 BMS302 BNF302 BNS302 BOF302 BOS302 BPF302 BPS302 BQF302 BQS302 BRF302 BRS302 BSF302 BSS302 BTF302 BTS302 BUF302 BUS302 BVF302 BVS302 BWF302 BWS302 BXF302 BXS302 BYF302 BYS302 BZF302 BZS302 CAF302 CAS302 CBF302 CBS302 CCF302 CCS302 CDF302 CDS302 CEF302 CES302 CFF302 CFS302 CGF302 CGS302 CHF302 CHS302 CIF302 CIS302 CJF302 CJS302 CKF302 CKS302 CLF302 CLS302 CMF302 CMS302 CNF302 CNS302 COF302 COS302 CPF302 CPS302 CQF302 CQS302 CRF302 CRS302 CSF302 CSS302 CTF302 CTS302 CUF302 CUS302 CVF302 CVS302 CWF302 CWS302 CXF302 CXS302 CYF302 CYS302 CZF302 CZS302 DAF302 DAS302 DBF302 DBS302 DCF302 DCS302 DDF302 DDS302 DEF302 DES302 DFF302 DFS302 DGF302 DGS302 DHF302 DHS302 DIF302 DIS302 DJF302 DJS302 DKF302 DKS302 DLF302 DLS302 DMF302 DMS302 DNF302 DNS302 DOF302 DOS302 DPF302 DPS302 DQF302 DQS302 DRF302 DRS302 DSF302 DSS302 DTF302 DTS302 DUF302 DUS302 DVF302 DVS302 DWF302 DWS302 DXF302 DXS302 DYF302 DYS302 DZF302 DZS302 EAF302 EAS302 EBF302 EBS302 ECF302 ECS302 EDF302 EDS302 EEF302 EES302 EFF302 EFS302 EGF302 EGS302 EHF302 EHS302 EIF302 EIS302 EJF302 EJS302 EKF302 EKS302 ELF302 ELS302 EMF302 EMS302 ENF302 ENS302 EOF302 EOS302 EPF302 EPS302 EQF302 EQS302 ERF302 ERS302 ESF302 ESS302 ETF302 ETS302 EUF302 EUS302 EVF302 EVS302 EWF302 EWS302 EXF302 EXS302 EYF302 EYS302 EZF302 EZS302 FAF302 FAS302 FBF302 FBS302 FCF302 FCS302 FDF302 FDS302 FEF302 FES302 FFF302 FFS302 FGF302 FGS302 FHF302 FHS302 FIF302 FIS302 FJF302 FJS302 FKF302 FKS302 FLF302 FLS302 FMF302 FMS302 FNF302 FNS302 FOF302 FOS302 FPF302 FPS302 FQF302 FQS302 FRF302 FRS302 FSF302 FSS302 FTF302 FTS302 FUF302 FUS302 FVF302 FVS302 FWF302 FWS302 FXF302 FXS302 FYF302 FYS302 FZF302 FZS302 GAF302 GAS302 GBF302 GBS302 GCF302 GCS302 GDF302 GDS302 GEF302 GES302 GFF302 GFS302 GGF302 GGS302 GHF302 GHS302 GIF302 GIS302 GJF302 GJS302 GKF302 GKS302 GLF302 GLS302 GMF302 GMS302 GNF302 GNS302 GOF302 GOS302 GPF302 GPS302 GQF302 GQS302 GRF302 GRS302 GSF302 GSS302 GTF302 GTS302 GUF302 GUS302 GVF302 GVS302 GWF302 GWS302 GXF302 GXS302 GYF302 GYS302 GZF302 GZS302 HAF302 HAS302 HBF302 HBS302 HCF302 HCS302 HDF302 HDS302 HEF302 HES302 HFF302 HFS302 HGF302 HGS302 HHF302 HHS302 HIF302 HIS302 HJF302 HJS302 HKF302 HKS302 HLF302 HLS302 HMF302 HMS302 HNF302 HNS302 HOF302 HOS302 HPF302 HPS302 HQF302 HQS302 HRF302 HRS302 HSF302 HSS302 HTF302 HTS302 HUF302 HUS302 HVF302 HVS302 HWF302 HWS302 HXF302 HXS302 HYF302 HYS302 HZF302 HZS302 IAF302 IAS302 IBF302 IBS302 ICF302 ICS302 IDF302 IDS302 IEF302 IES302 IFF302 IFS302 IGF302 IGS302 IHF302 IHS302 IIF302 IIS302 IJF302 IJS302 IKF302 IKS302 ILF302 ILS302 IMF302 IMS302 INF302 INS302 IOF302 IOS302 IPF302 IPS302 IQF302 IQS302 IRF302 IRS302 ISF302 ISS302 ITF302 ITS302 IUF302 IUS302 IVF302 IVS302 IWF302 IWS302 IXF302 IXS302 IYF302 IYS302 IZF302 IZS302 JAF302 JAS302 JBF302 JBS302 JCF302 JCS302 JDF302 JDS302 JEF302 JES302 JFF302 JFS302 JGF302 JGS302 JHF302 JHS302 JIF302 JIS302 JJF302 JJS302 JKF302 JKS302 JLF302 JLS302 JMF302 JMS302 JNF302 JNS302 JOF302 JOS302 JPF302 JPS302 JQF302 JQS302 JRF302 JRS302 JSF302 JSS302 JTF302 JTS302 JUF302 JUS302 JVF302 JVS302 JWF302 JWS302 JXF302 JXS302 JYF302 JYS302 JZF302 JZS302 KAF302 KAS302 KBF302 KBS302 KCF302 KCS302 KDF302 KDS302 KEF302 KES302 KFF302 KFS302 KGF302 KGS302 KHF302 KHS302 KIF302 KIS302 KJF302 KJS302 KKF302 KKS302 KLF302 KLS302 KMF302 KMS302 KNF302 KNS302 KOF302 KOS302 KPF302 KPS302 KQF302 KQS302 KRF302 KRS302 KSF302 KSS302 KTF302 KTS302 KUF302 KUS302 KVF302 KVS302 KWF302 KWS302 KXF302 KXS302 KYF302 KYS302 KZF302 KZS302 LAF302 LAS302 LBF302 LBS302 LCF302 LCS302 LDF302 LDS302 LEF302 LES302 LFF302 LFS302 LGF302 LGS302 LHF302 LHS302 LIF302 LIS302 LJF302 LJS302 LKF302 LKS302 LLF302 LLS302 LMF302 LMS302 LNF302 LNS302 LOF302 LOS302 LPF302 LPS302 LQF302 LQS302 LRF302 LRS302 LSF302 LSS302 LTF302 LTS302 LUF302 LUS302 LVF302 LVS302 LWF302 LWS302 LXF302 LXS302 LYF302 LYS302 LZF302 LZS302 MAF302 MAS302 MBF302 MBS302 MCF302 MCS302 MDF302 MDS302 MEF302 MES302 MFF302 MFS302 MGF302 MGS302 MHF302 MHS302 MIF302 MIS302 MJF302 MJS302 MKF302 MKS302 MLF302 MLS302 MMF302 MMS302 MNF302 MNS302 MOF302 MOS302 MPF302 MPS302 MQF302 MQS302 MRF302 MRS302 MSF302 MSS302 MTF302 MTS302 MUF302 MUS302 MVF302 MVS302 MWF302 MWS302 MXF302 MXS302 MYF302 MYS302 MZF302 MZS302 NAF302 NAS302 NBF302 NBS302 NCF302 NCS302 NDF302 NDS302 NEF302 NES302 NFF302 NFS302 NGF302 NGS302 NHF302 NHS302 NIF302 NIS302 NJF302 NJS302 NKF302 NKS302 NLF302 NLS302 NMF302 NMS302 NNF302 NNS302 NOF302 NOS302 NPF302 NPS302 NQF302 NQS302 NRF302 NRS302 NSF302 NSS302 NTF302 NTS302 NUF302 NUS302 NVF302 NVS302 NWF302 NWS302 NXF302 NXS302 NYF302 NYS302 NZF302 NZS302 OAF302 OAS302 OBF302 OBS302 OCF302 OCS302 ODF302 ODS302 OEF302 OES302 OFF302 OFS302 OGF302 OGS302 OHF302 OHS302 OIF302 OIS302 OJF302 OJS302 OKF302 OKS302 OLF302 OLS302 OMF302 OMS302 ONF302 ONS302 OOF302 OOS302 OPF302 OPS302 OQF302 OQS302 ORF302 ORS302 OSF302 OSS302 OTF302 OTS302 OUF302 OUS302 OVF302 OVS302 OWF302 OWS302 OXF302 OXS302 OYF302 OYS302 OZF302 OZS302 PAF302 PAS302 PBF302 PBS302 PCF302 PCS302 PDF302 PDS302 PEF302 PES302 PFF302 PFS302 PGF302 PGS302 PHF302 PHS302 PIF302 PIS302 PJF302 PJS302 PKF302 PKS302 PLF302 PLS302 PMF302 PMS302 PNF302 PNS302 POF302 POS302 PPF302 PPS302 PQF302 PQS302 PRF302 PRS302 PSF302 PSS302 PTF302 PTS302 PUF302 PUS302 PVF302 PVS302 PWF302 PWS302 PXF302 PXS302 PYF302 PYS302 PZF302 PZS302 QAF302 QAS302 QBF302 QBS302 QCF302 QCS302 QDF302 QDS302 QEF302 QES302 QFF302 QFS302 QGF302 QGS302 QHF302 QHS302 QIF302 QIS302 QJF302 QJS302 QKF302 QKS302 QLF302 QLS302 QMF302 QMS302 QNF302 QNS302 QOF302 QOS302 QPF302 QPS302 QQF302 QQS302 QRF302 QRS302 QSF302 QSS302 QTF302 QTS302 QUF302 QUS302 QVF302 QVS302 QWF302 QWS302 QXF302 QXS302 QYF302 QYS302 QZF302 QZS302 RAF302 RAS302 RBF302 RBS302 RCF302 RCS302 RDF302 RDS302 REF302 RES302 RFF302 RFS302 RGF302 RGS302 RHF302 RHS302 RIF302 RIS302 RJF302 RJS302 RKF302 RKS302 RLF302 RLS302 RMF302 RMS302 RNF302 RNS302 ROF302 ROS302 RPF302 RPS302 RQF302 RQS302 RRF302 RRS302 RSF302 RSS302 RTF302 RTS302 RUF302 RUS302 RVF302 RVS302 RWF302 RWS302 RXF302 RXS302 RYF302 RYS302 RZF302 RZS302 SAF302 SAS302 SBF302 SBS302 SCF302 SCS302 SDF302 SDS302 SEF302 SES302 SFF302 SFS302 SGF302 SGS302 SHF302 SHS302 SIF302 SIS302 SJF302 SJS302 SKF302 SKS302 SLF302 SLS302 SMF302 SMS302 SNF302 SNS302 SOF302 SOS302 SPF302 SPS302 SQF302 SQS302 SRF302 SRS302 SSF302 SSS302 STF302 STS302 SUF302 SUS302 SVF302 SVS302 SWF302 SWS302 SXF302 SXS302 SYF302 SYS302 SZF302 SZS302 TAF302 TAS302 TBF302 TBS302 TCF302 TCS302 TDF302 TDS302 TEF302 TES302 TFF302 TFS302 TGF302 TGS302 THF302 THS302 TIF302 TIS302 TJF302 TJS302 TKF302 TKS302 TLF302 TLS302 TMF302 TMS302 TNF302 TNS302 TOF302 TOS302 TPF302 TPS302 TQF302 TQS302 TRF302 TRS302 TSF302 TSS302 TTF302 TTS302 TUF302 TUS302 TVF302 TVS302 TWF302 TWS302 TXF302 TXS302 TYF302 TYS302 TZF302 TZS302 UAF302 UAS302 UBF302 UBS302 UCF302 UCS302 UDF302 UDS302 UEF302 UES302 UFF302 UFS302 UGF302 UGS302 UHF302 UHS302 UIF302 UIS302 UJF302 UJS302 UKF302 UKS302 ULF302 ULS302 UMF302 UMS302 UNF302 UNS302 UOF302 UOS302 UPF302 UPS302 UQF302 UQS302 URF302 URS302 USF302 USS302 UTF302 UTS302 UUF302 UUS302 UVF302 UVS302 UWF302 UWS302 UXF302 UXS302 UYF302 UYS302 UZF302 UZS302 VAF302 VAS302 VBF302 VBS302 VCF302 VCS302 VDF302 VDS302 VEF302 VES302 VFF302 VFS302 VGF302 VGS302 VHF302 VHS302 VIF302 VIS302 VJF302 VJS302 VKF302 VKS302 VLF302 VLS302 VMF302 VMS302 VNF302 VNS302 VOF302 VOS302 VPF302 VPS302 VQF302 VQS302 VRF302 VRS302 VSF302 VSS302 VTF302 VTS302 VUF302 VUS302 VVF302 VVS302 VWF302 VWS302 VXF302 VXS302 VYF302 VYS302 VZF302 VZS302 WAF302 WAS302 WBF302 WBS302 WCF302 WCS302 WDF302 WDS302 WEF302 WES302 WFF302 WFS302 WGF302 WGS302 WHF302 WHS302 WIF302 WIS302 WJF302 WJS302 WKF302 WKS302 WLF302 WLS302 WMF302 WMS302 WNF302 WNS302 WOF302 WOS302 WPF302 WPS302 WQF302 WQS302 WRF302 WRS302 WSF302 WSS302 WTF302 WTS302 WUF302 WUS302 WVF302 WVS302 WWF302 WWS302 WXF302 WXS302 WYF302 WYS302 WZF302 WZS302 XAF302 XAS302 XBF302 XBS302 XCF302 XCS302 XDF302 XDS302 XEF302">
    <cfRule type="expression" dxfId="156" priority="101">
      <formula>$M302=1</formula>
    </cfRule>
  </conditionalFormatting>
  <conditionalFormatting sqref="M422">
    <cfRule type="expression" dxfId="155" priority="39">
      <formula>$C422="D"</formula>
    </cfRule>
  </conditionalFormatting>
  <conditionalFormatting sqref="I300">
    <cfRule type="expression" dxfId="154" priority="38">
      <formula>$I300-$H300 &gt; 0</formula>
    </cfRule>
  </conditionalFormatting>
  <conditionalFormatting sqref="K459:L459">
    <cfRule type="expression" dxfId="153" priority="97">
      <formula>$C459="D"</formula>
    </cfRule>
  </conditionalFormatting>
  <conditionalFormatting sqref="K459">
    <cfRule type="expression" dxfId="152" priority="96">
      <formula>$M459=1</formula>
    </cfRule>
  </conditionalFormatting>
  <conditionalFormatting sqref="L324">
    <cfRule type="expression" dxfId="151" priority="93">
      <formula>$C324="D"</formula>
    </cfRule>
  </conditionalFormatting>
  <conditionalFormatting sqref="M421">
    <cfRule type="expression" dxfId="150" priority="52">
      <formula>$C421="D"</formula>
    </cfRule>
  </conditionalFormatting>
  <conditionalFormatting sqref="N152:CH237 N308:CH335 N239:CH306 P336:CH337 N3:CH149 N338:CH421">
    <cfRule type="expression" dxfId="149" priority="86">
      <formula>"0'0"</formula>
    </cfRule>
    <cfRule type="expression" dxfId="148" priority="87">
      <formula>$M3=1</formula>
    </cfRule>
    <cfRule type="cellIs" dxfId="147" priority="88" operator="equal">
      <formula>0</formula>
    </cfRule>
    <cfRule type="cellIs" dxfId="146" priority="89" operator="equal">
      <formula>-1</formula>
    </cfRule>
    <cfRule type="cellIs" dxfId="145" priority="90" operator="equal">
      <formula>1</formula>
    </cfRule>
  </conditionalFormatting>
  <conditionalFormatting sqref="N307:Q307 S307:CH307 N423:CH481">
    <cfRule type="expression" dxfId="144" priority="114">
      <formula>"0'0"</formula>
    </cfRule>
    <cfRule type="expression" dxfId="143" priority="117">
      <formula>$M307=1</formula>
    </cfRule>
    <cfRule type="cellIs" dxfId="142" priority="160" operator="equal">
      <formula>0</formula>
    </cfRule>
    <cfRule type="cellIs" dxfId="141" priority="161" operator="equal">
      <formula>-1</formula>
    </cfRule>
    <cfRule type="cellIs" dxfId="140" priority="162" operator="equal">
      <formula>1</formula>
    </cfRule>
  </conditionalFormatting>
  <conditionalFormatting sqref="R307">
    <cfRule type="expression" dxfId="139" priority="64">
      <formula>"0'0"</formula>
    </cfRule>
    <cfRule type="expression" dxfId="138" priority="65">
      <formula>$M307=1</formula>
    </cfRule>
    <cfRule type="cellIs" dxfId="137" priority="66" operator="equal">
      <formula>0</formula>
    </cfRule>
    <cfRule type="cellIs" dxfId="136" priority="67" operator="equal">
      <formula>-1</formula>
    </cfRule>
    <cfRule type="cellIs" dxfId="135" priority="68" operator="equal">
      <formula>1</formula>
    </cfRule>
  </conditionalFormatting>
  <conditionalFormatting sqref="K420:L420">
    <cfRule type="expression" dxfId="134" priority="59">
      <formula>$C420="D"</formula>
    </cfRule>
  </conditionalFormatting>
  <conditionalFormatting sqref="I420">
    <cfRule type="expression" dxfId="133" priority="58">
      <formula>$I420-$H420 &gt; 0</formula>
    </cfRule>
  </conditionalFormatting>
  <conditionalFormatting sqref="K420">
    <cfRule type="expression" dxfId="132" priority="57">
      <formula>$M420=1</formula>
    </cfRule>
  </conditionalFormatting>
  <conditionalFormatting sqref="M420">
    <cfRule type="expression" dxfId="131" priority="56">
      <formula>$C420="D"</formula>
    </cfRule>
  </conditionalFormatting>
  <conditionalFormatting sqref="K421:L421">
    <cfRule type="expression" dxfId="130" priority="55">
      <formula>$C421="D"</formula>
    </cfRule>
  </conditionalFormatting>
  <conditionalFormatting sqref="I421">
    <cfRule type="expression" dxfId="129" priority="54">
      <formula>$I421-$H421 &gt; 0</formula>
    </cfRule>
  </conditionalFormatting>
  <conditionalFormatting sqref="K421">
    <cfRule type="expression" dxfId="128" priority="53">
      <formula>$M421=1</formula>
    </cfRule>
  </conditionalFormatting>
  <conditionalFormatting sqref="K301">
    <cfRule type="expression" dxfId="127" priority="35">
      <formula>$M301=1</formula>
    </cfRule>
  </conditionalFormatting>
  <conditionalFormatting sqref="J422:K422">
    <cfRule type="expression" dxfId="126" priority="45">
      <formula>$C422="D"</formula>
    </cfRule>
  </conditionalFormatting>
  <conditionalFormatting sqref="H422">
    <cfRule type="expression" dxfId="125" priority="44">
      <formula>$I422-$H422 &gt; 0</formula>
    </cfRule>
  </conditionalFormatting>
  <conditionalFormatting sqref="J422">
    <cfRule type="expression" dxfId="124" priority="42">
      <formula>$M422=1</formula>
    </cfRule>
  </conditionalFormatting>
  <conditionalFormatting sqref="L422">
    <cfRule type="expression" dxfId="123" priority="40">
      <formula>$C422="D"</formula>
    </cfRule>
  </conditionalFormatting>
  <conditionalFormatting sqref="N422:CG422">
    <cfRule type="expression" dxfId="122" priority="41">
      <formula>"0'0"</formula>
    </cfRule>
    <cfRule type="expression" dxfId="121" priority="43">
      <formula>$M422=1</formula>
    </cfRule>
    <cfRule type="cellIs" dxfId="120" priority="46" operator="equal">
      <formula>0</formula>
    </cfRule>
    <cfRule type="cellIs" dxfId="119" priority="47" operator="equal">
      <formula>-1</formula>
    </cfRule>
    <cfRule type="cellIs" dxfId="118" priority="48" operator="equal">
      <formula>1</formula>
    </cfRule>
  </conditionalFormatting>
  <conditionalFormatting sqref="K301:L301">
    <cfRule type="expression" dxfId="117" priority="37">
      <formula>$C301="D"</formula>
    </cfRule>
  </conditionalFormatting>
  <conditionalFormatting sqref="I301">
    <cfRule type="expression" dxfId="116" priority="36">
      <formula>$I301-$H301 &gt; 0</formula>
    </cfRule>
  </conditionalFormatting>
  <conditionalFormatting sqref="K238">
    <cfRule type="expression" dxfId="115" priority="25">
      <formula>$M238=1</formula>
    </cfRule>
  </conditionalFormatting>
  <conditionalFormatting sqref="I238">
    <cfRule type="expression" dxfId="114" priority="30">
      <formula>$I238-$H238 &gt; 0</formula>
    </cfRule>
  </conditionalFormatting>
  <conditionalFormatting sqref="N238:CH238">
    <cfRule type="expression" dxfId="113" priority="27">
      <formula>"0'0"</formula>
    </cfRule>
    <cfRule type="expression" dxfId="112" priority="29">
      <formula>$M238=1</formula>
    </cfRule>
    <cfRule type="cellIs" dxfId="111" priority="32" operator="equal">
      <formula>0</formula>
    </cfRule>
    <cfRule type="cellIs" dxfId="110" priority="33" operator="equal">
      <formula>-1</formula>
    </cfRule>
    <cfRule type="cellIs" dxfId="109" priority="34" operator="equal">
      <formula>1</formula>
    </cfRule>
  </conditionalFormatting>
  <conditionalFormatting sqref="K238:L238">
    <cfRule type="expression" dxfId="108" priority="26">
      <formula>$C238="D"</formula>
    </cfRule>
  </conditionalFormatting>
  <conditionalFormatting sqref="K150:L151">
    <cfRule type="expression" dxfId="107" priority="24">
      <formula>$C150="D"</formula>
    </cfRule>
  </conditionalFormatting>
  <conditionalFormatting sqref="I150:I151">
    <cfRule type="expression" dxfId="106" priority="23">
      <formula>$I150-$H150 &gt; 0</formula>
    </cfRule>
  </conditionalFormatting>
  <conditionalFormatting sqref="K150:K151">
    <cfRule type="expression" dxfId="105" priority="22">
      <formula>$M150=1</formula>
    </cfRule>
  </conditionalFormatting>
  <conditionalFormatting sqref="N150:CH151">
    <cfRule type="expression" dxfId="104" priority="17">
      <formula>"0'0"</formula>
    </cfRule>
    <cfRule type="expression" dxfId="103" priority="18">
      <formula>$M150=1</formula>
    </cfRule>
    <cfRule type="cellIs" dxfId="102" priority="19" operator="equal">
      <formula>0</formula>
    </cfRule>
    <cfRule type="cellIs" dxfId="101" priority="20" operator="equal">
      <formula>-1</formula>
    </cfRule>
    <cfRule type="cellIs" dxfId="100" priority="21" operator="equal">
      <formula>1</formula>
    </cfRule>
  </conditionalFormatting>
  <conditionalFormatting sqref="K486">
    <cfRule type="expression" dxfId="99" priority="16">
      <formula>$M486=1</formula>
    </cfRule>
  </conditionalFormatting>
  <conditionalFormatting sqref="N486:CH486">
    <cfRule type="expression" dxfId="98" priority="11">
      <formula>"0'0"</formula>
    </cfRule>
    <cfRule type="expression" dxfId="97" priority="12">
      <formula>$M486=1</formula>
    </cfRule>
    <cfRule type="cellIs" dxfId="96" priority="13" operator="equal">
      <formula>0</formula>
    </cfRule>
    <cfRule type="cellIs" dxfId="95" priority="14" operator="equal">
      <formula>-1</formula>
    </cfRule>
    <cfRule type="cellIs" dxfId="94" priority="15" operator="equal">
      <formula>1</formula>
    </cfRule>
  </conditionalFormatting>
  <conditionalFormatting sqref="K131:L131">
    <cfRule type="expression" dxfId="93" priority="10">
      <formula>$C131="D"</formula>
    </cfRule>
  </conditionalFormatting>
  <conditionalFormatting sqref="I131">
    <cfRule type="expression" dxfId="92" priority="9">
      <formula>$I131-$H131 &gt; 0</formula>
    </cfRule>
  </conditionalFormatting>
  <conditionalFormatting sqref="K131">
    <cfRule type="expression" dxfId="91" priority="8">
      <formula>$M131=1</formula>
    </cfRule>
  </conditionalFormatting>
  <conditionalFormatting sqref="I400:I402">
    <cfRule type="expression" dxfId="90" priority="1">
      <formula>$I400-$H400 &gt; 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O513"/>
  <sheetViews>
    <sheetView zoomScaleNormal="100" workbookViewId="0">
      <pane ySplit="1" topLeftCell="A458" activePane="bottomLeft" state="frozen"/>
      <selection activeCell="B493" sqref="B493"/>
      <selection pane="bottomLeft" activeCell="J495" sqref="J495"/>
    </sheetView>
  </sheetViews>
  <sheetFormatPr baseColWidth="10" defaultRowHeight="16.5" x14ac:dyDescent="0.3"/>
  <cols>
    <col min="1" max="1" width="8.125" style="460" customWidth="1"/>
    <col min="2" max="2" width="7.875" style="460" customWidth="1"/>
    <col min="3" max="3" width="7.125" style="460" bestFit="1" customWidth="1"/>
    <col min="4" max="4" width="9" style="460" customWidth="1"/>
    <col min="5" max="5" width="11" style="460"/>
    <col min="6" max="6" width="0" style="460" hidden="1" customWidth="1"/>
    <col min="7" max="7" width="13.375" style="460" customWidth="1"/>
    <col min="8" max="10" width="12.5" style="460" customWidth="1"/>
    <col min="11" max="11" width="15.125" style="460" bestFit="1" customWidth="1"/>
    <col min="12" max="12" width="14.75" style="460" bestFit="1" customWidth="1"/>
    <col min="13" max="13" width="19.5" style="458" customWidth="1"/>
    <col min="14" max="14" width="14.75" style="458" customWidth="1"/>
    <col min="15" max="16384" width="11" style="458"/>
  </cols>
  <sheetData>
    <row r="1" spans="1:14" s="459" customFormat="1" ht="33" customHeight="1" x14ac:dyDescent="0.3">
      <c r="A1" s="459" t="s">
        <v>616</v>
      </c>
      <c r="B1" s="459" t="s">
        <v>617</v>
      </c>
      <c r="C1" s="459" t="s">
        <v>618</v>
      </c>
      <c r="D1" s="459" t="s">
        <v>1323</v>
      </c>
      <c r="E1" s="459" t="s">
        <v>619</v>
      </c>
      <c r="F1" s="471" t="s">
        <v>620</v>
      </c>
      <c r="G1" s="459" t="s">
        <v>621</v>
      </c>
      <c r="H1" s="459" t="s">
        <v>622</v>
      </c>
      <c r="I1" s="459" t="s">
        <v>1460</v>
      </c>
      <c r="J1" s="459" t="s">
        <v>1461</v>
      </c>
      <c r="K1" s="459" t="s">
        <v>1371</v>
      </c>
      <c r="L1" s="459" t="s">
        <v>1349</v>
      </c>
      <c r="M1" s="459" t="s">
        <v>623</v>
      </c>
    </row>
    <row r="2" spans="1:14" x14ac:dyDescent="0.3">
      <c r="A2" s="460">
        <v>138</v>
      </c>
      <c r="B2" s="460" t="s">
        <v>624</v>
      </c>
      <c r="C2" s="460" t="s">
        <v>845</v>
      </c>
      <c r="D2" s="460" t="s">
        <v>732</v>
      </c>
      <c r="E2" s="460">
        <v>601</v>
      </c>
      <c r="F2" s="462">
        <v>60</v>
      </c>
      <c r="G2" s="460">
        <v>66</v>
      </c>
      <c r="H2" s="460">
        <v>391</v>
      </c>
      <c r="I2" s="460">
        <f>IF(B2="Parking",E2,0)</f>
        <v>0</v>
      </c>
      <c r="J2" s="479">
        <f>I2 *(E$495/I$495)</f>
        <v>0</v>
      </c>
      <c r="K2" s="460">
        <f>SUM(H2:H4)</f>
        <v>391</v>
      </c>
      <c r="L2" s="460">
        <f>SUM(E2:E4)</f>
        <v>675</v>
      </c>
      <c r="M2" s="458" t="s">
        <v>896</v>
      </c>
    </row>
    <row r="3" spans="1:14" x14ac:dyDescent="0.3">
      <c r="A3" s="460">
        <v>307</v>
      </c>
      <c r="B3" s="460" t="s">
        <v>977</v>
      </c>
      <c r="C3" s="460" t="s">
        <v>1029</v>
      </c>
      <c r="D3" s="460" t="s">
        <v>1106</v>
      </c>
      <c r="E3" s="460">
        <v>10</v>
      </c>
      <c r="F3" s="461"/>
      <c r="I3" s="460">
        <f t="shared" ref="I3:I66" si="0">IF(B3="Parking",E3,0)</f>
        <v>0</v>
      </c>
      <c r="J3" s="479">
        <f t="shared" ref="J3:J66" si="1">I3 *(E$495/I$495)</f>
        <v>0</v>
      </c>
      <c r="M3" s="458" t="s">
        <v>896</v>
      </c>
    </row>
    <row r="4" spans="1:14" x14ac:dyDescent="0.3">
      <c r="A4" s="460">
        <v>377</v>
      </c>
      <c r="B4" s="460" t="s">
        <v>1129</v>
      </c>
      <c r="C4" s="460" t="s">
        <v>1130</v>
      </c>
      <c r="D4" s="460" t="s">
        <v>1191</v>
      </c>
      <c r="E4" s="460">
        <v>64</v>
      </c>
      <c r="F4" s="461"/>
      <c r="I4" s="460">
        <f t="shared" si="0"/>
        <v>64</v>
      </c>
      <c r="J4" s="479">
        <f t="shared" si="1"/>
        <v>680.54450261780107</v>
      </c>
      <c r="M4" s="458" t="s">
        <v>896</v>
      </c>
    </row>
    <row r="5" spans="1:14" x14ac:dyDescent="0.3">
      <c r="A5" s="460">
        <v>21</v>
      </c>
      <c r="B5" s="460" t="s">
        <v>624</v>
      </c>
      <c r="C5" s="460" t="s">
        <v>625</v>
      </c>
      <c r="D5" s="460" t="s">
        <v>684</v>
      </c>
      <c r="E5" s="460">
        <v>437</v>
      </c>
      <c r="F5" s="462">
        <v>44</v>
      </c>
      <c r="G5" s="460">
        <v>48</v>
      </c>
      <c r="H5" s="460">
        <v>132</v>
      </c>
      <c r="I5" s="460">
        <f t="shared" si="0"/>
        <v>0</v>
      </c>
      <c r="J5" s="479">
        <f t="shared" si="1"/>
        <v>0</v>
      </c>
      <c r="K5" s="460">
        <f>SUM(H5:H7)</f>
        <v>132</v>
      </c>
      <c r="L5" s="460">
        <f>SUM(E5:E7)</f>
        <v>511</v>
      </c>
      <c r="M5" s="458" t="s">
        <v>685</v>
      </c>
      <c r="N5" s="458" t="s">
        <v>686</v>
      </c>
    </row>
    <row r="6" spans="1:14" x14ac:dyDescent="0.3">
      <c r="A6" s="460">
        <v>219</v>
      </c>
      <c r="B6" s="460" t="s">
        <v>977</v>
      </c>
      <c r="C6" s="460" t="s">
        <v>1010</v>
      </c>
      <c r="D6" s="460" t="s">
        <v>1014</v>
      </c>
      <c r="E6" s="460">
        <v>10</v>
      </c>
      <c r="F6" s="461"/>
      <c r="I6" s="460">
        <f t="shared" si="0"/>
        <v>0</v>
      </c>
      <c r="J6" s="479">
        <f t="shared" si="1"/>
        <v>0</v>
      </c>
      <c r="M6" s="458" t="s">
        <v>685</v>
      </c>
      <c r="N6" s="458" t="s">
        <v>686</v>
      </c>
    </row>
    <row r="7" spans="1:14" x14ac:dyDescent="0.3">
      <c r="A7" s="460">
        <v>389</v>
      </c>
      <c r="B7" s="460" t="s">
        <v>1129</v>
      </c>
      <c r="C7" s="460" t="s">
        <v>1130</v>
      </c>
      <c r="D7" s="460" t="s">
        <v>1206</v>
      </c>
      <c r="E7" s="460">
        <v>64</v>
      </c>
      <c r="F7" s="461"/>
      <c r="I7" s="460">
        <f t="shared" si="0"/>
        <v>64</v>
      </c>
      <c r="J7" s="479">
        <f t="shared" si="1"/>
        <v>680.54450261780107</v>
      </c>
      <c r="M7" s="458" t="s">
        <v>685</v>
      </c>
      <c r="N7" s="458" t="s">
        <v>686</v>
      </c>
    </row>
    <row r="8" spans="1:14" x14ac:dyDescent="0.3">
      <c r="A8" s="460">
        <v>106</v>
      </c>
      <c r="B8" s="460" t="s">
        <v>624</v>
      </c>
      <c r="C8" s="460" t="s">
        <v>845</v>
      </c>
      <c r="D8" s="460" t="s">
        <v>849</v>
      </c>
      <c r="E8" s="460">
        <v>605</v>
      </c>
      <c r="F8" s="462">
        <v>77</v>
      </c>
      <c r="G8" s="460">
        <v>72</v>
      </c>
      <c r="H8" s="460">
        <v>180</v>
      </c>
      <c r="I8" s="460">
        <f t="shared" si="0"/>
        <v>0</v>
      </c>
      <c r="J8" s="479">
        <f t="shared" si="1"/>
        <v>0</v>
      </c>
      <c r="K8" s="460">
        <f>SUM(H8:H11)</f>
        <v>180</v>
      </c>
      <c r="L8" s="460">
        <f>SUM(E8:E11)</f>
        <v>862</v>
      </c>
      <c r="M8" s="458" t="s">
        <v>850</v>
      </c>
      <c r="N8" s="458" t="s">
        <v>851</v>
      </c>
    </row>
    <row r="9" spans="1:14" x14ac:dyDescent="0.3">
      <c r="A9" s="460">
        <v>306</v>
      </c>
      <c r="B9" s="460" t="s">
        <v>977</v>
      </c>
      <c r="C9" s="460" t="s">
        <v>1029</v>
      </c>
      <c r="D9" s="460" t="s">
        <v>1105</v>
      </c>
      <c r="E9" s="460">
        <v>10</v>
      </c>
      <c r="F9" s="461"/>
      <c r="I9" s="460">
        <f t="shared" si="0"/>
        <v>0</v>
      </c>
      <c r="J9" s="479">
        <f t="shared" si="1"/>
        <v>0</v>
      </c>
      <c r="M9" s="458" t="s">
        <v>850</v>
      </c>
      <c r="N9" s="458" t="s">
        <v>851</v>
      </c>
    </row>
    <row r="10" spans="1:14" x14ac:dyDescent="0.3">
      <c r="A10" s="460">
        <v>466</v>
      </c>
      <c r="B10" s="460" t="s">
        <v>1129</v>
      </c>
      <c r="C10" s="460" t="s">
        <v>1130</v>
      </c>
      <c r="D10" s="460" t="s">
        <v>1298</v>
      </c>
      <c r="E10" s="460">
        <v>64</v>
      </c>
      <c r="F10" s="461"/>
      <c r="I10" s="460">
        <f t="shared" si="0"/>
        <v>64</v>
      </c>
      <c r="J10" s="479">
        <f t="shared" si="1"/>
        <v>680.54450261780107</v>
      </c>
      <c r="M10" s="458" t="s">
        <v>850</v>
      </c>
      <c r="N10" s="458" t="s">
        <v>851</v>
      </c>
    </row>
    <row r="11" spans="1:14" x14ac:dyDescent="0.3">
      <c r="A11" s="460">
        <v>485</v>
      </c>
      <c r="B11" s="460" t="s">
        <v>942</v>
      </c>
      <c r="C11" s="460" t="s">
        <v>845</v>
      </c>
      <c r="D11" s="460" t="s">
        <v>964</v>
      </c>
      <c r="E11" s="460">
        <v>183</v>
      </c>
      <c r="F11" s="461"/>
      <c r="G11" s="460">
        <v>22</v>
      </c>
      <c r="I11" s="460">
        <f t="shared" si="0"/>
        <v>0</v>
      </c>
      <c r="J11" s="479">
        <f t="shared" si="1"/>
        <v>0</v>
      </c>
      <c r="M11" s="458" t="s">
        <v>850</v>
      </c>
      <c r="N11" s="458" t="s">
        <v>851</v>
      </c>
    </row>
    <row r="12" spans="1:14" x14ac:dyDescent="0.3">
      <c r="A12" s="460">
        <v>22</v>
      </c>
      <c r="B12" s="460" t="s">
        <v>624</v>
      </c>
      <c r="C12" s="460" t="s">
        <v>625</v>
      </c>
      <c r="D12" s="460" t="s">
        <v>687</v>
      </c>
      <c r="E12" s="460">
        <v>784</v>
      </c>
      <c r="F12" s="462">
        <v>79</v>
      </c>
      <c r="G12" s="460">
        <v>91</v>
      </c>
      <c r="H12" s="460">
        <v>255</v>
      </c>
      <c r="I12" s="460">
        <f t="shared" si="0"/>
        <v>0</v>
      </c>
      <c r="J12" s="479">
        <f t="shared" si="1"/>
        <v>0</v>
      </c>
      <c r="K12" s="460">
        <f>SUM(H12:H14)</f>
        <v>255</v>
      </c>
      <c r="L12" s="460">
        <f>SUM(E12:E14)</f>
        <v>858</v>
      </c>
      <c r="M12" s="458" t="s">
        <v>688</v>
      </c>
      <c r="N12" s="458" t="s">
        <v>689</v>
      </c>
    </row>
    <row r="13" spans="1:14" x14ac:dyDescent="0.3">
      <c r="A13" s="460">
        <v>189</v>
      </c>
      <c r="B13" s="460" t="s">
        <v>977</v>
      </c>
      <c r="C13" s="460" t="s">
        <v>978</v>
      </c>
      <c r="D13" s="460" t="s">
        <v>983</v>
      </c>
      <c r="E13" s="460">
        <v>10</v>
      </c>
      <c r="F13" s="461"/>
      <c r="I13" s="460">
        <f t="shared" si="0"/>
        <v>0</v>
      </c>
      <c r="J13" s="479">
        <f t="shared" si="1"/>
        <v>0</v>
      </c>
      <c r="M13" s="458" t="s">
        <v>688</v>
      </c>
      <c r="N13" s="458" t="s">
        <v>689</v>
      </c>
    </row>
    <row r="14" spans="1:14" x14ac:dyDescent="0.3">
      <c r="A14" s="460">
        <v>416</v>
      </c>
      <c r="B14" s="460" t="s">
        <v>1129</v>
      </c>
      <c r="C14" s="460" t="s">
        <v>1130</v>
      </c>
      <c r="D14" s="460" t="s">
        <v>1238</v>
      </c>
      <c r="E14" s="460">
        <v>64</v>
      </c>
      <c r="F14" s="461"/>
      <c r="I14" s="460">
        <f t="shared" si="0"/>
        <v>64</v>
      </c>
      <c r="J14" s="479">
        <f t="shared" si="1"/>
        <v>680.54450261780107</v>
      </c>
      <c r="M14" s="458" t="s">
        <v>688</v>
      </c>
      <c r="N14" s="458" t="s">
        <v>689</v>
      </c>
    </row>
    <row r="15" spans="1:14" x14ac:dyDescent="0.3">
      <c r="A15" s="460">
        <v>14</v>
      </c>
      <c r="B15" s="460" t="s">
        <v>624</v>
      </c>
      <c r="C15" s="460" t="s">
        <v>625</v>
      </c>
      <c r="D15" s="460" t="s">
        <v>664</v>
      </c>
      <c r="E15" s="460">
        <v>916</v>
      </c>
      <c r="F15" s="462">
        <v>106</v>
      </c>
      <c r="G15" s="460">
        <v>105</v>
      </c>
      <c r="H15" s="460">
        <v>260</v>
      </c>
      <c r="I15" s="460">
        <f t="shared" si="0"/>
        <v>0</v>
      </c>
      <c r="J15" s="479">
        <f t="shared" si="1"/>
        <v>0</v>
      </c>
      <c r="K15" s="460">
        <f>SUM(H15:H17)</f>
        <v>260</v>
      </c>
      <c r="L15" s="460">
        <f>SUM(E15:E17)</f>
        <v>990</v>
      </c>
      <c r="M15" s="458" t="s">
        <v>665</v>
      </c>
      <c r="N15" s="458" t="s">
        <v>666</v>
      </c>
    </row>
    <row r="16" spans="1:14" x14ac:dyDescent="0.3">
      <c r="A16" s="460">
        <v>202</v>
      </c>
      <c r="B16" s="460" t="s">
        <v>977</v>
      </c>
      <c r="C16" s="460" t="s">
        <v>978</v>
      </c>
      <c r="D16" s="460" t="s">
        <v>996</v>
      </c>
      <c r="E16" s="460">
        <v>10</v>
      </c>
      <c r="F16" s="461"/>
      <c r="I16" s="460">
        <f t="shared" si="0"/>
        <v>0</v>
      </c>
      <c r="J16" s="479">
        <f t="shared" si="1"/>
        <v>0</v>
      </c>
      <c r="M16" s="458" t="s">
        <v>665</v>
      </c>
      <c r="N16" s="458" t="s">
        <v>666</v>
      </c>
    </row>
    <row r="17" spans="1:14" x14ac:dyDescent="0.3">
      <c r="A17" s="460">
        <v>391</v>
      </c>
      <c r="B17" s="460" t="s">
        <v>1129</v>
      </c>
      <c r="C17" s="460" t="s">
        <v>1130</v>
      </c>
      <c r="D17" s="460" t="s">
        <v>1208</v>
      </c>
      <c r="E17" s="460">
        <v>64</v>
      </c>
      <c r="F17" s="461"/>
      <c r="I17" s="460">
        <f t="shared" si="0"/>
        <v>64</v>
      </c>
      <c r="J17" s="479">
        <f t="shared" si="1"/>
        <v>680.54450261780107</v>
      </c>
      <c r="M17" s="458" t="s">
        <v>665</v>
      </c>
      <c r="N17" s="458" t="s">
        <v>666</v>
      </c>
    </row>
    <row r="18" spans="1:14" x14ac:dyDescent="0.3">
      <c r="A18" s="460">
        <v>402</v>
      </c>
      <c r="B18" s="460" t="s">
        <v>1129</v>
      </c>
      <c r="C18" s="460" t="s">
        <v>1130</v>
      </c>
      <c r="D18" s="460" t="s">
        <v>1219</v>
      </c>
      <c r="E18" s="460">
        <v>64</v>
      </c>
      <c r="F18" s="461"/>
      <c r="I18" s="460">
        <f t="shared" si="0"/>
        <v>64</v>
      </c>
      <c r="J18" s="479">
        <f t="shared" si="1"/>
        <v>680.54450261780107</v>
      </c>
      <c r="K18" s="460">
        <f>SUM(H18)</f>
        <v>0</v>
      </c>
      <c r="L18" s="460">
        <f>SUM(E18)</f>
        <v>64</v>
      </c>
      <c r="M18" s="458" t="s">
        <v>1220</v>
      </c>
      <c r="N18" s="458" t="s">
        <v>744</v>
      </c>
    </row>
    <row r="19" spans="1:14" x14ac:dyDescent="0.3">
      <c r="A19" s="460">
        <v>46</v>
      </c>
      <c r="B19" s="460" t="s">
        <v>624</v>
      </c>
      <c r="C19" s="460" t="s">
        <v>625</v>
      </c>
      <c r="D19" s="460" t="s">
        <v>748</v>
      </c>
      <c r="E19" s="460">
        <v>1181</v>
      </c>
      <c r="F19" s="462">
        <v>171</v>
      </c>
      <c r="G19" s="460">
        <v>128</v>
      </c>
      <c r="H19" s="460">
        <v>558</v>
      </c>
      <c r="I19" s="460">
        <f t="shared" si="0"/>
        <v>0</v>
      </c>
      <c r="J19" s="479">
        <f t="shared" si="1"/>
        <v>0</v>
      </c>
      <c r="K19" s="460">
        <f>SUM(H19:H22)</f>
        <v>558</v>
      </c>
      <c r="L19" s="460">
        <f>SUM(E19:E22)</f>
        <v>1319</v>
      </c>
      <c r="M19" s="458" t="s">
        <v>749</v>
      </c>
      <c r="N19" s="458" t="s">
        <v>663</v>
      </c>
    </row>
    <row r="20" spans="1:14" x14ac:dyDescent="0.3">
      <c r="A20" s="460">
        <v>191</v>
      </c>
      <c r="B20" s="460" t="s">
        <v>977</v>
      </c>
      <c r="C20" s="460" t="s">
        <v>978</v>
      </c>
      <c r="D20" s="460" t="s">
        <v>985</v>
      </c>
      <c r="E20" s="460">
        <v>10</v>
      </c>
      <c r="F20" s="461"/>
      <c r="I20" s="460">
        <f t="shared" si="0"/>
        <v>0</v>
      </c>
      <c r="J20" s="479">
        <f t="shared" si="1"/>
        <v>0</v>
      </c>
      <c r="M20" s="458" t="s">
        <v>749</v>
      </c>
      <c r="N20" s="458" t="s">
        <v>663</v>
      </c>
    </row>
    <row r="21" spans="1:14" x14ac:dyDescent="0.3">
      <c r="A21" s="460">
        <v>376</v>
      </c>
      <c r="B21" s="460" t="s">
        <v>1129</v>
      </c>
      <c r="C21" s="460" t="s">
        <v>1130</v>
      </c>
      <c r="D21" s="460" t="s">
        <v>1190</v>
      </c>
      <c r="E21" s="460">
        <v>64</v>
      </c>
      <c r="F21" s="461"/>
      <c r="I21" s="460">
        <f t="shared" si="0"/>
        <v>64</v>
      </c>
      <c r="J21" s="479">
        <f t="shared" si="1"/>
        <v>680.54450261780107</v>
      </c>
      <c r="M21" s="458" t="s">
        <v>749</v>
      </c>
      <c r="N21" s="458" t="s">
        <v>663</v>
      </c>
    </row>
    <row r="22" spans="1:14" x14ac:dyDescent="0.3">
      <c r="A22" s="460">
        <v>474</v>
      </c>
      <c r="B22" s="467" t="s">
        <v>1129</v>
      </c>
      <c r="C22" s="467" t="s">
        <v>1130</v>
      </c>
      <c r="D22" s="467" t="s">
        <v>1306</v>
      </c>
      <c r="E22" s="467">
        <v>64</v>
      </c>
      <c r="F22" s="461"/>
      <c r="G22" s="467"/>
      <c r="I22" s="460">
        <f t="shared" si="0"/>
        <v>64</v>
      </c>
      <c r="J22" s="479">
        <f t="shared" si="1"/>
        <v>680.54450261780107</v>
      </c>
      <c r="M22" s="468" t="s">
        <v>749</v>
      </c>
      <c r="N22" s="458" t="s">
        <v>663</v>
      </c>
    </row>
    <row r="23" spans="1:14" x14ac:dyDescent="0.3">
      <c r="A23" s="460">
        <v>108</v>
      </c>
      <c r="B23" s="460" t="s">
        <v>624</v>
      </c>
      <c r="C23" s="460" t="s">
        <v>845</v>
      </c>
      <c r="D23" s="460" t="s">
        <v>629</v>
      </c>
      <c r="E23" s="460">
        <v>271</v>
      </c>
      <c r="F23" s="462">
        <v>50</v>
      </c>
      <c r="G23" s="460">
        <v>31</v>
      </c>
      <c r="H23" s="460">
        <v>93</v>
      </c>
      <c r="I23" s="460">
        <f t="shared" si="0"/>
        <v>0</v>
      </c>
      <c r="J23" s="479">
        <f t="shared" si="1"/>
        <v>0</v>
      </c>
      <c r="K23" s="460">
        <f>SUM(H23:H24)</f>
        <v>93</v>
      </c>
      <c r="L23" s="460">
        <f>SUM(E23:E24)</f>
        <v>281</v>
      </c>
      <c r="M23" s="458" t="s">
        <v>854</v>
      </c>
      <c r="N23" s="458" t="s">
        <v>829</v>
      </c>
    </row>
    <row r="24" spans="1:14" x14ac:dyDescent="0.3">
      <c r="A24" s="460">
        <v>237</v>
      </c>
      <c r="B24" s="460" t="s">
        <v>977</v>
      </c>
      <c r="C24" s="460" t="s">
        <v>1032</v>
      </c>
      <c r="D24" s="460" t="s">
        <v>1035</v>
      </c>
      <c r="E24" s="460">
        <v>10</v>
      </c>
      <c r="F24" s="461"/>
      <c r="I24" s="460">
        <f t="shared" si="0"/>
        <v>0</v>
      </c>
      <c r="J24" s="479">
        <f t="shared" si="1"/>
        <v>0</v>
      </c>
      <c r="M24" s="458" t="s">
        <v>854</v>
      </c>
      <c r="N24" s="458" t="s">
        <v>829</v>
      </c>
    </row>
    <row r="25" spans="1:14" x14ac:dyDescent="0.3">
      <c r="A25" s="460">
        <v>438</v>
      </c>
      <c r="B25" s="460" t="s">
        <v>1129</v>
      </c>
      <c r="C25" s="460" t="s">
        <v>1130</v>
      </c>
      <c r="D25" s="460" t="s">
        <v>1263</v>
      </c>
      <c r="E25" s="460">
        <v>64</v>
      </c>
      <c r="F25" s="461"/>
      <c r="I25" s="460">
        <f t="shared" si="0"/>
        <v>64</v>
      </c>
      <c r="J25" s="479">
        <f t="shared" si="1"/>
        <v>680.54450261780107</v>
      </c>
      <c r="K25" s="460">
        <f>SUM(H25)</f>
        <v>0</v>
      </c>
      <c r="L25" s="460">
        <f>SUM(E25:E25)</f>
        <v>64</v>
      </c>
      <c r="M25" s="458" t="s">
        <v>1264</v>
      </c>
      <c r="N25" s="458" t="s">
        <v>1265</v>
      </c>
    </row>
    <row r="26" spans="1:14" x14ac:dyDescent="0.3">
      <c r="A26" s="460">
        <v>125</v>
      </c>
      <c r="B26" s="460" t="s">
        <v>624</v>
      </c>
      <c r="C26" s="460" t="s">
        <v>845</v>
      </c>
      <c r="D26" s="460" t="s">
        <v>687</v>
      </c>
      <c r="E26" s="460">
        <v>583</v>
      </c>
      <c r="F26" s="462">
        <v>59</v>
      </c>
      <c r="G26" s="460">
        <v>66</v>
      </c>
      <c r="H26" s="460">
        <v>293</v>
      </c>
      <c r="I26" s="460">
        <f t="shared" si="0"/>
        <v>0</v>
      </c>
      <c r="J26" s="479">
        <f t="shared" si="1"/>
        <v>0</v>
      </c>
      <c r="K26" s="460">
        <f>SUM(H26:H28)</f>
        <v>293</v>
      </c>
      <c r="L26" s="460">
        <f>SUM(E26:E28)</f>
        <v>657</v>
      </c>
      <c r="M26" s="458" t="s">
        <v>876</v>
      </c>
      <c r="N26" s="458" t="s">
        <v>877</v>
      </c>
    </row>
    <row r="27" spans="1:14" x14ac:dyDescent="0.3">
      <c r="A27" s="460">
        <v>313</v>
      </c>
      <c r="B27" s="460" t="s">
        <v>977</v>
      </c>
      <c r="C27" s="460" t="s">
        <v>1032</v>
      </c>
      <c r="D27" s="460" t="s">
        <v>1112</v>
      </c>
      <c r="E27" s="460">
        <v>10</v>
      </c>
      <c r="F27" s="461"/>
      <c r="I27" s="460">
        <f t="shared" si="0"/>
        <v>0</v>
      </c>
      <c r="J27" s="479">
        <f t="shared" si="1"/>
        <v>0</v>
      </c>
      <c r="M27" s="458" t="s">
        <v>876</v>
      </c>
      <c r="N27" s="458" t="s">
        <v>877</v>
      </c>
    </row>
    <row r="28" spans="1:14" x14ac:dyDescent="0.3">
      <c r="A28" s="460">
        <v>440</v>
      </c>
      <c r="B28" s="460" t="s">
        <v>1129</v>
      </c>
      <c r="C28" s="460" t="s">
        <v>1130</v>
      </c>
      <c r="D28" s="460" t="s">
        <v>1268</v>
      </c>
      <c r="E28" s="460">
        <v>64</v>
      </c>
      <c r="F28" s="461"/>
      <c r="I28" s="460">
        <f t="shared" si="0"/>
        <v>64</v>
      </c>
      <c r="J28" s="479">
        <f t="shared" si="1"/>
        <v>680.54450261780107</v>
      </c>
      <c r="M28" s="458" t="s">
        <v>876</v>
      </c>
      <c r="N28" s="458" t="s">
        <v>877</v>
      </c>
    </row>
    <row r="29" spans="1:14" x14ac:dyDescent="0.3">
      <c r="A29" s="460">
        <v>100</v>
      </c>
      <c r="B29" s="460" t="s">
        <v>624</v>
      </c>
      <c r="C29" s="460" t="s">
        <v>784</v>
      </c>
      <c r="D29" s="460" t="s">
        <v>739</v>
      </c>
      <c r="E29" s="460">
        <v>757</v>
      </c>
      <c r="F29" s="462">
        <v>74</v>
      </c>
      <c r="G29" s="460">
        <v>80</v>
      </c>
      <c r="H29" s="460">
        <v>498</v>
      </c>
      <c r="I29" s="460">
        <f t="shared" si="0"/>
        <v>0</v>
      </c>
      <c r="J29" s="479">
        <f t="shared" si="1"/>
        <v>0</v>
      </c>
      <c r="K29" s="460">
        <f>SUM(H29:H31)</f>
        <v>498</v>
      </c>
      <c r="L29" s="460">
        <f>SUM(E29:E31)</f>
        <v>831</v>
      </c>
      <c r="M29" s="458" t="s">
        <v>834</v>
      </c>
      <c r="N29" s="458" t="s">
        <v>706</v>
      </c>
    </row>
    <row r="30" spans="1:14" x14ac:dyDescent="0.3">
      <c r="A30" s="460">
        <v>255</v>
      </c>
      <c r="B30" s="460" t="s">
        <v>977</v>
      </c>
      <c r="C30" s="460" t="s">
        <v>978</v>
      </c>
      <c r="D30" s="460" t="s">
        <v>1053</v>
      </c>
      <c r="E30" s="460">
        <v>10</v>
      </c>
      <c r="F30" s="461"/>
      <c r="I30" s="460">
        <f t="shared" si="0"/>
        <v>0</v>
      </c>
      <c r="J30" s="479">
        <f t="shared" si="1"/>
        <v>0</v>
      </c>
      <c r="M30" s="458" t="s">
        <v>834</v>
      </c>
      <c r="N30" s="458" t="s">
        <v>706</v>
      </c>
    </row>
    <row r="31" spans="1:14" x14ac:dyDescent="0.3">
      <c r="A31" s="460">
        <v>462</v>
      </c>
      <c r="B31" s="460" t="s">
        <v>1129</v>
      </c>
      <c r="C31" s="460" t="s">
        <v>1130</v>
      </c>
      <c r="D31" s="460" t="s">
        <v>1293</v>
      </c>
      <c r="E31" s="460">
        <v>64</v>
      </c>
      <c r="F31" s="461"/>
      <c r="I31" s="460">
        <f t="shared" si="0"/>
        <v>64</v>
      </c>
      <c r="J31" s="479">
        <f t="shared" si="1"/>
        <v>680.54450261780107</v>
      </c>
      <c r="M31" s="458" t="s">
        <v>834</v>
      </c>
      <c r="N31" s="458" t="s">
        <v>706</v>
      </c>
    </row>
    <row r="32" spans="1:14" x14ac:dyDescent="0.3">
      <c r="A32" s="460">
        <v>51</v>
      </c>
      <c r="B32" s="460" t="s">
        <v>624</v>
      </c>
      <c r="C32" s="460" t="s">
        <v>753</v>
      </c>
      <c r="D32" s="460" t="s">
        <v>661</v>
      </c>
      <c r="E32" s="460">
        <v>608</v>
      </c>
      <c r="F32" s="462">
        <v>63</v>
      </c>
      <c r="G32" s="460">
        <v>68</v>
      </c>
      <c r="H32" s="460">
        <v>442</v>
      </c>
      <c r="I32" s="460">
        <f t="shared" si="0"/>
        <v>0</v>
      </c>
      <c r="J32" s="479">
        <f t="shared" si="1"/>
        <v>0</v>
      </c>
      <c r="K32" s="460">
        <f>SUM(H32:H33)</f>
        <v>442</v>
      </c>
      <c r="L32" s="460">
        <f>SUM(E32:E33)</f>
        <v>618</v>
      </c>
      <c r="M32" s="458" t="s">
        <v>760</v>
      </c>
      <c r="N32" s="458" t="s">
        <v>761</v>
      </c>
    </row>
    <row r="33" spans="1:14" x14ac:dyDescent="0.3">
      <c r="A33" s="460">
        <v>302</v>
      </c>
      <c r="B33" s="460" t="s">
        <v>977</v>
      </c>
      <c r="C33" s="460" t="s">
        <v>1010</v>
      </c>
      <c r="D33" s="460" t="s">
        <v>1101</v>
      </c>
      <c r="E33" s="460">
        <v>10</v>
      </c>
      <c r="F33" s="461"/>
      <c r="I33" s="460">
        <f t="shared" si="0"/>
        <v>0</v>
      </c>
      <c r="J33" s="479">
        <f t="shared" si="1"/>
        <v>0</v>
      </c>
      <c r="M33" s="458" t="s">
        <v>760</v>
      </c>
      <c r="N33" s="458" t="s">
        <v>761</v>
      </c>
    </row>
    <row r="34" spans="1:14" x14ac:dyDescent="0.3">
      <c r="A34" s="460">
        <v>26</v>
      </c>
      <c r="B34" s="460" t="s">
        <v>624</v>
      </c>
      <c r="C34" s="460" t="s">
        <v>625</v>
      </c>
      <c r="D34" s="460" t="s">
        <v>697</v>
      </c>
      <c r="E34" s="460">
        <v>935</v>
      </c>
      <c r="F34" s="462">
        <v>106</v>
      </c>
      <c r="G34" s="460">
        <v>105</v>
      </c>
      <c r="H34" s="460">
        <v>325</v>
      </c>
      <c r="I34" s="460">
        <f t="shared" si="0"/>
        <v>0</v>
      </c>
      <c r="J34" s="479">
        <f t="shared" si="1"/>
        <v>0</v>
      </c>
      <c r="K34" s="460">
        <f>SUM(H34:H37)</f>
        <v>325</v>
      </c>
      <c r="L34" s="460">
        <f>SUM(E34:E37)</f>
        <v>1073</v>
      </c>
      <c r="M34" s="458" t="s">
        <v>698</v>
      </c>
      <c r="N34" s="458" t="s">
        <v>699</v>
      </c>
    </row>
    <row r="35" spans="1:14" x14ac:dyDescent="0.3">
      <c r="A35" s="460">
        <v>198</v>
      </c>
      <c r="B35" s="460" t="s">
        <v>977</v>
      </c>
      <c r="C35" s="460" t="s">
        <v>978</v>
      </c>
      <c r="D35" s="460" t="s">
        <v>992</v>
      </c>
      <c r="E35" s="460">
        <v>10</v>
      </c>
      <c r="F35" s="461"/>
      <c r="I35" s="460">
        <f t="shared" si="0"/>
        <v>0</v>
      </c>
      <c r="J35" s="479">
        <f t="shared" si="1"/>
        <v>0</v>
      </c>
      <c r="M35" s="458" t="s">
        <v>698</v>
      </c>
      <c r="N35" s="458" t="s">
        <v>699</v>
      </c>
    </row>
    <row r="36" spans="1:14" x14ac:dyDescent="0.3">
      <c r="A36" s="460">
        <v>390</v>
      </c>
      <c r="B36" s="460" t="s">
        <v>1129</v>
      </c>
      <c r="C36" s="460" t="s">
        <v>1130</v>
      </c>
      <c r="D36" s="460" t="s">
        <v>1207</v>
      </c>
      <c r="E36" s="460">
        <v>64</v>
      </c>
      <c r="F36" s="461"/>
      <c r="I36" s="460">
        <f t="shared" si="0"/>
        <v>64</v>
      </c>
      <c r="J36" s="479">
        <f t="shared" si="1"/>
        <v>680.54450261780107</v>
      </c>
      <c r="M36" s="458" t="s">
        <v>698</v>
      </c>
      <c r="N36" s="458" t="s">
        <v>699</v>
      </c>
    </row>
    <row r="37" spans="1:14" x14ac:dyDescent="0.3">
      <c r="A37" s="460">
        <v>400</v>
      </c>
      <c r="B37" s="460" t="s">
        <v>1129</v>
      </c>
      <c r="C37" s="460" t="s">
        <v>1130</v>
      </c>
      <c r="D37" s="460" t="s">
        <v>1217</v>
      </c>
      <c r="E37" s="460">
        <v>64</v>
      </c>
      <c r="F37" s="461"/>
      <c r="I37" s="460">
        <f t="shared" si="0"/>
        <v>64</v>
      </c>
      <c r="J37" s="479">
        <f t="shared" si="1"/>
        <v>680.54450261780107</v>
      </c>
      <c r="M37" s="458" t="s">
        <v>698</v>
      </c>
      <c r="N37" s="458" t="s">
        <v>699</v>
      </c>
    </row>
    <row r="38" spans="1:14" x14ac:dyDescent="0.3">
      <c r="A38" s="460">
        <v>69</v>
      </c>
      <c r="B38" s="460" t="s">
        <v>624</v>
      </c>
      <c r="C38" s="460" t="s">
        <v>784</v>
      </c>
      <c r="D38" s="460" t="s">
        <v>638</v>
      </c>
      <c r="E38" s="460">
        <v>377</v>
      </c>
      <c r="F38" s="462">
        <v>41</v>
      </c>
      <c r="G38" s="460">
        <v>43</v>
      </c>
      <c r="H38" s="460">
        <v>122</v>
      </c>
      <c r="I38" s="460">
        <f t="shared" si="0"/>
        <v>0</v>
      </c>
      <c r="J38" s="479">
        <f t="shared" si="1"/>
        <v>0</v>
      </c>
      <c r="K38" s="460">
        <f>SUM(H38:H40)</f>
        <v>122</v>
      </c>
      <c r="L38" s="460">
        <f>SUM(E38:E40)</f>
        <v>451</v>
      </c>
      <c r="M38" s="458" t="s">
        <v>790</v>
      </c>
      <c r="N38" s="458" t="s">
        <v>791</v>
      </c>
    </row>
    <row r="39" spans="1:14" x14ac:dyDescent="0.3">
      <c r="A39" s="460">
        <v>259</v>
      </c>
      <c r="B39" s="460" t="s">
        <v>977</v>
      </c>
      <c r="C39" s="460" t="s">
        <v>978</v>
      </c>
      <c r="D39" s="460" t="s">
        <v>1057</v>
      </c>
      <c r="E39" s="460">
        <v>10</v>
      </c>
      <c r="F39" s="461"/>
      <c r="I39" s="460">
        <f t="shared" si="0"/>
        <v>0</v>
      </c>
      <c r="J39" s="479">
        <f t="shared" si="1"/>
        <v>0</v>
      </c>
      <c r="M39" s="458" t="s">
        <v>790</v>
      </c>
      <c r="N39" s="458" t="s">
        <v>791</v>
      </c>
    </row>
    <row r="40" spans="1:14" x14ac:dyDescent="0.3">
      <c r="A40" s="460">
        <v>414</v>
      </c>
      <c r="B40" s="460" t="s">
        <v>1129</v>
      </c>
      <c r="C40" s="460" t="s">
        <v>1130</v>
      </c>
      <c r="D40" s="460" t="s">
        <v>1236</v>
      </c>
      <c r="E40" s="460">
        <v>64</v>
      </c>
      <c r="F40" s="461"/>
      <c r="I40" s="460">
        <f t="shared" si="0"/>
        <v>64</v>
      </c>
      <c r="J40" s="479">
        <f t="shared" si="1"/>
        <v>680.54450261780107</v>
      </c>
      <c r="M40" s="458" t="s">
        <v>790</v>
      </c>
      <c r="N40" s="458" t="s">
        <v>791</v>
      </c>
    </row>
    <row r="41" spans="1:14" x14ac:dyDescent="0.3">
      <c r="A41" s="460">
        <v>115</v>
      </c>
      <c r="B41" s="460" t="s">
        <v>624</v>
      </c>
      <c r="C41" s="460" t="s">
        <v>845</v>
      </c>
      <c r="D41" s="460" t="s">
        <v>652</v>
      </c>
      <c r="E41" s="460">
        <v>571</v>
      </c>
      <c r="F41" s="462">
        <v>59</v>
      </c>
      <c r="G41" s="460">
        <v>66</v>
      </c>
      <c r="H41" s="460">
        <v>229</v>
      </c>
      <c r="I41" s="460">
        <f t="shared" si="0"/>
        <v>0</v>
      </c>
      <c r="J41" s="479">
        <f t="shared" si="1"/>
        <v>0</v>
      </c>
      <c r="K41" s="460">
        <f>SUM(H41:H43)</f>
        <v>229</v>
      </c>
      <c r="L41" s="460">
        <f>SUM(E41:E43)</f>
        <v>645</v>
      </c>
      <c r="M41" s="458" t="s">
        <v>864</v>
      </c>
      <c r="N41" s="458" t="s">
        <v>796</v>
      </c>
    </row>
    <row r="42" spans="1:14" x14ac:dyDescent="0.3">
      <c r="A42" s="460">
        <v>240</v>
      </c>
      <c r="B42" s="460" t="s">
        <v>977</v>
      </c>
      <c r="C42" s="460" t="s">
        <v>1032</v>
      </c>
      <c r="D42" s="460" t="s">
        <v>1038</v>
      </c>
      <c r="E42" s="460">
        <v>10</v>
      </c>
      <c r="F42" s="461"/>
      <c r="I42" s="460">
        <f t="shared" si="0"/>
        <v>0</v>
      </c>
      <c r="J42" s="479">
        <f t="shared" si="1"/>
        <v>0</v>
      </c>
      <c r="M42" s="458" t="s">
        <v>864</v>
      </c>
      <c r="N42" s="458" t="s">
        <v>796</v>
      </c>
    </row>
    <row r="43" spans="1:14" x14ac:dyDescent="0.3">
      <c r="A43" s="460">
        <v>335</v>
      </c>
      <c r="B43" s="460" t="s">
        <v>1129</v>
      </c>
      <c r="C43" s="460" t="s">
        <v>1130</v>
      </c>
      <c r="D43" s="460" t="s">
        <v>1137</v>
      </c>
      <c r="E43" s="460">
        <v>64</v>
      </c>
      <c r="F43" s="461"/>
      <c r="I43" s="460">
        <f t="shared" si="0"/>
        <v>64</v>
      </c>
      <c r="J43" s="479">
        <f t="shared" si="1"/>
        <v>680.54450261780107</v>
      </c>
      <c r="M43" s="458" t="s">
        <v>864</v>
      </c>
      <c r="N43" s="458" t="s">
        <v>796</v>
      </c>
    </row>
    <row r="44" spans="1:14" x14ac:dyDescent="0.3">
      <c r="A44" s="460">
        <v>13</v>
      </c>
      <c r="B44" s="460" t="s">
        <v>624</v>
      </c>
      <c r="C44" s="460" t="s">
        <v>625</v>
      </c>
      <c r="D44" s="460" t="s">
        <v>661</v>
      </c>
      <c r="E44" s="460">
        <v>274</v>
      </c>
      <c r="F44" s="462">
        <v>30</v>
      </c>
      <c r="G44" s="460">
        <v>31</v>
      </c>
      <c r="H44" s="460">
        <v>78</v>
      </c>
      <c r="I44" s="460">
        <f t="shared" si="0"/>
        <v>0</v>
      </c>
      <c r="J44" s="479">
        <f t="shared" si="1"/>
        <v>0</v>
      </c>
      <c r="K44" s="460">
        <f>SUM(H44:H45)</f>
        <v>78</v>
      </c>
      <c r="L44" s="460">
        <f>SUM(E44:E45)</f>
        <v>284</v>
      </c>
      <c r="M44" s="458" t="s">
        <v>662</v>
      </c>
      <c r="N44" s="458" t="s">
        <v>663</v>
      </c>
    </row>
    <row r="45" spans="1:14" x14ac:dyDescent="0.3">
      <c r="A45" s="460">
        <v>206</v>
      </c>
      <c r="B45" s="460" t="s">
        <v>977</v>
      </c>
      <c r="C45" s="460" t="s">
        <v>978</v>
      </c>
      <c r="D45" s="460" t="s">
        <v>1000</v>
      </c>
      <c r="E45" s="460">
        <v>10</v>
      </c>
      <c r="F45" s="461"/>
      <c r="I45" s="460">
        <f t="shared" si="0"/>
        <v>0</v>
      </c>
      <c r="J45" s="479">
        <f t="shared" si="1"/>
        <v>0</v>
      </c>
      <c r="M45" s="458" t="s">
        <v>662</v>
      </c>
      <c r="N45" s="458" t="s">
        <v>663</v>
      </c>
    </row>
    <row r="46" spans="1:14" x14ac:dyDescent="0.3">
      <c r="A46" s="460">
        <v>103</v>
      </c>
      <c r="B46" s="460" t="s">
        <v>624</v>
      </c>
      <c r="C46" s="460" t="s">
        <v>784</v>
      </c>
      <c r="D46" s="460" t="s">
        <v>839</v>
      </c>
      <c r="E46" s="460">
        <v>771</v>
      </c>
      <c r="F46" s="462">
        <v>102</v>
      </c>
      <c r="G46" s="460">
        <v>84</v>
      </c>
      <c r="H46" s="460">
        <v>522</v>
      </c>
      <c r="I46" s="460">
        <f t="shared" si="0"/>
        <v>0</v>
      </c>
      <c r="J46" s="479">
        <f t="shared" si="1"/>
        <v>0</v>
      </c>
      <c r="K46" s="460">
        <f>SUM(H46:H48)</f>
        <v>522</v>
      </c>
      <c r="L46" s="460">
        <f>SUM(E46:E48)</f>
        <v>845</v>
      </c>
      <c r="M46" s="458" t="s">
        <v>840</v>
      </c>
      <c r="N46" s="458" t="s">
        <v>841</v>
      </c>
    </row>
    <row r="47" spans="1:14" x14ac:dyDescent="0.3">
      <c r="A47" s="467">
        <v>256</v>
      </c>
      <c r="B47" s="467" t="s">
        <v>977</v>
      </c>
      <c r="C47" s="467" t="s">
        <v>978</v>
      </c>
      <c r="D47" s="467" t="s">
        <v>1054</v>
      </c>
      <c r="E47" s="467">
        <v>10</v>
      </c>
      <c r="F47" s="461"/>
      <c r="G47" s="467"/>
      <c r="I47" s="460">
        <f t="shared" si="0"/>
        <v>0</v>
      </c>
      <c r="J47" s="479">
        <f t="shared" si="1"/>
        <v>0</v>
      </c>
      <c r="M47" s="468" t="s">
        <v>840</v>
      </c>
      <c r="N47" s="458" t="s">
        <v>841</v>
      </c>
    </row>
    <row r="48" spans="1:14" x14ac:dyDescent="0.3">
      <c r="A48" s="460">
        <v>427</v>
      </c>
      <c r="B48" s="460" t="s">
        <v>1129</v>
      </c>
      <c r="C48" s="460" t="s">
        <v>1130</v>
      </c>
      <c r="D48" s="460" t="s">
        <v>1251</v>
      </c>
      <c r="E48" s="460">
        <v>64</v>
      </c>
      <c r="F48" s="461"/>
      <c r="I48" s="460">
        <f t="shared" si="0"/>
        <v>64</v>
      </c>
      <c r="J48" s="479">
        <f t="shared" si="1"/>
        <v>680.54450261780107</v>
      </c>
      <c r="M48" s="458" t="s">
        <v>840</v>
      </c>
      <c r="N48" s="458" t="s">
        <v>841</v>
      </c>
    </row>
    <row r="49" spans="1:14" x14ac:dyDescent="0.3">
      <c r="A49" s="460">
        <v>32</v>
      </c>
      <c r="B49" s="460" t="s">
        <v>624</v>
      </c>
      <c r="C49" s="460" t="s">
        <v>625</v>
      </c>
      <c r="D49" s="460" t="s">
        <v>713</v>
      </c>
      <c r="E49" s="460">
        <v>945</v>
      </c>
      <c r="F49" s="462">
        <v>106</v>
      </c>
      <c r="G49" s="460">
        <v>105</v>
      </c>
      <c r="H49" s="460">
        <v>357</v>
      </c>
      <c r="I49" s="460">
        <f t="shared" si="0"/>
        <v>0</v>
      </c>
      <c r="J49" s="479">
        <f t="shared" si="1"/>
        <v>0</v>
      </c>
      <c r="K49" s="460">
        <f>SUM(H49:H51)</f>
        <v>357</v>
      </c>
      <c r="L49" s="460">
        <f>SUM(E49:E51)</f>
        <v>1019</v>
      </c>
      <c r="M49" s="458" t="s">
        <v>714</v>
      </c>
    </row>
    <row r="50" spans="1:14" x14ac:dyDescent="0.3">
      <c r="A50" s="460">
        <v>207</v>
      </c>
      <c r="B50" s="460" t="s">
        <v>977</v>
      </c>
      <c r="C50" s="460" t="s">
        <v>978</v>
      </c>
      <c r="D50" s="460" t="s">
        <v>1001</v>
      </c>
      <c r="E50" s="460">
        <v>10</v>
      </c>
      <c r="F50" s="461"/>
      <c r="I50" s="460">
        <f t="shared" si="0"/>
        <v>0</v>
      </c>
      <c r="J50" s="479">
        <f t="shared" si="1"/>
        <v>0</v>
      </c>
      <c r="M50" s="458" t="s">
        <v>714</v>
      </c>
    </row>
    <row r="51" spans="1:14" x14ac:dyDescent="0.3">
      <c r="A51" s="460">
        <v>395</v>
      </c>
      <c r="B51" s="460" t="s">
        <v>1129</v>
      </c>
      <c r="C51" s="460" t="s">
        <v>1130</v>
      </c>
      <c r="D51" s="460" t="s">
        <v>1212</v>
      </c>
      <c r="E51" s="460">
        <v>64</v>
      </c>
      <c r="F51" s="461"/>
      <c r="I51" s="460">
        <f t="shared" si="0"/>
        <v>64</v>
      </c>
      <c r="J51" s="479">
        <f t="shared" si="1"/>
        <v>680.54450261780107</v>
      </c>
      <c r="M51" s="458" t="s">
        <v>714</v>
      </c>
    </row>
    <row r="52" spans="1:14" x14ac:dyDescent="0.3">
      <c r="A52" s="460">
        <v>339</v>
      </c>
      <c r="B52" s="460" t="s">
        <v>1129</v>
      </c>
      <c r="C52" s="460" t="s">
        <v>1130</v>
      </c>
      <c r="D52" s="460" t="s">
        <v>1143</v>
      </c>
      <c r="E52" s="460">
        <v>64</v>
      </c>
      <c r="F52" s="461"/>
      <c r="I52" s="460">
        <f t="shared" si="0"/>
        <v>64</v>
      </c>
      <c r="J52" s="479">
        <f t="shared" si="1"/>
        <v>680.54450261780107</v>
      </c>
      <c r="K52" s="460">
        <f>SUM(H52:H52)</f>
        <v>0</v>
      </c>
      <c r="L52" s="460">
        <f>SUM(E52:E52)</f>
        <v>64</v>
      </c>
      <c r="M52" s="458" t="s">
        <v>1144</v>
      </c>
      <c r="N52" s="458" t="s">
        <v>1145</v>
      </c>
    </row>
    <row r="53" spans="1:14" x14ac:dyDescent="0.3">
      <c r="A53" s="460">
        <v>8</v>
      </c>
      <c r="B53" s="460" t="s">
        <v>624</v>
      </c>
      <c r="C53" s="460" t="s">
        <v>625</v>
      </c>
      <c r="D53" s="460" t="s">
        <v>647</v>
      </c>
      <c r="E53" s="460">
        <v>906</v>
      </c>
      <c r="F53" s="462">
        <v>106</v>
      </c>
      <c r="G53" s="460">
        <v>105</v>
      </c>
      <c r="H53" s="460">
        <v>227</v>
      </c>
      <c r="I53" s="460">
        <f t="shared" si="0"/>
        <v>0</v>
      </c>
      <c r="J53" s="479">
        <f t="shared" si="1"/>
        <v>0</v>
      </c>
      <c r="K53" s="460">
        <f>SUM(H53:H56)</f>
        <v>227</v>
      </c>
      <c r="L53" s="460">
        <f>SUM(E53:E56)</f>
        <v>1044</v>
      </c>
      <c r="M53" s="458" t="s">
        <v>648</v>
      </c>
      <c r="N53" s="458" t="s">
        <v>649</v>
      </c>
    </row>
    <row r="54" spans="1:14" x14ac:dyDescent="0.3">
      <c r="A54" s="460">
        <v>204</v>
      </c>
      <c r="B54" s="460" t="s">
        <v>977</v>
      </c>
      <c r="C54" s="460" t="s">
        <v>978</v>
      </c>
      <c r="D54" s="460" t="s">
        <v>998</v>
      </c>
      <c r="E54" s="460">
        <v>10</v>
      </c>
      <c r="F54" s="461"/>
      <c r="I54" s="460">
        <f t="shared" si="0"/>
        <v>0</v>
      </c>
      <c r="J54" s="479">
        <f t="shared" si="1"/>
        <v>0</v>
      </c>
      <c r="M54" s="458" t="s">
        <v>648</v>
      </c>
      <c r="N54" s="458" t="s">
        <v>649</v>
      </c>
    </row>
    <row r="55" spans="1:14" x14ac:dyDescent="0.3">
      <c r="A55" s="460">
        <v>359</v>
      </c>
      <c r="B55" s="460" t="s">
        <v>1129</v>
      </c>
      <c r="C55" s="460" t="s">
        <v>1130</v>
      </c>
      <c r="D55" s="460" t="s">
        <v>1168</v>
      </c>
      <c r="E55" s="460">
        <v>64</v>
      </c>
      <c r="F55" s="461"/>
      <c r="I55" s="460">
        <f t="shared" si="0"/>
        <v>64</v>
      </c>
      <c r="J55" s="479">
        <f t="shared" si="1"/>
        <v>680.54450261780107</v>
      </c>
      <c r="M55" s="458" t="s">
        <v>648</v>
      </c>
      <c r="N55" s="458" t="s">
        <v>649</v>
      </c>
    </row>
    <row r="56" spans="1:14" x14ac:dyDescent="0.3">
      <c r="A56" s="460">
        <v>401</v>
      </c>
      <c r="B56" s="460" t="s">
        <v>1129</v>
      </c>
      <c r="C56" s="460" t="s">
        <v>1130</v>
      </c>
      <c r="D56" s="460" t="s">
        <v>1218</v>
      </c>
      <c r="E56" s="460">
        <v>64</v>
      </c>
      <c r="F56" s="461"/>
      <c r="I56" s="460">
        <f t="shared" si="0"/>
        <v>64</v>
      </c>
      <c r="J56" s="479">
        <f t="shared" si="1"/>
        <v>680.54450261780107</v>
      </c>
      <c r="M56" s="458" t="s">
        <v>648</v>
      </c>
      <c r="N56" s="458" t="s">
        <v>649</v>
      </c>
    </row>
    <row r="57" spans="1:14" x14ac:dyDescent="0.3">
      <c r="A57" s="460">
        <v>378</v>
      </c>
      <c r="B57" s="460" t="s">
        <v>1129</v>
      </c>
      <c r="C57" s="460" t="s">
        <v>1130</v>
      </c>
      <c r="D57" s="460" t="s">
        <v>1192</v>
      </c>
      <c r="E57" s="460">
        <v>64</v>
      </c>
      <c r="F57" s="461"/>
      <c r="I57" s="460">
        <f t="shared" si="0"/>
        <v>64</v>
      </c>
      <c r="J57" s="479">
        <f t="shared" si="1"/>
        <v>680.54450261780107</v>
      </c>
      <c r="K57" s="460">
        <f>SUM(H57:H57)</f>
        <v>0</v>
      </c>
      <c r="L57" s="460">
        <f>SUM(E57:E57)</f>
        <v>64</v>
      </c>
      <c r="M57" s="458" t="s">
        <v>1193</v>
      </c>
      <c r="N57" s="458" t="s">
        <v>1194</v>
      </c>
    </row>
    <row r="58" spans="1:14" x14ac:dyDescent="0.3">
      <c r="A58" s="460">
        <v>137</v>
      </c>
      <c r="B58" s="460" t="s">
        <v>624</v>
      </c>
      <c r="C58" s="460" t="s">
        <v>845</v>
      </c>
      <c r="D58" s="460" t="s">
        <v>729</v>
      </c>
      <c r="E58" s="460">
        <v>532</v>
      </c>
      <c r="F58" s="462">
        <v>78</v>
      </c>
      <c r="G58" s="460">
        <v>54</v>
      </c>
      <c r="H58" s="460">
        <v>323</v>
      </c>
      <c r="I58" s="460">
        <f t="shared" si="0"/>
        <v>0</v>
      </c>
      <c r="J58" s="479">
        <f t="shared" si="1"/>
        <v>0</v>
      </c>
      <c r="K58" s="460">
        <f>SUM(H58:H60)</f>
        <v>323</v>
      </c>
      <c r="L58" s="460">
        <f>SUM(E58:E60)</f>
        <v>606</v>
      </c>
      <c r="M58" s="458" t="s">
        <v>894</v>
      </c>
      <c r="N58" s="458" t="s">
        <v>895</v>
      </c>
    </row>
    <row r="59" spans="1:14" x14ac:dyDescent="0.3">
      <c r="A59" s="460">
        <v>309</v>
      </c>
      <c r="B59" s="460" t="s">
        <v>977</v>
      </c>
      <c r="C59" s="460" t="s">
        <v>1029</v>
      </c>
      <c r="D59" s="460" t="s">
        <v>1108</v>
      </c>
      <c r="E59" s="460">
        <v>10</v>
      </c>
      <c r="F59" s="461"/>
      <c r="I59" s="460">
        <f t="shared" si="0"/>
        <v>0</v>
      </c>
      <c r="J59" s="479">
        <f t="shared" si="1"/>
        <v>0</v>
      </c>
      <c r="M59" s="458" t="s">
        <v>894</v>
      </c>
      <c r="N59" s="458" t="s">
        <v>895</v>
      </c>
    </row>
    <row r="60" spans="1:14" x14ac:dyDescent="0.3">
      <c r="A60" s="460">
        <v>468</v>
      </c>
      <c r="B60" s="460" t="s">
        <v>1129</v>
      </c>
      <c r="C60" s="460" t="s">
        <v>1130</v>
      </c>
      <c r="D60" s="460" t="s">
        <v>1300</v>
      </c>
      <c r="E60" s="460">
        <v>64</v>
      </c>
      <c r="F60" s="461"/>
      <c r="I60" s="460">
        <f t="shared" si="0"/>
        <v>64</v>
      </c>
      <c r="J60" s="479">
        <f t="shared" si="1"/>
        <v>680.54450261780107</v>
      </c>
      <c r="M60" s="458" t="s">
        <v>894</v>
      </c>
      <c r="N60" s="458" t="s">
        <v>895</v>
      </c>
    </row>
    <row r="61" spans="1:14" x14ac:dyDescent="0.3">
      <c r="A61" s="460">
        <v>15</v>
      </c>
      <c r="B61" s="460" t="s">
        <v>624</v>
      </c>
      <c r="C61" s="460" t="s">
        <v>625</v>
      </c>
      <c r="D61" s="460" t="s">
        <v>667</v>
      </c>
      <c r="E61" s="460">
        <v>433</v>
      </c>
      <c r="F61" s="462">
        <v>44</v>
      </c>
      <c r="G61" s="460">
        <v>48</v>
      </c>
      <c r="H61" s="460">
        <v>118</v>
      </c>
      <c r="I61" s="460">
        <f t="shared" si="0"/>
        <v>0</v>
      </c>
      <c r="J61" s="479">
        <f t="shared" si="1"/>
        <v>0</v>
      </c>
      <c r="K61" s="460">
        <f>SUM(H61:H63)</f>
        <v>118</v>
      </c>
      <c r="L61" s="460">
        <f>SUM(E61:E63)</f>
        <v>507</v>
      </c>
      <c r="M61" s="458" t="s">
        <v>668</v>
      </c>
      <c r="N61" s="458" t="s">
        <v>669</v>
      </c>
    </row>
    <row r="62" spans="1:14" x14ac:dyDescent="0.3">
      <c r="A62" s="460">
        <v>220</v>
      </c>
      <c r="B62" s="460" t="s">
        <v>977</v>
      </c>
      <c r="C62" s="460" t="s">
        <v>1010</v>
      </c>
      <c r="D62" s="460" t="s">
        <v>1015</v>
      </c>
      <c r="E62" s="460">
        <v>10</v>
      </c>
      <c r="F62" s="461"/>
      <c r="I62" s="460">
        <f t="shared" si="0"/>
        <v>0</v>
      </c>
      <c r="J62" s="479">
        <f t="shared" si="1"/>
        <v>0</v>
      </c>
      <c r="M62" s="458" t="s">
        <v>668</v>
      </c>
      <c r="N62" s="458" t="s">
        <v>669</v>
      </c>
    </row>
    <row r="63" spans="1:14" x14ac:dyDescent="0.3">
      <c r="A63" s="460">
        <v>388</v>
      </c>
      <c r="B63" s="460" t="s">
        <v>1129</v>
      </c>
      <c r="C63" s="460" t="s">
        <v>1130</v>
      </c>
      <c r="D63" s="460" t="s">
        <v>1205</v>
      </c>
      <c r="E63" s="460">
        <v>64</v>
      </c>
      <c r="F63" s="461"/>
      <c r="I63" s="460">
        <f t="shared" si="0"/>
        <v>64</v>
      </c>
      <c r="J63" s="479">
        <f t="shared" si="1"/>
        <v>680.54450261780107</v>
      </c>
      <c r="M63" s="458" t="s">
        <v>668</v>
      </c>
      <c r="N63" s="458" t="s">
        <v>669</v>
      </c>
    </row>
    <row r="64" spans="1:14" x14ac:dyDescent="0.3">
      <c r="A64" s="460">
        <v>135</v>
      </c>
      <c r="B64" s="460" t="s">
        <v>624</v>
      </c>
      <c r="C64" s="460" t="s">
        <v>845</v>
      </c>
      <c r="D64" s="460" t="s">
        <v>718</v>
      </c>
      <c r="E64" s="460">
        <v>575</v>
      </c>
      <c r="F64" s="462">
        <v>60</v>
      </c>
      <c r="G64" s="460">
        <v>67</v>
      </c>
      <c r="H64" s="460">
        <v>363</v>
      </c>
      <c r="I64" s="460">
        <f t="shared" si="0"/>
        <v>0</v>
      </c>
      <c r="J64" s="479">
        <f t="shared" si="1"/>
        <v>0</v>
      </c>
      <c r="K64" s="460">
        <f>SUM(H64:H66)</f>
        <v>363</v>
      </c>
      <c r="L64" s="460">
        <f>SUM(E64:E66)</f>
        <v>649</v>
      </c>
      <c r="M64" s="458" t="s">
        <v>891</v>
      </c>
      <c r="N64" s="458" t="s">
        <v>892</v>
      </c>
    </row>
    <row r="65" spans="1:15" x14ac:dyDescent="0.3">
      <c r="A65" s="460">
        <v>321</v>
      </c>
      <c r="B65" s="460" t="s">
        <v>977</v>
      </c>
      <c r="C65" s="460" t="s">
        <v>1032</v>
      </c>
      <c r="D65" s="460" t="s">
        <v>1120</v>
      </c>
      <c r="E65" s="460">
        <v>10</v>
      </c>
      <c r="F65" s="461"/>
      <c r="I65" s="460">
        <f t="shared" si="0"/>
        <v>0</v>
      </c>
      <c r="J65" s="479">
        <f t="shared" si="1"/>
        <v>0</v>
      </c>
      <c r="M65" s="458" t="s">
        <v>891</v>
      </c>
      <c r="N65" s="458" t="s">
        <v>892</v>
      </c>
    </row>
    <row r="66" spans="1:15" x14ac:dyDescent="0.3">
      <c r="A66" s="460">
        <v>470</v>
      </c>
      <c r="B66" s="460" t="s">
        <v>1129</v>
      </c>
      <c r="C66" s="460" t="s">
        <v>1130</v>
      </c>
      <c r="D66" s="460" t="s">
        <v>1302</v>
      </c>
      <c r="E66" s="460">
        <v>64</v>
      </c>
      <c r="F66" s="461"/>
      <c r="I66" s="460">
        <f t="shared" si="0"/>
        <v>64</v>
      </c>
      <c r="J66" s="479">
        <f t="shared" si="1"/>
        <v>680.54450261780107</v>
      </c>
      <c r="M66" s="458" t="s">
        <v>891</v>
      </c>
      <c r="N66" s="458" t="s">
        <v>892</v>
      </c>
    </row>
    <row r="67" spans="1:15" x14ac:dyDescent="0.3">
      <c r="A67" s="460">
        <v>130</v>
      </c>
      <c r="B67" s="460" t="s">
        <v>624</v>
      </c>
      <c r="C67" s="460" t="s">
        <v>845</v>
      </c>
      <c r="D67" s="460" t="s">
        <v>701</v>
      </c>
      <c r="E67" s="460">
        <v>589</v>
      </c>
      <c r="F67" s="462">
        <v>60</v>
      </c>
      <c r="G67" s="460">
        <v>66</v>
      </c>
      <c r="H67" s="460">
        <v>325</v>
      </c>
      <c r="I67" s="460">
        <f t="shared" ref="I67:I130" si="2">IF(B67="Parking",E67,0)</f>
        <v>0</v>
      </c>
      <c r="J67" s="479">
        <f t="shared" ref="J67:J130" si="3">I67 *(E$495/I$495)</f>
        <v>0</v>
      </c>
      <c r="K67" s="460">
        <f>SUM(H67:H69)</f>
        <v>325</v>
      </c>
      <c r="L67" s="460">
        <f>SUM(E67:E69)</f>
        <v>663</v>
      </c>
      <c r="M67" s="458" t="s">
        <v>883</v>
      </c>
      <c r="N67" s="458" t="s">
        <v>884</v>
      </c>
    </row>
    <row r="68" spans="1:15" x14ac:dyDescent="0.3">
      <c r="A68" s="460">
        <v>317</v>
      </c>
      <c r="B68" s="460" t="s">
        <v>977</v>
      </c>
      <c r="C68" s="460" t="s">
        <v>1032</v>
      </c>
      <c r="D68" s="460" t="s">
        <v>1116</v>
      </c>
      <c r="E68" s="460">
        <v>10</v>
      </c>
      <c r="F68" s="461"/>
      <c r="I68" s="460">
        <f t="shared" si="2"/>
        <v>0</v>
      </c>
      <c r="J68" s="479">
        <f t="shared" si="3"/>
        <v>0</v>
      </c>
      <c r="M68" s="458" t="s">
        <v>883</v>
      </c>
      <c r="N68" s="458" t="s">
        <v>884</v>
      </c>
    </row>
    <row r="69" spans="1:15" x14ac:dyDescent="0.3">
      <c r="A69" s="460">
        <v>469</v>
      </c>
      <c r="B69" s="460" t="s">
        <v>1129</v>
      </c>
      <c r="C69" s="460" t="s">
        <v>1130</v>
      </c>
      <c r="D69" s="460" t="s">
        <v>1301</v>
      </c>
      <c r="E69" s="460">
        <v>64</v>
      </c>
      <c r="F69" s="461"/>
      <c r="I69" s="460">
        <f t="shared" si="2"/>
        <v>64</v>
      </c>
      <c r="J69" s="479">
        <f t="shared" si="3"/>
        <v>680.54450261780107</v>
      </c>
      <c r="M69" s="458" t="s">
        <v>883</v>
      </c>
      <c r="N69" s="458" t="s">
        <v>884</v>
      </c>
    </row>
    <row r="70" spans="1:15" x14ac:dyDescent="0.3">
      <c r="A70" s="460">
        <v>166</v>
      </c>
      <c r="B70" s="460" t="s">
        <v>942</v>
      </c>
      <c r="C70" s="460" t="s">
        <v>625</v>
      </c>
      <c r="D70" s="460" t="s">
        <v>953</v>
      </c>
      <c r="E70" s="460">
        <v>109</v>
      </c>
      <c r="F70" s="462">
        <v>18</v>
      </c>
      <c r="G70" s="460">
        <v>15</v>
      </c>
      <c r="I70" s="460">
        <f t="shared" si="2"/>
        <v>0</v>
      </c>
      <c r="J70" s="479">
        <f t="shared" si="3"/>
        <v>0</v>
      </c>
      <c r="K70" s="460">
        <f>SUM(H70:H73)</f>
        <v>0</v>
      </c>
      <c r="L70" s="460">
        <f>SUM(E70:E73)</f>
        <v>372</v>
      </c>
      <c r="M70" s="458" t="s">
        <v>954</v>
      </c>
    </row>
    <row r="71" spans="1:15" x14ac:dyDescent="0.3">
      <c r="A71" s="460">
        <v>167</v>
      </c>
      <c r="B71" s="460" t="s">
        <v>942</v>
      </c>
      <c r="C71" s="460" t="s">
        <v>625</v>
      </c>
      <c r="D71" s="460" t="s">
        <v>955</v>
      </c>
      <c r="E71" s="460">
        <v>124</v>
      </c>
      <c r="F71" s="462">
        <v>19</v>
      </c>
      <c r="G71" s="460">
        <v>18</v>
      </c>
      <c r="I71" s="460">
        <f t="shared" si="2"/>
        <v>0</v>
      </c>
      <c r="J71" s="479">
        <f t="shared" si="3"/>
        <v>0</v>
      </c>
      <c r="M71" s="458" t="s">
        <v>954</v>
      </c>
    </row>
    <row r="72" spans="1:15" x14ac:dyDescent="0.3">
      <c r="A72" s="460">
        <v>168</v>
      </c>
      <c r="B72" s="460" t="s">
        <v>942</v>
      </c>
      <c r="C72" s="460" t="s">
        <v>625</v>
      </c>
      <c r="D72" s="460" t="s">
        <v>956</v>
      </c>
      <c r="E72" s="460">
        <v>109</v>
      </c>
      <c r="F72" s="462">
        <v>24</v>
      </c>
      <c r="G72" s="460">
        <v>22</v>
      </c>
      <c r="I72" s="460">
        <f t="shared" si="2"/>
        <v>0</v>
      </c>
      <c r="J72" s="479">
        <f t="shared" si="3"/>
        <v>0</v>
      </c>
      <c r="M72" s="458" t="s">
        <v>954</v>
      </c>
    </row>
    <row r="73" spans="1:15" x14ac:dyDescent="0.3">
      <c r="A73" s="460">
        <v>481</v>
      </c>
      <c r="B73" s="460" t="s">
        <v>1129</v>
      </c>
      <c r="C73" s="460" t="s">
        <v>1130</v>
      </c>
      <c r="D73" s="460" t="s">
        <v>1313</v>
      </c>
      <c r="E73" s="460">
        <v>30</v>
      </c>
      <c r="F73" s="461"/>
      <c r="I73" s="460">
        <f t="shared" si="2"/>
        <v>30</v>
      </c>
      <c r="J73" s="479">
        <f t="shared" si="3"/>
        <v>319.00523560209427</v>
      </c>
      <c r="M73" s="458" t="s">
        <v>954</v>
      </c>
    </row>
    <row r="74" spans="1:15" x14ac:dyDescent="0.3">
      <c r="A74" s="460">
        <v>68</v>
      </c>
      <c r="B74" s="460" t="s">
        <v>624</v>
      </c>
      <c r="C74" s="460" t="s">
        <v>784</v>
      </c>
      <c r="D74" s="460" t="s">
        <v>635</v>
      </c>
      <c r="E74" s="460">
        <v>719</v>
      </c>
      <c r="F74" s="462">
        <v>77</v>
      </c>
      <c r="G74" s="460">
        <v>84</v>
      </c>
      <c r="H74" s="460">
        <v>241</v>
      </c>
      <c r="I74" s="460">
        <f t="shared" si="2"/>
        <v>0</v>
      </c>
      <c r="J74" s="479">
        <f t="shared" si="3"/>
        <v>0</v>
      </c>
      <c r="K74" s="460">
        <f>SUM(H74:H76)</f>
        <v>241</v>
      </c>
      <c r="L74" s="460">
        <f>SUM(E74:E76)</f>
        <v>793</v>
      </c>
      <c r="M74" s="458" t="s">
        <v>789</v>
      </c>
      <c r="N74" s="458" t="s">
        <v>735</v>
      </c>
    </row>
    <row r="75" spans="1:15" x14ac:dyDescent="0.3">
      <c r="A75" s="460">
        <v>267</v>
      </c>
      <c r="B75" s="460" t="s">
        <v>977</v>
      </c>
      <c r="C75" s="460" t="s">
        <v>978</v>
      </c>
      <c r="D75" s="460" t="s">
        <v>1066</v>
      </c>
      <c r="E75" s="460">
        <v>10</v>
      </c>
      <c r="F75" s="461"/>
      <c r="I75" s="460">
        <f t="shared" si="2"/>
        <v>0</v>
      </c>
      <c r="J75" s="479">
        <f t="shared" si="3"/>
        <v>0</v>
      </c>
      <c r="M75" s="458" t="s">
        <v>789</v>
      </c>
      <c r="N75" s="458" t="s">
        <v>735</v>
      </c>
    </row>
    <row r="76" spans="1:15" x14ac:dyDescent="0.3">
      <c r="A76" s="460">
        <v>460</v>
      </c>
      <c r="B76" s="460" t="s">
        <v>1129</v>
      </c>
      <c r="C76" s="460" t="s">
        <v>1130</v>
      </c>
      <c r="D76" s="460" t="s">
        <v>1291</v>
      </c>
      <c r="E76" s="460">
        <v>64</v>
      </c>
      <c r="F76" s="461"/>
      <c r="I76" s="460">
        <f t="shared" si="2"/>
        <v>64</v>
      </c>
      <c r="J76" s="479">
        <f t="shared" si="3"/>
        <v>680.54450261780107</v>
      </c>
      <c r="M76" s="458" t="s">
        <v>789</v>
      </c>
      <c r="N76" s="458" t="s">
        <v>735</v>
      </c>
    </row>
    <row r="77" spans="1:15" x14ac:dyDescent="0.3">
      <c r="A77" s="460">
        <v>121</v>
      </c>
      <c r="B77" s="460" t="s">
        <v>624</v>
      </c>
      <c r="C77" s="460" t="s">
        <v>845</v>
      </c>
      <c r="D77" s="460" t="s">
        <v>673</v>
      </c>
      <c r="E77" s="460">
        <v>556</v>
      </c>
      <c r="F77" s="462">
        <v>60</v>
      </c>
      <c r="G77" s="460">
        <v>67</v>
      </c>
      <c r="H77" s="460">
        <v>265</v>
      </c>
      <c r="I77" s="460">
        <f t="shared" si="2"/>
        <v>0</v>
      </c>
      <c r="J77" s="479">
        <f t="shared" si="3"/>
        <v>0</v>
      </c>
      <c r="K77" s="460">
        <f>SUM(H77:H81)</f>
        <v>689</v>
      </c>
      <c r="L77" s="460">
        <f>SUM(E77:E81)</f>
        <v>1307</v>
      </c>
      <c r="M77" s="458" t="s">
        <v>871</v>
      </c>
      <c r="N77" s="458" t="s">
        <v>628</v>
      </c>
    </row>
    <row r="78" spans="1:15" x14ac:dyDescent="0.3">
      <c r="A78" s="460">
        <v>140</v>
      </c>
      <c r="B78" s="460" t="s">
        <v>624</v>
      </c>
      <c r="C78" s="460" t="s">
        <v>845</v>
      </c>
      <c r="D78" s="460" t="s">
        <v>739</v>
      </c>
      <c r="E78" s="460">
        <v>667</v>
      </c>
      <c r="F78" s="462">
        <v>88</v>
      </c>
      <c r="G78" s="460">
        <v>66</v>
      </c>
      <c r="H78" s="460">
        <v>424</v>
      </c>
      <c r="I78" s="460">
        <f t="shared" si="2"/>
        <v>0</v>
      </c>
      <c r="J78" s="479">
        <f t="shared" si="3"/>
        <v>0</v>
      </c>
      <c r="M78" s="458" t="s">
        <v>871</v>
      </c>
      <c r="N78" s="458" t="s">
        <v>628</v>
      </c>
    </row>
    <row r="79" spans="1:15" x14ac:dyDescent="0.3">
      <c r="A79" s="460">
        <v>232</v>
      </c>
      <c r="B79" s="460" t="s">
        <v>977</v>
      </c>
      <c r="C79" s="460" t="s">
        <v>1010</v>
      </c>
      <c r="D79" s="460" t="s">
        <v>1028</v>
      </c>
      <c r="E79" s="460">
        <v>10</v>
      </c>
      <c r="F79" s="461"/>
      <c r="I79" s="460">
        <f t="shared" si="2"/>
        <v>0</v>
      </c>
      <c r="J79" s="479">
        <f t="shared" si="3"/>
        <v>0</v>
      </c>
      <c r="M79" s="458" t="s">
        <v>871</v>
      </c>
      <c r="N79" s="458" t="s">
        <v>628</v>
      </c>
      <c r="O79" s="458" t="s">
        <v>85</v>
      </c>
    </row>
    <row r="80" spans="1:15" x14ac:dyDescent="0.3">
      <c r="A80" s="460">
        <v>329</v>
      </c>
      <c r="B80" s="460" t="s">
        <v>977</v>
      </c>
      <c r="C80" s="460" t="s">
        <v>1032</v>
      </c>
      <c r="D80" s="460" t="s">
        <v>1128</v>
      </c>
      <c r="E80" s="460">
        <v>10</v>
      </c>
      <c r="F80" s="461"/>
      <c r="I80" s="460">
        <f t="shared" si="2"/>
        <v>0</v>
      </c>
      <c r="J80" s="479">
        <f t="shared" si="3"/>
        <v>0</v>
      </c>
      <c r="M80" s="458" t="s">
        <v>871</v>
      </c>
      <c r="N80" s="458" t="s">
        <v>628</v>
      </c>
    </row>
    <row r="81" spans="1:14" x14ac:dyDescent="0.3">
      <c r="A81" s="460">
        <v>443</v>
      </c>
      <c r="B81" s="460" t="s">
        <v>1129</v>
      </c>
      <c r="C81" s="460" t="s">
        <v>1130</v>
      </c>
      <c r="D81" s="460" t="s">
        <v>1273</v>
      </c>
      <c r="E81" s="460">
        <v>64</v>
      </c>
      <c r="F81" s="461"/>
      <c r="I81" s="460">
        <f t="shared" si="2"/>
        <v>64</v>
      </c>
      <c r="J81" s="479">
        <f t="shared" si="3"/>
        <v>680.54450261780107</v>
      </c>
      <c r="M81" s="458" t="s">
        <v>871</v>
      </c>
      <c r="N81" s="458" t="s">
        <v>628</v>
      </c>
    </row>
    <row r="82" spans="1:14" x14ac:dyDescent="0.3">
      <c r="A82" s="460">
        <v>9</v>
      </c>
      <c r="B82" s="460" t="s">
        <v>624</v>
      </c>
      <c r="C82" s="460" t="s">
        <v>625</v>
      </c>
      <c r="D82" s="460" t="s">
        <v>650</v>
      </c>
      <c r="E82" s="460">
        <v>428</v>
      </c>
      <c r="F82" s="462">
        <v>44</v>
      </c>
      <c r="G82" s="460">
        <v>48</v>
      </c>
      <c r="H82" s="460">
        <v>103</v>
      </c>
      <c r="I82" s="460">
        <f t="shared" si="2"/>
        <v>0</v>
      </c>
      <c r="J82" s="479">
        <f t="shared" si="3"/>
        <v>0</v>
      </c>
      <c r="K82" s="460">
        <f>SUM(H82:H84)</f>
        <v>428</v>
      </c>
      <c r="L82" s="460">
        <f>SUM(E82:E84,E87:E89,E92:E94)</f>
        <v>1543</v>
      </c>
      <c r="M82" s="458" t="s">
        <v>651</v>
      </c>
      <c r="N82" s="458" t="s">
        <v>634</v>
      </c>
    </row>
    <row r="83" spans="1:14" x14ac:dyDescent="0.3">
      <c r="A83" s="460">
        <v>27</v>
      </c>
      <c r="B83" s="460" t="s">
        <v>624</v>
      </c>
      <c r="C83" s="460" t="s">
        <v>625</v>
      </c>
      <c r="D83" s="460" t="s">
        <v>700</v>
      </c>
      <c r="E83" s="460">
        <v>442</v>
      </c>
      <c r="F83" s="462">
        <v>44</v>
      </c>
      <c r="G83" s="460">
        <v>48</v>
      </c>
      <c r="H83" s="460">
        <v>148</v>
      </c>
      <c r="I83" s="460">
        <f t="shared" si="2"/>
        <v>0</v>
      </c>
      <c r="J83" s="479">
        <f t="shared" si="3"/>
        <v>0</v>
      </c>
      <c r="M83" s="458" t="s">
        <v>651</v>
      </c>
      <c r="N83" s="458" t="s">
        <v>634</v>
      </c>
    </row>
    <row r="84" spans="1:14" x14ac:dyDescent="0.3">
      <c r="A84" s="460">
        <v>39</v>
      </c>
      <c r="B84" s="460" t="s">
        <v>624</v>
      </c>
      <c r="C84" s="460" t="s">
        <v>625</v>
      </c>
      <c r="D84" s="460" t="s">
        <v>732</v>
      </c>
      <c r="E84" s="460">
        <v>451</v>
      </c>
      <c r="F84" s="462">
        <v>52</v>
      </c>
      <c r="G84" s="460">
        <v>48</v>
      </c>
      <c r="H84" s="460">
        <v>177</v>
      </c>
      <c r="I84" s="460">
        <f t="shared" si="2"/>
        <v>0</v>
      </c>
      <c r="J84" s="479">
        <f t="shared" si="3"/>
        <v>0</v>
      </c>
      <c r="M84" s="458" t="s">
        <v>651</v>
      </c>
      <c r="N84" s="458" t="s">
        <v>634</v>
      </c>
    </row>
    <row r="85" spans="1:14" s="563" customFormat="1" ht="17.25" x14ac:dyDescent="0.3">
      <c r="A85" s="460">
        <v>84</v>
      </c>
      <c r="B85" s="460" t="s">
        <v>624</v>
      </c>
      <c r="C85" s="460" t="s">
        <v>784</v>
      </c>
      <c r="D85" s="460" t="s">
        <v>690</v>
      </c>
      <c r="E85" s="460">
        <v>389</v>
      </c>
      <c r="F85" s="462">
        <v>41</v>
      </c>
      <c r="G85" s="460">
        <v>43</v>
      </c>
      <c r="H85" s="460">
        <v>184</v>
      </c>
      <c r="I85" s="460">
        <f t="shared" si="2"/>
        <v>0</v>
      </c>
      <c r="J85" s="479">
        <f t="shared" si="3"/>
        <v>0</v>
      </c>
      <c r="K85" s="460">
        <f>SUM(H85:H86)</f>
        <v>388</v>
      </c>
      <c r="L85" s="460">
        <f>SUM(E85:E86,E90:E91)</f>
        <v>802</v>
      </c>
      <c r="M85" s="458" t="s">
        <v>651</v>
      </c>
      <c r="N85" s="458" t="s">
        <v>634</v>
      </c>
    </row>
    <row r="86" spans="1:14" s="563" customFormat="1" ht="17.25" x14ac:dyDescent="0.3">
      <c r="A86" s="460">
        <v>89</v>
      </c>
      <c r="B86" s="460" t="s">
        <v>624</v>
      </c>
      <c r="C86" s="460" t="s">
        <v>784</v>
      </c>
      <c r="D86" s="460" t="s">
        <v>704</v>
      </c>
      <c r="E86" s="460">
        <v>393</v>
      </c>
      <c r="F86" s="462">
        <v>41</v>
      </c>
      <c r="G86" s="460">
        <v>43</v>
      </c>
      <c r="H86" s="460">
        <v>204</v>
      </c>
      <c r="I86" s="460">
        <f t="shared" si="2"/>
        <v>0</v>
      </c>
      <c r="J86" s="479">
        <f t="shared" si="3"/>
        <v>0</v>
      </c>
      <c r="K86" s="460"/>
      <c r="L86" s="460"/>
      <c r="M86" s="458" t="s">
        <v>651</v>
      </c>
      <c r="N86" s="458" t="s">
        <v>634</v>
      </c>
    </row>
    <row r="87" spans="1:14" x14ac:dyDescent="0.3">
      <c r="A87" s="460">
        <v>216</v>
      </c>
      <c r="B87" s="460" t="s">
        <v>977</v>
      </c>
      <c r="C87" s="460" t="s">
        <v>1010</v>
      </c>
      <c r="D87" s="460" t="s">
        <v>1011</v>
      </c>
      <c r="E87" s="460">
        <v>10</v>
      </c>
      <c r="F87" s="461"/>
      <c r="I87" s="460">
        <f t="shared" si="2"/>
        <v>0</v>
      </c>
      <c r="J87" s="479">
        <f t="shared" si="3"/>
        <v>0</v>
      </c>
      <c r="M87" s="458" t="s">
        <v>651</v>
      </c>
      <c r="N87" s="458" t="s">
        <v>634</v>
      </c>
    </row>
    <row r="88" spans="1:14" x14ac:dyDescent="0.3">
      <c r="A88" s="460">
        <v>218</v>
      </c>
      <c r="B88" s="460" t="s">
        <v>977</v>
      </c>
      <c r="C88" s="460" t="s">
        <v>1010</v>
      </c>
      <c r="D88" s="460" t="s">
        <v>1013</v>
      </c>
      <c r="E88" s="460">
        <v>10</v>
      </c>
      <c r="F88" s="461"/>
      <c r="I88" s="460">
        <f t="shared" si="2"/>
        <v>0</v>
      </c>
      <c r="J88" s="479">
        <f t="shared" si="3"/>
        <v>0</v>
      </c>
      <c r="M88" s="458" t="s">
        <v>651</v>
      </c>
      <c r="N88" s="458" t="s">
        <v>634</v>
      </c>
    </row>
    <row r="89" spans="1:14" x14ac:dyDescent="0.3">
      <c r="A89" s="460">
        <v>228</v>
      </c>
      <c r="B89" s="460" t="s">
        <v>977</v>
      </c>
      <c r="C89" s="460" t="s">
        <v>1010</v>
      </c>
      <c r="D89" s="460" t="s">
        <v>1024</v>
      </c>
      <c r="E89" s="460">
        <v>10</v>
      </c>
      <c r="F89" s="461"/>
      <c r="I89" s="460">
        <f t="shared" si="2"/>
        <v>0</v>
      </c>
      <c r="J89" s="479">
        <f t="shared" si="3"/>
        <v>0</v>
      </c>
      <c r="M89" s="458" t="s">
        <v>651</v>
      </c>
      <c r="N89" s="458" t="s">
        <v>634</v>
      </c>
    </row>
    <row r="90" spans="1:14" x14ac:dyDescent="0.3">
      <c r="A90" s="467">
        <v>283</v>
      </c>
      <c r="B90" s="467" t="s">
        <v>977</v>
      </c>
      <c r="C90" s="467" t="s">
        <v>978</v>
      </c>
      <c r="D90" s="467" t="s">
        <v>1082</v>
      </c>
      <c r="E90" s="467">
        <v>10</v>
      </c>
      <c r="F90" s="461"/>
      <c r="G90" s="467"/>
      <c r="I90" s="460">
        <f t="shared" si="2"/>
        <v>0</v>
      </c>
      <c r="J90" s="479">
        <f t="shared" si="3"/>
        <v>0</v>
      </c>
      <c r="M90" s="468" t="s">
        <v>651</v>
      </c>
      <c r="N90" s="468" t="s">
        <v>634</v>
      </c>
    </row>
    <row r="91" spans="1:14" x14ac:dyDescent="0.3">
      <c r="A91" s="460">
        <v>305</v>
      </c>
      <c r="B91" s="460" t="s">
        <v>977</v>
      </c>
      <c r="C91" s="460" t="s">
        <v>1029</v>
      </c>
      <c r="D91" s="460" t="s">
        <v>1104</v>
      </c>
      <c r="E91" s="460">
        <v>10</v>
      </c>
      <c r="F91" s="461"/>
      <c r="I91" s="460">
        <f t="shared" si="2"/>
        <v>0</v>
      </c>
      <c r="J91" s="479">
        <f t="shared" si="3"/>
        <v>0</v>
      </c>
      <c r="M91" s="458" t="s">
        <v>651</v>
      </c>
      <c r="N91" s="458" t="s">
        <v>634</v>
      </c>
    </row>
    <row r="92" spans="1:14" x14ac:dyDescent="0.3">
      <c r="A92" s="460">
        <v>354</v>
      </c>
      <c r="B92" s="460" t="s">
        <v>1129</v>
      </c>
      <c r="C92" s="460" t="s">
        <v>1130</v>
      </c>
      <c r="D92" s="460" t="s">
        <v>1163</v>
      </c>
      <c r="E92" s="460">
        <v>64</v>
      </c>
      <c r="F92" s="461"/>
      <c r="I92" s="460">
        <f t="shared" si="2"/>
        <v>64</v>
      </c>
      <c r="J92" s="479">
        <f t="shared" si="3"/>
        <v>680.54450261780107</v>
      </c>
      <c r="M92" s="458" t="s">
        <v>651</v>
      </c>
      <c r="N92" s="458" t="s">
        <v>634</v>
      </c>
    </row>
    <row r="93" spans="1:14" x14ac:dyDescent="0.3">
      <c r="A93" s="460">
        <v>355</v>
      </c>
      <c r="B93" s="460" t="s">
        <v>1129</v>
      </c>
      <c r="C93" s="460" t="s">
        <v>1130</v>
      </c>
      <c r="D93" s="460" t="s">
        <v>1164</v>
      </c>
      <c r="E93" s="460">
        <v>64</v>
      </c>
      <c r="F93" s="461"/>
      <c r="I93" s="460">
        <f t="shared" si="2"/>
        <v>64</v>
      </c>
      <c r="J93" s="479">
        <f t="shared" si="3"/>
        <v>680.54450261780107</v>
      </c>
      <c r="M93" s="458" t="s">
        <v>651</v>
      </c>
      <c r="N93" s="458" t="s">
        <v>634</v>
      </c>
    </row>
    <row r="94" spans="1:14" x14ac:dyDescent="0.3">
      <c r="A94" s="460">
        <v>356</v>
      </c>
      <c r="B94" s="460" t="s">
        <v>1129</v>
      </c>
      <c r="C94" s="460" t="s">
        <v>1130</v>
      </c>
      <c r="D94" s="460" t="s">
        <v>1165</v>
      </c>
      <c r="E94" s="460">
        <v>64</v>
      </c>
      <c r="F94" s="461"/>
      <c r="I94" s="460">
        <f t="shared" si="2"/>
        <v>64</v>
      </c>
      <c r="J94" s="479">
        <f t="shared" si="3"/>
        <v>680.54450261780107</v>
      </c>
      <c r="M94" s="458" t="s">
        <v>651</v>
      </c>
      <c r="N94" s="458" t="s">
        <v>634</v>
      </c>
    </row>
    <row r="95" spans="1:14" x14ac:dyDescent="0.3">
      <c r="A95" s="460">
        <v>5</v>
      </c>
      <c r="B95" s="460" t="s">
        <v>624</v>
      </c>
      <c r="C95" s="460" t="s">
        <v>625</v>
      </c>
      <c r="D95" s="460" t="s">
        <v>638</v>
      </c>
      <c r="E95" s="460">
        <v>548</v>
      </c>
      <c r="F95" s="462">
        <v>62</v>
      </c>
      <c r="G95" s="460">
        <v>68</v>
      </c>
      <c r="H95" s="460">
        <v>128</v>
      </c>
      <c r="I95" s="460">
        <f t="shared" si="2"/>
        <v>0</v>
      </c>
      <c r="J95" s="479">
        <f t="shared" si="3"/>
        <v>0</v>
      </c>
      <c r="K95" s="460">
        <f>SUM(H95:H97)</f>
        <v>128</v>
      </c>
      <c r="L95" s="460">
        <f>SUM(E95:E97)</f>
        <v>622</v>
      </c>
      <c r="M95" s="458" t="s">
        <v>639</v>
      </c>
      <c r="N95" s="458" t="s">
        <v>640</v>
      </c>
    </row>
    <row r="96" spans="1:14" x14ac:dyDescent="0.3">
      <c r="A96" s="460">
        <v>188</v>
      </c>
      <c r="B96" s="460" t="s">
        <v>977</v>
      </c>
      <c r="C96" s="460" t="s">
        <v>978</v>
      </c>
      <c r="D96" s="460" t="s">
        <v>982</v>
      </c>
      <c r="E96" s="460">
        <v>10</v>
      </c>
      <c r="F96" s="461"/>
      <c r="I96" s="460">
        <f t="shared" si="2"/>
        <v>0</v>
      </c>
      <c r="J96" s="479">
        <f t="shared" si="3"/>
        <v>0</v>
      </c>
      <c r="M96" s="458" t="s">
        <v>639</v>
      </c>
      <c r="N96" s="458" t="s">
        <v>640</v>
      </c>
    </row>
    <row r="97" spans="1:14" x14ac:dyDescent="0.3">
      <c r="A97" s="460">
        <v>364</v>
      </c>
      <c r="B97" s="460" t="s">
        <v>1129</v>
      </c>
      <c r="C97" s="460" t="s">
        <v>1130</v>
      </c>
      <c r="D97" s="460" t="s">
        <v>1175</v>
      </c>
      <c r="E97" s="460">
        <v>64</v>
      </c>
      <c r="F97" s="461"/>
      <c r="I97" s="460">
        <f t="shared" si="2"/>
        <v>64</v>
      </c>
      <c r="J97" s="479">
        <f t="shared" si="3"/>
        <v>680.54450261780107</v>
      </c>
      <c r="M97" s="458" t="s">
        <v>639</v>
      </c>
      <c r="N97" s="458" t="s">
        <v>640</v>
      </c>
    </row>
    <row r="98" spans="1:14" x14ac:dyDescent="0.3">
      <c r="A98" s="460">
        <v>101</v>
      </c>
      <c r="B98" s="460" t="s">
        <v>624</v>
      </c>
      <c r="C98" s="460" t="s">
        <v>784</v>
      </c>
      <c r="D98" s="460" t="s">
        <v>742</v>
      </c>
      <c r="E98" s="460">
        <v>273</v>
      </c>
      <c r="F98" s="462">
        <v>35</v>
      </c>
      <c r="G98" s="460">
        <v>28</v>
      </c>
      <c r="H98" s="460">
        <v>172</v>
      </c>
      <c r="I98" s="460">
        <f t="shared" si="2"/>
        <v>0</v>
      </c>
      <c r="J98" s="479">
        <f t="shared" si="3"/>
        <v>0</v>
      </c>
      <c r="K98" s="460">
        <f>SUM(H98:H100)</f>
        <v>172</v>
      </c>
      <c r="L98" s="460">
        <f>SUM(E98:E100)</f>
        <v>432</v>
      </c>
      <c r="M98" s="458" t="s">
        <v>835</v>
      </c>
      <c r="N98" s="458" t="s">
        <v>836</v>
      </c>
    </row>
    <row r="99" spans="1:14" x14ac:dyDescent="0.3">
      <c r="A99" s="460">
        <v>162</v>
      </c>
      <c r="B99" s="460" t="s">
        <v>942</v>
      </c>
      <c r="C99" s="460" t="s">
        <v>625</v>
      </c>
      <c r="D99" s="460" t="s">
        <v>945</v>
      </c>
      <c r="E99" s="460">
        <v>149</v>
      </c>
      <c r="F99" s="462">
        <v>25</v>
      </c>
      <c r="G99" s="460">
        <v>23</v>
      </c>
      <c r="I99" s="460">
        <f t="shared" si="2"/>
        <v>0</v>
      </c>
      <c r="J99" s="479">
        <f t="shared" si="3"/>
        <v>0</v>
      </c>
      <c r="M99" s="458" t="s">
        <v>835</v>
      </c>
      <c r="N99" s="458" t="s">
        <v>836</v>
      </c>
    </row>
    <row r="100" spans="1:14" x14ac:dyDescent="0.3">
      <c r="A100" s="460">
        <v>253</v>
      </c>
      <c r="B100" s="460" t="s">
        <v>977</v>
      </c>
      <c r="C100" s="460" t="s">
        <v>978</v>
      </c>
      <c r="D100" s="460" t="s">
        <v>1051</v>
      </c>
      <c r="E100" s="460">
        <v>10</v>
      </c>
      <c r="F100" s="461"/>
      <c r="I100" s="460">
        <f t="shared" si="2"/>
        <v>0</v>
      </c>
      <c r="J100" s="479">
        <f t="shared" si="3"/>
        <v>0</v>
      </c>
      <c r="M100" s="458" t="s">
        <v>835</v>
      </c>
      <c r="N100" s="458" t="s">
        <v>836</v>
      </c>
    </row>
    <row r="101" spans="1:14" x14ac:dyDescent="0.3">
      <c r="A101" s="460">
        <v>99</v>
      </c>
      <c r="B101" s="460" t="s">
        <v>624</v>
      </c>
      <c r="C101" s="460" t="s">
        <v>784</v>
      </c>
      <c r="D101" s="460" t="s">
        <v>736</v>
      </c>
      <c r="E101" s="460">
        <v>400</v>
      </c>
      <c r="F101" s="462">
        <v>41</v>
      </c>
      <c r="G101" s="460">
        <v>43</v>
      </c>
      <c r="H101" s="460">
        <v>246</v>
      </c>
      <c r="I101" s="460">
        <f t="shared" si="2"/>
        <v>0</v>
      </c>
      <c r="J101" s="479">
        <f t="shared" si="3"/>
        <v>0</v>
      </c>
      <c r="K101" s="460">
        <f>SUM(H101:H102)</f>
        <v>246</v>
      </c>
      <c r="L101" s="460">
        <f>SUM(E101:E102)</f>
        <v>410</v>
      </c>
      <c r="M101" s="458" t="s">
        <v>832</v>
      </c>
      <c r="N101" s="458" t="s">
        <v>833</v>
      </c>
    </row>
    <row r="102" spans="1:14" x14ac:dyDescent="0.3">
      <c r="A102" s="467">
        <v>260</v>
      </c>
      <c r="B102" s="467" t="s">
        <v>977</v>
      </c>
      <c r="C102" s="467" t="s">
        <v>978</v>
      </c>
      <c r="D102" s="467" t="s">
        <v>1058</v>
      </c>
      <c r="E102" s="467">
        <v>10</v>
      </c>
      <c r="F102" s="461"/>
      <c r="G102" s="467"/>
      <c r="I102" s="460">
        <f t="shared" si="2"/>
        <v>0</v>
      </c>
      <c r="J102" s="479">
        <f t="shared" si="3"/>
        <v>0</v>
      </c>
      <c r="M102" s="468" t="s">
        <v>832</v>
      </c>
      <c r="N102" s="458" t="s">
        <v>833</v>
      </c>
    </row>
    <row r="103" spans="1:14" x14ac:dyDescent="0.3">
      <c r="A103" s="460">
        <v>149</v>
      </c>
      <c r="B103" s="460" t="s">
        <v>906</v>
      </c>
      <c r="C103" s="460" t="s">
        <v>907</v>
      </c>
      <c r="D103" s="460" t="s">
        <v>914</v>
      </c>
      <c r="E103" s="460">
        <v>129</v>
      </c>
      <c r="F103" s="462">
        <v>12</v>
      </c>
      <c r="G103" s="460">
        <v>12</v>
      </c>
      <c r="I103" s="460">
        <f t="shared" si="2"/>
        <v>0</v>
      </c>
      <c r="J103" s="479">
        <f t="shared" si="3"/>
        <v>0</v>
      </c>
      <c r="K103" s="460">
        <f>SUM(H103:H103)</f>
        <v>0</v>
      </c>
      <c r="L103" s="460">
        <f>SUM(E103:E103)</f>
        <v>129</v>
      </c>
      <c r="M103" s="458" t="s">
        <v>915</v>
      </c>
      <c r="N103" s="458" t="s">
        <v>916</v>
      </c>
    </row>
    <row r="104" spans="1:14" x14ac:dyDescent="0.3">
      <c r="A104" s="460">
        <v>86</v>
      </c>
      <c r="B104" s="460" t="s">
        <v>624</v>
      </c>
      <c r="C104" s="460" t="s">
        <v>784</v>
      </c>
      <c r="D104" s="460" t="s">
        <v>697</v>
      </c>
      <c r="E104" s="460">
        <v>266</v>
      </c>
      <c r="F104" s="462">
        <v>25</v>
      </c>
      <c r="G104" s="460">
        <v>28</v>
      </c>
      <c r="H104" s="460">
        <v>131</v>
      </c>
      <c r="I104" s="460">
        <f t="shared" si="2"/>
        <v>0</v>
      </c>
      <c r="J104" s="479">
        <f t="shared" si="3"/>
        <v>0</v>
      </c>
      <c r="K104" s="460">
        <f>SUM(H104:H106)</f>
        <v>131</v>
      </c>
      <c r="L104" s="460">
        <f>SUM(E104:E106)</f>
        <v>340</v>
      </c>
      <c r="M104" s="458" t="s">
        <v>814</v>
      </c>
      <c r="N104" s="458" t="s">
        <v>815</v>
      </c>
    </row>
    <row r="105" spans="1:14" x14ac:dyDescent="0.3">
      <c r="A105" s="460">
        <v>265</v>
      </c>
      <c r="B105" s="460" t="s">
        <v>977</v>
      </c>
      <c r="C105" s="460" t="s">
        <v>978</v>
      </c>
      <c r="D105" s="460" t="s">
        <v>1064</v>
      </c>
      <c r="E105" s="460">
        <v>10</v>
      </c>
      <c r="F105" s="461"/>
      <c r="I105" s="460">
        <f t="shared" si="2"/>
        <v>0</v>
      </c>
      <c r="J105" s="479">
        <f t="shared" si="3"/>
        <v>0</v>
      </c>
      <c r="M105" s="458" t="s">
        <v>814</v>
      </c>
      <c r="N105" s="458" t="s">
        <v>815</v>
      </c>
    </row>
    <row r="106" spans="1:14" x14ac:dyDescent="0.3">
      <c r="A106" s="460">
        <v>386</v>
      </c>
      <c r="B106" s="460" t="s">
        <v>1129</v>
      </c>
      <c r="C106" s="460" t="s">
        <v>1130</v>
      </c>
      <c r="D106" s="460" t="s">
        <v>1203</v>
      </c>
      <c r="E106" s="460">
        <v>64</v>
      </c>
      <c r="F106" s="461"/>
      <c r="I106" s="460">
        <f t="shared" si="2"/>
        <v>64</v>
      </c>
      <c r="J106" s="479">
        <f t="shared" si="3"/>
        <v>680.54450261780107</v>
      </c>
      <c r="M106" s="458" t="s">
        <v>814</v>
      </c>
      <c r="N106" s="458" t="s">
        <v>815</v>
      </c>
    </row>
    <row r="107" spans="1:14" x14ac:dyDescent="0.3">
      <c r="A107" s="460">
        <v>134</v>
      </c>
      <c r="B107" s="460" t="s">
        <v>624</v>
      </c>
      <c r="C107" s="460" t="s">
        <v>845</v>
      </c>
      <c r="D107" s="460" t="s">
        <v>715</v>
      </c>
      <c r="E107" s="460">
        <v>595</v>
      </c>
      <c r="F107" s="462">
        <v>60</v>
      </c>
      <c r="G107" s="460">
        <v>66</v>
      </c>
      <c r="H107" s="460">
        <v>359</v>
      </c>
      <c r="I107" s="460">
        <f t="shared" si="2"/>
        <v>0</v>
      </c>
      <c r="J107" s="479">
        <f t="shared" si="3"/>
        <v>0</v>
      </c>
      <c r="K107" s="460">
        <f>SUM(H107:H109)</f>
        <v>359</v>
      </c>
      <c r="L107" s="460">
        <f>SUM(E107:E109)</f>
        <v>669</v>
      </c>
      <c r="M107" s="458" t="s">
        <v>1451</v>
      </c>
    </row>
    <row r="108" spans="1:14" x14ac:dyDescent="0.3">
      <c r="A108" s="467">
        <v>319</v>
      </c>
      <c r="B108" s="467" t="s">
        <v>977</v>
      </c>
      <c r="C108" s="467" t="s">
        <v>1032</v>
      </c>
      <c r="D108" s="467" t="s">
        <v>1118</v>
      </c>
      <c r="E108" s="467">
        <v>10</v>
      </c>
      <c r="F108" s="461"/>
      <c r="G108" s="467"/>
      <c r="I108" s="460">
        <f t="shared" si="2"/>
        <v>0</v>
      </c>
      <c r="J108" s="479">
        <f t="shared" si="3"/>
        <v>0</v>
      </c>
      <c r="M108" s="458" t="s">
        <v>1451</v>
      </c>
    </row>
    <row r="109" spans="1:14" x14ac:dyDescent="0.3">
      <c r="A109" s="460">
        <v>436</v>
      </c>
      <c r="B109" s="460" t="s">
        <v>1129</v>
      </c>
      <c r="C109" s="460" t="s">
        <v>1130</v>
      </c>
      <c r="D109" s="460" t="s">
        <v>1261</v>
      </c>
      <c r="E109" s="460">
        <v>64</v>
      </c>
      <c r="F109" s="461"/>
      <c r="I109" s="460">
        <f t="shared" si="2"/>
        <v>64</v>
      </c>
      <c r="J109" s="479">
        <f t="shared" si="3"/>
        <v>680.54450261780107</v>
      </c>
      <c r="M109" s="458" t="s">
        <v>1451</v>
      </c>
    </row>
    <row r="110" spans="1:14" x14ac:dyDescent="0.3">
      <c r="A110" s="460">
        <v>114</v>
      </c>
      <c r="B110" s="460" t="s">
        <v>624</v>
      </c>
      <c r="C110" s="460" t="s">
        <v>845</v>
      </c>
      <c r="D110" s="460" t="s">
        <v>650</v>
      </c>
      <c r="E110" s="460">
        <v>601</v>
      </c>
      <c r="F110" s="462">
        <v>77</v>
      </c>
      <c r="G110" s="460">
        <v>72</v>
      </c>
      <c r="H110" s="460">
        <v>252</v>
      </c>
      <c r="I110" s="460">
        <f t="shared" si="2"/>
        <v>0</v>
      </c>
      <c r="J110" s="479">
        <f t="shared" si="3"/>
        <v>0</v>
      </c>
      <c r="K110" s="460">
        <f>SUM(H110:H112)</f>
        <v>252</v>
      </c>
      <c r="L110" s="460">
        <f>SUM(E110:E112)</f>
        <v>675</v>
      </c>
      <c r="M110" s="458" t="s">
        <v>862</v>
      </c>
      <c r="N110" s="458" t="s">
        <v>863</v>
      </c>
    </row>
    <row r="111" spans="1:14" x14ac:dyDescent="0.3">
      <c r="A111" s="460">
        <v>239</v>
      </c>
      <c r="B111" s="460" t="s">
        <v>977</v>
      </c>
      <c r="C111" s="460" t="s">
        <v>1032</v>
      </c>
      <c r="D111" s="460" t="s">
        <v>1037</v>
      </c>
      <c r="E111" s="460">
        <v>10</v>
      </c>
      <c r="F111" s="461"/>
      <c r="I111" s="460">
        <f t="shared" si="2"/>
        <v>0</v>
      </c>
      <c r="J111" s="479">
        <f t="shared" si="3"/>
        <v>0</v>
      </c>
      <c r="M111" s="458" t="s">
        <v>862</v>
      </c>
      <c r="N111" s="458" t="s">
        <v>863</v>
      </c>
    </row>
    <row r="112" spans="1:14" x14ac:dyDescent="0.3">
      <c r="A112" s="460">
        <v>471</v>
      </c>
      <c r="B112" s="460" t="s">
        <v>1129</v>
      </c>
      <c r="C112" s="460" t="s">
        <v>1130</v>
      </c>
      <c r="D112" s="460" t="s">
        <v>1303</v>
      </c>
      <c r="E112" s="460">
        <v>64</v>
      </c>
      <c r="F112" s="461"/>
      <c r="I112" s="460">
        <f t="shared" si="2"/>
        <v>64</v>
      </c>
      <c r="J112" s="479">
        <f t="shared" si="3"/>
        <v>680.54450261780107</v>
      </c>
      <c r="M112" s="458" t="s">
        <v>862</v>
      </c>
      <c r="N112" s="458" t="s">
        <v>863</v>
      </c>
    </row>
    <row r="113" spans="1:14" x14ac:dyDescent="0.3">
      <c r="A113" s="460">
        <v>183</v>
      </c>
      <c r="B113" s="460" t="s">
        <v>942</v>
      </c>
      <c r="C113" s="460" t="s">
        <v>901</v>
      </c>
      <c r="D113" s="460" t="s">
        <v>964</v>
      </c>
      <c r="E113" s="460">
        <v>89</v>
      </c>
      <c r="F113" s="462">
        <v>15</v>
      </c>
      <c r="G113" s="460">
        <v>12</v>
      </c>
      <c r="I113" s="460">
        <f t="shared" si="2"/>
        <v>0</v>
      </c>
      <c r="J113" s="479">
        <f t="shared" si="3"/>
        <v>0</v>
      </c>
      <c r="K113" s="460">
        <f>SUM(H113:H114)</f>
        <v>0</v>
      </c>
      <c r="L113" s="460">
        <f>SUM(E113:E114)</f>
        <v>198</v>
      </c>
      <c r="M113" s="458" t="s">
        <v>976</v>
      </c>
      <c r="N113" s="458" t="s">
        <v>836</v>
      </c>
    </row>
    <row r="114" spans="1:14" x14ac:dyDescent="0.3">
      <c r="A114" s="460">
        <v>184</v>
      </c>
      <c r="B114" s="460" t="s">
        <v>942</v>
      </c>
      <c r="C114" s="460" t="s">
        <v>901</v>
      </c>
      <c r="D114" s="460" t="s">
        <v>945</v>
      </c>
      <c r="E114" s="460">
        <v>109</v>
      </c>
      <c r="F114" s="462">
        <v>19</v>
      </c>
      <c r="G114" s="460">
        <v>14</v>
      </c>
      <c r="I114" s="460">
        <f t="shared" si="2"/>
        <v>0</v>
      </c>
      <c r="J114" s="479">
        <f t="shared" si="3"/>
        <v>0</v>
      </c>
      <c r="M114" s="458" t="s">
        <v>976</v>
      </c>
      <c r="N114" s="458" t="s">
        <v>836</v>
      </c>
    </row>
    <row r="115" spans="1:14" x14ac:dyDescent="0.3">
      <c r="A115" s="460">
        <v>90</v>
      </c>
      <c r="B115" s="460" t="s">
        <v>624</v>
      </c>
      <c r="C115" s="460" t="s">
        <v>784</v>
      </c>
      <c r="D115" s="460" t="s">
        <v>710</v>
      </c>
      <c r="E115" s="460">
        <v>743</v>
      </c>
      <c r="F115" s="462">
        <v>74</v>
      </c>
      <c r="G115" s="460">
        <v>80</v>
      </c>
      <c r="H115" s="460">
        <v>421</v>
      </c>
      <c r="I115" s="460">
        <f t="shared" si="2"/>
        <v>0</v>
      </c>
      <c r="J115" s="479">
        <f t="shared" si="3"/>
        <v>0</v>
      </c>
      <c r="K115" s="460">
        <f>SUM(H115:H117)</f>
        <v>421</v>
      </c>
      <c r="L115" s="460">
        <f>SUM(E115:E117)</f>
        <v>817</v>
      </c>
      <c r="M115" s="458" t="s">
        <v>820</v>
      </c>
    </row>
    <row r="116" spans="1:14" x14ac:dyDescent="0.3">
      <c r="A116" s="460">
        <v>272</v>
      </c>
      <c r="B116" s="460" t="s">
        <v>977</v>
      </c>
      <c r="C116" s="460" t="s">
        <v>978</v>
      </c>
      <c r="D116" s="460" t="s">
        <v>1071</v>
      </c>
      <c r="E116" s="460">
        <v>10</v>
      </c>
      <c r="F116" s="461"/>
      <c r="I116" s="460">
        <f t="shared" si="2"/>
        <v>0</v>
      </c>
      <c r="J116" s="479">
        <f t="shared" si="3"/>
        <v>0</v>
      </c>
      <c r="M116" s="458" t="s">
        <v>820</v>
      </c>
    </row>
    <row r="117" spans="1:14" x14ac:dyDescent="0.3">
      <c r="A117" s="460">
        <v>461</v>
      </c>
      <c r="B117" s="460" t="s">
        <v>1129</v>
      </c>
      <c r="C117" s="460" t="s">
        <v>1130</v>
      </c>
      <c r="D117" s="460" t="s">
        <v>1292</v>
      </c>
      <c r="E117" s="460">
        <v>64</v>
      </c>
      <c r="F117" s="461"/>
      <c r="I117" s="460">
        <f t="shared" si="2"/>
        <v>64</v>
      </c>
      <c r="J117" s="479">
        <f t="shared" si="3"/>
        <v>680.54450261780107</v>
      </c>
      <c r="M117" s="458" t="s">
        <v>820</v>
      </c>
    </row>
    <row r="118" spans="1:14" x14ac:dyDescent="0.3">
      <c r="A118" s="460">
        <v>72</v>
      </c>
      <c r="B118" s="460" t="s">
        <v>624</v>
      </c>
      <c r="C118" s="460" t="s">
        <v>784</v>
      </c>
      <c r="D118" s="460" t="s">
        <v>650</v>
      </c>
      <c r="E118" s="460">
        <v>407</v>
      </c>
      <c r="F118" s="462">
        <v>40</v>
      </c>
      <c r="G118" s="460">
        <v>43</v>
      </c>
      <c r="H118" s="460">
        <v>144</v>
      </c>
      <c r="I118" s="460">
        <f t="shared" si="2"/>
        <v>0</v>
      </c>
      <c r="J118" s="479">
        <f t="shared" si="3"/>
        <v>0</v>
      </c>
      <c r="K118" s="460">
        <f>SUM(H118:H120)</f>
        <v>144</v>
      </c>
      <c r="L118" s="460">
        <f>SUM(E118:E120)</f>
        <v>481</v>
      </c>
      <c r="M118" s="458" t="s">
        <v>795</v>
      </c>
      <c r="N118" s="458" t="s">
        <v>796</v>
      </c>
    </row>
    <row r="119" spans="1:14" x14ac:dyDescent="0.3">
      <c r="A119" s="460">
        <v>288</v>
      </c>
      <c r="B119" s="460" t="s">
        <v>977</v>
      </c>
      <c r="C119" s="460" t="s">
        <v>978</v>
      </c>
      <c r="D119" s="460" t="s">
        <v>1087</v>
      </c>
      <c r="E119" s="460">
        <v>10</v>
      </c>
      <c r="F119" s="461"/>
      <c r="I119" s="460">
        <f t="shared" si="2"/>
        <v>0</v>
      </c>
      <c r="J119" s="479">
        <f t="shared" si="3"/>
        <v>0</v>
      </c>
      <c r="M119" s="458" t="s">
        <v>795</v>
      </c>
      <c r="N119" s="458" t="s">
        <v>796</v>
      </c>
    </row>
    <row r="120" spans="1:14" s="563" customFormat="1" ht="17.25" x14ac:dyDescent="0.3">
      <c r="A120" s="460">
        <v>442</v>
      </c>
      <c r="B120" s="460" t="s">
        <v>1129</v>
      </c>
      <c r="C120" s="460" t="s">
        <v>1130</v>
      </c>
      <c r="D120" s="460" t="s">
        <v>1272</v>
      </c>
      <c r="E120" s="460">
        <v>64</v>
      </c>
      <c r="F120" s="461"/>
      <c r="G120" s="460"/>
      <c r="H120" s="460"/>
      <c r="I120" s="460">
        <f t="shared" si="2"/>
        <v>64</v>
      </c>
      <c r="J120" s="479">
        <f t="shared" si="3"/>
        <v>680.54450261780107</v>
      </c>
      <c r="K120" s="460"/>
      <c r="L120" s="460"/>
      <c r="M120" s="458" t="s">
        <v>795</v>
      </c>
      <c r="N120" s="458" t="s">
        <v>796</v>
      </c>
    </row>
    <row r="121" spans="1:14" s="563" customFormat="1" ht="17.25" x14ac:dyDescent="0.3">
      <c r="A121" s="460">
        <v>104</v>
      </c>
      <c r="B121" s="460" t="s">
        <v>624</v>
      </c>
      <c r="C121" s="460" t="s">
        <v>784</v>
      </c>
      <c r="D121" s="460" t="s">
        <v>842</v>
      </c>
      <c r="E121" s="460">
        <v>404</v>
      </c>
      <c r="F121" s="462">
        <v>54</v>
      </c>
      <c r="G121" s="460">
        <v>43</v>
      </c>
      <c r="H121" s="460">
        <v>267</v>
      </c>
      <c r="I121" s="460">
        <f t="shared" si="2"/>
        <v>0</v>
      </c>
      <c r="J121" s="479">
        <f t="shared" si="3"/>
        <v>0</v>
      </c>
      <c r="K121" s="460">
        <f>SUM(H121:H123)</f>
        <v>267</v>
      </c>
      <c r="L121" s="460">
        <f>SUM(E121:E123)</f>
        <v>478</v>
      </c>
      <c r="M121" s="458" t="s">
        <v>843</v>
      </c>
      <c r="N121" s="458" t="s">
        <v>844</v>
      </c>
    </row>
    <row r="122" spans="1:14" s="563" customFormat="1" ht="17.25" x14ac:dyDescent="0.3">
      <c r="A122" s="460">
        <v>263</v>
      </c>
      <c r="B122" s="460" t="s">
        <v>977</v>
      </c>
      <c r="C122" s="460" t="s">
        <v>978</v>
      </c>
      <c r="D122" s="460" t="s">
        <v>1062</v>
      </c>
      <c r="E122" s="460">
        <v>10</v>
      </c>
      <c r="F122" s="461"/>
      <c r="G122" s="460"/>
      <c r="H122" s="460"/>
      <c r="I122" s="460">
        <f t="shared" si="2"/>
        <v>0</v>
      </c>
      <c r="J122" s="479">
        <f t="shared" si="3"/>
        <v>0</v>
      </c>
      <c r="K122" s="460"/>
      <c r="L122" s="460"/>
      <c r="M122" s="458" t="s">
        <v>843</v>
      </c>
      <c r="N122" s="458" t="s">
        <v>844</v>
      </c>
    </row>
    <row r="123" spans="1:14" x14ac:dyDescent="0.3">
      <c r="A123" s="460">
        <v>415</v>
      </c>
      <c r="B123" s="460" t="s">
        <v>1129</v>
      </c>
      <c r="C123" s="460" t="s">
        <v>1130</v>
      </c>
      <c r="D123" s="460" t="s">
        <v>1237</v>
      </c>
      <c r="E123" s="460">
        <v>64</v>
      </c>
      <c r="F123" s="461"/>
      <c r="I123" s="460">
        <f t="shared" si="2"/>
        <v>64</v>
      </c>
      <c r="J123" s="479">
        <f t="shared" si="3"/>
        <v>680.54450261780107</v>
      </c>
      <c r="M123" s="458" t="s">
        <v>843</v>
      </c>
      <c r="N123" s="458" t="s">
        <v>844</v>
      </c>
    </row>
    <row r="124" spans="1:14" x14ac:dyDescent="0.3">
      <c r="A124" s="460">
        <v>76</v>
      </c>
      <c r="B124" s="460" t="s">
        <v>624</v>
      </c>
      <c r="C124" s="460" t="s">
        <v>784</v>
      </c>
      <c r="D124" s="460" t="s">
        <v>664</v>
      </c>
      <c r="E124" s="460">
        <v>261</v>
      </c>
      <c r="F124" s="462">
        <v>25</v>
      </c>
      <c r="G124" s="460">
        <v>28</v>
      </c>
      <c r="H124" s="460">
        <v>106</v>
      </c>
      <c r="I124" s="460">
        <f t="shared" si="2"/>
        <v>0</v>
      </c>
      <c r="J124" s="479">
        <f t="shared" si="3"/>
        <v>0</v>
      </c>
      <c r="K124" s="460">
        <f>SUM(H124:H127)</f>
        <v>270</v>
      </c>
      <c r="L124" s="460">
        <f>SUM(E124:E127)</f>
        <v>666</v>
      </c>
      <c r="M124" s="458" t="s">
        <v>803</v>
      </c>
      <c r="N124" s="458" t="s">
        <v>741</v>
      </c>
    </row>
    <row r="125" spans="1:14" x14ac:dyDescent="0.3">
      <c r="A125" s="460">
        <v>79</v>
      </c>
      <c r="B125" s="460" t="s">
        <v>624</v>
      </c>
      <c r="C125" s="460" t="s">
        <v>784</v>
      </c>
      <c r="D125" s="460" t="s">
        <v>673</v>
      </c>
      <c r="E125" s="460">
        <v>385</v>
      </c>
      <c r="F125" s="462">
        <v>41</v>
      </c>
      <c r="G125" s="460">
        <v>43</v>
      </c>
      <c r="H125" s="460">
        <v>164</v>
      </c>
      <c r="I125" s="460">
        <f t="shared" si="2"/>
        <v>0</v>
      </c>
      <c r="J125" s="479">
        <f t="shared" si="3"/>
        <v>0</v>
      </c>
      <c r="M125" s="458" t="s">
        <v>803</v>
      </c>
      <c r="N125" s="458" t="s">
        <v>741</v>
      </c>
    </row>
    <row r="126" spans="1:14" x14ac:dyDescent="0.3">
      <c r="A126" s="460">
        <v>251</v>
      </c>
      <c r="B126" s="460" t="s">
        <v>977</v>
      </c>
      <c r="C126" s="460" t="s">
        <v>978</v>
      </c>
      <c r="D126" s="460" t="s">
        <v>1049</v>
      </c>
      <c r="E126" s="460">
        <v>10</v>
      </c>
      <c r="F126" s="461"/>
      <c r="I126" s="460">
        <f t="shared" si="2"/>
        <v>0</v>
      </c>
      <c r="J126" s="479">
        <f t="shared" si="3"/>
        <v>0</v>
      </c>
      <c r="M126" s="458" t="s">
        <v>803</v>
      </c>
      <c r="N126" s="458" t="s">
        <v>741</v>
      </c>
    </row>
    <row r="127" spans="1:14" x14ac:dyDescent="0.3">
      <c r="A127" s="460">
        <v>287</v>
      </c>
      <c r="B127" s="460" t="s">
        <v>977</v>
      </c>
      <c r="C127" s="460" t="s">
        <v>978</v>
      </c>
      <c r="D127" s="460" t="s">
        <v>1086</v>
      </c>
      <c r="E127" s="460">
        <v>10</v>
      </c>
      <c r="F127" s="461"/>
      <c r="I127" s="460">
        <f t="shared" si="2"/>
        <v>0</v>
      </c>
      <c r="J127" s="479">
        <f t="shared" si="3"/>
        <v>0</v>
      </c>
      <c r="M127" s="458" t="s">
        <v>803</v>
      </c>
      <c r="N127" s="458" t="s">
        <v>741</v>
      </c>
    </row>
    <row r="128" spans="1:14" x14ac:dyDescent="0.3">
      <c r="A128" s="460">
        <v>409</v>
      </c>
      <c r="B128" s="460" t="s">
        <v>1129</v>
      </c>
      <c r="C128" s="460" t="s">
        <v>1130</v>
      </c>
      <c r="D128" s="460" t="s">
        <v>1230</v>
      </c>
      <c r="E128" s="460">
        <v>64</v>
      </c>
      <c r="F128" s="461"/>
      <c r="I128" s="460">
        <f t="shared" si="2"/>
        <v>64</v>
      </c>
      <c r="J128" s="479">
        <f t="shared" si="3"/>
        <v>680.54450261780107</v>
      </c>
      <c r="K128" s="460">
        <f>SUM(H128:H128)</f>
        <v>0</v>
      </c>
      <c r="L128" s="460">
        <f>SUM(E128:E128)</f>
        <v>64</v>
      </c>
      <c r="M128" s="458" t="s">
        <v>1231</v>
      </c>
      <c r="N128" s="458" t="s">
        <v>706</v>
      </c>
    </row>
    <row r="129" spans="1:14" x14ac:dyDescent="0.3">
      <c r="A129" s="460">
        <v>158</v>
      </c>
      <c r="B129" s="460" t="s">
        <v>906</v>
      </c>
      <c r="C129" s="460" t="s">
        <v>907</v>
      </c>
      <c r="D129" s="460" t="s">
        <v>935</v>
      </c>
      <c r="E129" s="460">
        <v>143</v>
      </c>
      <c r="F129" s="462">
        <v>23</v>
      </c>
      <c r="G129" s="460">
        <v>15</v>
      </c>
      <c r="I129" s="460">
        <f t="shared" si="2"/>
        <v>0</v>
      </c>
      <c r="J129" s="479">
        <f t="shared" si="3"/>
        <v>0</v>
      </c>
      <c r="K129" s="460">
        <f>SUM(H129:H129)</f>
        <v>0</v>
      </c>
      <c r="L129" s="460">
        <f>SUM(E129:E129)</f>
        <v>143</v>
      </c>
      <c r="M129" s="458" t="s">
        <v>936</v>
      </c>
      <c r="N129" s="458" t="s">
        <v>937</v>
      </c>
    </row>
    <row r="130" spans="1:14" x14ac:dyDescent="0.3">
      <c r="A130" s="566">
        <v>45</v>
      </c>
      <c r="B130" s="566" t="s">
        <v>624</v>
      </c>
      <c r="C130" s="566" t="s">
        <v>625</v>
      </c>
      <c r="D130" s="566" t="s">
        <v>745</v>
      </c>
      <c r="E130" s="566">
        <v>604</v>
      </c>
      <c r="F130" s="567">
        <v>66</v>
      </c>
      <c r="G130" s="566">
        <v>65</v>
      </c>
      <c r="H130" s="566">
        <v>261</v>
      </c>
      <c r="I130" s="460">
        <f t="shared" si="2"/>
        <v>0</v>
      </c>
      <c r="J130" s="479">
        <f t="shared" si="3"/>
        <v>0</v>
      </c>
      <c r="K130" s="566">
        <f>SUM(H130:H132)</f>
        <v>261</v>
      </c>
      <c r="L130" s="566">
        <f>SUM(E130:E132)</f>
        <v>678</v>
      </c>
      <c r="M130" s="568" t="s">
        <v>1352</v>
      </c>
      <c r="N130" s="568" t="s">
        <v>1452</v>
      </c>
    </row>
    <row r="131" spans="1:14" x14ac:dyDescent="0.3">
      <c r="A131" s="566">
        <v>195</v>
      </c>
      <c r="B131" s="566" t="s">
        <v>977</v>
      </c>
      <c r="C131" s="566" t="s">
        <v>978</v>
      </c>
      <c r="D131" s="566" t="s">
        <v>989</v>
      </c>
      <c r="E131" s="566">
        <v>10</v>
      </c>
      <c r="F131" s="567"/>
      <c r="G131" s="566"/>
      <c r="H131" s="566"/>
      <c r="I131" s="460">
        <f t="shared" ref="I131:I194" si="4">IF(B131="Parking",E131,0)</f>
        <v>0</v>
      </c>
      <c r="J131" s="479">
        <f t="shared" ref="J131:J194" si="5">I131 *(E$495/I$495)</f>
        <v>0</v>
      </c>
      <c r="K131" s="566"/>
      <c r="L131" s="566"/>
      <c r="M131" s="568" t="s">
        <v>1352</v>
      </c>
      <c r="N131" s="568" t="s">
        <v>1452</v>
      </c>
    </row>
    <row r="132" spans="1:14" x14ac:dyDescent="0.3">
      <c r="A132" s="566">
        <v>428</v>
      </c>
      <c r="B132" s="566" t="s">
        <v>1129</v>
      </c>
      <c r="C132" s="566" t="s">
        <v>1130</v>
      </c>
      <c r="D132" s="566" t="s">
        <v>1252</v>
      </c>
      <c r="E132" s="566">
        <v>64</v>
      </c>
      <c r="F132" s="567"/>
      <c r="G132" s="566"/>
      <c r="H132" s="566"/>
      <c r="I132" s="460">
        <f t="shared" si="4"/>
        <v>64</v>
      </c>
      <c r="J132" s="479">
        <f t="shared" si="5"/>
        <v>680.54450261780107</v>
      </c>
      <c r="K132" s="566"/>
      <c r="L132" s="566"/>
      <c r="M132" s="568" t="s">
        <v>1352</v>
      </c>
      <c r="N132" s="568" t="s">
        <v>1452</v>
      </c>
    </row>
    <row r="133" spans="1:14" x14ac:dyDescent="0.3">
      <c r="A133" s="460">
        <v>63</v>
      </c>
      <c r="B133" s="460" t="s">
        <v>624</v>
      </c>
      <c r="C133" s="460" t="s">
        <v>753</v>
      </c>
      <c r="D133" s="460" t="s">
        <v>748</v>
      </c>
      <c r="E133" s="460">
        <v>991</v>
      </c>
      <c r="F133" s="462">
        <v>194</v>
      </c>
      <c r="G133" s="460">
        <v>103</v>
      </c>
      <c r="H133" s="460">
        <v>1160</v>
      </c>
      <c r="I133" s="460">
        <f t="shared" si="4"/>
        <v>0</v>
      </c>
      <c r="J133" s="479">
        <f t="shared" si="5"/>
        <v>0</v>
      </c>
      <c r="K133" s="460">
        <f>SUM(H133:H135)</f>
        <v>1160</v>
      </c>
      <c r="L133" s="460">
        <f>SUM(E133:E134)</f>
        <v>1055</v>
      </c>
      <c r="M133" s="458" t="s">
        <v>782</v>
      </c>
      <c r="N133" s="458" t="s">
        <v>783</v>
      </c>
    </row>
    <row r="134" spans="1:14" x14ac:dyDescent="0.3">
      <c r="A134" s="460">
        <v>348</v>
      </c>
      <c r="B134" s="460" t="s">
        <v>1129</v>
      </c>
      <c r="C134" s="460" t="s">
        <v>1130</v>
      </c>
      <c r="D134" s="460" t="s">
        <v>1157</v>
      </c>
      <c r="E134" s="460">
        <v>64</v>
      </c>
      <c r="F134" s="461"/>
      <c r="I134" s="460">
        <f t="shared" si="4"/>
        <v>64</v>
      </c>
      <c r="J134" s="479">
        <f t="shared" si="5"/>
        <v>680.54450261780107</v>
      </c>
      <c r="M134" s="458" t="s">
        <v>782</v>
      </c>
      <c r="N134" s="458" t="s">
        <v>783</v>
      </c>
    </row>
    <row r="135" spans="1:14" ht="17.25" x14ac:dyDescent="0.3">
      <c r="A135" s="561">
        <v>330</v>
      </c>
      <c r="B135" s="561" t="s">
        <v>1129</v>
      </c>
      <c r="C135" s="561" t="s">
        <v>1130</v>
      </c>
      <c r="D135" s="561" t="s">
        <v>1131</v>
      </c>
      <c r="E135" s="561">
        <v>64</v>
      </c>
      <c r="F135" s="562"/>
      <c r="G135" s="561"/>
      <c r="H135" s="561"/>
      <c r="I135" s="460">
        <f t="shared" si="4"/>
        <v>64</v>
      </c>
      <c r="J135" s="479">
        <f t="shared" si="5"/>
        <v>680.54450261780107</v>
      </c>
      <c r="K135" s="561">
        <f>SUM(H135:H135)</f>
        <v>0</v>
      </c>
      <c r="L135" s="561">
        <f>SUM(E135:E135)</f>
        <v>64</v>
      </c>
      <c r="M135" s="563" t="s">
        <v>1132</v>
      </c>
      <c r="N135" s="573"/>
    </row>
    <row r="136" spans="1:14" x14ac:dyDescent="0.3">
      <c r="A136" s="460">
        <v>122</v>
      </c>
      <c r="B136" s="460" t="s">
        <v>624</v>
      </c>
      <c r="C136" s="460" t="s">
        <v>845</v>
      </c>
      <c r="D136" s="460" t="s">
        <v>678</v>
      </c>
      <c r="E136" s="460">
        <v>638</v>
      </c>
      <c r="F136" s="462">
        <v>65</v>
      </c>
      <c r="G136" s="460">
        <v>71</v>
      </c>
      <c r="H136" s="460">
        <v>319</v>
      </c>
      <c r="I136" s="460">
        <f t="shared" si="4"/>
        <v>0</v>
      </c>
      <c r="J136" s="479">
        <f t="shared" si="5"/>
        <v>0</v>
      </c>
      <c r="K136" s="460">
        <f>SUM(H136:H138)</f>
        <v>319</v>
      </c>
      <c r="L136" s="460">
        <f>SUM(E136:E138)</f>
        <v>712</v>
      </c>
      <c r="M136" s="458" t="s">
        <v>1344</v>
      </c>
      <c r="N136" s="458" t="s">
        <v>872</v>
      </c>
    </row>
    <row r="137" spans="1:14" x14ac:dyDescent="0.3">
      <c r="A137" s="460">
        <v>311</v>
      </c>
      <c r="B137" s="460" t="s">
        <v>977</v>
      </c>
      <c r="C137" s="460" t="s">
        <v>1029</v>
      </c>
      <c r="D137" s="460" t="s">
        <v>1110</v>
      </c>
      <c r="E137" s="460">
        <v>10</v>
      </c>
      <c r="F137" s="461"/>
      <c r="I137" s="460">
        <f t="shared" si="4"/>
        <v>0</v>
      </c>
      <c r="J137" s="479">
        <f t="shared" si="5"/>
        <v>0</v>
      </c>
      <c r="M137" s="458" t="s">
        <v>1344</v>
      </c>
      <c r="N137" s="458" t="s">
        <v>872</v>
      </c>
    </row>
    <row r="138" spans="1:14" x14ac:dyDescent="0.3">
      <c r="A138" s="460">
        <v>373</v>
      </c>
      <c r="B138" s="460" t="s">
        <v>1129</v>
      </c>
      <c r="C138" s="460" t="s">
        <v>1130</v>
      </c>
      <c r="D138" s="460" t="s">
        <v>1187</v>
      </c>
      <c r="E138" s="460">
        <v>64</v>
      </c>
      <c r="F138" s="461"/>
      <c r="I138" s="460">
        <f t="shared" si="4"/>
        <v>64</v>
      </c>
      <c r="J138" s="479">
        <f t="shared" si="5"/>
        <v>680.54450261780107</v>
      </c>
      <c r="M138" s="458" t="s">
        <v>1344</v>
      </c>
      <c r="N138" s="458" t="s">
        <v>872</v>
      </c>
    </row>
    <row r="139" spans="1:14" x14ac:dyDescent="0.3">
      <c r="A139" s="460">
        <v>20</v>
      </c>
      <c r="B139" s="460" t="s">
        <v>624</v>
      </c>
      <c r="C139" s="460" t="s">
        <v>625</v>
      </c>
      <c r="D139" s="460" t="s">
        <v>681</v>
      </c>
      <c r="E139" s="460">
        <v>925</v>
      </c>
      <c r="F139" s="462">
        <v>106</v>
      </c>
      <c r="G139" s="460">
        <v>105</v>
      </c>
      <c r="H139" s="460">
        <v>292</v>
      </c>
      <c r="I139" s="460">
        <f t="shared" si="4"/>
        <v>0</v>
      </c>
      <c r="J139" s="479">
        <f t="shared" si="5"/>
        <v>0</v>
      </c>
      <c r="K139" s="460">
        <f>SUM(H139:H141)</f>
        <v>292</v>
      </c>
      <c r="L139" s="460">
        <f>SUM(E139:E141)</f>
        <v>999</v>
      </c>
      <c r="M139" s="458" t="s">
        <v>682</v>
      </c>
      <c r="N139" s="458" t="s">
        <v>683</v>
      </c>
    </row>
    <row r="140" spans="1:14" s="563" customFormat="1" ht="17.25" x14ac:dyDescent="0.3">
      <c r="A140" s="460">
        <v>201</v>
      </c>
      <c r="B140" s="460" t="s">
        <v>977</v>
      </c>
      <c r="C140" s="460" t="s">
        <v>978</v>
      </c>
      <c r="D140" s="460" t="s">
        <v>995</v>
      </c>
      <c r="E140" s="460">
        <v>10</v>
      </c>
      <c r="F140" s="461"/>
      <c r="G140" s="460"/>
      <c r="H140" s="460"/>
      <c r="I140" s="460">
        <f t="shared" si="4"/>
        <v>0</v>
      </c>
      <c r="J140" s="479">
        <f t="shared" si="5"/>
        <v>0</v>
      </c>
      <c r="K140" s="460"/>
      <c r="L140" s="460"/>
      <c r="M140" s="458" t="s">
        <v>682</v>
      </c>
      <c r="N140" s="458" t="s">
        <v>683</v>
      </c>
    </row>
    <row r="141" spans="1:14" x14ac:dyDescent="0.3">
      <c r="A141" s="460">
        <v>418</v>
      </c>
      <c r="B141" s="460" t="s">
        <v>1129</v>
      </c>
      <c r="C141" s="460" t="s">
        <v>1130</v>
      </c>
      <c r="D141" s="460" t="s">
        <v>1240</v>
      </c>
      <c r="E141" s="460">
        <v>64</v>
      </c>
      <c r="F141" s="461"/>
      <c r="I141" s="460">
        <f t="shared" si="4"/>
        <v>64</v>
      </c>
      <c r="J141" s="479">
        <f t="shared" si="5"/>
        <v>680.54450261780107</v>
      </c>
      <c r="M141" s="458" t="s">
        <v>682</v>
      </c>
      <c r="N141" s="458" t="s">
        <v>683</v>
      </c>
    </row>
    <row r="142" spans="1:14" x14ac:dyDescent="0.3">
      <c r="A142" s="460">
        <v>37</v>
      </c>
      <c r="B142" s="460" t="s">
        <v>624</v>
      </c>
      <c r="C142" s="460" t="s">
        <v>625</v>
      </c>
      <c r="D142" s="460" t="s">
        <v>726</v>
      </c>
      <c r="E142" s="460">
        <v>285</v>
      </c>
      <c r="F142" s="462">
        <v>30</v>
      </c>
      <c r="G142" s="460">
        <v>31</v>
      </c>
      <c r="H142" s="460">
        <v>117</v>
      </c>
      <c r="I142" s="460">
        <f t="shared" si="4"/>
        <v>0</v>
      </c>
      <c r="J142" s="479">
        <f t="shared" si="5"/>
        <v>0</v>
      </c>
      <c r="K142" s="460">
        <f>SUM(H142:H143)</f>
        <v>117</v>
      </c>
      <c r="L142" s="460">
        <f>SUM(E142:E143)</f>
        <v>295</v>
      </c>
      <c r="M142" s="458" t="s">
        <v>727</v>
      </c>
      <c r="N142" s="458" t="s">
        <v>728</v>
      </c>
    </row>
    <row r="143" spans="1:14" x14ac:dyDescent="0.3">
      <c r="A143" s="460">
        <v>210</v>
      </c>
      <c r="B143" s="460" t="s">
        <v>977</v>
      </c>
      <c r="C143" s="460" t="s">
        <v>978</v>
      </c>
      <c r="D143" s="460" t="s">
        <v>1004</v>
      </c>
      <c r="E143" s="460">
        <v>10</v>
      </c>
      <c r="F143" s="461"/>
      <c r="I143" s="460">
        <f t="shared" si="4"/>
        <v>0</v>
      </c>
      <c r="J143" s="479">
        <f t="shared" si="5"/>
        <v>0</v>
      </c>
      <c r="M143" s="458" t="s">
        <v>727</v>
      </c>
      <c r="N143" s="458" t="s">
        <v>728</v>
      </c>
    </row>
    <row r="144" spans="1:14" s="563" customFormat="1" ht="17.25" x14ac:dyDescent="0.3">
      <c r="A144" s="460">
        <v>50</v>
      </c>
      <c r="B144" s="460" t="s">
        <v>624</v>
      </c>
      <c r="C144" s="460" t="s">
        <v>753</v>
      </c>
      <c r="D144" s="460" t="s">
        <v>647</v>
      </c>
      <c r="E144" s="460">
        <v>608</v>
      </c>
      <c r="F144" s="462">
        <v>92</v>
      </c>
      <c r="G144" s="460">
        <v>68</v>
      </c>
      <c r="H144" s="460">
        <v>387</v>
      </c>
      <c r="I144" s="460">
        <f t="shared" si="4"/>
        <v>0</v>
      </c>
      <c r="J144" s="479">
        <f t="shared" si="5"/>
        <v>0</v>
      </c>
      <c r="K144" s="460">
        <f>SUM(H144:H146)</f>
        <v>387</v>
      </c>
      <c r="L144" s="460">
        <f>SUM(E144:E146)</f>
        <v>682</v>
      </c>
      <c r="M144" s="458" t="s">
        <v>758</v>
      </c>
      <c r="N144" s="458" t="s">
        <v>759</v>
      </c>
    </row>
    <row r="145" spans="1:14" x14ac:dyDescent="0.3">
      <c r="A145" s="460">
        <v>289</v>
      </c>
      <c r="B145" s="460" t="s">
        <v>977</v>
      </c>
      <c r="C145" s="460" t="s">
        <v>1010</v>
      </c>
      <c r="D145" s="460" t="s">
        <v>1088</v>
      </c>
      <c r="E145" s="460">
        <v>10</v>
      </c>
      <c r="F145" s="461"/>
      <c r="I145" s="460">
        <f t="shared" si="4"/>
        <v>0</v>
      </c>
      <c r="J145" s="479">
        <f t="shared" si="5"/>
        <v>0</v>
      </c>
      <c r="M145" s="458" t="s">
        <v>758</v>
      </c>
      <c r="N145" s="458" t="s">
        <v>759</v>
      </c>
    </row>
    <row r="146" spans="1:14" x14ac:dyDescent="0.3">
      <c r="A146" s="460">
        <v>464</v>
      </c>
      <c r="B146" s="460" t="s">
        <v>1129</v>
      </c>
      <c r="C146" s="460" t="s">
        <v>1130</v>
      </c>
      <c r="D146" s="460" t="s">
        <v>1296</v>
      </c>
      <c r="E146" s="460">
        <v>64</v>
      </c>
      <c r="F146" s="461"/>
      <c r="I146" s="460">
        <f t="shared" si="4"/>
        <v>64</v>
      </c>
      <c r="J146" s="479">
        <f t="shared" si="5"/>
        <v>680.54450261780107</v>
      </c>
      <c r="M146" s="458" t="s">
        <v>758</v>
      </c>
      <c r="N146" s="458" t="s">
        <v>759</v>
      </c>
    </row>
    <row r="147" spans="1:14" x14ac:dyDescent="0.3">
      <c r="A147" s="566">
        <v>85</v>
      </c>
      <c r="B147" s="566" t="s">
        <v>624</v>
      </c>
      <c r="C147" s="566" t="s">
        <v>784</v>
      </c>
      <c r="D147" s="566" t="s">
        <v>696</v>
      </c>
      <c r="E147" s="566">
        <v>736</v>
      </c>
      <c r="F147" s="567">
        <v>74</v>
      </c>
      <c r="G147" s="566">
        <v>80</v>
      </c>
      <c r="H147" s="566">
        <v>383</v>
      </c>
      <c r="I147" s="460">
        <f t="shared" si="4"/>
        <v>0</v>
      </c>
      <c r="J147" s="479">
        <f t="shared" si="5"/>
        <v>0</v>
      </c>
      <c r="K147" s="566">
        <f>SUM(H147:H149)</f>
        <v>383</v>
      </c>
      <c r="L147" s="566">
        <f>SUM(E147:E149)</f>
        <v>810</v>
      </c>
      <c r="M147" s="568" t="s">
        <v>1453</v>
      </c>
    </row>
    <row r="148" spans="1:14" x14ac:dyDescent="0.3">
      <c r="A148" s="566">
        <v>282</v>
      </c>
      <c r="B148" s="566" t="s">
        <v>977</v>
      </c>
      <c r="C148" s="566" t="s">
        <v>978</v>
      </c>
      <c r="D148" s="566" t="s">
        <v>1081</v>
      </c>
      <c r="E148" s="566">
        <v>10</v>
      </c>
      <c r="F148" s="567"/>
      <c r="G148" s="566"/>
      <c r="H148" s="566"/>
      <c r="I148" s="460">
        <f t="shared" si="4"/>
        <v>0</v>
      </c>
      <c r="J148" s="479">
        <f t="shared" si="5"/>
        <v>0</v>
      </c>
      <c r="K148" s="566"/>
      <c r="L148" s="566"/>
      <c r="M148" s="568" t="s">
        <v>1453</v>
      </c>
    </row>
    <row r="149" spans="1:14" x14ac:dyDescent="0.3">
      <c r="A149" s="566">
        <v>332</v>
      </c>
      <c r="B149" s="566" t="s">
        <v>1129</v>
      </c>
      <c r="C149" s="566" t="s">
        <v>1130</v>
      </c>
      <c r="D149" s="566" t="s">
        <v>1134</v>
      </c>
      <c r="E149" s="566">
        <v>64</v>
      </c>
      <c r="F149" s="567"/>
      <c r="G149" s="566"/>
      <c r="H149" s="566"/>
      <c r="I149" s="460">
        <f t="shared" si="4"/>
        <v>64</v>
      </c>
      <c r="J149" s="479">
        <f t="shared" si="5"/>
        <v>680.54450261780107</v>
      </c>
      <c r="K149" s="566"/>
      <c r="L149" s="566"/>
      <c r="M149" s="568" t="s">
        <v>1453</v>
      </c>
    </row>
    <row r="150" spans="1:14" x14ac:dyDescent="0.3">
      <c r="A150" s="460">
        <v>148</v>
      </c>
      <c r="B150" s="460" t="s">
        <v>906</v>
      </c>
      <c r="C150" s="460" t="s">
        <v>907</v>
      </c>
      <c r="D150" s="460" t="s">
        <v>911</v>
      </c>
      <c r="E150" s="460">
        <v>129</v>
      </c>
      <c r="F150" s="462">
        <v>12</v>
      </c>
      <c r="G150" s="460">
        <v>12</v>
      </c>
      <c r="I150" s="460">
        <f t="shared" si="4"/>
        <v>0</v>
      </c>
      <c r="J150" s="479">
        <f t="shared" si="5"/>
        <v>0</v>
      </c>
      <c r="K150" s="460">
        <f>SUM(H150:H150)</f>
        <v>0</v>
      </c>
      <c r="L150" s="460">
        <f>SUM(E150:E150)</f>
        <v>129</v>
      </c>
      <c r="M150" s="458" t="s">
        <v>912</v>
      </c>
      <c r="N150" s="458" t="s">
        <v>913</v>
      </c>
    </row>
    <row r="151" spans="1:14" x14ac:dyDescent="0.3">
      <c r="A151" s="460">
        <v>176</v>
      </c>
      <c r="B151" s="460" t="s">
        <v>942</v>
      </c>
      <c r="C151" s="460" t="s">
        <v>784</v>
      </c>
      <c r="D151" s="460" t="s">
        <v>945</v>
      </c>
      <c r="E151" s="460">
        <v>129</v>
      </c>
      <c r="F151" s="462">
        <v>21</v>
      </c>
      <c r="G151" s="460">
        <v>19</v>
      </c>
      <c r="I151" s="460">
        <f t="shared" si="4"/>
        <v>0</v>
      </c>
      <c r="J151" s="479">
        <f t="shared" si="5"/>
        <v>0</v>
      </c>
      <c r="K151" s="460">
        <f>SUM(H151:H151)</f>
        <v>0</v>
      </c>
      <c r="L151" s="460">
        <f>SUM(E151:E151)</f>
        <v>129</v>
      </c>
      <c r="M151" s="458" t="s">
        <v>969</v>
      </c>
      <c r="N151" s="458" t="s">
        <v>970</v>
      </c>
    </row>
    <row r="152" spans="1:14" x14ac:dyDescent="0.3">
      <c r="A152" s="569">
        <v>160</v>
      </c>
      <c r="B152" s="569" t="s">
        <v>906</v>
      </c>
      <c r="C152" s="569" t="s">
        <v>907</v>
      </c>
      <c r="D152" s="569" t="s">
        <v>940</v>
      </c>
      <c r="E152" s="569">
        <v>124</v>
      </c>
      <c r="F152" s="572">
        <v>13</v>
      </c>
      <c r="G152" s="569">
        <v>12</v>
      </c>
      <c r="H152" s="569"/>
      <c r="I152" s="460">
        <f t="shared" si="4"/>
        <v>0</v>
      </c>
      <c r="J152" s="479">
        <f t="shared" si="5"/>
        <v>0</v>
      </c>
      <c r="K152" s="569">
        <f>SUM(H152:H152)</f>
        <v>0</v>
      </c>
      <c r="L152" s="569">
        <f>SUM(E152:E152)</f>
        <v>124</v>
      </c>
      <c r="M152" s="571" t="s">
        <v>1348</v>
      </c>
      <c r="N152" s="571" t="s">
        <v>927</v>
      </c>
    </row>
    <row r="153" spans="1:14" x14ac:dyDescent="0.3">
      <c r="A153" s="460">
        <v>4</v>
      </c>
      <c r="B153" s="460" t="s">
        <v>624</v>
      </c>
      <c r="C153" s="460" t="s">
        <v>625</v>
      </c>
      <c r="D153" s="460" t="s">
        <v>635</v>
      </c>
      <c r="E153" s="460">
        <v>735</v>
      </c>
      <c r="F153" s="462">
        <v>75</v>
      </c>
      <c r="G153" s="460">
        <v>91</v>
      </c>
      <c r="H153" s="460">
        <v>170</v>
      </c>
      <c r="I153" s="460">
        <f t="shared" si="4"/>
        <v>0</v>
      </c>
      <c r="J153" s="479">
        <f t="shared" si="5"/>
        <v>0</v>
      </c>
      <c r="K153" s="460">
        <f>SUM(H153:H155)</f>
        <v>170</v>
      </c>
      <c r="L153" s="460">
        <f>SUM(E153:E155)</f>
        <v>809</v>
      </c>
      <c r="M153" s="458" t="s">
        <v>636</v>
      </c>
      <c r="N153" s="458" t="s">
        <v>637</v>
      </c>
    </row>
    <row r="154" spans="1:14" x14ac:dyDescent="0.3">
      <c r="A154" s="460">
        <v>187</v>
      </c>
      <c r="B154" s="460" t="s">
        <v>977</v>
      </c>
      <c r="C154" s="460" t="s">
        <v>978</v>
      </c>
      <c r="D154" s="460" t="s">
        <v>981</v>
      </c>
      <c r="E154" s="460">
        <v>10</v>
      </c>
      <c r="F154" s="461"/>
      <c r="I154" s="460">
        <f t="shared" si="4"/>
        <v>0</v>
      </c>
      <c r="J154" s="479">
        <f t="shared" si="5"/>
        <v>0</v>
      </c>
      <c r="M154" s="458" t="s">
        <v>636</v>
      </c>
      <c r="N154" s="458" t="s">
        <v>637</v>
      </c>
    </row>
    <row r="155" spans="1:14" x14ac:dyDescent="0.3">
      <c r="A155" s="460">
        <v>425</v>
      </c>
      <c r="B155" s="460" t="s">
        <v>1129</v>
      </c>
      <c r="C155" s="460" t="s">
        <v>1130</v>
      </c>
      <c r="D155" s="460" t="s">
        <v>1249</v>
      </c>
      <c r="E155" s="460">
        <v>64</v>
      </c>
      <c r="F155" s="461"/>
      <c r="I155" s="460">
        <f t="shared" si="4"/>
        <v>64</v>
      </c>
      <c r="J155" s="479">
        <f t="shared" si="5"/>
        <v>680.54450261780107</v>
      </c>
      <c r="M155" s="458" t="s">
        <v>636</v>
      </c>
      <c r="N155" s="458" t="s">
        <v>637</v>
      </c>
    </row>
    <row r="156" spans="1:14" x14ac:dyDescent="0.3">
      <c r="A156" s="460">
        <v>59</v>
      </c>
      <c r="B156" s="460" t="s">
        <v>624</v>
      </c>
      <c r="C156" s="460" t="s">
        <v>753</v>
      </c>
      <c r="D156" s="460" t="s">
        <v>726</v>
      </c>
      <c r="E156" s="460">
        <v>634</v>
      </c>
      <c r="F156" s="461">
        <v>68</v>
      </c>
      <c r="G156" s="460">
        <v>68</v>
      </c>
      <c r="H156" s="460">
        <v>663</v>
      </c>
      <c r="I156" s="460">
        <f t="shared" si="4"/>
        <v>0</v>
      </c>
      <c r="J156" s="479">
        <f t="shared" si="5"/>
        <v>0</v>
      </c>
      <c r="K156" s="460">
        <f>SUM(H156:H158)</f>
        <v>663</v>
      </c>
      <c r="L156" s="460">
        <f>SUM(E156:E158)</f>
        <v>708</v>
      </c>
      <c r="M156" s="458" t="s">
        <v>776</v>
      </c>
      <c r="N156" s="458" t="s">
        <v>628</v>
      </c>
    </row>
    <row r="157" spans="1:14" s="563" customFormat="1" ht="17.25" x14ac:dyDescent="0.3">
      <c r="A157" s="460">
        <v>298</v>
      </c>
      <c r="B157" s="460" t="s">
        <v>977</v>
      </c>
      <c r="C157" s="460" t="s">
        <v>1010</v>
      </c>
      <c r="D157" s="460" t="s">
        <v>1097</v>
      </c>
      <c r="E157" s="460">
        <v>10</v>
      </c>
      <c r="F157" s="461"/>
      <c r="G157" s="460"/>
      <c r="H157" s="460"/>
      <c r="I157" s="460">
        <f t="shared" si="4"/>
        <v>0</v>
      </c>
      <c r="J157" s="479">
        <f t="shared" si="5"/>
        <v>0</v>
      </c>
      <c r="K157" s="460"/>
      <c r="L157" s="460"/>
      <c r="M157" s="458" t="s">
        <v>776</v>
      </c>
      <c r="N157" s="458" t="s">
        <v>628</v>
      </c>
    </row>
    <row r="158" spans="1:14" s="563" customFormat="1" ht="17.25" x14ac:dyDescent="0.3">
      <c r="A158" s="460">
        <v>451</v>
      </c>
      <c r="B158" s="460" t="s">
        <v>1129</v>
      </c>
      <c r="C158" s="460" t="s">
        <v>1130</v>
      </c>
      <c r="D158" s="460" t="s">
        <v>1282</v>
      </c>
      <c r="E158" s="460">
        <v>64</v>
      </c>
      <c r="F158" s="461"/>
      <c r="G158" s="460"/>
      <c r="H158" s="460"/>
      <c r="I158" s="460">
        <f t="shared" si="4"/>
        <v>64</v>
      </c>
      <c r="J158" s="479">
        <f t="shared" si="5"/>
        <v>680.54450261780107</v>
      </c>
      <c r="K158" s="460"/>
      <c r="L158" s="460"/>
      <c r="M158" s="458" t="s">
        <v>776</v>
      </c>
      <c r="N158" s="458" t="s">
        <v>628</v>
      </c>
    </row>
    <row r="159" spans="1:14" x14ac:dyDescent="0.3">
      <c r="A159" s="460">
        <v>52</v>
      </c>
      <c r="B159" s="460" t="s">
        <v>624</v>
      </c>
      <c r="C159" s="460" t="s">
        <v>753</v>
      </c>
      <c r="D159" s="460" t="s">
        <v>664</v>
      </c>
      <c r="E159" s="460">
        <v>615</v>
      </c>
      <c r="F159" s="462">
        <v>64</v>
      </c>
      <c r="G159" s="460">
        <v>68</v>
      </c>
      <c r="H159" s="460">
        <v>442</v>
      </c>
      <c r="I159" s="460">
        <f t="shared" si="4"/>
        <v>0</v>
      </c>
      <c r="J159" s="479">
        <f t="shared" si="5"/>
        <v>0</v>
      </c>
      <c r="K159" s="460">
        <f>SUM(H159:H160)</f>
        <v>442</v>
      </c>
      <c r="L159" s="460">
        <f>SUM(E159:E160)</f>
        <v>625</v>
      </c>
      <c r="M159" s="458" t="s">
        <v>762</v>
      </c>
      <c r="N159" s="458" t="s">
        <v>763</v>
      </c>
    </row>
    <row r="160" spans="1:14" x14ac:dyDescent="0.3">
      <c r="A160" s="460">
        <v>303</v>
      </c>
      <c r="B160" s="460" t="s">
        <v>977</v>
      </c>
      <c r="C160" s="460" t="s">
        <v>1010</v>
      </c>
      <c r="D160" s="460" t="s">
        <v>1102</v>
      </c>
      <c r="E160" s="460">
        <v>10</v>
      </c>
      <c r="F160" s="461"/>
      <c r="I160" s="460">
        <f t="shared" si="4"/>
        <v>0</v>
      </c>
      <c r="J160" s="479">
        <f t="shared" si="5"/>
        <v>0</v>
      </c>
      <c r="M160" s="458" t="s">
        <v>762</v>
      </c>
      <c r="N160" s="458" t="s">
        <v>763</v>
      </c>
    </row>
    <row r="161" spans="1:14" x14ac:dyDescent="0.3">
      <c r="A161" s="460">
        <v>156</v>
      </c>
      <c r="B161" s="460" t="s">
        <v>906</v>
      </c>
      <c r="C161" s="460" t="s">
        <v>907</v>
      </c>
      <c r="D161" s="460" t="s">
        <v>932</v>
      </c>
      <c r="E161" s="460">
        <v>134</v>
      </c>
      <c r="F161" s="462">
        <v>15</v>
      </c>
      <c r="G161" s="460">
        <v>12</v>
      </c>
      <c r="I161" s="460">
        <f t="shared" si="4"/>
        <v>0</v>
      </c>
      <c r="J161" s="479">
        <f t="shared" si="5"/>
        <v>0</v>
      </c>
      <c r="K161" s="460">
        <f>SUM(H161:H162)</f>
        <v>0</v>
      </c>
      <c r="L161" s="460">
        <f>SUM(E161:E162)</f>
        <v>268</v>
      </c>
      <c r="M161" s="458" t="s">
        <v>933</v>
      </c>
    </row>
    <row r="162" spans="1:14" x14ac:dyDescent="0.3">
      <c r="A162" s="460">
        <v>157</v>
      </c>
      <c r="B162" s="460" t="s">
        <v>906</v>
      </c>
      <c r="C162" s="460" t="s">
        <v>907</v>
      </c>
      <c r="D162" s="460" t="s">
        <v>934</v>
      </c>
      <c r="E162" s="460">
        <v>134</v>
      </c>
      <c r="F162" s="462">
        <v>15</v>
      </c>
      <c r="G162" s="460">
        <v>12</v>
      </c>
      <c r="I162" s="460">
        <f t="shared" si="4"/>
        <v>0</v>
      </c>
      <c r="J162" s="479">
        <f t="shared" si="5"/>
        <v>0</v>
      </c>
      <c r="M162" s="458" t="s">
        <v>933</v>
      </c>
    </row>
    <row r="163" spans="1:14" x14ac:dyDescent="0.3">
      <c r="A163" s="460">
        <v>151</v>
      </c>
      <c r="B163" s="460" t="s">
        <v>906</v>
      </c>
      <c r="C163" s="460" t="s">
        <v>907</v>
      </c>
      <c r="D163" s="460" t="s">
        <v>920</v>
      </c>
      <c r="E163" s="460">
        <v>139</v>
      </c>
      <c r="F163" s="462">
        <v>19</v>
      </c>
      <c r="G163" s="460">
        <v>13</v>
      </c>
      <c r="I163" s="460">
        <f t="shared" si="4"/>
        <v>0</v>
      </c>
      <c r="J163" s="479">
        <f t="shared" si="5"/>
        <v>0</v>
      </c>
      <c r="K163" s="460">
        <f>SUM(H163:H163)</f>
        <v>0</v>
      </c>
      <c r="L163" s="460">
        <f>SUM(E163:E163)</f>
        <v>139</v>
      </c>
      <c r="M163" s="458" t="s">
        <v>1458</v>
      </c>
    </row>
    <row r="164" spans="1:14" x14ac:dyDescent="0.3">
      <c r="A164" s="460">
        <v>3</v>
      </c>
      <c r="B164" s="460" t="s">
        <v>624</v>
      </c>
      <c r="C164" s="460" t="s">
        <v>625</v>
      </c>
      <c r="D164" s="460" t="s">
        <v>632</v>
      </c>
      <c r="E164" s="460">
        <v>407</v>
      </c>
      <c r="F164" s="462">
        <v>44</v>
      </c>
      <c r="G164" s="460">
        <v>48</v>
      </c>
      <c r="H164" s="460">
        <v>89</v>
      </c>
      <c r="I164" s="460">
        <f t="shared" si="4"/>
        <v>0</v>
      </c>
      <c r="J164" s="479">
        <f t="shared" si="5"/>
        <v>0</v>
      </c>
      <c r="K164" s="460">
        <f>SUM(H164:H165)</f>
        <v>89</v>
      </c>
      <c r="L164" s="460">
        <f>SUM(E164:E165)</f>
        <v>417</v>
      </c>
      <c r="M164" s="458" t="s">
        <v>633</v>
      </c>
      <c r="N164" s="458" t="s">
        <v>634</v>
      </c>
    </row>
    <row r="165" spans="1:14" x14ac:dyDescent="0.3">
      <c r="A165" s="460">
        <v>217</v>
      </c>
      <c r="B165" s="460" t="s">
        <v>977</v>
      </c>
      <c r="C165" s="460" t="s">
        <v>1010</v>
      </c>
      <c r="D165" s="460" t="s">
        <v>1012</v>
      </c>
      <c r="E165" s="460">
        <v>10</v>
      </c>
      <c r="F165" s="462"/>
      <c r="I165" s="460">
        <f t="shared" si="4"/>
        <v>0</v>
      </c>
      <c r="J165" s="479">
        <f t="shared" si="5"/>
        <v>0</v>
      </c>
      <c r="M165" s="458" t="s">
        <v>633</v>
      </c>
      <c r="N165" s="458" t="s">
        <v>634</v>
      </c>
    </row>
    <row r="166" spans="1:14" x14ac:dyDescent="0.3">
      <c r="A166" s="460">
        <v>120</v>
      </c>
      <c r="B166" s="460" t="s">
        <v>624</v>
      </c>
      <c r="C166" s="460" t="s">
        <v>845</v>
      </c>
      <c r="D166" s="460" t="s">
        <v>670</v>
      </c>
      <c r="E166" s="460">
        <v>577</v>
      </c>
      <c r="F166" s="461">
        <v>59</v>
      </c>
      <c r="G166" s="460">
        <v>66</v>
      </c>
      <c r="H166" s="460">
        <v>261</v>
      </c>
      <c r="I166" s="460">
        <f t="shared" si="4"/>
        <v>0</v>
      </c>
      <c r="J166" s="479">
        <f t="shared" si="5"/>
        <v>0</v>
      </c>
      <c r="K166" s="460">
        <f>SUM(H166:H168)</f>
        <v>261</v>
      </c>
      <c r="L166" s="460">
        <f>SUM(E166:E168)</f>
        <v>651</v>
      </c>
      <c r="M166" s="458" t="s">
        <v>869</v>
      </c>
      <c r="N166" s="458" t="s">
        <v>870</v>
      </c>
    </row>
    <row r="167" spans="1:14" x14ac:dyDescent="0.3">
      <c r="A167" s="460">
        <v>328</v>
      </c>
      <c r="B167" s="460" t="s">
        <v>977</v>
      </c>
      <c r="C167" s="460" t="s">
        <v>1032</v>
      </c>
      <c r="D167" s="460" t="s">
        <v>1127</v>
      </c>
      <c r="E167" s="460">
        <v>10</v>
      </c>
      <c r="F167" s="461"/>
      <c r="I167" s="460">
        <f t="shared" si="4"/>
        <v>0</v>
      </c>
      <c r="J167" s="479">
        <f t="shared" si="5"/>
        <v>0</v>
      </c>
      <c r="M167" s="458" t="s">
        <v>869</v>
      </c>
      <c r="N167" s="458" t="s">
        <v>870</v>
      </c>
    </row>
    <row r="168" spans="1:14" x14ac:dyDescent="0.3">
      <c r="A168" s="460">
        <v>398</v>
      </c>
      <c r="B168" s="460" t="s">
        <v>1129</v>
      </c>
      <c r="C168" s="460" t="s">
        <v>1130</v>
      </c>
      <c r="D168" s="460" t="s">
        <v>1215</v>
      </c>
      <c r="E168" s="460">
        <v>64</v>
      </c>
      <c r="F168" s="461"/>
      <c r="I168" s="460">
        <f t="shared" si="4"/>
        <v>64</v>
      </c>
      <c r="J168" s="479">
        <f t="shared" si="5"/>
        <v>680.54450261780107</v>
      </c>
      <c r="M168" s="458" t="s">
        <v>869</v>
      </c>
      <c r="N168" s="458" t="s">
        <v>870</v>
      </c>
    </row>
    <row r="169" spans="1:14" x14ac:dyDescent="0.3">
      <c r="A169" s="460">
        <v>40</v>
      </c>
      <c r="B169" s="460" t="s">
        <v>624</v>
      </c>
      <c r="C169" s="460" t="s">
        <v>625</v>
      </c>
      <c r="D169" s="460" t="s">
        <v>733</v>
      </c>
      <c r="E169" s="460">
        <v>809</v>
      </c>
      <c r="F169" s="462">
        <v>89</v>
      </c>
      <c r="G169" s="460">
        <v>91</v>
      </c>
      <c r="H169" s="460">
        <v>341</v>
      </c>
      <c r="I169" s="460">
        <f t="shared" si="4"/>
        <v>0</v>
      </c>
      <c r="J169" s="479">
        <f t="shared" si="5"/>
        <v>0</v>
      </c>
      <c r="K169" s="460">
        <f>SUM(H169:H172)</f>
        <v>341</v>
      </c>
      <c r="L169" s="460">
        <f>SUM(E169:E171)</f>
        <v>883</v>
      </c>
      <c r="M169" s="458" t="s">
        <v>734</v>
      </c>
      <c r="N169" s="458" t="s">
        <v>735</v>
      </c>
    </row>
    <row r="170" spans="1:14" x14ac:dyDescent="0.3">
      <c r="A170" s="460">
        <v>192</v>
      </c>
      <c r="B170" s="460" t="s">
        <v>977</v>
      </c>
      <c r="C170" s="460" t="s">
        <v>978</v>
      </c>
      <c r="D170" s="460" t="s">
        <v>986</v>
      </c>
      <c r="E170" s="460">
        <v>10</v>
      </c>
      <c r="F170" s="461"/>
      <c r="I170" s="460">
        <f t="shared" si="4"/>
        <v>0</v>
      </c>
      <c r="J170" s="479">
        <f t="shared" si="5"/>
        <v>0</v>
      </c>
      <c r="M170" s="458" t="s">
        <v>734</v>
      </c>
      <c r="N170" s="458" t="s">
        <v>735</v>
      </c>
    </row>
    <row r="171" spans="1:14" x14ac:dyDescent="0.3">
      <c r="A171" s="460">
        <v>432</v>
      </c>
      <c r="B171" s="460" t="s">
        <v>1129</v>
      </c>
      <c r="C171" s="460" t="s">
        <v>1130</v>
      </c>
      <c r="D171" s="460" t="s">
        <v>1256</v>
      </c>
      <c r="E171" s="460">
        <v>64</v>
      </c>
      <c r="F171" s="461"/>
      <c r="I171" s="460">
        <f t="shared" si="4"/>
        <v>64</v>
      </c>
      <c r="J171" s="479">
        <f t="shared" si="5"/>
        <v>680.54450261780107</v>
      </c>
      <c r="M171" s="458" t="s">
        <v>734</v>
      </c>
      <c r="N171" s="458" t="s">
        <v>735</v>
      </c>
    </row>
    <row r="172" spans="1:14" x14ac:dyDescent="0.3">
      <c r="A172" s="460">
        <v>385</v>
      </c>
      <c r="B172" s="460" t="s">
        <v>1129</v>
      </c>
      <c r="C172" s="460" t="s">
        <v>1130</v>
      </c>
      <c r="D172" s="460" t="s">
        <v>1201</v>
      </c>
      <c r="E172" s="460">
        <v>64</v>
      </c>
      <c r="F172" s="461"/>
      <c r="I172" s="460">
        <f t="shared" si="4"/>
        <v>64</v>
      </c>
      <c r="J172" s="479">
        <f t="shared" si="5"/>
        <v>680.54450261780107</v>
      </c>
      <c r="K172" s="460">
        <f>SUM(H172:H172)</f>
        <v>0</v>
      </c>
      <c r="L172" s="460">
        <f>SUM(E172:E172)</f>
        <v>64</v>
      </c>
      <c r="M172" s="458" t="s">
        <v>1202</v>
      </c>
      <c r="N172" s="458" t="s">
        <v>654</v>
      </c>
    </row>
    <row r="173" spans="1:14" x14ac:dyDescent="0.3">
      <c r="A173" s="460">
        <v>75</v>
      </c>
      <c r="B173" s="460" t="s">
        <v>624</v>
      </c>
      <c r="C173" s="460" t="s">
        <v>784</v>
      </c>
      <c r="D173" s="460" t="s">
        <v>661</v>
      </c>
      <c r="E173" s="460">
        <v>722</v>
      </c>
      <c r="F173" s="462">
        <v>74</v>
      </c>
      <c r="G173" s="460">
        <v>80</v>
      </c>
      <c r="H173" s="460">
        <v>307</v>
      </c>
      <c r="I173" s="460">
        <f t="shared" si="4"/>
        <v>0</v>
      </c>
      <c r="J173" s="479">
        <f t="shared" si="5"/>
        <v>0</v>
      </c>
      <c r="K173" s="460">
        <f>SUM(H173:H175)</f>
        <v>307</v>
      </c>
      <c r="L173" s="460">
        <f>SUM(E173:E175)</f>
        <v>796</v>
      </c>
      <c r="M173" s="458" t="s">
        <v>801</v>
      </c>
      <c r="N173" s="458" t="s">
        <v>802</v>
      </c>
    </row>
    <row r="174" spans="1:14" x14ac:dyDescent="0.3">
      <c r="A174" s="460">
        <v>277</v>
      </c>
      <c r="B174" s="460" t="s">
        <v>977</v>
      </c>
      <c r="C174" s="460" t="s">
        <v>978</v>
      </c>
      <c r="D174" s="460" t="s">
        <v>1076</v>
      </c>
      <c r="E174" s="460">
        <v>10</v>
      </c>
      <c r="F174" s="461"/>
      <c r="I174" s="460">
        <f t="shared" si="4"/>
        <v>0</v>
      </c>
      <c r="J174" s="479">
        <f t="shared" si="5"/>
        <v>0</v>
      </c>
      <c r="M174" s="458" t="s">
        <v>801</v>
      </c>
      <c r="N174" s="458" t="s">
        <v>802</v>
      </c>
    </row>
    <row r="175" spans="1:14" x14ac:dyDescent="0.3">
      <c r="A175" s="460">
        <v>344</v>
      </c>
      <c r="B175" s="460" t="s">
        <v>1129</v>
      </c>
      <c r="C175" s="460" t="s">
        <v>1130</v>
      </c>
      <c r="D175" s="460" t="s">
        <v>1153</v>
      </c>
      <c r="E175" s="460">
        <v>64</v>
      </c>
      <c r="F175" s="461"/>
      <c r="I175" s="460">
        <f t="shared" si="4"/>
        <v>64</v>
      </c>
      <c r="J175" s="479">
        <f t="shared" si="5"/>
        <v>680.54450261780107</v>
      </c>
      <c r="M175" s="458" t="s">
        <v>801</v>
      </c>
      <c r="N175" s="458" t="s">
        <v>802</v>
      </c>
    </row>
    <row r="176" spans="1:14" x14ac:dyDescent="0.3">
      <c r="A176" s="460">
        <v>67</v>
      </c>
      <c r="B176" s="460" t="s">
        <v>624</v>
      </c>
      <c r="C176" s="460" t="s">
        <v>784</v>
      </c>
      <c r="D176" s="460" t="s">
        <v>632</v>
      </c>
      <c r="E176" s="460">
        <v>403</v>
      </c>
      <c r="F176" s="462">
        <v>40</v>
      </c>
      <c r="G176" s="460">
        <v>43</v>
      </c>
      <c r="H176" s="460">
        <v>122</v>
      </c>
      <c r="I176" s="460">
        <f t="shared" si="4"/>
        <v>0</v>
      </c>
      <c r="J176" s="479">
        <f t="shared" si="5"/>
        <v>0</v>
      </c>
      <c r="K176" s="460">
        <f>SUM(H176:H178)</f>
        <v>122</v>
      </c>
      <c r="L176" s="460">
        <f>SUM(E176:E178)</f>
        <v>477</v>
      </c>
      <c r="M176" s="458" t="s">
        <v>787</v>
      </c>
      <c r="N176" s="458" t="s">
        <v>788</v>
      </c>
    </row>
    <row r="177" spans="1:14" x14ac:dyDescent="0.3">
      <c r="A177" s="467">
        <v>258</v>
      </c>
      <c r="B177" s="467" t="s">
        <v>977</v>
      </c>
      <c r="C177" s="467" t="s">
        <v>978</v>
      </c>
      <c r="D177" s="467" t="s">
        <v>1056</v>
      </c>
      <c r="E177" s="467">
        <v>10</v>
      </c>
      <c r="F177" s="461"/>
      <c r="G177" s="467"/>
      <c r="I177" s="460">
        <f t="shared" si="4"/>
        <v>0</v>
      </c>
      <c r="J177" s="479">
        <f t="shared" si="5"/>
        <v>0</v>
      </c>
      <c r="M177" s="468" t="s">
        <v>787</v>
      </c>
      <c r="N177" s="458" t="s">
        <v>788</v>
      </c>
    </row>
    <row r="178" spans="1:14" x14ac:dyDescent="0.3">
      <c r="A178" s="460">
        <v>475</v>
      </c>
      <c r="B178" s="460" t="s">
        <v>1129</v>
      </c>
      <c r="C178" s="460" t="s">
        <v>1130</v>
      </c>
      <c r="D178" s="460" t="s">
        <v>1307</v>
      </c>
      <c r="E178" s="460">
        <v>64</v>
      </c>
      <c r="F178" s="461"/>
      <c r="I178" s="460">
        <f t="shared" si="4"/>
        <v>64</v>
      </c>
      <c r="J178" s="479">
        <f t="shared" si="5"/>
        <v>680.54450261780107</v>
      </c>
      <c r="M178" s="458" t="s">
        <v>787</v>
      </c>
      <c r="N178" s="458" t="s">
        <v>788</v>
      </c>
    </row>
    <row r="179" spans="1:14" x14ac:dyDescent="0.3">
      <c r="A179" s="460">
        <v>102</v>
      </c>
      <c r="B179" s="460" t="s">
        <v>624</v>
      </c>
      <c r="C179" s="460" t="s">
        <v>784</v>
      </c>
      <c r="D179" s="460" t="s">
        <v>745</v>
      </c>
      <c r="E179" s="460">
        <v>430</v>
      </c>
      <c r="F179" s="462">
        <v>53</v>
      </c>
      <c r="G179" s="460">
        <v>43</v>
      </c>
      <c r="H179" s="460">
        <v>266</v>
      </c>
      <c r="I179" s="460">
        <f t="shared" si="4"/>
        <v>0</v>
      </c>
      <c r="J179" s="479">
        <f t="shared" si="5"/>
        <v>0</v>
      </c>
      <c r="K179" s="460">
        <f>SUM(H179:H181)</f>
        <v>266</v>
      </c>
      <c r="L179" s="460">
        <f>SUM(E179:E181)</f>
        <v>504</v>
      </c>
      <c r="M179" s="458" t="s">
        <v>837</v>
      </c>
      <c r="N179" s="458" t="s">
        <v>838</v>
      </c>
    </row>
    <row r="180" spans="1:14" x14ac:dyDescent="0.3">
      <c r="A180" s="460">
        <v>266</v>
      </c>
      <c r="B180" s="460" t="s">
        <v>977</v>
      </c>
      <c r="C180" s="460" t="s">
        <v>978</v>
      </c>
      <c r="D180" s="460" t="s">
        <v>1065</v>
      </c>
      <c r="E180" s="460">
        <v>10</v>
      </c>
      <c r="F180" s="461"/>
      <c r="I180" s="460">
        <f t="shared" si="4"/>
        <v>0</v>
      </c>
      <c r="J180" s="479">
        <f t="shared" si="5"/>
        <v>0</v>
      </c>
      <c r="M180" s="458" t="s">
        <v>837</v>
      </c>
      <c r="N180" s="458" t="s">
        <v>838</v>
      </c>
    </row>
    <row r="181" spans="1:14" x14ac:dyDescent="0.3">
      <c r="A181" s="460">
        <v>434</v>
      </c>
      <c r="B181" s="460" t="s">
        <v>1129</v>
      </c>
      <c r="C181" s="460" t="s">
        <v>1130</v>
      </c>
      <c r="D181" s="460" t="s">
        <v>1259</v>
      </c>
      <c r="E181" s="460">
        <v>64</v>
      </c>
      <c r="F181" s="461"/>
      <c r="I181" s="460">
        <f t="shared" si="4"/>
        <v>64</v>
      </c>
      <c r="J181" s="479">
        <f t="shared" si="5"/>
        <v>680.54450261780107</v>
      </c>
      <c r="M181" s="458" t="s">
        <v>837</v>
      </c>
      <c r="N181" s="458" t="s">
        <v>838</v>
      </c>
    </row>
    <row r="182" spans="1:14" x14ac:dyDescent="0.3">
      <c r="A182" s="460">
        <v>43</v>
      </c>
      <c r="B182" s="460" t="s">
        <v>624</v>
      </c>
      <c r="C182" s="460" t="s">
        <v>625</v>
      </c>
      <c r="D182" s="460" t="s">
        <v>739</v>
      </c>
      <c r="E182" s="460">
        <v>1169</v>
      </c>
      <c r="F182" s="462">
        <v>131</v>
      </c>
      <c r="G182" s="460">
        <v>128</v>
      </c>
      <c r="H182" s="460">
        <v>519</v>
      </c>
      <c r="I182" s="460">
        <f t="shared" si="4"/>
        <v>0</v>
      </c>
      <c r="J182" s="479">
        <f t="shared" si="5"/>
        <v>0</v>
      </c>
      <c r="K182" s="460">
        <f>SUM(H182:H183)</f>
        <v>519</v>
      </c>
      <c r="L182" s="460">
        <f>SUM(E182:E183)</f>
        <v>1179</v>
      </c>
      <c r="M182" s="458" t="s">
        <v>740</v>
      </c>
      <c r="N182" s="458" t="s">
        <v>741</v>
      </c>
    </row>
    <row r="183" spans="1:14" x14ac:dyDescent="0.3">
      <c r="A183" s="460">
        <v>190</v>
      </c>
      <c r="B183" s="460" t="s">
        <v>977</v>
      </c>
      <c r="C183" s="460" t="s">
        <v>978</v>
      </c>
      <c r="D183" s="460" t="s">
        <v>984</v>
      </c>
      <c r="E183" s="460">
        <v>10</v>
      </c>
      <c r="F183" s="461"/>
      <c r="I183" s="460">
        <f t="shared" si="4"/>
        <v>0</v>
      </c>
      <c r="J183" s="479">
        <f t="shared" si="5"/>
        <v>0</v>
      </c>
      <c r="M183" s="458" t="s">
        <v>740</v>
      </c>
      <c r="N183" s="458" t="s">
        <v>741</v>
      </c>
    </row>
    <row r="184" spans="1:14" x14ac:dyDescent="0.3">
      <c r="A184" s="460">
        <v>107</v>
      </c>
      <c r="B184" s="460" t="s">
        <v>624</v>
      </c>
      <c r="C184" s="460" t="s">
        <v>845</v>
      </c>
      <c r="D184" s="460" t="s">
        <v>626</v>
      </c>
      <c r="E184" s="460">
        <v>580</v>
      </c>
      <c r="F184" s="462">
        <v>65</v>
      </c>
      <c r="G184" s="460">
        <v>71</v>
      </c>
      <c r="H184" s="460">
        <v>212</v>
      </c>
      <c r="I184" s="460">
        <f t="shared" si="4"/>
        <v>0</v>
      </c>
      <c r="J184" s="479">
        <f t="shared" si="5"/>
        <v>0</v>
      </c>
      <c r="K184" s="460">
        <f>SUM(H184:H186)</f>
        <v>212</v>
      </c>
      <c r="L184" s="460">
        <f>SUM(E184:E186)</f>
        <v>654</v>
      </c>
      <c r="M184" s="458" t="s">
        <v>852</v>
      </c>
      <c r="N184" s="458" t="s">
        <v>853</v>
      </c>
    </row>
    <row r="185" spans="1:14" x14ac:dyDescent="0.3">
      <c r="A185" s="460">
        <v>241</v>
      </c>
      <c r="B185" s="460" t="s">
        <v>977</v>
      </c>
      <c r="C185" s="460" t="s">
        <v>1032</v>
      </c>
      <c r="D185" s="460" t="s">
        <v>1039</v>
      </c>
      <c r="E185" s="460">
        <v>10</v>
      </c>
      <c r="F185" s="461"/>
      <c r="I185" s="460">
        <f t="shared" si="4"/>
        <v>0</v>
      </c>
      <c r="J185" s="479">
        <f t="shared" si="5"/>
        <v>0</v>
      </c>
      <c r="M185" s="458" t="s">
        <v>852</v>
      </c>
      <c r="N185" s="458" t="s">
        <v>853</v>
      </c>
    </row>
    <row r="186" spans="1:14" x14ac:dyDescent="0.3">
      <c r="A186" s="460">
        <v>370</v>
      </c>
      <c r="B186" s="460" t="s">
        <v>1129</v>
      </c>
      <c r="C186" s="460" t="s">
        <v>1130</v>
      </c>
      <c r="D186" s="460" t="s">
        <v>1183</v>
      </c>
      <c r="E186" s="460">
        <v>64</v>
      </c>
      <c r="I186" s="460">
        <f t="shared" si="4"/>
        <v>64</v>
      </c>
      <c r="J186" s="479">
        <f t="shared" si="5"/>
        <v>680.54450261780107</v>
      </c>
      <c r="M186" s="458" t="s">
        <v>852</v>
      </c>
      <c r="N186" s="458" t="s">
        <v>853</v>
      </c>
    </row>
    <row r="187" spans="1:14" x14ac:dyDescent="0.3">
      <c r="A187" s="460">
        <v>38</v>
      </c>
      <c r="B187" s="460" t="s">
        <v>624</v>
      </c>
      <c r="C187" s="460" t="s">
        <v>625</v>
      </c>
      <c r="D187" s="460" t="s">
        <v>729</v>
      </c>
      <c r="E187" s="460">
        <v>953</v>
      </c>
      <c r="F187" s="465">
        <v>112</v>
      </c>
      <c r="G187" s="460">
        <v>105</v>
      </c>
      <c r="H187" s="460">
        <v>390</v>
      </c>
      <c r="I187" s="460">
        <f t="shared" si="4"/>
        <v>0</v>
      </c>
      <c r="J187" s="479">
        <f t="shared" si="5"/>
        <v>0</v>
      </c>
      <c r="K187" s="460">
        <f>SUM(H187:H189)</f>
        <v>390</v>
      </c>
      <c r="L187" s="460">
        <f>SUM(E187:E189)</f>
        <v>1027</v>
      </c>
      <c r="M187" s="458" t="s">
        <v>730</v>
      </c>
      <c r="N187" s="458" t="s">
        <v>731</v>
      </c>
    </row>
    <row r="188" spans="1:14" x14ac:dyDescent="0.3">
      <c r="A188" s="460">
        <v>197</v>
      </c>
      <c r="B188" s="460" t="s">
        <v>977</v>
      </c>
      <c r="C188" s="460" t="s">
        <v>978</v>
      </c>
      <c r="D188" s="460" t="s">
        <v>991</v>
      </c>
      <c r="E188" s="460">
        <v>10</v>
      </c>
      <c r="F188" s="467"/>
      <c r="I188" s="460">
        <f t="shared" si="4"/>
        <v>0</v>
      </c>
      <c r="J188" s="479">
        <f t="shared" si="5"/>
        <v>0</v>
      </c>
      <c r="M188" s="458" t="s">
        <v>730</v>
      </c>
      <c r="N188" s="458" t="s">
        <v>731</v>
      </c>
    </row>
    <row r="189" spans="1:14" x14ac:dyDescent="0.3">
      <c r="A189" s="460">
        <v>445</v>
      </c>
      <c r="B189" s="460" t="s">
        <v>1129</v>
      </c>
      <c r="C189" s="460" t="s">
        <v>1130</v>
      </c>
      <c r="D189" s="460" t="s">
        <v>1276</v>
      </c>
      <c r="E189" s="460">
        <v>64</v>
      </c>
      <c r="I189" s="460">
        <f t="shared" si="4"/>
        <v>64</v>
      </c>
      <c r="J189" s="479">
        <f t="shared" si="5"/>
        <v>680.54450261780107</v>
      </c>
      <c r="M189" s="458" t="s">
        <v>730</v>
      </c>
      <c r="N189" s="458" t="s">
        <v>731</v>
      </c>
    </row>
    <row r="190" spans="1:14" x14ac:dyDescent="0.3">
      <c r="A190" s="460">
        <v>11</v>
      </c>
      <c r="B190" s="460" t="s">
        <v>624</v>
      </c>
      <c r="C190" s="460" t="s">
        <v>625</v>
      </c>
      <c r="D190" s="460" t="s">
        <v>655</v>
      </c>
      <c r="E190" s="460">
        <v>554</v>
      </c>
      <c r="F190" s="465">
        <v>62</v>
      </c>
      <c r="G190" s="460">
        <v>68</v>
      </c>
      <c r="H190" s="460">
        <v>149</v>
      </c>
      <c r="I190" s="460">
        <f t="shared" si="4"/>
        <v>0</v>
      </c>
      <c r="J190" s="479">
        <f t="shared" si="5"/>
        <v>0</v>
      </c>
      <c r="K190" s="460">
        <f>SUM(H190:H192)</f>
        <v>149</v>
      </c>
      <c r="L190" s="460">
        <f>SUM(E190:E192)</f>
        <v>628</v>
      </c>
      <c r="M190" s="458" t="s">
        <v>656</v>
      </c>
      <c r="N190" s="458" t="s">
        <v>657</v>
      </c>
    </row>
    <row r="191" spans="1:14" x14ac:dyDescent="0.3">
      <c r="A191" s="460">
        <v>199</v>
      </c>
      <c r="B191" s="460" t="s">
        <v>977</v>
      </c>
      <c r="C191" s="460" t="s">
        <v>978</v>
      </c>
      <c r="D191" s="460" t="s">
        <v>993</v>
      </c>
      <c r="E191" s="460">
        <v>10</v>
      </c>
      <c r="F191" s="467"/>
      <c r="I191" s="460">
        <f t="shared" si="4"/>
        <v>0</v>
      </c>
      <c r="J191" s="479">
        <f t="shared" si="5"/>
        <v>0</v>
      </c>
      <c r="M191" s="458" t="s">
        <v>656</v>
      </c>
      <c r="N191" s="458" t="s">
        <v>657</v>
      </c>
    </row>
    <row r="192" spans="1:14" x14ac:dyDescent="0.3">
      <c r="A192" s="460">
        <v>435</v>
      </c>
      <c r="B192" s="460" t="s">
        <v>1129</v>
      </c>
      <c r="C192" s="460" t="s">
        <v>1130</v>
      </c>
      <c r="D192" s="460" t="s">
        <v>1260</v>
      </c>
      <c r="E192" s="460">
        <v>64</v>
      </c>
      <c r="I192" s="460">
        <f t="shared" si="4"/>
        <v>64</v>
      </c>
      <c r="J192" s="479">
        <f t="shared" si="5"/>
        <v>680.54450261780107</v>
      </c>
      <c r="M192" s="458" t="s">
        <v>656</v>
      </c>
      <c r="N192" s="458" t="s">
        <v>657</v>
      </c>
    </row>
    <row r="193" spans="1:14" x14ac:dyDescent="0.3">
      <c r="A193" s="460">
        <v>18</v>
      </c>
      <c r="B193" s="460" t="s">
        <v>624</v>
      </c>
      <c r="C193" s="460" t="s">
        <v>625</v>
      </c>
      <c r="D193" s="460" t="s">
        <v>675</v>
      </c>
      <c r="E193" s="460">
        <v>576</v>
      </c>
      <c r="F193" s="465">
        <v>57</v>
      </c>
      <c r="G193" s="460">
        <v>65</v>
      </c>
      <c r="H193" s="460">
        <v>161</v>
      </c>
      <c r="I193" s="460">
        <f t="shared" si="4"/>
        <v>0</v>
      </c>
      <c r="J193" s="479">
        <f t="shared" si="5"/>
        <v>0</v>
      </c>
      <c r="K193" s="460">
        <f>SUM(H193:H195)</f>
        <v>161</v>
      </c>
      <c r="L193" s="460">
        <f>SUM(E193:E195)</f>
        <v>650</v>
      </c>
      <c r="M193" s="458" t="s">
        <v>676</v>
      </c>
      <c r="N193" s="458" t="s">
        <v>677</v>
      </c>
    </row>
    <row r="194" spans="1:14" x14ac:dyDescent="0.3">
      <c r="A194" s="460">
        <v>225</v>
      </c>
      <c r="B194" s="460" t="s">
        <v>977</v>
      </c>
      <c r="C194" s="460" t="s">
        <v>1010</v>
      </c>
      <c r="D194" s="460" t="s">
        <v>1020</v>
      </c>
      <c r="E194" s="460">
        <v>10</v>
      </c>
      <c r="I194" s="460">
        <f t="shared" si="4"/>
        <v>0</v>
      </c>
      <c r="J194" s="479">
        <f t="shared" si="5"/>
        <v>0</v>
      </c>
      <c r="M194" s="458" t="s">
        <v>676</v>
      </c>
      <c r="N194" s="458" t="s">
        <v>677</v>
      </c>
    </row>
    <row r="195" spans="1:14" x14ac:dyDescent="0.3">
      <c r="A195" s="460">
        <v>458</v>
      </c>
      <c r="B195" s="460" t="s">
        <v>1129</v>
      </c>
      <c r="C195" s="460" t="s">
        <v>1130</v>
      </c>
      <c r="D195" s="460" t="s">
        <v>1289</v>
      </c>
      <c r="E195" s="460">
        <v>64</v>
      </c>
      <c r="I195" s="460">
        <f t="shared" ref="I195:I258" si="6">IF(B195="Parking",E195,0)</f>
        <v>64</v>
      </c>
      <c r="J195" s="479">
        <f t="shared" ref="J195:J258" si="7">I195 *(E$495/I$495)</f>
        <v>680.54450261780107</v>
      </c>
      <c r="M195" s="458" t="s">
        <v>676</v>
      </c>
      <c r="N195" s="458" t="s">
        <v>677</v>
      </c>
    </row>
    <row r="196" spans="1:14" x14ac:dyDescent="0.3">
      <c r="A196" s="460">
        <v>163</v>
      </c>
      <c r="B196" s="460" t="s">
        <v>942</v>
      </c>
      <c r="C196" s="460" t="s">
        <v>625</v>
      </c>
      <c r="D196" s="460" t="s">
        <v>946</v>
      </c>
      <c r="E196" s="460">
        <v>109</v>
      </c>
      <c r="F196" s="465">
        <v>16</v>
      </c>
      <c r="G196" s="460">
        <v>14</v>
      </c>
      <c r="I196" s="460">
        <f t="shared" si="6"/>
        <v>0</v>
      </c>
      <c r="J196" s="479">
        <f t="shared" si="7"/>
        <v>0</v>
      </c>
      <c r="K196" s="460">
        <f>SUM(H196:H197)</f>
        <v>0</v>
      </c>
      <c r="L196" s="460">
        <f>SUM(E196:E197)</f>
        <v>244</v>
      </c>
      <c r="M196" s="458" t="s">
        <v>947</v>
      </c>
      <c r="N196" s="458" t="s">
        <v>948</v>
      </c>
    </row>
    <row r="197" spans="1:14" x14ac:dyDescent="0.3">
      <c r="A197" s="460">
        <v>487</v>
      </c>
      <c r="B197" s="460" t="s">
        <v>942</v>
      </c>
      <c r="C197" s="460" t="s">
        <v>625</v>
      </c>
      <c r="D197" s="460" t="s">
        <v>1320</v>
      </c>
      <c r="E197" s="460">
        <v>135</v>
      </c>
      <c r="F197" s="467">
        <v>25</v>
      </c>
      <c r="G197" s="460">
        <v>21</v>
      </c>
      <c r="I197" s="460">
        <f t="shared" si="6"/>
        <v>0</v>
      </c>
      <c r="J197" s="479">
        <f t="shared" si="7"/>
        <v>0</v>
      </c>
      <c r="M197" s="458" t="s">
        <v>947</v>
      </c>
      <c r="N197" s="458" t="s">
        <v>948</v>
      </c>
    </row>
    <row r="198" spans="1:14" x14ac:dyDescent="0.3">
      <c r="A198" s="460">
        <v>94</v>
      </c>
      <c r="B198" s="460" t="s">
        <v>624</v>
      </c>
      <c r="C198" s="460" t="s">
        <v>784</v>
      </c>
      <c r="D198" s="460" t="s">
        <v>721</v>
      </c>
      <c r="E198" s="460">
        <v>397</v>
      </c>
      <c r="F198" s="465">
        <v>41</v>
      </c>
      <c r="G198" s="460">
        <v>43</v>
      </c>
      <c r="H198" s="460">
        <v>146</v>
      </c>
      <c r="I198" s="460">
        <f t="shared" si="6"/>
        <v>0</v>
      </c>
      <c r="J198" s="479">
        <f t="shared" si="7"/>
        <v>0</v>
      </c>
      <c r="K198" s="460">
        <f>SUM(H198:H199)</f>
        <v>146</v>
      </c>
      <c r="L198" s="460">
        <f>SUM(E198:E199)</f>
        <v>407</v>
      </c>
      <c r="M198" s="458" t="s">
        <v>825</v>
      </c>
      <c r="N198" s="458" t="s">
        <v>826</v>
      </c>
    </row>
    <row r="199" spans="1:14" x14ac:dyDescent="0.3">
      <c r="A199" s="460">
        <v>286</v>
      </c>
      <c r="B199" s="460" t="s">
        <v>977</v>
      </c>
      <c r="C199" s="460" t="s">
        <v>978</v>
      </c>
      <c r="D199" s="460" t="s">
        <v>1085</v>
      </c>
      <c r="E199" s="460">
        <v>10</v>
      </c>
      <c r="I199" s="460">
        <f t="shared" si="6"/>
        <v>0</v>
      </c>
      <c r="J199" s="479">
        <f t="shared" si="7"/>
        <v>0</v>
      </c>
      <c r="M199" s="458" t="s">
        <v>825</v>
      </c>
      <c r="N199" s="458" t="s">
        <v>826</v>
      </c>
    </row>
    <row r="200" spans="1:14" x14ac:dyDescent="0.3">
      <c r="A200" s="460">
        <v>128</v>
      </c>
      <c r="B200" s="460" t="s">
        <v>624</v>
      </c>
      <c r="C200" s="460" t="s">
        <v>845</v>
      </c>
      <c r="D200" s="460" t="s">
        <v>697</v>
      </c>
      <c r="E200" s="460">
        <v>299</v>
      </c>
      <c r="F200" s="465">
        <v>30</v>
      </c>
      <c r="G200" s="460">
        <v>31</v>
      </c>
      <c r="H200" s="460">
        <v>155</v>
      </c>
      <c r="I200" s="460">
        <f t="shared" si="6"/>
        <v>0</v>
      </c>
      <c r="J200" s="479">
        <f t="shared" si="7"/>
        <v>0</v>
      </c>
      <c r="K200" s="460">
        <f>SUM(H200:H202)</f>
        <v>155</v>
      </c>
      <c r="L200" s="460">
        <f>SUM(E200:E202)</f>
        <v>373</v>
      </c>
      <c r="M200" s="458" t="s">
        <v>881</v>
      </c>
      <c r="N200" s="458" t="s">
        <v>882</v>
      </c>
    </row>
    <row r="201" spans="1:14" x14ac:dyDescent="0.3">
      <c r="A201" s="460">
        <v>320</v>
      </c>
      <c r="B201" s="460" t="s">
        <v>977</v>
      </c>
      <c r="C201" s="460" t="s">
        <v>1032</v>
      </c>
      <c r="D201" s="460" t="s">
        <v>1119</v>
      </c>
      <c r="E201" s="460">
        <v>10</v>
      </c>
      <c r="I201" s="460">
        <f t="shared" si="6"/>
        <v>0</v>
      </c>
      <c r="J201" s="479">
        <f t="shared" si="7"/>
        <v>0</v>
      </c>
      <c r="M201" s="458" t="s">
        <v>881</v>
      </c>
      <c r="N201" s="458" t="s">
        <v>882</v>
      </c>
    </row>
    <row r="202" spans="1:14" x14ac:dyDescent="0.3">
      <c r="A202" s="460">
        <v>406</v>
      </c>
      <c r="B202" s="460" t="s">
        <v>1129</v>
      </c>
      <c r="C202" s="460" t="s">
        <v>1130</v>
      </c>
      <c r="D202" s="460" t="s">
        <v>1227</v>
      </c>
      <c r="E202" s="460">
        <v>64</v>
      </c>
      <c r="I202" s="460">
        <f t="shared" si="6"/>
        <v>64</v>
      </c>
      <c r="J202" s="479">
        <f t="shared" si="7"/>
        <v>680.54450261780107</v>
      </c>
      <c r="M202" s="458" t="s">
        <v>881</v>
      </c>
      <c r="N202" s="458" t="s">
        <v>882</v>
      </c>
    </row>
    <row r="203" spans="1:14" x14ac:dyDescent="0.3">
      <c r="A203" s="460">
        <v>110</v>
      </c>
      <c r="B203" s="460" t="s">
        <v>624</v>
      </c>
      <c r="C203" s="460" t="s">
        <v>845</v>
      </c>
      <c r="D203" s="460" t="s">
        <v>635</v>
      </c>
      <c r="E203" s="460">
        <v>565</v>
      </c>
      <c r="F203" s="465">
        <v>55</v>
      </c>
      <c r="G203" s="460">
        <v>66</v>
      </c>
      <c r="H203" s="460">
        <v>195</v>
      </c>
      <c r="I203" s="460">
        <f t="shared" si="6"/>
        <v>0</v>
      </c>
      <c r="J203" s="479">
        <f t="shared" si="7"/>
        <v>0</v>
      </c>
      <c r="K203" s="460">
        <f>SUM(H203:H205)</f>
        <v>195</v>
      </c>
      <c r="L203" s="460">
        <f>SUM(E203:E205)</f>
        <v>639</v>
      </c>
      <c r="M203" s="458" t="s">
        <v>856</v>
      </c>
      <c r="N203" s="458" t="s">
        <v>857</v>
      </c>
    </row>
    <row r="204" spans="1:14" x14ac:dyDescent="0.3">
      <c r="A204" s="460">
        <v>236</v>
      </c>
      <c r="B204" s="460" t="s">
        <v>977</v>
      </c>
      <c r="C204" s="460" t="s">
        <v>1032</v>
      </c>
      <c r="D204" s="460" t="s">
        <v>1034</v>
      </c>
      <c r="E204" s="460">
        <v>10</v>
      </c>
      <c r="I204" s="460">
        <f t="shared" si="6"/>
        <v>0</v>
      </c>
      <c r="J204" s="479">
        <f t="shared" si="7"/>
        <v>0</v>
      </c>
      <c r="M204" s="458" t="s">
        <v>856</v>
      </c>
      <c r="N204" s="458" t="s">
        <v>857</v>
      </c>
    </row>
    <row r="205" spans="1:14" x14ac:dyDescent="0.3">
      <c r="A205" s="460">
        <v>408</v>
      </c>
      <c r="B205" s="460" t="s">
        <v>1129</v>
      </c>
      <c r="C205" s="460" t="s">
        <v>1130</v>
      </c>
      <c r="D205" s="460" t="s">
        <v>1229</v>
      </c>
      <c r="E205" s="460">
        <v>64</v>
      </c>
      <c r="I205" s="460">
        <f t="shared" si="6"/>
        <v>64</v>
      </c>
      <c r="J205" s="479">
        <f t="shared" si="7"/>
        <v>680.54450261780107</v>
      </c>
      <c r="M205" s="458" t="s">
        <v>856</v>
      </c>
      <c r="N205" s="458" t="s">
        <v>857</v>
      </c>
    </row>
    <row r="206" spans="1:14" x14ac:dyDescent="0.3">
      <c r="A206" s="460">
        <v>95</v>
      </c>
      <c r="B206" s="460" t="s">
        <v>624</v>
      </c>
      <c r="C206" s="460" t="s">
        <v>784</v>
      </c>
      <c r="D206" s="460" t="s">
        <v>726</v>
      </c>
      <c r="E206" s="460">
        <v>750</v>
      </c>
      <c r="F206" s="465">
        <v>74</v>
      </c>
      <c r="G206" s="460">
        <v>80</v>
      </c>
      <c r="H206" s="460">
        <v>460</v>
      </c>
      <c r="I206" s="460">
        <f t="shared" si="6"/>
        <v>0</v>
      </c>
      <c r="J206" s="479">
        <f t="shared" si="7"/>
        <v>0</v>
      </c>
      <c r="K206" s="460">
        <f>SUM(H206:H210)</f>
        <v>619</v>
      </c>
      <c r="L206" s="460">
        <f>SUM(E206:E210)</f>
        <v>1105</v>
      </c>
      <c r="M206" s="458" t="s">
        <v>827</v>
      </c>
    </row>
    <row r="207" spans="1:14" x14ac:dyDescent="0.3">
      <c r="A207" s="460">
        <v>96</v>
      </c>
      <c r="B207" s="460" t="s">
        <v>624</v>
      </c>
      <c r="C207" s="460" t="s">
        <v>784</v>
      </c>
      <c r="D207" s="460" t="s">
        <v>729</v>
      </c>
      <c r="E207" s="460">
        <v>271</v>
      </c>
      <c r="F207" s="465">
        <v>25</v>
      </c>
      <c r="G207" s="460">
        <v>28</v>
      </c>
      <c r="H207" s="460">
        <v>159</v>
      </c>
      <c r="I207" s="460">
        <f t="shared" si="6"/>
        <v>0</v>
      </c>
      <c r="J207" s="479">
        <f t="shared" si="7"/>
        <v>0</v>
      </c>
      <c r="M207" s="458" t="s">
        <v>827</v>
      </c>
    </row>
    <row r="208" spans="1:14" x14ac:dyDescent="0.3">
      <c r="A208" s="467">
        <v>257</v>
      </c>
      <c r="B208" s="467" t="s">
        <v>977</v>
      </c>
      <c r="C208" s="467" t="s">
        <v>978</v>
      </c>
      <c r="D208" s="467" t="s">
        <v>1055</v>
      </c>
      <c r="E208" s="467">
        <v>10</v>
      </c>
      <c r="F208" s="467"/>
      <c r="G208" s="467"/>
      <c r="I208" s="460">
        <f t="shared" si="6"/>
        <v>0</v>
      </c>
      <c r="J208" s="479">
        <f t="shared" si="7"/>
        <v>0</v>
      </c>
      <c r="M208" s="468" t="s">
        <v>827</v>
      </c>
    </row>
    <row r="209" spans="1:14" x14ac:dyDescent="0.3">
      <c r="A209" s="460">
        <v>264</v>
      </c>
      <c r="B209" s="460" t="s">
        <v>977</v>
      </c>
      <c r="C209" s="460" t="s">
        <v>978</v>
      </c>
      <c r="D209" s="460" t="s">
        <v>1063</v>
      </c>
      <c r="E209" s="460">
        <v>10</v>
      </c>
      <c r="F209" s="467"/>
      <c r="I209" s="460">
        <f t="shared" si="6"/>
        <v>0</v>
      </c>
      <c r="J209" s="479">
        <f t="shared" si="7"/>
        <v>0</v>
      </c>
      <c r="M209" s="458" t="s">
        <v>827</v>
      </c>
    </row>
    <row r="210" spans="1:14" x14ac:dyDescent="0.3">
      <c r="A210" s="460">
        <v>423</v>
      </c>
      <c r="B210" s="460" t="s">
        <v>1129</v>
      </c>
      <c r="C210" s="460" t="s">
        <v>1130</v>
      </c>
      <c r="D210" s="460" t="s">
        <v>1245</v>
      </c>
      <c r="E210" s="460">
        <v>64</v>
      </c>
      <c r="I210" s="460">
        <f t="shared" si="6"/>
        <v>64</v>
      </c>
      <c r="J210" s="479">
        <f t="shared" si="7"/>
        <v>680.54450261780107</v>
      </c>
      <c r="M210" s="458" t="s">
        <v>827</v>
      </c>
    </row>
    <row r="211" spans="1:14" x14ac:dyDescent="0.3">
      <c r="A211" s="460">
        <v>105</v>
      </c>
      <c r="B211" s="460" t="s">
        <v>624</v>
      </c>
      <c r="C211" s="460" t="s">
        <v>845</v>
      </c>
      <c r="D211" s="460" t="s">
        <v>846</v>
      </c>
      <c r="E211" s="460">
        <v>419</v>
      </c>
      <c r="F211" s="465">
        <v>50</v>
      </c>
      <c r="G211" s="460">
        <v>47</v>
      </c>
      <c r="H211" s="460">
        <v>115</v>
      </c>
      <c r="I211" s="460">
        <f t="shared" si="6"/>
        <v>0</v>
      </c>
      <c r="J211" s="479">
        <f t="shared" si="7"/>
        <v>0</v>
      </c>
      <c r="K211" s="460">
        <f>SUM(H211:H213)</f>
        <v>115</v>
      </c>
      <c r="L211" s="460">
        <f>SUM(E211:E213)</f>
        <v>493</v>
      </c>
      <c r="M211" s="458" t="s">
        <v>847</v>
      </c>
      <c r="N211" s="458" t="s">
        <v>848</v>
      </c>
    </row>
    <row r="212" spans="1:14" x14ac:dyDescent="0.3">
      <c r="A212" s="460">
        <v>308</v>
      </c>
      <c r="B212" s="460" t="s">
        <v>977</v>
      </c>
      <c r="C212" s="460" t="s">
        <v>1029</v>
      </c>
      <c r="D212" s="460" t="s">
        <v>1107</v>
      </c>
      <c r="E212" s="460">
        <v>10</v>
      </c>
      <c r="I212" s="460">
        <f t="shared" si="6"/>
        <v>0</v>
      </c>
      <c r="J212" s="479">
        <f t="shared" si="7"/>
        <v>0</v>
      </c>
      <c r="M212" s="458" t="s">
        <v>847</v>
      </c>
      <c r="N212" s="458" t="s">
        <v>848</v>
      </c>
    </row>
    <row r="213" spans="1:14" x14ac:dyDescent="0.3">
      <c r="A213" s="460">
        <v>410</v>
      </c>
      <c r="B213" s="460" t="s">
        <v>1129</v>
      </c>
      <c r="C213" s="460" t="s">
        <v>1130</v>
      </c>
      <c r="D213" s="460" t="s">
        <v>1232</v>
      </c>
      <c r="E213" s="460">
        <v>64</v>
      </c>
      <c r="I213" s="460">
        <f t="shared" si="6"/>
        <v>64</v>
      </c>
      <c r="J213" s="479">
        <f t="shared" si="7"/>
        <v>680.54450261780107</v>
      </c>
      <c r="M213" s="458" t="s">
        <v>847</v>
      </c>
      <c r="N213" s="458" t="s">
        <v>848</v>
      </c>
    </row>
    <row r="214" spans="1:14" x14ac:dyDescent="0.3">
      <c r="A214" s="460">
        <v>74</v>
      </c>
      <c r="B214" s="460" t="s">
        <v>624</v>
      </c>
      <c r="C214" s="460" t="s">
        <v>784</v>
      </c>
      <c r="D214" s="460" t="s">
        <v>655</v>
      </c>
      <c r="E214" s="460">
        <v>381</v>
      </c>
      <c r="F214" s="465">
        <v>41</v>
      </c>
      <c r="G214" s="460">
        <v>43</v>
      </c>
      <c r="H214" s="460">
        <v>144</v>
      </c>
      <c r="I214" s="460">
        <f t="shared" si="6"/>
        <v>0</v>
      </c>
      <c r="J214" s="479">
        <f t="shared" si="7"/>
        <v>0</v>
      </c>
      <c r="K214" s="460">
        <f>SUM(H214:H216)</f>
        <v>144</v>
      </c>
      <c r="L214" s="460">
        <f>SUM(E214:E216)</f>
        <v>455</v>
      </c>
      <c r="M214" s="458" t="s">
        <v>799</v>
      </c>
      <c r="N214" s="458" t="s">
        <v>800</v>
      </c>
    </row>
    <row r="215" spans="1:14" x14ac:dyDescent="0.3">
      <c r="A215" s="460">
        <v>249</v>
      </c>
      <c r="B215" s="460" t="s">
        <v>977</v>
      </c>
      <c r="C215" s="460" t="s">
        <v>978</v>
      </c>
      <c r="D215" s="460" t="s">
        <v>1047</v>
      </c>
      <c r="E215" s="460">
        <v>10</v>
      </c>
      <c r="F215" s="467"/>
      <c r="I215" s="460">
        <f t="shared" si="6"/>
        <v>0</v>
      </c>
      <c r="J215" s="479">
        <f t="shared" si="7"/>
        <v>0</v>
      </c>
      <c r="M215" s="458" t="s">
        <v>799</v>
      </c>
      <c r="N215" s="458" t="s">
        <v>800</v>
      </c>
    </row>
    <row r="216" spans="1:14" x14ac:dyDescent="0.3">
      <c r="A216" s="460">
        <v>340</v>
      </c>
      <c r="B216" s="460" t="s">
        <v>1129</v>
      </c>
      <c r="C216" s="460" t="s">
        <v>1130</v>
      </c>
      <c r="D216" s="460" t="s">
        <v>1146</v>
      </c>
      <c r="E216" s="460">
        <v>64</v>
      </c>
      <c r="I216" s="460">
        <f t="shared" si="6"/>
        <v>64</v>
      </c>
      <c r="J216" s="479">
        <f t="shared" si="7"/>
        <v>680.54450261780107</v>
      </c>
      <c r="M216" s="458" t="s">
        <v>799</v>
      </c>
      <c r="N216" s="458" t="s">
        <v>800</v>
      </c>
    </row>
    <row r="217" spans="1:14" x14ac:dyDescent="0.3">
      <c r="A217" s="460">
        <v>44</v>
      </c>
      <c r="B217" s="460" t="s">
        <v>624</v>
      </c>
      <c r="C217" s="460" t="s">
        <v>625</v>
      </c>
      <c r="D217" s="460" t="s">
        <v>742</v>
      </c>
      <c r="E217" s="460">
        <v>585</v>
      </c>
      <c r="F217" s="465">
        <v>70</v>
      </c>
      <c r="G217" s="460">
        <v>68</v>
      </c>
      <c r="H217" s="460">
        <v>277</v>
      </c>
      <c r="I217" s="460">
        <f t="shared" si="6"/>
        <v>0</v>
      </c>
      <c r="J217" s="479">
        <f t="shared" si="7"/>
        <v>0</v>
      </c>
      <c r="K217" s="460">
        <f>SUM(H217:H219)</f>
        <v>277</v>
      </c>
      <c r="L217" s="460">
        <f>SUM(E217:E219)</f>
        <v>659</v>
      </c>
      <c r="M217" s="458" t="s">
        <v>743</v>
      </c>
      <c r="N217" s="458" t="s">
        <v>744</v>
      </c>
    </row>
    <row r="218" spans="1:14" x14ac:dyDescent="0.3">
      <c r="A218" s="460">
        <v>196</v>
      </c>
      <c r="B218" s="460" t="s">
        <v>977</v>
      </c>
      <c r="C218" s="460" t="s">
        <v>978</v>
      </c>
      <c r="D218" s="460" t="s">
        <v>990</v>
      </c>
      <c r="E218" s="460">
        <v>10</v>
      </c>
      <c r="F218" s="467"/>
      <c r="I218" s="460">
        <f t="shared" si="6"/>
        <v>0</v>
      </c>
      <c r="J218" s="479">
        <f t="shared" si="7"/>
        <v>0</v>
      </c>
      <c r="M218" s="458" t="s">
        <v>743</v>
      </c>
      <c r="N218" s="458" t="s">
        <v>744</v>
      </c>
    </row>
    <row r="219" spans="1:14" x14ac:dyDescent="0.3">
      <c r="A219" s="460">
        <v>454</v>
      </c>
      <c r="B219" s="460" t="s">
        <v>1129</v>
      </c>
      <c r="C219" s="460" t="s">
        <v>1130</v>
      </c>
      <c r="D219" s="460" t="s">
        <v>1285</v>
      </c>
      <c r="E219" s="460">
        <v>64</v>
      </c>
      <c r="I219" s="460">
        <f t="shared" si="6"/>
        <v>64</v>
      </c>
      <c r="J219" s="479">
        <f t="shared" si="7"/>
        <v>680.54450261780107</v>
      </c>
      <c r="M219" s="458" t="s">
        <v>743</v>
      </c>
      <c r="N219" s="458" t="s">
        <v>744</v>
      </c>
    </row>
    <row r="220" spans="1:14" x14ac:dyDescent="0.3">
      <c r="A220" s="460">
        <v>489</v>
      </c>
      <c r="B220" s="460" t="s">
        <v>942</v>
      </c>
      <c r="C220" s="460" t="s">
        <v>845</v>
      </c>
      <c r="D220" s="460" t="s">
        <v>945</v>
      </c>
      <c r="E220" s="460">
        <v>711</v>
      </c>
      <c r="F220" s="467"/>
      <c r="G220" s="460">
        <v>80</v>
      </c>
      <c r="I220" s="460">
        <f t="shared" si="6"/>
        <v>0</v>
      </c>
      <c r="J220" s="479">
        <f t="shared" si="7"/>
        <v>0</v>
      </c>
      <c r="K220" s="460">
        <f>SUM(H220:H220)</f>
        <v>0</v>
      </c>
      <c r="L220" s="460">
        <f>SUM(E220:E220)</f>
        <v>711</v>
      </c>
      <c r="M220" s="458" t="s">
        <v>1322</v>
      </c>
    </row>
    <row r="221" spans="1:14" x14ac:dyDescent="0.3">
      <c r="A221" s="460">
        <v>342</v>
      </c>
      <c r="B221" s="460" t="s">
        <v>1129</v>
      </c>
      <c r="C221" s="460" t="s">
        <v>1130</v>
      </c>
      <c r="D221" s="460" t="s">
        <v>1149</v>
      </c>
      <c r="E221" s="460">
        <v>64</v>
      </c>
      <c r="F221" s="467"/>
      <c r="I221" s="460">
        <f t="shared" si="6"/>
        <v>64</v>
      </c>
      <c r="J221" s="479">
        <f t="shared" si="7"/>
        <v>680.54450261780107</v>
      </c>
      <c r="K221" s="460">
        <f>SUM(H221:H225)</f>
        <v>0</v>
      </c>
      <c r="L221" s="460">
        <f>SUM(E221:E225)</f>
        <v>320</v>
      </c>
      <c r="M221" s="458" t="s">
        <v>1150</v>
      </c>
      <c r="N221" s="458" t="s">
        <v>1151</v>
      </c>
    </row>
    <row r="222" spans="1:14" x14ac:dyDescent="0.3">
      <c r="A222" s="460">
        <v>345</v>
      </c>
      <c r="B222" s="460" t="s">
        <v>1129</v>
      </c>
      <c r="C222" s="460" t="s">
        <v>1130</v>
      </c>
      <c r="D222" s="460" t="s">
        <v>1154</v>
      </c>
      <c r="E222" s="460">
        <v>64</v>
      </c>
      <c r="I222" s="460">
        <f t="shared" si="6"/>
        <v>64</v>
      </c>
      <c r="J222" s="479">
        <f t="shared" si="7"/>
        <v>680.54450261780107</v>
      </c>
      <c r="M222" s="458" t="s">
        <v>1150</v>
      </c>
      <c r="N222" s="458" t="s">
        <v>1151</v>
      </c>
    </row>
    <row r="223" spans="1:14" x14ac:dyDescent="0.3">
      <c r="A223" s="460">
        <v>346</v>
      </c>
      <c r="B223" s="460" t="s">
        <v>1129</v>
      </c>
      <c r="C223" s="460" t="s">
        <v>1130</v>
      </c>
      <c r="D223" s="460" t="s">
        <v>1155</v>
      </c>
      <c r="E223" s="460">
        <v>64</v>
      </c>
      <c r="I223" s="460">
        <f t="shared" si="6"/>
        <v>64</v>
      </c>
      <c r="J223" s="479">
        <f t="shared" si="7"/>
        <v>680.54450261780107</v>
      </c>
      <c r="M223" s="458" t="s">
        <v>1150</v>
      </c>
      <c r="N223" s="458" t="s">
        <v>1151</v>
      </c>
    </row>
    <row r="224" spans="1:14" x14ac:dyDescent="0.3">
      <c r="A224" s="460">
        <v>379</v>
      </c>
      <c r="B224" s="460" t="s">
        <v>1129</v>
      </c>
      <c r="C224" s="460" t="s">
        <v>1130</v>
      </c>
      <c r="D224" s="460" t="s">
        <v>1195</v>
      </c>
      <c r="E224" s="460">
        <v>64</v>
      </c>
      <c r="I224" s="460">
        <f t="shared" si="6"/>
        <v>64</v>
      </c>
      <c r="J224" s="479">
        <f t="shared" si="7"/>
        <v>680.54450261780107</v>
      </c>
      <c r="M224" s="458" t="s">
        <v>1150</v>
      </c>
      <c r="N224" s="458" t="s">
        <v>1151</v>
      </c>
    </row>
    <row r="225" spans="1:14" x14ac:dyDescent="0.3">
      <c r="A225" s="460">
        <v>380</v>
      </c>
      <c r="B225" s="460" t="s">
        <v>1129</v>
      </c>
      <c r="C225" s="460" t="s">
        <v>1130</v>
      </c>
      <c r="D225" s="460" t="s">
        <v>1196</v>
      </c>
      <c r="E225" s="460">
        <v>64</v>
      </c>
      <c r="I225" s="460">
        <f t="shared" si="6"/>
        <v>64</v>
      </c>
      <c r="J225" s="479">
        <f t="shared" si="7"/>
        <v>680.54450261780107</v>
      </c>
      <c r="M225" s="458" t="s">
        <v>1150</v>
      </c>
      <c r="N225" s="458" t="s">
        <v>1151</v>
      </c>
    </row>
    <row r="226" spans="1:14" x14ac:dyDescent="0.3">
      <c r="A226" s="460">
        <v>62</v>
      </c>
      <c r="B226" s="460" t="s">
        <v>624</v>
      </c>
      <c r="C226" s="460" t="s">
        <v>753</v>
      </c>
      <c r="D226" s="460" t="s">
        <v>742</v>
      </c>
      <c r="E226" s="460">
        <v>486</v>
      </c>
      <c r="F226" s="465">
        <v>53</v>
      </c>
      <c r="G226" s="460">
        <v>50</v>
      </c>
      <c r="H226" s="460">
        <v>528</v>
      </c>
      <c r="I226" s="460">
        <f t="shared" si="6"/>
        <v>0</v>
      </c>
      <c r="J226" s="479">
        <f t="shared" si="7"/>
        <v>0</v>
      </c>
      <c r="K226" s="460">
        <f>SUM(H226:H230)</f>
        <v>1096</v>
      </c>
      <c r="L226" s="460">
        <f>SUM(E226:E230)</f>
        <v>1051</v>
      </c>
      <c r="M226" s="458" t="s">
        <v>781</v>
      </c>
      <c r="N226" s="458" t="s">
        <v>744</v>
      </c>
    </row>
    <row r="227" spans="1:14" x14ac:dyDescent="0.3">
      <c r="A227" s="460">
        <v>64</v>
      </c>
      <c r="B227" s="460" t="s">
        <v>624</v>
      </c>
      <c r="C227" s="460" t="s">
        <v>753</v>
      </c>
      <c r="D227" s="460" t="s">
        <v>750</v>
      </c>
      <c r="E227" s="460">
        <v>481</v>
      </c>
      <c r="F227" s="465">
        <v>68</v>
      </c>
      <c r="G227" s="460">
        <v>50</v>
      </c>
      <c r="H227" s="460">
        <v>568</v>
      </c>
      <c r="I227" s="460">
        <f t="shared" si="6"/>
        <v>0</v>
      </c>
      <c r="J227" s="479">
        <f t="shared" si="7"/>
        <v>0</v>
      </c>
      <c r="M227" s="458" t="s">
        <v>781</v>
      </c>
      <c r="N227" s="458" t="s">
        <v>744</v>
      </c>
    </row>
    <row r="228" spans="1:14" x14ac:dyDescent="0.3">
      <c r="A228" s="460">
        <v>293</v>
      </c>
      <c r="B228" s="460" t="s">
        <v>977</v>
      </c>
      <c r="C228" s="460" t="s">
        <v>1010</v>
      </c>
      <c r="D228" s="460" t="s">
        <v>1092</v>
      </c>
      <c r="E228" s="460">
        <v>10</v>
      </c>
      <c r="I228" s="460">
        <f t="shared" si="6"/>
        <v>0</v>
      </c>
      <c r="J228" s="479">
        <f t="shared" si="7"/>
        <v>0</v>
      </c>
      <c r="M228" s="458" t="s">
        <v>781</v>
      </c>
      <c r="N228" s="458" t="s">
        <v>744</v>
      </c>
    </row>
    <row r="229" spans="1:14" x14ac:dyDescent="0.3">
      <c r="A229" s="460">
        <v>294</v>
      </c>
      <c r="B229" s="460" t="s">
        <v>977</v>
      </c>
      <c r="C229" s="460" t="s">
        <v>1010</v>
      </c>
      <c r="D229" s="460" t="s">
        <v>1093</v>
      </c>
      <c r="E229" s="460">
        <v>10</v>
      </c>
      <c r="I229" s="460">
        <f t="shared" si="6"/>
        <v>0</v>
      </c>
      <c r="J229" s="479">
        <f t="shared" si="7"/>
        <v>0</v>
      </c>
      <c r="M229" s="458" t="s">
        <v>781</v>
      </c>
      <c r="N229" s="458" t="s">
        <v>744</v>
      </c>
    </row>
    <row r="230" spans="1:14" x14ac:dyDescent="0.3">
      <c r="A230" s="460">
        <v>411</v>
      </c>
      <c r="B230" s="460" t="s">
        <v>1129</v>
      </c>
      <c r="C230" s="460" t="s">
        <v>1130</v>
      </c>
      <c r="D230" s="460" t="s">
        <v>1233</v>
      </c>
      <c r="E230" s="460">
        <v>64</v>
      </c>
      <c r="I230" s="460">
        <f t="shared" si="6"/>
        <v>64</v>
      </c>
      <c r="J230" s="479">
        <f t="shared" si="7"/>
        <v>680.54450261780107</v>
      </c>
      <c r="M230" s="458" t="s">
        <v>781</v>
      </c>
      <c r="N230" s="458" t="s">
        <v>744</v>
      </c>
    </row>
    <row r="231" spans="1:14" x14ac:dyDescent="0.3">
      <c r="A231" s="460">
        <v>47</v>
      </c>
      <c r="B231" s="460" t="s">
        <v>624</v>
      </c>
      <c r="C231" s="460" t="s">
        <v>625</v>
      </c>
      <c r="D231" s="460" t="s">
        <v>750</v>
      </c>
      <c r="E231" s="460">
        <v>833</v>
      </c>
      <c r="F231" s="465">
        <v>122</v>
      </c>
      <c r="G231" s="460">
        <v>91</v>
      </c>
      <c r="H231" s="460">
        <v>397</v>
      </c>
      <c r="I231" s="460">
        <f t="shared" si="6"/>
        <v>0</v>
      </c>
      <c r="J231" s="479">
        <f t="shared" si="7"/>
        <v>0</v>
      </c>
      <c r="K231" s="460">
        <f>SUM(H231:H233)</f>
        <v>397</v>
      </c>
      <c r="L231" s="460">
        <f>SUM(E231:E233)</f>
        <v>907</v>
      </c>
      <c r="M231" s="458" t="s">
        <v>751</v>
      </c>
      <c r="N231" s="458" t="s">
        <v>752</v>
      </c>
    </row>
    <row r="232" spans="1:14" x14ac:dyDescent="0.3">
      <c r="A232" s="460">
        <v>208</v>
      </c>
      <c r="B232" s="460" t="s">
        <v>977</v>
      </c>
      <c r="C232" s="460" t="s">
        <v>978</v>
      </c>
      <c r="D232" s="460" t="s">
        <v>1002</v>
      </c>
      <c r="E232" s="460">
        <v>10</v>
      </c>
      <c r="F232" s="467"/>
      <c r="I232" s="460">
        <f t="shared" si="6"/>
        <v>0</v>
      </c>
      <c r="J232" s="479">
        <f t="shared" si="7"/>
        <v>0</v>
      </c>
      <c r="M232" s="458" t="s">
        <v>751</v>
      </c>
      <c r="N232" s="458" t="s">
        <v>752</v>
      </c>
    </row>
    <row r="233" spans="1:14" x14ac:dyDescent="0.3">
      <c r="A233" s="460">
        <v>382</v>
      </c>
      <c r="B233" s="460" t="s">
        <v>1129</v>
      </c>
      <c r="C233" s="460" t="s">
        <v>1130</v>
      </c>
      <c r="D233" s="460" t="s">
        <v>1198</v>
      </c>
      <c r="E233" s="460">
        <v>64</v>
      </c>
      <c r="I233" s="460">
        <f t="shared" si="6"/>
        <v>64</v>
      </c>
      <c r="J233" s="479">
        <f t="shared" si="7"/>
        <v>680.54450261780107</v>
      </c>
      <c r="M233" s="458" t="s">
        <v>751</v>
      </c>
      <c r="N233" s="458" t="s">
        <v>752</v>
      </c>
    </row>
    <row r="234" spans="1:14" x14ac:dyDescent="0.3">
      <c r="A234" s="460">
        <v>175</v>
      </c>
      <c r="B234" s="460" t="s">
        <v>942</v>
      </c>
      <c r="C234" s="460" t="s">
        <v>784</v>
      </c>
      <c r="D234" s="460" t="s">
        <v>964</v>
      </c>
      <c r="E234" s="460">
        <v>149</v>
      </c>
      <c r="F234" s="465">
        <v>26</v>
      </c>
      <c r="G234" s="460">
        <v>23</v>
      </c>
      <c r="I234" s="460">
        <f t="shared" si="6"/>
        <v>0</v>
      </c>
      <c r="J234" s="479">
        <f t="shared" si="7"/>
        <v>0</v>
      </c>
      <c r="K234" s="460">
        <f>SUM(H234:H234)</f>
        <v>0</v>
      </c>
      <c r="L234" s="460">
        <f>SUM(E234:E234)</f>
        <v>149</v>
      </c>
      <c r="M234" s="458" t="s">
        <v>1354</v>
      </c>
      <c r="N234" s="458" t="s">
        <v>968</v>
      </c>
    </row>
    <row r="235" spans="1:14" x14ac:dyDescent="0.3">
      <c r="A235" s="566">
        <v>92</v>
      </c>
      <c r="B235" s="566" t="s">
        <v>624</v>
      </c>
      <c r="C235" s="566" t="s">
        <v>784</v>
      </c>
      <c r="D235" s="566" t="s">
        <v>715</v>
      </c>
      <c r="E235" s="566">
        <v>422</v>
      </c>
      <c r="F235" s="574">
        <v>40</v>
      </c>
      <c r="G235" s="566">
        <v>43</v>
      </c>
      <c r="H235" s="566">
        <v>226</v>
      </c>
      <c r="I235" s="460">
        <f t="shared" si="6"/>
        <v>0</v>
      </c>
      <c r="J235" s="479">
        <f t="shared" si="7"/>
        <v>0</v>
      </c>
      <c r="K235" s="566">
        <f>SUM(H235:H236)</f>
        <v>226</v>
      </c>
      <c r="L235" s="566">
        <f>SUM(E235:E236)</f>
        <v>432</v>
      </c>
      <c r="M235" s="568" t="s">
        <v>1339</v>
      </c>
      <c r="N235" s="568" t="s">
        <v>744</v>
      </c>
    </row>
    <row r="236" spans="1:14" x14ac:dyDescent="0.3">
      <c r="A236" s="566">
        <v>276</v>
      </c>
      <c r="B236" s="566" t="s">
        <v>977</v>
      </c>
      <c r="C236" s="566" t="s">
        <v>978</v>
      </c>
      <c r="D236" s="566" t="s">
        <v>1075</v>
      </c>
      <c r="E236" s="566">
        <v>10</v>
      </c>
      <c r="F236" s="574"/>
      <c r="G236" s="566"/>
      <c r="H236" s="566"/>
      <c r="I236" s="460">
        <f t="shared" si="6"/>
        <v>0</v>
      </c>
      <c r="J236" s="479">
        <f t="shared" si="7"/>
        <v>0</v>
      </c>
      <c r="K236" s="566"/>
      <c r="L236" s="566"/>
      <c r="M236" s="568" t="s">
        <v>1339</v>
      </c>
      <c r="N236" s="568" t="s">
        <v>744</v>
      </c>
    </row>
    <row r="237" spans="1:14" x14ac:dyDescent="0.3">
      <c r="A237" s="460">
        <v>365</v>
      </c>
      <c r="B237" s="460" t="s">
        <v>1129</v>
      </c>
      <c r="C237" s="460" t="s">
        <v>1130</v>
      </c>
      <c r="D237" s="460" t="s">
        <v>1176</v>
      </c>
      <c r="E237" s="460">
        <v>64</v>
      </c>
      <c r="F237" s="467"/>
      <c r="I237" s="460">
        <f t="shared" si="6"/>
        <v>64</v>
      </c>
      <c r="J237" s="479">
        <f t="shared" si="7"/>
        <v>680.54450261780107</v>
      </c>
      <c r="K237" s="460">
        <f>SUM(H237:H237)</f>
        <v>0</v>
      </c>
      <c r="L237" s="460">
        <f>SUM(E237:E237)</f>
        <v>64</v>
      </c>
      <c r="M237" s="458" t="s">
        <v>1177</v>
      </c>
      <c r="N237" s="458" t="s">
        <v>1178</v>
      </c>
    </row>
    <row r="238" spans="1:14" x14ac:dyDescent="0.3">
      <c r="A238" s="460">
        <v>60</v>
      </c>
      <c r="B238" s="460" t="s">
        <v>624</v>
      </c>
      <c r="C238" s="460" t="s">
        <v>753</v>
      </c>
      <c r="D238" s="460" t="s">
        <v>729</v>
      </c>
      <c r="E238" s="460">
        <v>639</v>
      </c>
      <c r="F238" s="465">
        <v>76</v>
      </c>
      <c r="G238" s="460">
        <v>68</v>
      </c>
      <c r="H238" s="460">
        <v>663</v>
      </c>
      <c r="I238" s="460">
        <f t="shared" si="6"/>
        <v>0</v>
      </c>
      <c r="J238" s="479">
        <f t="shared" si="7"/>
        <v>0</v>
      </c>
      <c r="K238" s="460">
        <f>SUM(H238:H240)</f>
        <v>663</v>
      </c>
      <c r="L238" s="460">
        <f>SUM(E238:E240)</f>
        <v>713</v>
      </c>
      <c r="M238" s="458" t="s">
        <v>777</v>
      </c>
      <c r="N238" s="458" t="s">
        <v>778</v>
      </c>
    </row>
    <row r="239" spans="1:14" x14ac:dyDescent="0.3">
      <c r="A239" s="460">
        <v>290</v>
      </c>
      <c r="B239" s="460" t="s">
        <v>977</v>
      </c>
      <c r="C239" s="460" t="s">
        <v>1010</v>
      </c>
      <c r="D239" s="460" t="s">
        <v>1089</v>
      </c>
      <c r="E239" s="460">
        <v>10</v>
      </c>
      <c r="I239" s="460">
        <f t="shared" si="6"/>
        <v>0</v>
      </c>
      <c r="J239" s="479">
        <f t="shared" si="7"/>
        <v>0</v>
      </c>
      <c r="M239" s="458" t="s">
        <v>777</v>
      </c>
      <c r="N239" s="458" t="s">
        <v>778</v>
      </c>
    </row>
    <row r="240" spans="1:14" x14ac:dyDescent="0.3">
      <c r="A240" s="460">
        <v>375</v>
      </c>
      <c r="B240" s="460" t="s">
        <v>1129</v>
      </c>
      <c r="C240" s="460" t="s">
        <v>1130</v>
      </c>
      <c r="D240" s="460" t="s">
        <v>1189</v>
      </c>
      <c r="E240" s="460">
        <v>64</v>
      </c>
      <c r="I240" s="460">
        <f t="shared" si="6"/>
        <v>64</v>
      </c>
      <c r="J240" s="479">
        <f t="shared" si="7"/>
        <v>680.54450261780107</v>
      </c>
      <c r="M240" s="458" t="s">
        <v>777</v>
      </c>
      <c r="N240" s="458" t="s">
        <v>778</v>
      </c>
    </row>
    <row r="241" spans="1:14" x14ac:dyDescent="0.3">
      <c r="A241" s="460">
        <v>463</v>
      </c>
      <c r="B241" s="460" t="s">
        <v>1129</v>
      </c>
      <c r="C241" s="460" t="s">
        <v>1130</v>
      </c>
      <c r="D241" s="460" t="s">
        <v>1294</v>
      </c>
      <c r="E241" s="460">
        <v>64</v>
      </c>
      <c r="I241" s="460">
        <f t="shared" si="6"/>
        <v>64</v>
      </c>
      <c r="J241" s="479">
        <f t="shared" si="7"/>
        <v>680.54450261780107</v>
      </c>
      <c r="K241" s="460">
        <f>SUM(H241:H241)</f>
        <v>0</v>
      </c>
      <c r="L241" s="460">
        <f>SUM(E241:E241)</f>
        <v>64</v>
      </c>
      <c r="M241" s="458" t="s">
        <v>1295</v>
      </c>
    </row>
    <row r="242" spans="1:14" x14ac:dyDescent="0.3">
      <c r="A242" s="460">
        <v>82</v>
      </c>
      <c r="B242" s="460" t="s">
        <v>624</v>
      </c>
      <c r="C242" s="460" t="s">
        <v>784</v>
      </c>
      <c r="D242" s="460" t="s">
        <v>684</v>
      </c>
      <c r="E242" s="460">
        <v>415</v>
      </c>
      <c r="F242" s="465">
        <v>40</v>
      </c>
      <c r="G242" s="460">
        <v>43</v>
      </c>
      <c r="H242" s="460">
        <v>184</v>
      </c>
      <c r="I242" s="460">
        <f t="shared" si="6"/>
        <v>0</v>
      </c>
      <c r="J242" s="479">
        <f t="shared" si="7"/>
        <v>0</v>
      </c>
      <c r="K242" s="460">
        <f>SUM(H242:H244)</f>
        <v>184</v>
      </c>
      <c r="L242" s="460">
        <f>SUM(E242:E244)</f>
        <v>489</v>
      </c>
      <c r="M242" s="458" t="s">
        <v>809</v>
      </c>
      <c r="N242" s="458" t="s">
        <v>810</v>
      </c>
    </row>
    <row r="243" spans="1:14" x14ac:dyDescent="0.3">
      <c r="A243" s="460">
        <v>304</v>
      </c>
      <c r="B243" s="460" t="s">
        <v>977</v>
      </c>
      <c r="C243" s="460" t="s">
        <v>1029</v>
      </c>
      <c r="D243" s="460" t="s">
        <v>1103</v>
      </c>
      <c r="E243" s="460">
        <v>10</v>
      </c>
      <c r="I243" s="460">
        <f t="shared" si="6"/>
        <v>0</v>
      </c>
      <c r="J243" s="479">
        <f t="shared" si="7"/>
        <v>0</v>
      </c>
      <c r="M243" s="458" t="s">
        <v>809</v>
      </c>
      <c r="N243" s="458" t="s">
        <v>810</v>
      </c>
    </row>
    <row r="244" spans="1:14" x14ac:dyDescent="0.3">
      <c r="A244" s="460">
        <v>381</v>
      </c>
      <c r="B244" s="460" t="s">
        <v>1129</v>
      </c>
      <c r="C244" s="460" t="s">
        <v>1130</v>
      </c>
      <c r="D244" s="460" t="s">
        <v>1197</v>
      </c>
      <c r="E244" s="460">
        <v>64</v>
      </c>
      <c r="I244" s="460">
        <f t="shared" si="6"/>
        <v>64</v>
      </c>
      <c r="J244" s="479">
        <f t="shared" si="7"/>
        <v>680.54450261780107</v>
      </c>
      <c r="M244" s="458" t="s">
        <v>809</v>
      </c>
      <c r="N244" s="458" t="s">
        <v>810</v>
      </c>
    </row>
    <row r="245" spans="1:14" x14ac:dyDescent="0.3">
      <c r="A245" s="460">
        <v>80</v>
      </c>
      <c r="B245" s="460" t="s">
        <v>624</v>
      </c>
      <c r="C245" s="460" t="s">
        <v>784</v>
      </c>
      <c r="D245" s="460" t="s">
        <v>678</v>
      </c>
      <c r="E245" s="460">
        <v>729</v>
      </c>
      <c r="F245" s="465">
        <v>74</v>
      </c>
      <c r="G245" s="460">
        <v>80</v>
      </c>
      <c r="H245" s="460">
        <v>345</v>
      </c>
      <c r="I245" s="460">
        <f t="shared" si="6"/>
        <v>0</v>
      </c>
      <c r="J245" s="479">
        <f t="shared" si="7"/>
        <v>0</v>
      </c>
      <c r="K245" s="460">
        <f>SUM(H245:H247)</f>
        <v>345</v>
      </c>
      <c r="L245" s="460">
        <f>SUM(E245:E247)</f>
        <v>803</v>
      </c>
      <c r="M245" s="458" t="s">
        <v>807</v>
      </c>
      <c r="N245" s="458" t="s">
        <v>808</v>
      </c>
    </row>
    <row r="246" spans="1:14" x14ac:dyDescent="0.3">
      <c r="A246" s="460">
        <v>279</v>
      </c>
      <c r="B246" s="460" t="s">
        <v>977</v>
      </c>
      <c r="C246" s="460" t="s">
        <v>978</v>
      </c>
      <c r="D246" s="460" t="s">
        <v>1078</v>
      </c>
      <c r="E246" s="460">
        <v>10</v>
      </c>
      <c r="I246" s="460">
        <f t="shared" si="6"/>
        <v>0</v>
      </c>
      <c r="J246" s="479">
        <f t="shared" si="7"/>
        <v>0</v>
      </c>
      <c r="M246" s="458" t="s">
        <v>807</v>
      </c>
      <c r="N246" s="458" t="s">
        <v>808</v>
      </c>
    </row>
    <row r="247" spans="1:14" x14ac:dyDescent="0.3">
      <c r="A247" s="460">
        <v>357</v>
      </c>
      <c r="B247" s="460" t="s">
        <v>1129</v>
      </c>
      <c r="C247" s="460" t="s">
        <v>1130</v>
      </c>
      <c r="D247" s="460" t="s">
        <v>1166</v>
      </c>
      <c r="E247" s="460">
        <v>64</v>
      </c>
      <c r="I247" s="460">
        <f t="shared" si="6"/>
        <v>64</v>
      </c>
      <c r="J247" s="479">
        <f t="shared" si="7"/>
        <v>680.54450261780107</v>
      </c>
      <c r="M247" s="458" t="s">
        <v>807</v>
      </c>
      <c r="N247" s="458" t="s">
        <v>808</v>
      </c>
    </row>
    <row r="248" spans="1:14" ht="17.25" x14ac:dyDescent="0.3">
      <c r="A248" s="569">
        <v>55</v>
      </c>
      <c r="B248" s="569" t="s">
        <v>624</v>
      </c>
      <c r="C248" s="569" t="s">
        <v>753</v>
      </c>
      <c r="D248" s="569" t="s">
        <v>696</v>
      </c>
      <c r="E248" s="569">
        <v>621</v>
      </c>
      <c r="F248" s="570">
        <v>63</v>
      </c>
      <c r="G248" s="569">
        <v>68</v>
      </c>
      <c r="H248" s="569">
        <v>552</v>
      </c>
      <c r="I248" s="460">
        <f t="shared" si="6"/>
        <v>0</v>
      </c>
      <c r="J248" s="479">
        <f t="shared" si="7"/>
        <v>0</v>
      </c>
      <c r="K248" s="569">
        <f>SUM(H248:H249)</f>
        <v>552</v>
      </c>
      <c r="L248" s="569">
        <f>SUM(E248:E249)</f>
        <v>631</v>
      </c>
      <c r="M248" s="571" t="s">
        <v>1345</v>
      </c>
      <c r="N248" s="563"/>
    </row>
    <row r="249" spans="1:14" ht="17.25" x14ac:dyDescent="0.3">
      <c r="A249" s="569">
        <v>295</v>
      </c>
      <c r="B249" s="569" t="s">
        <v>977</v>
      </c>
      <c r="C249" s="569" t="s">
        <v>1010</v>
      </c>
      <c r="D249" s="569" t="s">
        <v>1094</v>
      </c>
      <c r="E249" s="569">
        <v>10</v>
      </c>
      <c r="F249" s="570"/>
      <c r="G249" s="569"/>
      <c r="H249" s="569"/>
      <c r="I249" s="460">
        <f t="shared" si="6"/>
        <v>0</v>
      </c>
      <c r="J249" s="479">
        <f t="shared" si="7"/>
        <v>0</v>
      </c>
      <c r="K249" s="569"/>
      <c r="L249" s="569"/>
      <c r="M249" s="571" t="s">
        <v>1345</v>
      </c>
      <c r="N249" s="563"/>
    </row>
    <row r="250" spans="1:14" x14ac:dyDescent="0.3">
      <c r="A250" s="460">
        <v>1</v>
      </c>
      <c r="B250" s="460" t="s">
        <v>624</v>
      </c>
      <c r="C250" s="460" t="s">
        <v>625</v>
      </c>
      <c r="D250" s="460" t="s">
        <v>626</v>
      </c>
      <c r="E250" s="460">
        <v>268</v>
      </c>
      <c r="F250" s="465">
        <v>30</v>
      </c>
      <c r="G250" s="460">
        <v>31</v>
      </c>
      <c r="H250" s="460">
        <v>58</v>
      </c>
      <c r="I250" s="460">
        <f t="shared" si="6"/>
        <v>0</v>
      </c>
      <c r="J250" s="479">
        <f t="shared" si="7"/>
        <v>0</v>
      </c>
      <c r="K250" s="460">
        <f>SUM(H250:H251)</f>
        <v>58</v>
      </c>
      <c r="L250" s="460">
        <f>SUM(E250:E251)</f>
        <v>278</v>
      </c>
      <c r="M250" s="458" t="s">
        <v>627</v>
      </c>
      <c r="N250" s="458" t="s">
        <v>628</v>
      </c>
    </row>
    <row r="251" spans="1:14" x14ac:dyDescent="0.3">
      <c r="A251" s="460">
        <v>185</v>
      </c>
      <c r="B251" s="460" t="s">
        <v>977</v>
      </c>
      <c r="C251" s="460" t="s">
        <v>978</v>
      </c>
      <c r="D251" s="460" t="s">
        <v>979</v>
      </c>
      <c r="E251" s="460">
        <v>10</v>
      </c>
      <c r="F251" s="467"/>
      <c r="I251" s="460">
        <f t="shared" si="6"/>
        <v>0</v>
      </c>
      <c r="J251" s="479">
        <f t="shared" si="7"/>
        <v>0</v>
      </c>
      <c r="M251" s="458" t="s">
        <v>627</v>
      </c>
      <c r="N251" s="458" t="s">
        <v>628</v>
      </c>
    </row>
    <row r="252" spans="1:14" x14ac:dyDescent="0.3">
      <c r="A252" s="569">
        <v>16</v>
      </c>
      <c r="B252" s="569" t="s">
        <v>624</v>
      </c>
      <c r="C252" s="569" t="s">
        <v>625</v>
      </c>
      <c r="D252" s="569" t="s">
        <v>670</v>
      </c>
      <c r="E252" s="569">
        <v>774</v>
      </c>
      <c r="F252" s="570">
        <v>79</v>
      </c>
      <c r="G252" s="569">
        <v>91</v>
      </c>
      <c r="H252" s="569">
        <v>227</v>
      </c>
      <c r="I252" s="460">
        <f t="shared" si="6"/>
        <v>0</v>
      </c>
      <c r="J252" s="479">
        <f t="shared" si="7"/>
        <v>0</v>
      </c>
      <c r="K252" s="569">
        <f>SUM(H252:H254)</f>
        <v>227</v>
      </c>
      <c r="L252" s="569">
        <f>SUM(E252:E254)</f>
        <v>848</v>
      </c>
      <c r="M252" s="571" t="s">
        <v>1454</v>
      </c>
      <c r="N252" s="571" t="s">
        <v>1351</v>
      </c>
    </row>
    <row r="253" spans="1:14" x14ac:dyDescent="0.3">
      <c r="A253" s="569">
        <v>212</v>
      </c>
      <c r="B253" s="569" t="s">
        <v>977</v>
      </c>
      <c r="C253" s="569" t="s">
        <v>978</v>
      </c>
      <c r="D253" s="569" t="s">
        <v>1006</v>
      </c>
      <c r="E253" s="569">
        <v>10</v>
      </c>
      <c r="F253" s="570"/>
      <c r="G253" s="569"/>
      <c r="H253" s="569"/>
      <c r="I253" s="460">
        <f t="shared" si="6"/>
        <v>0</v>
      </c>
      <c r="J253" s="479">
        <f t="shared" si="7"/>
        <v>0</v>
      </c>
      <c r="K253" s="569"/>
      <c r="L253" s="569"/>
      <c r="M253" s="571" t="s">
        <v>1454</v>
      </c>
      <c r="N253" s="571" t="s">
        <v>1351</v>
      </c>
    </row>
    <row r="254" spans="1:14" x14ac:dyDescent="0.3">
      <c r="A254" s="569">
        <v>419</v>
      </c>
      <c r="B254" s="569" t="s">
        <v>1129</v>
      </c>
      <c r="C254" s="569" t="s">
        <v>1130</v>
      </c>
      <c r="D254" s="569" t="s">
        <v>1241</v>
      </c>
      <c r="E254" s="569">
        <v>64</v>
      </c>
      <c r="F254" s="570"/>
      <c r="G254" s="569"/>
      <c r="H254" s="569"/>
      <c r="I254" s="460">
        <f t="shared" si="6"/>
        <v>64</v>
      </c>
      <c r="J254" s="479">
        <f t="shared" si="7"/>
        <v>680.54450261780107</v>
      </c>
      <c r="K254" s="569"/>
      <c r="L254" s="569"/>
      <c r="M254" s="571" t="s">
        <v>1454</v>
      </c>
      <c r="N254" s="571" t="s">
        <v>1351</v>
      </c>
    </row>
    <row r="255" spans="1:14" s="563" customFormat="1" ht="17.25" x14ac:dyDescent="0.3">
      <c r="A255" s="460">
        <v>405</v>
      </c>
      <c r="B255" s="460" t="s">
        <v>1129</v>
      </c>
      <c r="C255" s="460" t="s">
        <v>1130</v>
      </c>
      <c r="D255" s="460" t="s">
        <v>1225</v>
      </c>
      <c r="E255" s="460">
        <v>64</v>
      </c>
      <c r="F255" s="467"/>
      <c r="G255" s="460"/>
      <c r="H255" s="460"/>
      <c r="I255" s="460">
        <f t="shared" si="6"/>
        <v>64</v>
      </c>
      <c r="J255" s="479">
        <f t="shared" si="7"/>
        <v>680.54450261780107</v>
      </c>
      <c r="K255" s="460">
        <f>SUM(H255:H255)</f>
        <v>0</v>
      </c>
      <c r="L255" s="460">
        <f>SUM(E255:E255)</f>
        <v>64</v>
      </c>
      <c r="M255" s="458" t="s">
        <v>1226</v>
      </c>
      <c r="N255" s="458"/>
    </row>
    <row r="256" spans="1:14" x14ac:dyDescent="0.3">
      <c r="A256" s="460">
        <v>181</v>
      </c>
      <c r="B256" s="460" t="s">
        <v>942</v>
      </c>
      <c r="C256" s="460" t="s">
        <v>784</v>
      </c>
      <c r="D256" s="460" t="s">
        <v>955</v>
      </c>
      <c r="E256" s="460">
        <v>109</v>
      </c>
      <c r="F256" s="465">
        <v>17</v>
      </c>
      <c r="G256" s="460">
        <v>14</v>
      </c>
      <c r="I256" s="460">
        <f t="shared" si="6"/>
        <v>0</v>
      </c>
      <c r="J256" s="479">
        <f t="shared" si="7"/>
        <v>0</v>
      </c>
      <c r="K256" s="460">
        <f>SUM(H256:H258)</f>
        <v>0</v>
      </c>
      <c r="L256" s="460">
        <f>SUM(E256:E258)</f>
        <v>298</v>
      </c>
      <c r="M256" s="458" t="s">
        <v>974</v>
      </c>
      <c r="N256" s="458" t="s">
        <v>975</v>
      </c>
    </row>
    <row r="257" spans="1:14" x14ac:dyDescent="0.3">
      <c r="A257" s="460">
        <v>182</v>
      </c>
      <c r="B257" s="460" t="s">
        <v>942</v>
      </c>
      <c r="C257" s="460" t="s">
        <v>784</v>
      </c>
      <c r="D257" s="460" t="s">
        <v>956</v>
      </c>
      <c r="E257" s="460">
        <v>159</v>
      </c>
      <c r="F257" s="465">
        <v>27</v>
      </c>
      <c r="G257" s="460">
        <v>25</v>
      </c>
      <c r="I257" s="460">
        <f t="shared" si="6"/>
        <v>0</v>
      </c>
      <c r="J257" s="479">
        <f t="shared" si="7"/>
        <v>0</v>
      </c>
      <c r="M257" s="458" t="s">
        <v>974</v>
      </c>
      <c r="N257" s="458" t="s">
        <v>975</v>
      </c>
    </row>
    <row r="258" spans="1:14" x14ac:dyDescent="0.3">
      <c r="A258" s="460">
        <v>476</v>
      </c>
      <c r="B258" s="460" t="s">
        <v>1129</v>
      </c>
      <c r="C258" s="460" t="s">
        <v>1130</v>
      </c>
      <c r="D258" s="460" t="s">
        <v>1308</v>
      </c>
      <c r="E258" s="460">
        <v>30</v>
      </c>
      <c r="I258" s="460">
        <f t="shared" si="6"/>
        <v>30</v>
      </c>
      <c r="J258" s="479">
        <f t="shared" si="7"/>
        <v>319.00523560209427</v>
      </c>
      <c r="M258" s="458" t="s">
        <v>974</v>
      </c>
      <c r="N258" s="458" t="s">
        <v>975</v>
      </c>
    </row>
    <row r="259" spans="1:14" x14ac:dyDescent="0.3">
      <c r="A259" s="460">
        <v>132</v>
      </c>
      <c r="B259" s="460" t="s">
        <v>624</v>
      </c>
      <c r="C259" s="460" t="s">
        <v>845</v>
      </c>
      <c r="D259" s="460" t="s">
        <v>710</v>
      </c>
      <c r="E259" s="460">
        <v>532</v>
      </c>
      <c r="F259" s="465">
        <v>80</v>
      </c>
      <c r="G259" s="460">
        <v>54</v>
      </c>
      <c r="H259" s="460">
        <v>297</v>
      </c>
      <c r="I259" s="460">
        <f t="shared" ref="I259:I322" si="8">IF(B259="Parking",E259,0)</f>
        <v>0</v>
      </c>
      <c r="J259" s="479">
        <f t="shared" ref="J259:J322" si="9">I259 *(E$495/I$495)</f>
        <v>0</v>
      </c>
      <c r="K259" s="460">
        <f>SUM(H259:H261)</f>
        <v>297</v>
      </c>
      <c r="L259" s="460">
        <f>SUM(E259:E261)</f>
        <v>606</v>
      </c>
      <c r="M259" s="458" t="s">
        <v>887</v>
      </c>
      <c r="N259" s="458" t="s">
        <v>888</v>
      </c>
    </row>
    <row r="260" spans="1:14" x14ac:dyDescent="0.3">
      <c r="A260" s="460">
        <v>233</v>
      </c>
      <c r="B260" s="460" t="s">
        <v>977</v>
      </c>
      <c r="C260" s="460" t="s">
        <v>1029</v>
      </c>
      <c r="D260" s="460" t="s">
        <v>1030</v>
      </c>
      <c r="E260" s="460">
        <v>10</v>
      </c>
      <c r="I260" s="460">
        <f t="shared" si="8"/>
        <v>0</v>
      </c>
      <c r="J260" s="479">
        <f t="shared" si="9"/>
        <v>0</v>
      </c>
      <c r="M260" s="458" t="s">
        <v>887</v>
      </c>
      <c r="N260" s="458" t="s">
        <v>888</v>
      </c>
    </row>
    <row r="261" spans="1:14" x14ac:dyDescent="0.3">
      <c r="A261" s="460">
        <v>368</v>
      </c>
      <c r="B261" s="460" t="s">
        <v>1129</v>
      </c>
      <c r="C261" s="460" t="s">
        <v>1130</v>
      </c>
      <c r="D261" s="460" t="s">
        <v>1181</v>
      </c>
      <c r="E261" s="460">
        <v>64</v>
      </c>
      <c r="I261" s="460">
        <f t="shared" si="8"/>
        <v>64</v>
      </c>
      <c r="J261" s="479">
        <f t="shared" si="9"/>
        <v>680.54450261780107</v>
      </c>
      <c r="M261" s="458" t="s">
        <v>887</v>
      </c>
      <c r="N261" s="458" t="s">
        <v>888</v>
      </c>
    </row>
    <row r="262" spans="1:14" x14ac:dyDescent="0.3">
      <c r="A262" s="460">
        <v>152</v>
      </c>
      <c r="B262" s="460" t="s">
        <v>906</v>
      </c>
      <c r="C262" s="460" t="s">
        <v>907</v>
      </c>
      <c r="D262" s="460" t="s">
        <v>922</v>
      </c>
      <c r="E262" s="460">
        <v>124</v>
      </c>
      <c r="F262" s="465">
        <v>16</v>
      </c>
      <c r="G262" s="460">
        <v>12</v>
      </c>
      <c r="I262" s="460">
        <f t="shared" si="8"/>
        <v>0</v>
      </c>
      <c r="J262" s="479">
        <f t="shared" si="9"/>
        <v>0</v>
      </c>
      <c r="K262" s="460">
        <f>SUM(H262:H262)</f>
        <v>0</v>
      </c>
      <c r="L262" s="460">
        <f>SUM(E262:E262)</f>
        <v>124</v>
      </c>
      <c r="M262" s="458" t="s">
        <v>923</v>
      </c>
      <c r="N262" s="458" t="s">
        <v>924</v>
      </c>
    </row>
    <row r="263" spans="1:14" x14ac:dyDescent="0.3">
      <c r="A263" s="460">
        <v>109</v>
      </c>
      <c r="B263" s="460" t="s">
        <v>624</v>
      </c>
      <c r="C263" s="460" t="s">
        <v>845</v>
      </c>
      <c r="D263" s="460" t="s">
        <v>632</v>
      </c>
      <c r="E263" s="460">
        <v>596</v>
      </c>
      <c r="F263" s="465">
        <v>68</v>
      </c>
      <c r="G263" s="460">
        <v>72</v>
      </c>
      <c r="H263" s="460">
        <v>215</v>
      </c>
      <c r="I263" s="460">
        <f t="shared" si="8"/>
        <v>0</v>
      </c>
      <c r="J263" s="479">
        <f t="shared" si="9"/>
        <v>0</v>
      </c>
      <c r="K263" s="460">
        <f>SUM(H263:H266)</f>
        <v>215</v>
      </c>
      <c r="L263" s="460">
        <f>SUM(E263:E266)</f>
        <v>700</v>
      </c>
      <c r="M263" s="458" t="s">
        <v>855</v>
      </c>
      <c r="N263" s="458" t="s">
        <v>778</v>
      </c>
    </row>
    <row r="264" spans="1:14" x14ac:dyDescent="0.3">
      <c r="A264" s="460">
        <v>235</v>
      </c>
      <c r="B264" s="460" t="s">
        <v>977</v>
      </c>
      <c r="C264" s="460" t="s">
        <v>1032</v>
      </c>
      <c r="D264" s="460" t="s">
        <v>1033</v>
      </c>
      <c r="E264" s="460">
        <v>10</v>
      </c>
      <c r="I264" s="460">
        <f t="shared" si="8"/>
        <v>0</v>
      </c>
      <c r="J264" s="479">
        <f t="shared" si="9"/>
        <v>0</v>
      </c>
      <c r="M264" s="458" t="s">
        <v>855</v>
      </c>
      <c r="N264" s="458" t="s">
        <v>778</v>
      </c>
    </row>
    <row r="265" spans="1:14" x14ac:dyDescent="0.3">
      <c r="A265" s="460">
        <v>363</v>
      </c>
      <c r="B265" s="460" t="s">
        <v>1129</v>
      </c>
      <c r="C265" s="460" t="s">
        <v>1130</v>
      </c>
      <c r="D265" s="460" t="s">
        <v>1174</v>
      </c>
      <c r="E265" s="460">
        <v>64</v>
      </c>
      <c r="I265" s="460">
        <f t="shared" si="8"/>
        <v>64</v>
      </c>
      <c r="J265" s="479">
        <f t="shared" si="9"/>
        <v>680.54450261780107</v>
      </c>
      <c r="M265" s="458" t="s">
        <v>855</v>
      </c>
      <c r="N265" s="458" t="s">
        <v>778</v>
      </c>
    </row>
    <row r="266" spans="1:14" x14ac:dyDescent="0.3">
      <c r="A266" s="460">
        <v>482</v>
      </c>
      <c r="B266" s="460" t="s">
        <v>1129</v>
      </c>
      <c r="C266" s="460" t="s">
        <v>1130</v>
      </c>
      <c r="D266" s="460" t="s">
        <v>1314</v>
      </c>
      <c r="E266" s="460">
        <v>30</v>
      </c>
      <c r="I266" s="460">
        <f t="shared" si="8"/>
        <v>30</v>
      </c>
      <c r="J266" s="479">
        <f t="shared" si="9"/>
        <v>319.00523560209427</v>
      </c>
      <c r="M266" s="458" t="s">
        <v>855</v>
      </c>
      <c r="N266" s="458" t="s">
        <v>778</v>
      </c>
    </row>
    <row r="267" spans="1:14" x14ac:dyDescent="0.3">
      <c r="A267" s="460">
        <v>131</v>
      </c>
      <c r="B267" s="460" t="s">
        <v>624</v>
      </c>
      <c r="C267" s="460" t="s">
        <v>845</v>
      </c>
      <c r="D267" s="460" t="s">
        <v>704</v>
      </c>
      <c r="E267" s="460">
        <v>569</v>
      </c>
      <c r="F267" s="465">
        <v>61</v>
      </c>
      <c r="G267" s="460">
        <v>67</v>
      </c>
      <c r="H267" s="460">
        <v>331</v>
      </c>
      <c r="I267" s="460">
        <f t="shared" si="8"/>
        <v>0</v>
      </c>
      <c r="J267" s="479">
        <f t="shared" si="9"/>
        <v>0</v>
      </c>
      <c r="K267" s="460">
        <f>SUM(H267:H269)</f>
        <v>331</v>
      </c>
      <c r="L267" s="460">
        <f>SUM(E267:E269)</f>
        <v>643</v>
      </c>
      <c r="M267" s="458" t="s">
        <v>885</v>
      </c>
      <c r="N267" s="458" t="s">
        <v>886</v>
      </c>
    </row>
    <row r="268" spans="1:14" x14ac:dyDescent="0.3">
      <c r="A268" s="460">
        <v>318</v>
      </c>
      <c r="B268" s="460" t="s">
        <v>977</v>
      </c>
      <c r="C268" s="460" t="s">
        <v>1032</v>
      </c>
      <c r="D268" s="460" t="s">
        <v>1117</v>
      </c>
      <c r="E268" s="460">
        <v>10</v>
      </c>
      <c r="I268" s="460">
        <f t="shared" si="8"/>
        <v>0</v>
      </c>
      <c r="J268" s="479">
        <f t="shared" si="9"/>
        <v>0</v>
      </c>
      <c r="M268" s="458" t="s">
        <v>885</v>
      </c>
      <c r="N268" s="458" t="s">
        <v>886</v>
      </c>
    </row>
    <row r="269" spans="1:14" x14ac:dyDescent="0.3">
      <c r="A269" s="460">
        <v>404</v>
      </c>
      <c r="B269" s="460" t="s">
        <v>1129</v>
      </c>
      <c r="C269" s="460" t="s">
        <v>1130</v>
      </c>
      <c r="D269" s="460" t="s">
        <v>1224</v>
      </c>
      <c r="E269" s="460">
        <v>64</v>
      </c>
      <c r="I269" s="460">
        <f t="shared" si="8"/>
        <v>64</v>
      </c>
      <c r="J269" s="479">
        <f t="shared" si="9"/>
        <v>680.54450261780107</v>
      </c>
      <c r="M269" s="458" t="s">
        <v>885</v>
      </c>
      <c r="N269" s="458" t="s">
        <v>886</v>
      </c>
    </row>
    <row r="270" spans="1:14" x14ac:dyDescent="0.3">
      <c r="A270" s="460">
        <v>126</v>
      </c>
      <c r="B270" s="460" t="s">
        <v>624</v>
      </c>
      <c r="C270" s="460" t="s">
        <v>845</v>
      </c>
      <c r="D270" s="460" t="s">
        <v>690</v>
      </c>
      <c r="E270" s="460">
        <v>563</v>
      </c>
      <c r="F270" s="465">
        <v>60</v>
      </c>
      <c r="G270" s="460">
        <v>67</v>
      </c>
      <c r="H270" s="460">
        <v>297</v>
      </c>
      <c r="I270" s="460">
        <f t="shared" si="8"/>
        <v>0</v>
      </c>
      <c r="J270" s="479">
        <f t="shared" si="9"/>
        <v>0</v>
      </c>
      <c r="K270" s="460">
        <f>SUM(H270:H272)</f>
        <v>297</v>
      </c>
      <c r="L270" s="460">
        <f>SUM(E270:E272)</f>
        <v>637</v>
      </c>
      <c r="M270" s="458" t="s">
        <v>878</v>
      </c>
      <c r="N270" s="458" t="s">
        <v>879</v>
      </c>
    </row>
    <row r="271" spans="1:14" x14ac:dyDescent="0.3">
      <c r="A271" s="460">
        <v>314</v>
      </c>
      <c r="B271" s="460" t="s">
        <v>977</v>
      </c>
      <c r="C271" s="460" t="s">
        <v>1032</v>
      </c>
      <c r="D271" s="460" t="s">
        <v>1113</v>
      </c>
      <c r="E271" s="460">
        <v>10</v>
      </c>
      <c r="I271" s="460">
        <f t="shared" si="8"/>
        <v>0</v>
      </c>
      <c r="J271" s="479">
        <f t="shared" si="9"/>
        <v>0</v>
      </c>
      <c r="M271" s="458" t="s">
        <v>878</v>
      </c>
      <c r="N271" s="458" t="s">
        <v>879</v>
      </c>
    </row>
    <row r="272" spans="1:14" x14ac:dyDescent="0.3">
      <c r="A272" s="460">
        <v>437</v>
      </c>
      <c r="B272" s="460" t="s">
        <v>1129</v>
      </c>
      <c r="C272" s="460" t="s">
        <v>1130</v>
      </c>
      <c r="D272" s="460" t="s">
        <v>1262</v>
      </c>
      <c r="E272" s="460">
        <v>64</v>
      </c>
      <c r="I272" s="460">
        <f t="shared" si="8"/>
        <v>64</v>
      </c>
      <c r="J272" s="479">
        <f t="shared" si="9"/>
        <v>680.54450261780107</v>
      </c>
      <c r="M272" s="458" t="s">
        <v>878</v>
      </c>
      <c r="N272" s="458" t="s">
        <v>879</v>
      </c>
    </row>
    <row r="273" spans="1:14" x14ac:dyDescent="0.3">
      <c r="A273" s="460">
        <v>141</v>
      </c>
      <c r="B273" s="460" t="s">
        <v>624</v>
      </c>
      <c r="C273" s="460" t="s">
        <v>845</v>
      </c>
      <c r="D273" s="460" t="s">
        <v>742</v>
      </c>
      <c r="E273" s="460">
        <v>646</v>
      </c>
      <c r="F273" s="465">
        <v>87</v>
      </c>
      <c r="G273" s="460">
        <v>67</v>
      </c>
      <c r="H273" s="460">
        <v>429</v>
      </c>
      <c r="I273" s="460">
        <f t="shared" si="8"/>
        <v>0</v>
      </c>
      <c r="J273" s="479">
        <f t="shared" si="9"/>
        <v>0</v>
      </c>
      <c r="K273" s="460">
        <f>SUM(H273:H275)</f>
        <v>429</v>
      </c>
      <c r="L273" s="460">
        <f>SUM(E273:E275)</f>
        <v>720</v>
      </c>
      <c r="M273" s="458" t="s">
        <v>899</v>
      </c>
      <c r="N273" s="458" t="s">
        <v>900</v>
      </c>
    </row>
    <row r="274" spans="1:14" x14ac:dyDescent="0.3">
      <c r="A274" s="460">
        <v>243</v>
      </c>
      <c r="B274" s="460" t="s">
        <v>977</v>
      </c>
      <c r="C274" s="460" t="s">
        <v>1032</v>
      </c>
      <c r="D274" s="460" t="s">
        <v>1041</v>
      </c>
      <c r="E274" s="460">
        <v>10</v>
      </c>
      <c r="I274" s="460">
        <f t="shared" si="8"/>
        <v>0</v>
      </c>
      <c r="J274" s="479">
        <f t="shared" si="9"/>
        <v>0</v>
      </c>
      <c r="M274" s="458" t="s">
        <v>899</v>
      </c>
      <c r="N274" s="458" t="s">
        <v>900</v>
      </c>
    </row>
    <row r="275" spans="1:14" x14ac:dyDescent="0.3">
      <c r="A275" s="460">
        <v>372</v>
      </c>
      <c r="B275" s="460" t="s">
        <v>1129</v>
      </c>
      <c r="C275" s="460" t="s">
        <v>1130</v>
      </c>
      <c r="D275" s="460" t="s">
        <v>1186</v>
      </c>
      <c r="E275" s="460">
        <v>64</v>
      </c>
      <c r="I275" s="460">
        <f t="shared" si="8"/>
        <v>64</v>
      </c>
      <c r="J275" s="479">
        <f t="shared" si="9"/>
        <v>680.54450261780107</v>
      </c>
      <c r="M275" s="458" t="s">
        <v>899</v>
      </c>
      <c r="N275" s="458" t="s">
        <v>900</v>
      </c>
    </row>
    <row r="276" spans="1:14" x14ac:dyDescent="0.3">
      <c r="A276" s="460">
        <v>98</v>
      </c>
      <c r="B276" s="460" t="s">
        <v>624</v>
      </c>
      <c r="C276" s="460" t="s">
        <v>784</v>
      </c>
      <c r="D276" s="460" t="s">
        <v>733</v>
      </c>
      <c r="E276" s="460">
        <v>763</v>
      </c>
      <c r="F276" s="465">
        <v>77</v>
      </c>
      <c r="G276" s="460">
        <v>84</v>
      </c>
      <c r="H276" s="460">
        <v>482</v>
      </c>
      <c r="I276" s="460">
        <f t="shared" si="8"/>
        <v>0</v>
      </c>
      <c r="J276" s="479">
        <f t="shared" si="9"/>
        <v>0</v>
      </c>
      <c r="K276" s="460">
        <f>SUM(H276:H278)</f>
        <v>482</v>
      </c>
      <c r="L276" s="460">
        <f>SUM(E276:E278)</f>
        <v>837</v>
      </c>
      <c r="M276" s="458" t="s">
        <v>830</v>
      </c>
      <c r="N276" s="458" t="s">
        <v>831</v>
      </c>
    </row>
    <row r="277" spans="1:14" x14ac:dyDescent="0.3">
      <c r="A277" s="460">
        <v>254</v>
      </c>
      <c r="B277" s="460" t="s">
        <v>977</v>
      </c>
      <c r="C277" s="460" t="s">
        <v>978</v>
      </c>
      <c r="D277" s="460" t="s">
        <v>1052</v>
      </c>
      <c r="E277" s="460">
        <v>10</v>
      </c>
      <c r="F277" s="467"/>
      <c r="I277" s="460">
        <f t="shared" si="8"/>
        <v>0</v>
      </c>
      <c r="J277" s="479">
        <f t="shared" si="9"/>
        <v>0</v>
      </c>
      <c r="M277" s="458" t="s">
        <v>830</v>
      </c>
      <c r="N277" s="458" t="s">
        <v>831</v>
      </c>
    </row>
    <row r="278" spans="1:14" x14ac:dyDescent="0.3">
      <c r="A278" s="460">
        <v>421</v>
      </c>
      <c r="B278" s="460" t="s">
        <v>1129</v>
      </c>
      <c r="C278" s="460" t="s">
        <v>1130</v>
      </c>
      <c r="D278" s="460" t="s">
        <v>1243</v>
      </c>
      <c r="E278" s="460">
        <v>64</v>
      </c>
      <c r="I278" s="460">
        <f t="shared" si="8"/>
        <v>64</v>
      </c>
      <c r="J278" s="479">
        <f t="shared" si="9"/>
        <v>680.54450261780107</v>
      </c>
      <c r="M278" s="458" t="s">
        <v>830</v>
      </c>
      <c r="N278" s="458" t="s">
        <v>831</v>
      </c>
    </row>
    <row r="279" spans="1:14" x14ac:dyDescent="0.3">
      <c r="A279" s="460">
        <v>93</v>
      </c>
      <c r="B279" s="460" t="s">
        <v>624</v>
      </c>
      <c r="C279" s="460" t="s">
        <v>784</v>
      </c>
      <c r="D279" s="460" t="s">
        <v>718</v>
      </c>
      <c r="E279" s="460">
        <v>756</v>
      </c>
      <c r="F279" s="465">
        <v>77</v>
      </c>
      <c r="G279" s="460">
        <v>84</v>
      </c>
      <c r="H279" s="460">
        <v>442</v>
      </c>
      <c r="I279" s="460">
        <f t="shared" si="8"/>
        <v>0</v>
      </c>
      <c r="J279" s="479">
        <f t="shared" si="9"/>
        <v>0</v>
      </c>
      <c r="K279" s="460">
        <f>SUM(H279:H279)</f>
        <v>442</v>
      </c>
      <c r="L279" s="460">
        <f>SUM(E279:E279)</f>
        <v>756</v>
      </c>
      <c r="M279" s="458" t="s">
        <v>824</v>
      </c>
    </row>
    <row r="280" spans="1:14" x14ac:dyDescent="0.3">
      <c r="A280" s="460">
        <v>153</v>
      </c>
      <c r="B280" s="460" t="s">
        <v>906</v>
      </c>
      <c r="C280" s="460" t="s">
        <v>907</v>
      </c>
      <c r="D280" s="460" t="s">
        <v>925</v>
      </c>
      <c r="E280" s="460">
        <v>124</v>
      </c>
      <c r="F280" s="465">
        <v>16</v>
      </c>
      <c r="G280" s="460">
        <v>12</v>
      </c>
      <c r="I280" s="460">
        <f t="shared" si="8"/>
        <v>0</v>
      </c>
      <c r="J280" s="479">
        <f t="shared" si="9"/>
        <v>0</v>
      </c>
      <c r="K280" s="460">
        <f>SUM(H280:H280)</f>
        <v>0</v>
      </c>
      <c r="L280" s="460">
        <f>SUM(E280:E280)</f>
        <v>124</v>
      </c>
      <c r="M280" s="458" t="s">
        <v>926</v>
      </c>
      <c r="N280" s="458" t="s">
        <v>927</v>
      </c>
    </row>
    <row r="281" spans="1:14" x14ac:dyDescent="0.3">
      <c r="A281" s="460">
        <v>23</v>
      </c>
      <c r="B281" s="460" t="s">
        <v>624</v>
      </c>
      <c r="C281" s="460" t="s">
        <v>625</v>
      </c>
      <c r="D281" s="460" t="s">
        <v>690</v>
      </c>
      <c r="E281" s="460">
        <v>567</v>
      </c>
      <c r="F281" s="465">
        <v>62</v>
      </c>
      <c r="G281" s="460">
        <v>68</v>
      </c>
      <c r="H281" s="460">
        <v>192</v>
      </c>
      <c r="I281" s="460">
        <f t="shared" si="8"/>
        <v>0</v>
      </c>
      <c r="J281" s="479">
        <f t="shared" si="9"/>
        <v>0</v>
      </c>
      <c r="K281" s="460">
        <f>SUM(H281:H283)</f>
        <v>192</v>
      </c>
      <c r="L281" s="460">
        <f>SUM(E281:E283)</f>
        <v>641</v>
      </c>
      <c r="M281" s="458" t="s">
        <v>691</v>
      </c>
      <c r="N281" s="458" t="s">
        <v>692</v>
      </c>
    </row>
    <row r="282" spans="1:14" x14ac:dyDescent="0.3">
      <c r="A282" s="460">
        <v>203</v>
      </c>
      <c r="B282" s="460" t="s">
        <v>977</v>
      </c>
      <c r="C282" s="460" t="s">
        <v>978</v>
      </c>
      <c r="D282" s="460" t="s">
        <v>997</v>
      </c>
      <c r="E282" s="460">
        <v>10</v>
      </c>
      <c r="F282" s="467"/>
      <c r="I282" s="460">
        <f t="shared" si="8"/>
        <v>0</v>
      </c>
      <c r="J282" s="479">
        <f t="shared" si="9"/>
        <v>0</v>
      </c>
      <c r="M282" s="458" t="s">
        <v>691</v>
      </c>
      <c r="N282" s="458" t="s">
        <v>692</v>
      </c>
    </row>
    <row r="283" spans="1:14" x14ac:dyDescent="0.3">
      <c r="A283" s="460">
        <v>453</v>
      </c>
      <c r="B283" s="460" t="s">
        <v>1129</v>
      </c>
      <c r="C283" s="460" t="s">
        <v>1130</v>
      </c>
      <c r="D283" s="460" t="s">
        <v>1284</v>
      </c>
      <c r="E283" s="460">
        <v>64</v>
      </c>
      <c r="I283" s="460">
        <f t="shared" si="8"/>
        <v>64</v>
      </c>
      <c r="J283" s="479">
        <f t="shared" si="9"/>
        <v>680.54450261780107</v>
      </c>
      <c r="M283" s="458" t="s">
        <v>691</v>
      </c>
      <c r="N283" s="458" t="s">
        <v>692</v>
      </c>
    </row>
    <row r="284" spans="1:14" x14ac:dyDescent="0.3">
      <c r="A284" s="460">
        <v>6</v>
      </c>
      <c r="B284" s="460" t="s">
        <v>624</v>
      </c>
      <c r="C284" s="460" t="s">
        <v>625</v>
      </c>
      <c r="D284" s="460" t="s">
        <v>641</v>
      </c>
      <c r="E284" s="460">
        <v>562</v>
      </c>
      <c r="F284" s="465">
        <v>57</v>
      </c>
      <c r="G284" s="460">
        <v>65</v>
      </c>
      <c r="H284" s="460">
        <v>121</v>
      </c>
      <c r="I284" s="460">
        <f t="shared" si="8"/>
        <v>0</v>
      </c>
      <c r="J284" s="479">
        <f t="shared" si="9"/>
        <v>0</v>
      </c>
      <c r="K284" s="460">
        <f>SUM(H284:H287)</f>
        <v>121</v>
      </c>
      <c r="L284" s="460">
        <f>SUM(E284:E287)</f>
        <v>700</v>
      </c>
      <c r="M284" s="458" t="s">
        <v>642</v>
      </c>
      <c r="N284" s="458" t="s">
        <v>643</v>
      </c>
    </row>
    <row r="285" spans="1:14" x14ac:dyDescent="0.3">
      <c r="A285" s="460">
        <v>227</v>
      </c>
      <c r="B285" s="460" t="s">
        <v>977</v>
      </c>
      <c r="C285" s="460" t="s">
        <v>1010</v>
      </c>
      <c r="D285" s="460" t="s">
        <v>1023</v>
      </c>
      <c r="E285" s="460">
        <v>10</v>
      </c>
      <c r="I285" s="460">
        <f t="shared" si="8"/>
        <v>0</v>
      </c>
      <c r="J285" s="479">
        <f t="shared" si="9"/>
        <v>0</v>
      </c>
      <c r="M285" s="458" t="s">
        <v>642</v>
      </c>
      <c r="N285" s="458" t="s">
        <v>643</v>
      </c>
    </row>
    <row r="286" spans="1:14" x14ac:dyDescent="0.3">
      <c r="A286" s="460">
        <v>334</v>
      </c>
      <c r="B286" s="460" t="s">
        <v>1129</v>
      </c>
      <c r="C286" s="460" t="s">
        <v>1130</v>
      </c>
      <c r="D286" s="460" t="s">
        <v>1136</v>
      </c>
      <c r="E286" s="460">
        <v>64</v>
      </c>
      <c r="I286" s="460">
        <f t="shared" si="8"/>
        <v>64</v>
      </c>
      <c r="J286" s="479">
        <f t="shared" si="9"/>
        <v>680.54450261780107</v>
      </c>
      <c r="M286" s="458" t="s">
        <v>642</v>
      </c>
      <c r="N286" s="458" t="s">
        <v>643</v>
      </c>
    </row>
    <row r="287" spans="1:14" x14ac:dyDescent="0.3">
      <c r="A287" s="460">
        <v>383</v>
      </c>
      <c r="B287" s="460" t="s">
        <v>1129</v>
      </c>
      <c r="C287" s="460" t="s">
        <v>1130</v>
      </c>
      <c r="D287" s="460" t="s">
        <v>1199</v>
      </c>
      <c r="E287" s="460">
        <v>64</v>
      </c>
      <c r="I287" s="460">
        <f t="shared" si="8"/>
        <v>64</v>
      </c>
      <c r="J287" s="479">
        <f t="shared" si="9"/>
        <v>680.54450261780107</v>
      </c>
      <c r="M287" s="458" t="s">
        <v>642</v>
      </c>
      <c r="N287" s="458" t="s">
        <v>643</v>
      </c>
    </row>
    <row r="288" spans="1:14" x14ac:dyDescent="0.3">
      <c r="A288" s="460">
        <v>2</v>
      </c>
      <c r="B288" s="460" t="s">
        <v>624</v>
      </c>
      <c r="C288" s="460" t="s">
        <v>625</v>
      </c>
      <c r="D288" s="460" t="s">
        <v>629</v>
      </c>
      <c r="E288" s="460">
        <v>872</v>
      </c>
      <c r="F288" s="465">
        <v>106</v>
      </c>
      <c r="G288" s="460">
        <v>105</v>
      </c>
      <c r="H288" s="460">
        <v>195</v>
      </c>
      <c r="I288" s="460">
        <f t="shared" si="8"/>
        <v>0</v>
      </c>
      <c r="J288" s="479">
        <f t="shared" si="9"/>
        <v>0</v>
      </c>
      <c r="K288" s="460">
        <f>SUM(H288:H290)</f>
        <v>195</v>
      </c>
      <c r="L288" s="460">
        <f>SUM(E288:E290)</f>
        <v>946</v>
      </c>
      <c r="M288" s="458" t="s">
        <v>630</v>
      </c>
      <c r="N288" s="458" t="s">
        <v>631</v>
      </c>
    </row>
    <row r="289" spans="1:14" x14ac:dyDescent="0.3">
      <c r="A289" s="460">
        <v>205</v>
      </c>
      <c r="B289" s="460" t="s">
        <v>977</v>
      </c>
      <c r="C289" s="460" t="s">
        <v>978</v>
      </c>
      <c r="D289" s="460" t="s">
        <v>999</v>
      </c>
      <c r="E289" s="460">
        <v>10</v>
      </c>
      <c r="F289" s="467"/>
      <c r="I289" s="460">
        <f t="shared" si="8"/>
        <v>0</v>
      </c>
      <c r="J289" s="479">
        <f t="shared" si="9"/>
        <v>0</v>
      </c>
      <c r="M289" s="458" t="s">
        <v>630</v>
      </c>
      <c r="N289" s="458" t="s">
        <v>631</v>
      </c>
    </row>
    <row r="290" spans="1:14" x14ac:dyDescent="0.3">
      <c r="A290" s="460">
        <v>420</v>
      </c>
      <c r="B290" s="460" t="s">
        <v>1129</v>
      </c>
      <c r="C290" s="460" t="s">
        <v>1130</v>
      </c>
      <c r="D290" s="460" t="s">
        <v>1242</v>
      </c>
      <c r="E290" s="460">
        <v>64</v>
      </c>
      <c r="I290" s="460">
        <f t="shared" si="8"/>
        <v>64</v>
      </c>
      <c r="J290" s="479">
        <f t="shared" si="9"/>
        <v>680.54450261780107</v>
      </c>
      <c r="M290" s="458" t="s">
        <v>630</v>
      </c>
      <c r="N290" s="458" t="s">
        <v>631</v>
      </c>
    </row>
    <row r="291" spans="1:14" x14ac:dyDescent="0.3">
      <c r="A291" s="460">
        <v>118</v>
      </c>
      <c r="B291" s="460" t="s">
        <v>624</v>
      </c>
      <c r="C291" s="460" t="s">
        <v>845</v>
      </c>
      <c r="D291" s="460" t="s">
        <v>664</v>
      </c>
      <c r="E291" s="460">
        <v>291</v>
      </c>
      <c r="F291" s="465">
        <v>30</v>
      </c>
      <c r="G291" s="460">
        <v>31</v>
      </c>
      <c r="H291" s="460">
        <v>125</v>
      </c>
      <c r="I291" s="460">
        <f t="shared" si="8"/>
        <v>0</v>
      </c>
      <c r="J291" s="479">
        <f t="shared" si="9"/>
        <v>0</v>
      </c>
      <c r="K291" s="460">
        <f>SUM(H291:H292)</f>
        <v>125</v>
      </c>
      <c r="L291" s="460">
        <f>SUM(E291:E292)</f>
        <v>301</v>
      </c>
      <c r="M291" s="458" t="s">
        <v>866</v>
      </c>
      <c r="N291" s="458" t="s">
        <v>838</v>
      </c>
    </row>
    <row r="292" spans="1:14" x14ac:dyDescent="0.3">
      <c r="A292" s="460">
        <v>326</v>
      </c>
      <c r="B292" s="460" t="s">
        <v>977</v>
      </c>
      <c r="C292" s="460" t="s">
        <v>1032</v>
      </c>
      <c r="D292" s="460" t="s">
        <v>1125</v>
      </c>
      <c r="E292" s="460">
        <v>10</v>
      </c>
      <c r="I292" s="460">
        <f t="shared" si="8"/>
        <v>0</v>
      </c>
      <c r="J292" s="479">
        <f t="shared" si="9"/>
        <v>0</v>
      </c>
      <c r="M292" s="458" t="s">
        <v>866</v>
      </c>
      <c r="N292" s="458" t="s">
        <v>838</v>
      </c>
    </row>
    <row r="293" spans="1:14" x14ac:dyDescent="0.3">
      <c r="A293" s="460">
        <v>144</v>
      </c>
      <c r="B293" s="460" t="s">
        <v>624</v>
      </c>
      <c r="C293" s="460" t="s">
        <v>901</v>
      </c>
      <c r="D293" s="460" t="s">
        <v>661</v>
      </c>
      <c r="E293" s="460">
        <v>859</v>
      </c>
      <c r="F293" s="465">
        <v>92</v>
      </c>
      <c r="G293" s="460">
        <v>96</v>
      </c>
      <c r="H293" s="460">
        <v>2668</v>
      </c>
      <c r="I293" s="460">
        <f t="shared" si="8"/>
        <v>0</v>
      </c>
      <c r="J293" s="479">
        <f t="shared" si="9"/>
        <v>0</v>
      </c>
      <c r="K293" s="460">
        <f>SUM(H293:H295)</f>
        <v>2668</v>
      </c>
      <c r="L293" s="460">
        <f>SUM(E293:E295)</f>
        <v>933</v>
      </c>
      <c r="M293" s="458" t="s">
        <v>904</v>
      </c>
      <c r="N293" s="458" t="s">
        <v>805</v>
      </c>
    </row>
    <row r="294" spans="1:14" x14ac:dyDescent="0.3">
      <c r="A294" s="460">
        <v>246</v>
      </c>
      <c r="B294" s="460" t="s">
        <v>977</v>
      </c>
      <c r="C294" s="460" t="s">
        <v>1032</v>
      </c>
      <c r="D294" s="460" t="s">
        <v>1044</v>
      </c>
      <c r="E294" s="460">
        <v>10</v>
      </c>
      <c r="I294" s="460">
        <f t="shared" si="8"/>
        <v>0</v>
      </c>
      <c r="J294" s="479">
        <f t="shared" si="9"/>
        <v>0</v>
      </c>
      <c r="M294" s="458" t="s">
        <v>904</v>
      </c>
      <c r="N294" s="458" t="s">
        <v>805</v>
      </c>
    </row>
    <row r="295" spans="1:14" x14ac:dyDescent="0.3">
      <c r="A295" s="460">
        <v>336</v>
      </c>
      <c r="B295" s="460" t="s">
        <v>1129</v>
      </c>
      <c r="C295" s="460" t="s">
        <v>1130</v>
      </c>
      <c r="D295" s="460" t="s">
        <v>1138</v>
      </c>
      <c r="E295" s="460">
        <v>64</v>
      </c>
      <c r="I295" s="460">
        <f t="shared" si="8"/>
        <v>64</v>
      </c>
      <c r="J295" s="479">
        <f t="shared" si="9"/>
        <v>680.54450261780107</v>
      </c>
      <c r="M295" s="458" t="s">
        <v>904</v>
      </c>
      <c r="N295" s="458" t="s">
        <v>805</v>
      </c>
    </row>
    <row r="296" spans="1:14" x14ac:dyDescent="0.3">
      <c r="A296" s="460">
        <v>97</v>
      </c>
      <c r="B296" s="460" t="s">
        <v>624</v>
      </c>
      <c r="C296" s="460" t="s">
        <v>784</v>
      </c>
      <c r="D296" s="460" t="s">
        <v>732</v>
      </c>
      <c r="E296" s="460">
        <v>426</v>
      </c>
      <c r="F296" s="465">
        <v>40</v>
      </c>
      <c r="G296" s="460">
        <v>43</v>
      </c>
      <c r="H296" s="460">
        <v>246</v>
      </c>
      <c r="I296" s="460">
        <f t="shared" si="8"/>
        <v>0</v>
      </c>
      <c r="J296" s="479">
        <f t="shared" si="9"/>
        <v>0</v>
      </c>
      <c r="K296" s="460">
        <f>SUM(H296:H297)</f>
        <v>246</v>
      </c>
      <c r="L296" s="460">
        <f>SUM(E296:E297)</f>
        <v>436</v>
      </c>
      <c r="M296" s="458" t="s">
        <v>828</v>
      </c>
      <c r="N296" s="458" t="s">
        <v>829</v>
      </c>
    </row>
    <row r="297" spans="1:14" x14ac:dyDescent="0.3">
      <c r="A297" s="460">
        <v>262</v>
      </c>
      <c r="B297" s="460" t="s">
        <v>977</v>
      </c>
      <c r="C297" s="460" t="s">
        <v>978</v>
      </c>
      <c r="D297" s="460" t="s">
        <v>1061</v>
      </c>
      <c r="E297" s="460">
        <v>10</v>
      </c>
      <c r="F297" s="467"/>
      <c r="I297" s="460">
        <f t="shared" si="8"/>
        <v>0</v>
      </c>
      <c r="J297" s="479">
        <f t="shared" si="9"/>
        <v>0</v>
      </c>
      <c r="M297" s="458" t="s">
        <v>828</v>
      </c>
      <c r="N297" s="458" t="s">
        <v>829</v>
      </c>
    </row>
    <row r="298" spans="1:14" x14ac:dyDescent="0.3">
      <c r="A298" s="460">
        <v>171</v>
      </c>
      <c r="B298" s="460" t="s">
        <v>942</v>
      </c>
      <c r="C298" s="460" t="s">
        <v>625</v>
      </c>
      <c r="D298" s="460" t="s">
        <v>961</v>
      </c>
      <c r="E298" s="460">
        <v>109</v>
      </c>
      <c r="F298" s="467">
        <v>20</v>
      </c>
      <c r="G298" s="460">
        <v>18</v>
      </c>
      <c r="I298" s="460">
        <f t="shared" si="8"/>
        <v>0</v>
      </c>
      <c r="J298" s="479">
        <f t="shared" si="9"/>
        <v>0</v>
      </c>
      <c r="K298" s="460">
        <f>SUM(H298:H299)</f>
        <v>0</v>
      </c>
      <c r="L298" s="460">
        <f>SUM(E298:E299)</f>
        <v>193</v>
      </c>
      <c r="M298" s="458" t="s">
        <v>962</v>
      </c>
    </row>
    <row r="299" spans="1:14" x14ac:dyDescent="0.3">
      <c r="A299" s="460">
        <v>172</v>
      </c>
      <c r="B299" s="460" t="s">
        <v>942</v>
      </c>
      <c r="C299" s="460" t="s">
        <v>625</v>
      </c>
      <c r="D299" s="460" t="s">
        <v>963</v>
      </c>
      <c r="E299" s="460">
        <v>84</v>
      </c>
      <c r="F299" s="467">
        <v>12</v>
      </c>
      <c r="G299" s="460">
        <v>10</v>
      </c>
      <c r="I299" s="460">
        <f t="shared" si="8"/>
        <v>0</v>
      </c>
      <c r="J299" s="479">
        <f t="shared" si="9"/>
        <v>0</v>
      </c>
      <c r="M299" s="458" t="s">
        <v>962</v>
      </c>
    </row>
    <row r="300" spans="1:14" x14ac:dyDescent="0.3">
      <c r="A300" s="460">
        <v>54</v>
      </c>
      <c r="B300" s="460" t="s">
        <v>624</v>
      </c>
      <c r="C300" s="460" t="s">
        <v>753</v>
      </c>
      <c r="D300" s="460" t="s">
        <v>681</v>
      </c>
      <c r="E300" s="460">
        <v>621</v>
      </c>
      <c r="F300" s="465">
        <v>64</v>
      </c>
      <c r="G300" s="460">
        <v>68</v>
      </c>
      <c r="H300" s="460">
        <v>497</v>
      </c>
      <c r="I300" s="460">
        <f t="shared" si="8"/>
        <v>0</v>
      </c>
      <c r="J300" s="479">
        <f t="shared" si="9"/>
        <v>0</v>
      </c>
      <c r="K300" s="460">
        <f>SUM(H300:H301)</f>
        <v>497</v>
      </c>
      <c r="L300" s="460">
        <f>SUM(E300:E301)</f>
        <v>631</v>
      </c>
      <c r="M300" s="458" t="s">
        <v>766</v>
      </c>
      <c r="N300" s="458" t="s">
        <v>767</v>
      </c>
    </row>
    <row r="301" spans="1:14" x14ac:dyDescent="0.3">
      <c r="A301" s="460">
        <v>301</v>
      </c>
      <c r="B301" s="460" t="s">
        <v>977</v>
      </c>
      <c r="C301" s="460" t="s">
        <v>1010</v>
      </c>
      <c r="D301" s="460" t="s">
        <v>1100</v>
      </c>
      <c r="E301" s="460">
        <v>10</v>
      </c>
      <c r="I301" s="460">
        <f t="shared" si="8"/>
        <v>0</v>
      </c>
      <c r="J301" s="479">
        <f t="shared" si="9"/>
        <v>0</v>
      </c>
      <c r="M301" s="458" t="s">
        <v>766</v>
      </c>
      <c r="N301" s="458" t="s">
        <v>767</v>
      </c>
    </row>
    <row r="302" spans="1:14" x14ac:dyDescent="0.3">
      <c r="A302" s="460">
        <v>35</v>
      </c>
      <c r="B302" s="460" t="s">
        <v>624</v>
      </c>
      <c r="C302" s="460" t="s">
        <v>625</v>
      </c>
      <c r="D302" s="460" t="s">
        <v>721</v>
      </c>
      <c r="E302" s="460">
        <v>579</v>
      </c>
      <c r="F302" s="465">
        <v>62</v>
      </c>
      <c r="G302" s="460">
        <v>68</v>
      </c>
      <c r="H302" s="460">
        <v>234</v>
      </c>
      <c r="I302" s="460">
        <f t="shared" si="8"/>
        <v>0</v>
      </c>
      <c r="J302" s="479">
        <f t="shared" si="9"/>
        <v>0</v>
      </c>
      <c r="K302" s="460">
        <f>SUM(H302:H304)</f>
        <v>234</v>
      </c>
      <c r="L302" s="460">
        <f>SUM(E302:E304)</f>
        <v>653</v>
      </c>
      <c r="M302" s="458" t="s">
        <v>722</v>
      </c>
      <c r="N302" s="458" t="s">
        <v>723</v>
      </c>
    </row>
    <row r="303" spans="1:14" x14ac:dyDescent="0.3">
      <c r="A303" s="460">
        <v>224</v>
      </c>
      <c r="B303" s="460" t="s">
        <v>977</v>
      </c>
      <c r="C303" s="460" t="s">
        <v>1010</v>
      </c>
      <c r="D303" s="460" t="s">
        <v>1019</v>
      </c>
      <c r="E303" s="460">
        <v>10</v>
      </c>
      <c r="I303" s="460">
        <f t="shared" si="8"/>
        <v>0</v>
      </c>
      <c r="J303" s="479">
        <f t="shared" si="9"/>
        <v>0</v>
      </c>
      <c r="M303" s="458" t="s">
        <v>722</v>
      </c>
      <c r="N303" s="458" t="s">
        <v>723</v>
      </c>
    </row>
    <row r="304" spans="1:14" x14ac:dyDescent="0.3">
      <c r="A304" s="460">
        <v>422</v>
      </c>
      <c r="B304" s="460" t="s">
        <v>1129</v>
      </c>
      <c r="C304" s="460" t="s">
        <v>1130</v>
      </c>
      <c r="D304" s="460" t="s">
        <v>1244</v>
      </c>
      <c r="E304" s="460">
        <v>64</v>
      </c>
      <c r="I304" s="460">
        <f t="shared" si="8"/>
        <v>64</v>
      </c>
      <c r="J304" s="479">
        <f t="shared" si="9"/>
        <v>680.54450261780107</v>
      </c>
      <c r="M304" s="458" t="s">
        <v>722</v>
      </c>
      <c r="N304" s="458" t="s">
        <v>723</v>
      </c>
    </row>
    <row r="305" spans="1:14" x14ac:dyDescent="0.3">
      <c r="A305" s="460">
        <v>10</v>
      </c>
      <c r="B305" s="460" t="s">
        <v>624</v>
      </c>
      <c r="C305" s="460" t="s">
        <v>625</v>
      </c>
      <c r="D305" s="460" t="s">
        <v>652</v>
      </c>
      <c r="E305" s="460">
        <v>767</v>
      </c>
      <c r="F305" s="465">
        <v>79</v>
      </c>
      <c r="G305" s="460">
        <v>91</v>
      </c>
      <c r="H305" s="460">
        <v>199</v>
      </c>
      <c r="I305" s="460">
        <f t="shared" si="8"/>
        <v>0</v>
      </c>
      <c r="J305" s="479">
        <f t="shared" si="9"/>
        <v>0</v>
      </c>
      <c r="K305" s="460">
        <f>SUM(H305:H309)</f>
        <v>296</v>
      </c>
      <c r="L305" s="460">
        <f>SUM(E305:E309)</f>
        <v>1130</v>
      </c>
      <c r="M305" s="458" t="s">
        <v>653</v>
      </c>
      <c r="N305" s="458" t="s">
        <v>654</v>
      </c>
    </row>
    <row r="306" spans="1:14" x14ac:dyDescent="0.3">
      <c r="A306" s="460">
        <v>25</v>
      </c>
      <c r="B306" s="460" t="s">
        <v>624</v>
      </c>
      <c r="C306" s="460" t="s">
        <v>625</v>
      </c>
      <c r="D306" s="460" t="s">
        <v>696</v>
      </c>
      <c r="E306" s="460">
        <v>279</v>
      </c>
      <c r="F306" s="465">
        <v>30</v>
      </c>
      <c r="G306" s="460">
        <v>31</v>
      </c>
      <c r="H306" s="460">
        <v>97</v>
      </c>
      <c r="I306" s="460">
        <f t="shared" si="8"/>
        <v>0</v>
      </c>
      <c r="J306" s="479">
        <f t="shared" si="9"/>
        <v>0</v>
      </c>
      <c r="M306" s="458" t="s">
        <v>653</v>
      </c>
      <c r="N306" s="458" t="s">
        <v>654</v>
      </c>
    </row>
    <row r="307" spans="1:14" x14ac:dyDescent="0.3">
      <c r="A307" s="460">
        <v>194</v>
      </c>
      <c r="B307" s="460" t="s">
        <v>977</v>
      </c>
      <c r="C307" s="460" t="s">
        <v>978</v>
      </c>
      <c r="D307" s="460" t="s">
        <v>988</v>
      </c>
      <c r="E307" s="460">
        <v>10</v>
      </c>
      <c r="F307" s="467"/>
      <c r="I307" s="460">
        <f t="shared" si="8"/>
        <v>0</v>
      </c>
      <c r="J307" s="479">
        <f t="shared" si="9"/>
        <v>0</v>
      </c>
      <c r="M307" s="458" t="s">
        <v>653</v>
      </c>
      <c r="N307" s="458" t="s">
        <v>654</v>
      </c>
    </row>
    <row r="308" spans="1:14" x14ac:dyDescent="0.3">
      <c r="A308" s="460">
        <v>213</v>
      </c>
      <c r="B308" s="460" t="s">
        <v>977</v>
      </c>
      <c r="C308" s="460" t="s">
        <v>978</v>
      </c>
      <c r="D308" s="460" t="s">
        <v>1007</v>
      </c>
      <c r="E308" s="460">
        <v>10</v>
      </c>
      <c r="F308" s="467"/>
      <c r="I308" s="460">
        <f t="shared" si="8"/>
        <v>0</v>
      </c>
      <c r="J308" s="479">
        <f t="shared" si="9"/>
        <v>0</v>
      </c>
      <c r="M308" s="458" t="s">
        <v>653</v>
      </c>
      <c r="N308" s="458" t="s">
        <v>654</v>
      </c>
    </row>
    <row r="309" spans="1:14" x14ac:dyDescent="0.3">
      <c r="A309" s="460">
        <v>465</v>
      </c>
      <c r="B309" s="460" t="s">
        <v>1129</v>
      </c>
      <c r="C309" s="460" t="s">
        <v>1130</v>
      </c>
      <c r="D309" s="460" t="s">
        <v>1297</v>
      </c>
      <c r="E309" s="460">
        <v>64</v>
      </c>
      <c r="I309" s="460">
        <f t="shared" si="8"/>
        <v>64</v>
      </c>
      <c r="J309" s="479">
        <f t="shared" si="9"/>
        <v>680.54450261780107</v>
      </c>
      <c r="M309" s="458" t="s">
        <v>653</v>
      </c>
      <c r="N309" s="458" t="s">
        <v>654</v>
      </c>
    </row>
    <row r="310" spans="1:14" x14ac:dyDescent="0.3">
      <c r="A310" s="460">
        <v>57</v>
      </c>
      <c r="B310" s="460" t="s">
        <v>624</v>
      </c>
      <c r="C310" s="460" t="s">
        <v>753</v>
      </c>
      <c r="D310" s="460" t="s">
        <v>710</v>
      </c>
      <c r="E310" s="460">
        <v>627</v>
      </c>
      <c r="F310" s="465">
        <v>63</v>
      </c>
      <c r="G310" s="460">
        <v>68</v>
      </c>
      <c r="H310" s="460">
        <v>607</v>
      </c>
      <c r="I310" s="460">
        <f t="shared" si="8"/>
        <v>0</v>
      </c>
      <c r="J310" s="479">
        <f t="shared" si="9"/>
        <v>0</v>
      </c>
      <c r="K310" s="460">
        <f>SUM(H310:H312)</f>
        <v>607</v>
      </c>
      <c r="L310" s="460">
        <f>SUM(E310:E312)</f>
        <v>701</v>
      </c>
      <c r="M310" s="458" t="s">
        <v>772</v>
      </c>
      <c r="N310" s="458" t="s">
        <v>773</v>
      </c>
    </row>
    <row r="311" spans="1:14" x14ac:dyDescent="0.3">
      <c r="A311" s="460">
        <v>291</v>
      </c>
      <c r="B311" s="460" t="s">
        <v>977</v>
      </c>
      <c r="C311" s="460" t="s">
        <v>1010</v>
      </c>
      <c r="D311" s="460" t="s">
        <v>1090</v>
      </c>
      <c r="E311" s="460">
        <v>10</v>
      </c>
      <c r="I311" s="460">
        <f t="shared" si="8"/>
        <v>0</v>
      </c>
      <c r="J311" s="479">
        <f t="shared" si="9"/>
        <v>0</v>
      </c>
      <c r="M311" s="458" t="s">
        <v>772</v>
      </c>
      <c r="N311" s="458" t="s">
        <v>773</v>
      </c>
    </row>
    <row r="312" spans="1:14" x14ac:dyDescent="0.3">
      <c r="A312" s="460">
        <v>448</v>
      </c>
      <c r="B312" s="460" t="s">
        <v>1129</v>
      </c>
      <c r="C312" s="460" t="s">
        <v>1130</v>
      </c>
      <c r="D312" s="460" t="s">
        <v>1279</v>
      </c>
      <c r="E312" s="460">
        <v>64</v>
      </c>
      <c r="I312" s="460">
        <f t="shared" si="8"/>
        <v>64</v>
      </c>
      <c r="J312" s="479">
        <f t="shared" si="9"/>
        <v>680.54450261780107</v>
      </c>
      <c r="M312" s="458" t="s">
        <v>772</v>
      </c>
      <c r="N312" s="458" t="s">
        <v>773</v>
      </c>
    </row>
    <row r="313" spans="1:14" x14ac:dyDescent="0.3">
      <c r="A313" s="460">
        <v>127</v>
      </c>
      <c r="B313" s="460" t="s">
        <v>624</v>
      </c>
      <c r="C313" s="460" t="s">
        <v>845</v>
      </c>
      <c r="D313" s="460" t="s">
        <v>696</v>
      </c>
      <c r="E313" s="460">
        <v>644</v>
      </c>
      <c r="F313" s="465">
        <v>81</v>
      </c>
      <c r="G313" s="460">
        <v>71</v>
      </c>
      <c r="H313" s="460">
        <v>354</v>
      </c>
      <c r="I313" s="460">
        <f t="shared" si="8"/>
        <v>0</v>
      </c>
      <c r="J313" s="479">
        <f t="shared" si="9"/>
        <v>0</v>
      </c>
      <c r="K313" s="460">
        <f>SUM(H313:H315)</f>
        <v>354</v>
      </c>
      <c r="L313" s="460">
        <f>SUM(E313:E315)</f>
        <v>718</v>
      </c>
      <c r="M313" s="458" t="s">
        <v>880</v>
      </c>
    </row>
    <row r="314" spans="1:14" x14ac:dyDescent="0.3">
      <c r="A314" s="460">
        <v>315</v>
      </c>
      <c r="B314" s="460" t="s">
        <v>977</v>
      </c>
      <c r="C314" s="460" t="s">
        <v>1032</v>
      </c>
      <c r="D314" s="460" t="s">
        <v>1114</v>
      </c>
      <c r="E314" s="460">
        <v>10</v>
      </c>
      <c r="I314" s="460">
        <f t="shared" si="8"/>
        <v>0</v>
      </c>
      <c r="J314" s="479">
        <f t="shared" si="9"/>
        <v>0</v>
      </c>
      <c r="M314" s="458" t="s">
        <v>880</v>
      </c>
    </row>
    <row r="315" spans="1:14" x14ac:dyDescent="0.3">
      <c r="A315" s="460">
        <v>374</v>
      </c>
      <c r="B315" s="460" t="s">
        <v>1129</v>
      </c>
      <c r="C315" s="460" t="s">
        <v>1130</v>
      </c>
      <c r="D315" s="460" t="s">
        <v>1188</v>
      </c>
      <c r="E315" s="460">
        <v>64</v>
      </c>
      <c r="I315" s="460">
        <f t="shared" si="8"/>
        <v>64</v>
      </c>
      <c r="J315" s="479">
        <f t="shared" si="9"/>
        <v>680.54450261780107</v>
      </c>
      <c r="M315" s="458" t="s">
        <v>880</v>
      </c>
    </row>
    <row r="316" spans="1:14" x14ac:dyDescent="0.3">
      <c r="A316" s="460">
        <v>146</v>
      </c>
      <c r="B316" s="460" t="s">
        <v>906</v>
      </c>
      <c r="C316" s="460" t="s">
        <v>907</v>
      </c>
      <c r="D316" s="460" t="s">
        <v>846</v>
      </c>
      <c r="E316" s="460">
        <v>134</v>
      </c>
      <c r="F316" s="465">
        <v>15</v>
      </c>
      <c r="G316" s="460">
        <v>13</v>
      </c>
      <c r="I316" s="460">
        <f t="shared" si="8"/>
        <v>0</v>
      </c>
      <c r="J316" s="479">
        <f t="shared" si="9"/>
        <v>0</v>
      </c>
      <c r="K316" s="460">
        <f>SUM(H316:H316)</f>
        <v>0</v>
      </c>
      <c r="L316" s="460">
        <f>SUM(E316:E316)</f>
        <v>134</v>
      </c>
      <c r="M316" s="458" t="s">
        <v>908</v>
      </c>
      <c r="N316" s="458" t="s">
        <v>909</v>
      </c>
    </row>
    <row r="317" spans="1:14" x14ac:dyDescent="0.3">
      <c r="A317" s="460">
        <v>71</v>
      </c>
      <c r="B317" s="460" t="s">
        <v>624</v>
      </c>
      <c r="C317" s="460" t="s">
        <v>784</v>
      </c>
      <c r="D317" s="460" t="s">
        <v>647</v>
      </c>
      <c r="E317" s="460">
        <v>258</v>
      </c>
      <c r="F317" s="465">
        <v>25</v>
      </c>
      <c r="G317" s="460">
        <v>28</v>
      </c>
      <c r="H317" s="460">
        <v>93</v>
      </c>
      <c r="I317" s="460">
        <f t="shared" si="8"/>
        <v>0</v>
      </c>
      <c r="J317" s="479">
        <f t="shared" si="9"/>
        <v>0</v>
      </c>
      <c r="K317" s="460">
        <f>SUM(H317:H318)</f>
        <v>93</v>
      </c>
      <c r="L317" s="460">
        <f>SUM(E317:E318)</f>
        <v>268</v>
      </c>
      <c r="M317" s="458" t="s">
        <v>794</v>
      </c>
    </row>
    <row r="318" spans="1:14" x14ac:dyDescent="0.3">
      <c r="A318" s="460">
        <v>269</v>
      </c>
      <c r="B318" s="460" t="s">
        <v>977</v>
      </c>
      <c r="C318" s="460" t="s">
        <v>978</v>
      </c>
      <c r="D318" s="460" t="s">
        <v>1068</v>
      </c>
      <c r="E318" s="460">
        <v>10</v>
      </c>
      <c r="F318" s="467"/>
      <c r="I318" s="460">
        <f t="shared" si="8"/>
        <v>0</v>
      </c>
      <c r="J318" s="479">
        <f t="shared" si="9"/>
        <v>0</v>
      </c>
      <c r="M318" s="458" t="s">
        <v>794</v>
      </c>
    </row>
    <row r="319" spans="1:14" x14ac:dyDescent="0.3">
      <c r="A319" s="460">
        <v>439</v>
      </c>
      <c r="B319" s="460" t="s">
        <v>1129</v>
      </c>
      <c r="C319" s="460" t="s">
        <v>1130</v>
      </c>
      <c r="D319" s="460" t="s">
        <v>1266</v>
      </c>
      <c r="E319" s="460">
        <v>64</v>
      </c>
      <c r="I319" s="460">
        <f t="shared" si="8"/>
        <v>64</v>
      </c>
      <c r="J319" s="479">
        <f t="shared" si="9"/>
        <v>680.54450261780107</v>
      </c>
      <c r="K319" s="460">
        <f>SUM(H319:H319)</f>
        <v>0</v>
      </c>
      <c r="L319" s="460">
        <f>SUM(E319:E319)</f>
        <v>64</v>
      </c>
      <c r="M319" s="458" t="s">
        <v>818</v>
      </c>
      <c r="N319" s="458" t="s">
        <v>1267</v>
      </c>
    </row>
    <row r="320" spans="1:14" x14ac:dyDescent="0.3">
      <c r="A320" s="460">
        <v>88</v>
      </c>
      <c r="B320" s="460" t="s">
        <v>624</v>
      </c>
      <c r="C320" s="460" t="s">
        <v>784</v>
      </c>
      <c r="D320" s="460" t="s">
        <v>701</v>
      </c>
      <c r="E320" s="460">
        <v>748</v>
      </c>
      <c r="F320" s="465">
        <v>77</v>
      </c>
      <c r="G320" s="460">
        <v>84</v>
      </c>
      <c r="H320" s="460">
        <v>401</v>
      </c>
      <c r="I320" s="460">
        <f t="shared" si="8"/>
        <v>0</v>
      </c>
      <c r="J320" s="479">
        <f t="shared" si="9"/>
        <v>0</v>
      </c>
      <c r="K320" s="460">
        <f>SUM(H320:H321)</f>
        <v>401</v>
      </c>
      <c r="L320" s="460">
        <f>SUM(E320:E321)</f>
        <v>758</v>
      </c>
      <c r="M320" s="458" t="s">
        <v>818</v>
      </c>
      <c r="N320" s="458" t="s">
        <v>819</v>
      </c>
    </row>
    <row r="321" spans="1:14" x14ac:dyDescent="0.3">
      <c r="A321" s="460">
        <v>275</v>
      </c>
      <c r="B321" s="460" t="s">
        <v>977</v>
      </c>
      <c r="C321" s="460" t="s">
        <v>978</v>
      </c>
      <c r="D321" s="460" t="s">
        <v>1074</v>
      </c>
      <c r="E321" s="460">
        <v>10</v>
      </c>
      <c r="I321" s="460">
        <f t="shared" si="8"/>
        <v>0</v>
      </c>
      <c r="J321" s="479">
        <f t="shared" si="9"/>
        <v>0</v>
      </c>
      <c r="M321" s="458" t="s">
        <v>818</v>
      </c>
      <c r="N321" s="458" t="s">
        <v>819</v>
      </c>
    </row>
    <row r="322" spans="1:14" x14ac:dyDescent="0.3">
      <c r="A322" s="569">
        <v>387</v>
      </c>
      <c r="B322" s="569" t="s">
        <v>1129</v>
      </c>
      <c r="C322" s="569" t="s">
        <v>1130</v>
      </c>
      <c r="D322" s="569" t="s">
        <v>1204</v>
      </c>
      <c r="E322" s="569">
        <v>64</v>
      </c>
      <c r="F322" s="570"/>
      <c r="G322" s="569"/>
      <c r="H322" s="569"/>
      <c r="I322" s="460">
        <f t="shared" si="8"/>
        <v>64</v>
      </c>
      <c r="J322" s="479">
        <f t="shared" si="9"/>
        <v>680.54450261780107</v>
      </c>
      <c r="K322" s="569">
        <f>SUM(H322:H322)</f>
        <v>0</v>
      </c>
      <c r="L322" s="569">
        <f>SUM(E322:E322)</f>
        <v>64</v>
      </c>
      <c r="M322" s="571" t="s">
        <v>779</v>
      </c>
      <c r="N322" s="571" t="s">
        <v>628</v>
      </c>
    </row>
    <row r="323" spans="1:14" x14ac:dyDescent="0.3">
      <c r="A323" s="460">
        <v>61</v>
      </c>
      <c r="B323" s="460" t="s">
        <v>624</v>
      </c>
      <c r="C323" s="460" t="s">
        <v>753</v>
      </c>
      <c r="D323" s="460" t="s">
        <v>739</v>
      </c>
      <c r="E323" s="460">
        <v>981</v>
      </c>
      <c r="F323" s="465">
        <v>102</v>
      </c>
      <c r="G323" s="460">
        <v>103</v>
      </c>
      <c r="H323" s="460">
        <v>1077</v>
      </c>
      <c r="I323" s="460">
        <f t="shared" ref="I323:I386" si="10">IF(B323="Parking",E323,0)</f>
        <v>0</v>
      </c>
      <c r="J323" s="479">
        <f t="shared" ref="J323:J386" si="11">I323 *(E$495/I$495)</f>
        <v>0</v>
      </c>
      <c r="K323" s="460">
        <f>SUM(H323:H326)</f>
        <v>1077</v>
      </c>
      <c r="L323" s="460">
        <f>SUM(E323:E326)</f>
        <v>1119</v>
      </c>
      <c r="M323" s="458" t="s">
        <v>779</v>
      </c>
      <c r="N323" s="458" t="s">
        <v>780</v>
      </c>
    </row>
    <row r="324" spans="1:14" x14ac:dyDescent="0.3">
      <c r="A324" s="460">
        <v>297</v>
      </c>
      <c r="B324" s="460" t="s">
        <v>977</v>
      </c>
      <c r="C324" s="460" t="s">
        <v>1010</v>
      </c>
      <c r="D324" s="460" t="s">
        <v>1096</v>
      </c>
      <c r="E324" s="460">
        <v>10</v>
      </c>
      <c r="I324" s="460">
        <f t="shared" si="10"/>
        <v>0</v>
      </c>
      <c r="J324" s="479">
        <f t="shared" si="11"/>
        <v>0</v>
      </c>
      <c r="M324" s="458" t="s">
        <v>779</v>
      </c>
      <c r="N324" s="458" t="s">
        <v>780</v>
      </c>
    </row>
    <row r="325" spans="1:14" x14ac:dyDescent="0.3">
      <c r="A325" s="460">
        <v>351</v>
      </c>
      <c r="B325" s="460" t="s">
        <v>1129</v>
      </c>
      <c r="C325" s="460" t="s">
        <v>1130</v>
      </c>
      <c r="D325" s="460" t="s">
        <v>1160</v>
      </c>
      <c r="E325" s="460">
        <v>64</v>
      </c>
      <c r="I325" s="460">
        <f t="shared" si="10"/>
        <v>64</v>
      </c>
      <c r="J325" s="479">
        <f t="shared" si="11"/>
        <v>680.54450261780107</v>
      </c>
      <c r="M325" s="458" t="s">
        <v>779</v>
      </c>
      <c r="N325" s="458" t="s">
        <v>780</v>
      </c>
    </row>
    <row r="326" spans="1:14" x14ac:dyDescent="0.3">
      <c r="A326" s="460">
        <v>352</v>
      </c>
      <c r="B326" s="460" t="s">
        <v>1129</v>
      </c>
      <c r="C326" s="460" t="s">
        <v>1130</v>
      </c>
      <c r="D326" s="460" t="s">
        <v>1161</v>
      </c>
      <c r="E326" s="460">
        <v>64</v>
      </c>
      <c r="I326" s="460">
        <f t="shared" si="10"/>
        <v>64</v>
      </c>
      <c r="J326" s="479">
        <f t="shared" si="11"/>
        <v>680.54450261780107</v>
      </c>
      <c r="M326" s="458" t="s">
        <v>779</v>
      </c>
      <c r="N326" s="458" t="s">
        <v>780</v>
      </c>
    </row>
    <row r="327" spans="1:14" x14ac:dyDescent="0.3">
      <c r="A327" s="460">
        <v>403</v>
      </c>
      <c r="B327" s="460" t="s">
        <v>1129</v>
      </c>
      <c r="C327" s="460" t="s">
        <v>1130</v>
      </c>
      <c r="D327" s="460" t="s">
        <v>1221</v>
      </c>
      <c r="E327" s="460">
        <v>64</v>
      </c>
      <c r="I327" s="460">
        <f t="shared" si="10"/>
        <v>64</v>
      </c>
      <c r="J327" s="479">
        <f t="shared" si="11"/>
        <v>680.54450261780107</v>
      </c>
      <c r="K327" s="460">
        <f>SUM(H327:H327)</f>
        <v>0</v>
      </c>
      <c r="L327" s="460">
        <f>SUM(E327:E327)</f>
        <v>64</v>
      </c>
      <c r="M327" s="458" t="s">
        <v>1222</v>
      </c>
      <c r="N327" s="458" t="s">
        <v>1223</v>
      </c>
    </row>
    <row r="328" spans="1:14" x14ac:dyDescent="0.3">
      <c r="A328" s="460">
        <v>161</v>
      </c>
      <c r="B328" s="460" t="s">
        <v>942</v>
      </c>
      <c r="C328" s="460" t="s">
        <v>625</v>
      </c>
      <c r="D328" s="460" t="s">
        <v>943</v>
      </c>
      <c r="E328" s="460">
        <v>129</v>
      </c>
      <c r="F328" s="465">
        <v>19</v>
      </c>
      <c r="G328" s="460">
        <v>19</v>
      </c>
      <c r="I328" s="460">
        <f t="shared" si="10"/>
        <v>0</v>
      </c>
      <c r="J328" s="479">
        <f t="shared" si="11"/>
        <v>0</v>
      </c>
      <c r="K328" s="460">
        <f>SUM(H328:H330)</f>
        <v>0</v>
      </c>
      <c r="L328" s="460">
        <f>SUM(E328:E330)</f>
        <v>173</v>
      </c>
      <c r="M328" s="458" t="s">
        <v>944</v>
      </c>
    </row>
    <row r="329" spans="1:14" x14ac:dyDescent="0.3">
      <c r="A329" s="460">
        <v>480</v>
      </c>
      <c r="B329" s="460" t="s">
        <v>1129</v>
      </c>
      <c r="C329" s="460" t="s">
        <v>1130</v>
      </c>
      <c r="D329" s="460" t="s">
        <v>1312</v>
      </c>
      <c r="E329" s="460">
        <v>30</v>
      </c>
      <c r="I329" s="460">
        <f t="shared" si="10"/>
        <v>30</v>
      </c>
      <c r="J329" s="479">
        <f t="shared" si="11"/>
        <v>319.00523560209427</v>
      </c>
      <c r="M329" s="458" t="s">
        <v>944</v>
      </c>
    </row>
    <row r="330" spans="1:14" x14ac:dyDescent="0.3">
      <c r="A330" s="460">
        <v>488</v>
      </c>
      <c r="B330" s="460" t="s">
        <v>942</v>
      </c>
      <c r="C330" s="460" t="s">
        <v>625</v>
      </c>
      <c r="D330" s="460" t="s">
        <v>1321</v>
      </c>
      <c r="E330" s="460">
        <v>14</v>
      </c>
      <c r="F330" s="467"/>
      <c r="G330" s="460">
        <v>2</v>
      </c>
      <c r="I330" s="460">
        <f t="shared" si="10"/>
        <v>0</v>
      </c>
      <c r="J330" s="479">
        <f t="shared" si="11"/>
        <v>0</v>
      </c>
      <c r="M330" s="458" t="s">
        <v>944</v>
      </c>
    </row>
    <row r="331" spans="1:14" x14ac:dyDescent="0.3">
      <c r="A331" s="460">
        <v>337</v>
      </c>
      <c r="B331" s="460" t="s">
        <v>1129</v>
      </c>
      <c r="C331" s="460" t="s">
        <v>1130</v>
      </c>
      <c r="D331" s="460" t="s">
        <v>1139</v>
      </c>
      <c r="E331" s="460">
        <v>64</v>
      </c>
      <c r="I331" s="460">
        <f t="shared" si="10"/>
        <v>64</v>
      </c>
      <c r="J331" s="479">
        <f t="shared" si="11"/>
        <v>680.54450261780107</v>
      </c>
      <c r="K331" s="460">
        <f>SUM(H331:H331)</f>
        <v>0</v>
      </c>
      <c r="L331" s="460">
        <f>SUM(E331:E331)</f>
        <v>64</v>
      </c>
      <c r="M331" s="458" t="s">
        <v>1140</v>
      </c>
      <c r="N331" s="458" t="s">
        <v>1141</v>
      </c>
    </row>
    <row r="332" spans="1:14" x14ac:dyDescent="0.3">
      <c r="A332" s="460">
        <v>83</v>
      </c>
      <c r="B332" s="460" t="s">
        <v>624</v>
      </c>
      <c r="C332" s="460" t="s">
        <v>784</v>
      </c>
      <c r="D332" s="460" t="s">
        <v>687</v>
      </c>
      <c r="E332" s="460">
        <v>741</v>
      </c>
      <c r="F332" s="465">
        <v>77</v>
      </c>
      <c r="G332" s="460">
        <v>84</v>
      </c>
      <c r="H332" s="460">
        <v>361</v>
      </c>
      <c r="I332" s="460">
        <f t="shared" si="10"/>
        <v>0</v>
      </c>
      <c r="J332" s="479">
        <f t="shared" si="11"/>
        <v>0</v>
      </c>
      <c r="K332" s="460">
        <f>SUM(H332:H332)</f>
        <v>361</v>
      </c>
      <c r="L332" s="460">
        <f>SUM(E332,E334,E336)</f>
        <v>815</v>
      </c>
      <c r="M332" s="458" t="s">
        <v>811</v>
      </c>
      <c r="N332" s="458" t="s">
        <v>812</v>
      </c>
    </row>
    <row r="333" spans="1:14" x14ac:dyDescent="0.3">
      <c r="A333" s="460">
        <v>129</v>
      </c>
      <c r="B333" s="460" t="s">
        <v>624</v>
      </c>
      <c r="C333" s="460" t="s">
        <v>845</v>
      </c>
      <c r="D333" s="460" t="s">
        <v>700</v>
      </c>
      <c r="E333" s="460">
        <v>646</v>
      </c>
      <c r="F333" s="465">
        <v>83</v>
      </c>
      <c r="G333" s="460">
        <v>72</v>
      </c>
      <c r="H333" s="460">
        <v>359</v>
      </c>
      <c r="I333" s="460">
        <f t="shared" si="10"/>
        <v>0</v>
      </c>
      <c r="J333" s="479">
        <f t="shared" si="11"/>
        <v>0</v>
      </c>
      <c r="K333" s="460">
        <f>SUM(H333:H333)</f>
        <v>359</v>
      </c>
      <c r="L333" s="460">
        <f>SUM(E333,E335)</f>
        <v>656</v>
      </c>
      <c r="M333" s="458" t="s">
        <v>811</v>
      </c>
      <c r="N333" s="458" t="s">
        <v>812</v>
      </c>
    </row>
    <row r="334" spans="1:14" x14ac:dyDescent="0.3">
      <c r="A334" s="460">
        <v>278</v>
      </c>
      <c r="B334" s="460" t="s">
        <v>977</v>
      </c>
      <c r="C334" s="460" t="s">
        <v>978</v>
      </c>
      <c r="D334" s="460" t="s">
        <v>1077</v>
      </c>
      <c r="E334" s="460">
        <v>10</v>
      </c>
      <c r="I334" s="460">
        <f t="shared" si="10"/>
        <v>0</v>
      </c>
      <c r="J334" s="479">
        <f t="shared" si="11"/>
        <v>0</v>
      </c>
      <c r="M334" s="458" t="s">
        <v>811</v>
      </c>
      <c r="N334" s="458" t="s">
        <v>812</v>
      </c>
    </row>
    <row r="335" spans="1:14" x14ac:dyDescent="0.3">
      <c r="A335" s="460">
        <v>316</v>
      </c>
      <c r="B335" s="460" t="s">
        <v>977</v>
      </c>
      <c r="C335" s="460" t="s">
        <v>1032</v>
      </c>
      <c r="D335" s="460" t="s">
        <v>1115</v>
      </c>
      <c r="E335" s="460">
        <v>10</v>
      </c>
      <c r="I335" s="460">
        <f t="shared" si="10"/>
        <v>0</v>
      </c>
      <c r="J335" s="479">
        <f t="shared" si="11"/>
        <v>0</v>
      </c>
      <c r="M335" s="458" t="s">
        <v>811</v>
      </c>
      <c r="N335" s="458" t="s">
        <v>812</v>
      </c>
    </row>
    <row r="336" spans="1:14" x14ac:dyDescent="0.3">
      <c r="A336" s="460">
        <v>459</v>
      </c>
      <c r="B336" s="460" t="s">
        <v>1129</v>
      </c>
      <c r="C336" s="460" t="s">
        <v>1130</v>
      </c>
      <c r="D336" s="460" t="s">
        <v>1290</v>
      </c>
      <c r="E336" s="460">
        <v>64</v>
      </c>
      <c r="I336" s="460">
        <f t="shared" si="10"/>
        <v>64</v>
      </c>
      <c r="J336" s="479">
        <f t="shared" si="11"/>
        <v>680.54450261780107</v>
      </c>
      <c r="M336" s="458" t="s">
        <v>811</v>
      </c>
      <c r="N336" s="458" t="s">
        <v>812</v>
      </c>
    </row>
    <row r="337" spans="1:14" ht="17.25" x14ac:dyDescent="0.3">
      <c r="A337" s="569">
        <v>441</v>
      </c>
      <c r="B337" s="569" t="s">
        <v>1129</v>
      </c>
      <c r="C337" s="569" t="s">
        <v>1130</v>
      </c>
      <c r="D337" s="569" t="s">
        <v>1269</v>
      </c>
      <c r="E337" s="569">
        <v>64</v>
      </c>
      <c r="F337" s="570"/>
      <c r="G337" s="569"/>
      <c r="H337" s="569"/>
      <c r="I337" s="460">
        <f t="shared" si="10"/>
        <v>64</v>
      </c>
      <c r="J337" s="479">
        <f t="shared" si="11"/>
        <v>680.54450261780107</v>
      </c>
      <c r="K337" s="569">
        <f>SUM(H337:H337)</f>
        <v>0</v>
      </c>
      <c r="L337" s="569">
        <f>SUM(E337:E337)</f>
        <v>64</v>
      </c>
      <c r="M337" s="571" t="s">
        <v>1455</v>
      </c>
      <c r="N337" s="563"/>
    </row>
    <row r="338" spans="1:14" x14ac:dyDescent="0.3">
      <c r="A338" s="460">
        <v>29</v>
      </c>
      <c r="B338" s="460" t="s">
        <v>624</v>
      </c>
      <c r="C338" s="460" t="s">
        <v>625</v>
      </c>
      <c r="D338" s="460" t="s">
        <v>704</v>
      </c>
      <c r="E338" s="460">
        <v>573</v>
      </c>
      <c r="F338" s="465">
        <v>62</v>
      </c>
      <c r="G338" s="460">
        <v>68</v>
      </c>
      <c r="H338" s="460">
        <v>215</v>
      </c>
      <c r="I338" s="460">
        <f t="shared" si="10"/>
        <v>0</v>
      </c>
      <c r="J338" s="479">
        <f t="shared" si="11"/>
        <v>0</v>
      </c>
      <c r="K338" s="460">
        <f>SUM(H338:H340)</f>
        <v>215</v>
      </c>
      <c r="L338" s="460">
        <f>SUM(E338:E340)</f>
        <v>647</v>
      </c>
      <c r="M338" s="458" t="s">
        <v>705</v>
      </c>
      <c r="N338" s="458" t="s">
        <v>706</v>
      </c>
    </row>
    <row r="339" spans="1:14" x14ac:dyDescent="0.3">
      <c r="A339" s="467">
        <v>214</v>
      </c>
      <c r="B339" s="467" t="s">
        <v>977</v>
      </c>
      <c r="C339" s="467" t="s">
        <v>978</v>
      </c>
      <c r="D339" s="467" t="s">
        <v>1008</v>
      </c>
      <c r="E339" s="467">
        <v>10</v>
      </c>
      <c r="F339" s="467"/>
      <c r="G339" s="467"/>
      <c r="I339" s="460">
        <f t="shared" si="10"/>
        <v>0</v>
      </c>
      <c r="J339" s="479">
        <f t="shared" si="11"/>
        <v>0</v>
      </c>
      <c r="M339" s="468" t="s">
        <v>705</v>
      </c>
      <c r="N339" s="468" t="s">
        <v>706</v>
      </c>
    </row>
    <row r="340" spans="1:14" x14ac:dyDescent="0.3">
      <c r="A340" s="460">
        <v>384</v>
      </c>
      <c r="B340" s="460" t="s">
        <v>1129</v>
      </c>
      <c r="C340" s="460" t="s">
        <v>1130</v>
      </c>
      <c r="D340" s="460" t="s">
        <v>1200</v>
      </c>
      <c r="E340" s="460">
        <v>64</v>
      </c>
      <c r="I340" s="460">
        <f t="shared" si="10"/>
        <v>64</v>
      </c>
      <c r="J340" s="479">
        <f t="shared" si="11"/>
        <v>680.54450261780107</v>
      </c>
      <c r="M340" s="458" t="s">
        <v>705</v>
      </c>
      <c r="N340" s="458" t="s">
        <v>706</v>
      </c>
    </row>
    <row r="341" spans="1:14" x14ac:dyDescent="0.3">
      <c r="A341" s="460">
        <v>113</v>
      </c>
      <c r="B341" s="460" t="s">
        <v>624</v>
      </c>
      <c r="C341" s="460" t="s">
        <v>845</v>
      </c>
      <c r="D341" s="460" t="s">
        <v>647</v>
      </c>
      <c r="E341" s="460">
        <v>277</v>
      </c>
      <c r="F341" s="465">
        <v>30</v>
      </c>
      <c r="G341" s="460">
        <v>31</v>
      </c>
      <c r="H341" s="460">
        <v>110</v>
      </c>
      <c r="I341" s="460">
        <f t="shared" si="10"/>
        <v>0</v>
      </c>
      <c r="J341" s="479">
        <f t="shared" si="11"/>
        <v>0</v>
      </c>
      <c r="K341" s="460">
        <f>SUM(H341:H342)</f>
        <v>110</v>
      </c>
      <c r="L341" s="460">
        <f>SUM(E341:E342)</f>
        <v>287</v>
      </c>
      <c r="M341" s="458" t="s">
        <v>861</v>
      </c>
      <c r="N341" s="458" t="s">
        <v>731</v>
      </c>
    </row>
    <row r="342" spans="1:14" x14ac:dyDescent="0.3">
      <c r="A342" s="460">
        <v>247</v>
      </c>
      <c r="B342" s="460" t="s">
        <v>977</v>
      </c>
      <c r="C342" s="460" t="s">
        <v>1032</v>
      </c>
      <c r="D342" s="460" t="s">
        <v>1045</v>
      </c>
      <c r="E342" s="460">
        <v>10</v>
      </c>
      <c r="I342" s="460">
        <f t="shared" si="10"/>
        <v>0</v>
      </c>
      <c r="J342" s="479">
        <f t="shared" si="11"/>
        <v>0</v>
      </c>
      <c r="M342" s="458" t="s">
        <v>861</v>
      </c>
      <c r="N342" s="458" t="s">
        <v>731</v>
      </c>
    </row>
    <row r="343" spans="1:14" x14ac:dyDescent="0.3">
      <c r="A343" s="460">
        <v>7</v>
      </c>
      <c r="B343" s="460" t="s">
        <v>624</v>
      </c>
      <c r="C343" s="460" t="s">
        <v>625</v>
      </c>
      <c r="D343" s="460" t="s">
        <v>644</v>
      </c>
      <c r="E343" s="460">
        <v>271</v>
      </c>
      <c r="F343" s="465">
        <v>30</v>
      </c>
      <c r="G343" s="460">
        <v>31</v>
      </c>
      <c r="H343" s="460">
        <v>69</v>
      </c>
      <c r="I343" s="460">
        <f t="shared" si="10"/>
        <v>0</v>
      </c>
      <c r="J343" s="479">
        <f t="shared" si="11"/>
        <v>0</v>
      </c>
      <c r="K343" s="460">
        <f>SUM(H343:H344)</f>
        <v>310</v>
      </c>
      <c r="L343" s="460">
        <f>SUM(E343:E344,E346,E348:E349)</f>
        <v>953</v>
      </c>
      <c r="M343" s="458" t="s">
        <v>645</v>
      </c>
      <c r="N343" s="458" t="s">
        <v>646</v>
      </c>
    </row>
    <row r="344" spans="1:14" x14ac:dyDescent="0.3">
      <c r="A344" s="460">
        <v>42</v>
      </c>
      <c r="B344" s="460" t="s">
        <v>624</v>
      </c>
      <c r="C344" s="460" t="s">
        <v>625</v>
      </c>
      <c r="D344" s="460" t="s">
        <v>738</v>
      </c>
      <c r="E344" s="460">
        <v>598</v>
      </c>
      <c r="F344" s="465">
        <v>57</v>
      </c>
      <c r="G344" s="460">
        <v>65</v>
      </c>
      <c r="H344" s="460">
        <v>241</v>
      </c>
      <c r="I344" s="460">
        <f t="shared" si="10"/>
        <v>0</v>
      </c>
      <c r="J344" s="479">
        <f t="shared" si="11"/>
        <v>0</v>
      </c>
      <c r="M344" s="458" t="s">
        <v>645</v>
      </c>
      <c r="N344" s="458" t="s">
        <v>646</v>
      </c>
    </row>
    <row r="345" spans="1:14" x14ac:dyDescent="0.3">
      <c r="A345" s="460">
        <v>81</v>
      </c>
      <c r="B345" s="460" t="s">
        <v>624</v>
      </c>
      <c r="C345" s="460" t="s">
        <v>784</v>
      </c>
      <c r="D345" s="460" t="s">
        <v>681</v>
      </c>
      <c r="E345" s="460">
        <v>264</v>
      </c>
      <c r="F345" s="465">
        <v>25</v>
      </c>
      <c r="G345" s="460">
        <v>28</v>
      </c>
      <c r="H345" s="460">
        <v>119</v>
      </c>
      <c r="I345" s="460">
        <f t="shared" si="10"/>
        <v>0</v>
      </c>
      <c r="J345" s="479">
        <f t="shared" si="11"/>
        <v>0</v>
      </c>
      <c r="K345" s="460">
        <f>SUM(H345:H345)</f>
        <v>119</v>
      </c>
      <c r="L345" s="460">
        <f>SUM(E345,E347,E350)</f>
        <v>338</v>
      </c>
      <c r="M345" s="458" t="s">
        <v>645</v>
      </c>
      <c r="N345" s="458" t="s">
        <v>646</v>
      </c>
    </row>
    <row r="346" spans="1:14" x14ac:dyDescent="0.3">
      <c r="A346" s="460">
        <v>186</v>
      </c>
      <c r="B346" s="460" t="s">
        <v>977</v>
      </c>
      <c r="C346" s="460" t="s">
        <v>978</v>
      </c>
      <c r="D346" s="460" t="s">
        <v>980</v>
      </c>
      <c r="E346" s="460">
        <v>10</v>
      </c>
      <c r="F346" s="467"/>
      <c r="I346" s="460">
        <f t="shared" si="10"/>
        <v>0</v>
      </c>
      <c r="J346" s="479">
        <f t="shared" si="11"/>
        <v>0</v>
      </c>
      <c r="M346" s="458" t="s">
        <v>645</v>
      </c>
      <c r="N346" s="458" t="s">
        <v>646</v>
      </c>
    </row>
    <row r="347" spans="1:14" x14ac:dyDescent="0.3">
      <c r="A347" s="460">
        <v>222</v>
      </c>
      <c r="B347" s="460" t="s">
        <v>977</v>
      </c>
      <c r="C347" s="460" t="s">
        <v>1010</v>
      </c>
      <c r="D347" s="460" t="s">
        <v>1017</v>
      </c>
      <c r="E347" s="460">
        <v>10</v>
      </c>
      <c r="I347" s="460">
        <f t="shared" si="10"/>
        <v>0</v>
      </c>
      <c r="J347" s="479">
        <f t="shared" si="11"/>
        <v>0</v>
      </c>
      <c r="M347" s="458" t="s">
        <v>645</v>
      </c>
      <c r="N347" s="458" t="s">
        <v>646</v>
      </c>
    </row>
    <row r="348" spans="1:14" x14ac:dyDescent="0.3">
      <c r="A348" s="460">
        <v>268</v>
      </c>
      <c r="B348" s="460" t="s">
        <v>977</v>
      </c>
      <c r="C348" s="460" t="s">
        <v>978</v>
      </c>
      <c r="D348" s="460" t="s">
        <v>1067</v>
      </c>
      <c r="E348" s="460">
        <v>10</v>
      </c>
      <c r="F348" s="467"/>
      <c r="I348" s="460">
        <f t="shared" si="10"/>
        <v>0</v>
      </c>
      <c r="J348" s="479">
        <f t="shared" si="11"/>
        <v>0</v>
      </c>
      <c r="M348" s="458" t="s">
        <v>645</v>
      </c>
      <c r="N348" s="458" t="s">
        <v>646</v>
      </c>
    </row>
    <row r="349" spans="1:14" x14ac:dyDescent="0.3">
      <c r="A349" s="460">
        <v>392</v>
      </c>
      <c r="B349" s="460" t="s">
        <v>1129</v>
      </c>
      <c r="C349" s="460" t="s">
        <v>1130</v>
      </c>
      <c r="D349" s="460" t="s">
        <v>1209</v>
      </c>
      <c r="E349" s="460">
        <v>64</v>
      </c>
      <c r="I349" s="460">
        <f t="shared" si="10"/>
        <v>64</v>
      </c>
      <c r="J349" s="479">
        <f t="shared" si="11"/>
        <v>680.54450261780107</v>
      </c>
      <c r="M349" s="458" t="s">
        <v>645</v>
      </c>
      <c r="N349" s="458" t="s">
        <v>646</v>
      </c>
    </row>
    <row r="350" spans="1:14" x14ac:dyDescent="0.3">
      <c r="A350" s="460">
        <v>446</v>
      </c>
      <c r="B350" s="460" t="s">
        <v>1129</v>
      </c>
      <c r="C350" s="460" t="s">
        <v>1130</v>
      </c>
      <c r="D350" s="460" t="s">
        <v>1277</v>
      </c>
      <c r="E350" s="460">
        <v>64</v>
      </c>
      <c r="I350" s="460">
        <f t="shared" si="10"/>
        <v>64</v>
      </c>
      <c r="J350" s="479">
        <f t="shared" si="11"/>
        <v>680.54450261780107</v>
      </c>
      <c r="M350" s="458" t="s">
        <v>645</v>
      </c>
      <c r="N350" s="458" t="s">
        <v>646</v>
      </c>
    </row>
    <row r="351" spans="1:14" x14ac:dyDescent="0.3">
      <c r="A351" s="460">
        <v>33</v>
      </c>
      <c r="B351" s="460" t="s">
        <v>624</v>
      </c>
      <c r="C351" s="460" t="s">
        <v>625</v>
      </c>
      <c r="D351" s="460" t="s">
        <v>715</v>
      </c>
      <c r="E351" s="460">
        <v>446</v>
      </c>
      <c r="F351" s="465">
        <v>44</v>
      </c>
      <c r="G351" s="460">
        <v>48</v>
      </c>
      <c r="H351" s="460">
        <v>162</v>
      </c>
      <c r="I351" s="460">
        <f t="shared" si="10"/>
        <v>0</v>
      </c>
      <c r="J351" s="479">
        <f t="shared" si="11"/>
        <v>0</v>
      </c>
      <c r="K351" s="460">
        <f>SUM(H351:H352)</f>
        <v>162</v>
      </c>
      <c r="L351" s="460">
        <f>SUM(E351:E352)</f>
        <v>456</v>
      </c>
      <c r="M351" s="458" t="s">
        <v>716</v>
      </c>
      <c r="N351" s="458" t="s">
        <v>717</v>
      </c>
    </row>
    <row r="352" spans="1:14" s="563" customFormat="1" ht="17.25" x14ac:dyDescent="0.3">
      <c r="A352" s="460">
        <v>221</v>
      </c>
      <c r="B352" s="460" t="s">
        <v>977</v>
      </c>
      <c r="C352" s="460" t="s">
        <v>1010</v>
      </c>
      <c r="D352" s="460" t="s">
        <v>1016</v>
      </c>
      <c r="E352" s="460">
        <v>10</v>
      </c>
      <c r="F352" s="460"/>
      <c r="G352" s="460"/>
      <c r="H352" s="460"/>
      <c r="I352" s="460">
        <f t="shared" si="10"/>
        <v>0</v>
      </c>
      <c r="J352" s="479">
        <f t="shared" si="11"/>
        <v>0</v>
      </c>
      <c r="K352" s="460"/>
      <c r="L352" s="460"/>
      <c r="M352" s="458" t="s">
        <v>716</v>
      </c>
      <c r="N352" s="458" t="s">
        <v>717</v>
      </c>
    </row>
    <row r="353" spans="1:14" s="563" customFormat="1" ht="17.25" x14ac:dyDescent="0.3">
      <c r="A353" s="460">
        <v>143</v>
      </c>
      <c r="B353" s="460" t="s">
        <v>624</v>
      </c>
      <c r="C353" s="460" t="s">
        <v>901</v>
      </c>
      <c r="D353" s="460" t="s">
        <v>644</v>
      </c>
      <c r="E353" s="460">
        <v>841</v>
      </c>
      <c r="F353" s="465">
        <v>92</v>
      </c>
      <c r="G353" s="460">
        <v>96</v>
      </c>
      <c r="H353" s="460">
        <v>2338</v>
      </c>
      <c r="I353" s="460">
        <f t="shared" si="10"/>
        <v>0</v>
      </c>
      <c r="J353" s="479">
        <f t="shared" si="11"/>
        <v>0</v>
      </c>
      <c r="K353" s="460">
        <f>SUM(H353:H355)</f>
        <v>2338</v>
      </c>
      <c r="L353" s="460">
        <f>SUM(E353:E355)</f>
        <v>915</v>
      </c>
      <c r="M353" s="458" t="s">
        <v>903</v>
      </c>
      <c r="N353" s="458"/>
    </row>
    <row r="354" spans="1:14" s="563" customFormat="1" ht="17.25" x14ac:dyDescent="0.3">
      <c r="A354" s="460">
        <v>244</v>
      </c>
      <c r="B354" s="460" t="s">
        <v>977</v>
      </c>
      <c r="C354" s="460" t="s">
        <v>1032</v>
      </c>
      <c r="D354" s="460" t="s">
        <v>1042</v>
      </c>
      <c r="E354" s="460">
        <v>10</v>
      </c>
      <c r="F354" s="460"/>
      <c r="G354" s="460"/>
      <c r="H354" s="460"/>
      <c r="I354" s="460">
        <f t="shared" si="10"/>
        <v>0</v>
      </c>
      <c r="J354" s="479">
        <f t="shared" si="11"/>
        <v>0</v>
      </c>
      <c r="K354" s="460"/>
      <c r="L354" s="460"/>
      <c r="M354" s="458" t="s">
        <v>903</v>
      </c>
      <c r="N354" s="458"/>
    </row>
    <row r="355" spans="1:14" x14ac:dyDescent="0.3">
      <c r="A355" s="460">
        <v>333</v>
      </c>
      <c r="B355" s="460" t="s">
        <v>1129</v>
      </c>
      <c r="C355" s="460" t="s">
        <v>1130</v>
      </c>
      <c r="D355" s="460" t="s">
        <v>1135</v>
      </c>
      <c r="E355" s="460">
        <v>64</v>
      </c>
      <c r="I355" s="460">
        <f t="shared" si="10"/>
        <v>64</v>
      </c>
      <c r="J355" s="479">
        <f t="shared" si="11"/>
        <v>680.54450261780107</v>
      </c>
      <c r="M355" s="458" t="s">
        <v>903</v>
      </c>
    </row>
    <row r="356" spans="1:14" x14ac:dyDescent="0.3">
      <c r="A356" s="460">
        <v>24</v>
      </c>
      <c r="B356" s="460" t="s">
        <v>624</v>
      </c>
      <c r="C356" s="460" t="s">
        <v>625</v>
      </c>
      <c r="D356" s="460" t="s">
        <v>693</v>
      </c>
      <c r="E356" s="460">
        <v>580</v>
      </c>
      <c r="F356" s="465">
        <v>57</v>
      </c>
      <c r="G356" s="460">
        <v>65</v>
      </c>
      <c r="H356" s="460">
        <v>181</v>
      </c>
      <c r="I356" s="460">
        <f t="shared" si="10"/>
        <v>0</v>
      </c>
      <c r="J356" s="479">
        <f t="shared" si="11"/>
        <v>0</v>
      </c>
      <c r="K356" s="460">
        <f>SUM(H356:H358)</f>
        <v>181</v>
      </c>
      <c r="L356" s="460">
        <f>SUM(E356:E358)</f>
        <v>654</v>
      </c>
      <c r="M356" s="458" t="s">
        <v>694</v>
      </c>
      <c r="N356" s="458" t="s">
        <v>695</v>
      </c>
    </row>
    <row r="357" spans="1:14" x14ac:dyDescent="0.3">
      <c r="A357" s="460">
        <v>231</v>
      </c>
      <c r="B357" s="460" t="s">
        <v>977</v>
      </c>
      <c r="C357" s="460" t="s">
        <v>1010</v>
      </c>
      <c r="D357" s="460" t="s">
        <v>1027</v>
      </c>
      <c r="E357" s="460">
        <v>10</v>
      </c>
      <c r="I357" s="460">
        <f t="shared" si="10"/>
        <v>0</v>
      </c>
      <c r="J357" s="479">
        <f t="shared" si="11"/>
        <v>0</v>
      </c>
      <c r="M357" s="458" t="s">
        <v>694</v>
      </c>
      <c r="N357" s="458" t="s">
        <v>695</v>
      </c>
    </row>
    <row r="358" spans="1:14" x14ac:dyDescent="0.3">
      <c r="A358" s="460">
        <v>429</v>
      </c>
      <c r="B358" s="460" t="s">
        <v>1129</v>
      </c>
      <c r="C358" s="460" t="s">
        <v>1130</v>
      </c>
      <c r="D358" s="460" t="s">
        <v>1253</v>
      </c>
      <c r="E358" s="460">
        <v>64</v>
      </c>
      <c r="I358" s="460">
        <f t="shared" si="10"/>
        <v>64</v>
      </c>
      <c r="J358" s="479">
        <f t="shared" si="11"/>
        <v>680.54450261780107</v>
      </c>
      <c r="M358" s="458" t="s">
        <v>694</v>
      </c>
      <c r="N358" s="458" t="s">
        <v>695</v>
      </c>
    </row>
    <row r="359" spans="1:14" x14ac:dyDescent="0.3">
      <c r="A359" s="460">
        <v>58</v>
      </c>
      <c r="B359" s="460" t="s">
        <v>624</v>
      </c>
      <c r="C359" s="460" t="s">
        <v>753</v>
      </c>
      <c r="D359" s="460" t="s">
        <v>713</v>
      </c>
      <c r="E359" s="460">
        <v>634</v>
      </c>
      <c r="F359" s="465">
        <v>64</v>
      </c>
      <c r="G359" s="460">
        <v>68</v>
      </c>
      <c r="H359" s="460">
        <v>607</v>
      </c>
      <c r="I359" s="460">
        <f t="shared" si="10"/>
        <v>0</v>
      </c>
      <c r="J359" s="479">
        <f t="shared" si="11"/>
        <v>0</v>
      </c>
      <c r="K359" s="460">
        <f>SUM(H359:H361)</f>
        <v>607</v>
      </c>
      <c r="L359" s="460">
        <f>SUM(E359:E361)</f>
        <v>708</v>
      </c>
      <c r="M359" s="458" t="s">
        <v>774</v>
      </c>
      <c r="N359" s="458" t="s">
        <v>775</v>
      </c>
    </row>
    <row r="360" spans="1:14" x14ac:dyDescent="0.3">
      <c r="A360" s="460">
        <v>292</v>
      </c>
      <c r="B360" s="460" t="s">
        <v>977</v>
      </c>
      <c r="C360" s="460" t="s">
        <v>1010</v>
      </c>
      <c r="D360" s="460" t="s">
        <v>1091</v>
      </c>
      <c r="E360" s="460">
        <v>10</v>
      </c>
      <c r="I360" s="460">
        <f t="shared" si="10"/>
        <v>0</v>
      </c>
      <c r="J360" s="479">
        <f t="shared" si="11"/>
        <v>0</v>
      </c>
      <c r="M360" s="458" t="s">
        <v>774</v>
      </c>
      <c r="N360" s="458" t="s">
        <v>775</v>
      </c>
    </row>
    <row r="361" spans="1:14" x14ac:dyDescent="0.3">
      <c r="A361" s="460">
        <v>358</v>
      </c>
      <c r="B361" s="460" t="s">
        <v>1129</v>
      </c>
      <c r="C361" s="460" t="s">
        <v>1130</v>
      </c>
      <c r="D361" s="460" t="s">
        <v>1167</v>
      </c>
      <c r="E361" s="460">
        <v>64</v>
      </c>
      <c r="I361" s="460">
        <f t="shared" si="10"/>
        <v>64</v>
      </c>
      <c r="J361" s="479">
        <f t="shared" si="11"/>
        <v>680.54450261780107</v>
      </c>
      <c r="M361" s="458" t="s">
        <v>774</v>
      </c>
      <c r="N361" s="458" t="s">
        <v>775</v>
      </c>
    </row>
    <row r="362" spans="1:14" x14ac:dyDescent="0.3">
      <c r="A362" s="460">
        <v>444</v>
      </c>
      <c r="B362" s="460" t="s">
        <v>1129</v>
      </c>
      <c r="C362" s="460" t="s">
        <v>1130</v>
      </c>
      <c r="D362" s="460" t="s">
        <v>1274</v>
      </c>
      <c r="E362" s="460">
        <v>64</v>
      </c>
      <c r="I362" s="460">
        <f t="shared" si="10"/>
        <v>64</v>
      </c>
      <c r="J362" s="479">
        <f t="shared" si="11"/>
        <v>680.54450261780107</v>
      </c>
      <c r="K362" s="460">
        <f>SUM(H362:H362)</f>
        <v>0</v>
      </c>
      <c r="L362" s="460">
        <f>SUM(E362:E362)</f>
        <v>64</v>
      </c>
      <c r="M362" s="458" t="s">
        <v>1275</v>
      </c>
      <c r="N362" s="458" t="s">
        <v>1151</v>
      </c>
    </row>
    <row r="363" spans="1:14" x14ac:dyDescent="0.3">
      <c r="A363" s="460">
        <v>154</v>
      </c>
      <c r="B363" s="460" t="s">
        <v>906</v>
      </c>
      <c r="C363" s="460" t="s">
        <v>907</v>
      </c>
      <c r="D363" s="460" t="s">
        <v>928</v>
      </c>
      <c r="E363" s="460">
        <v>114</v>
      </c>
      <c r="F363" s="465">
        <v>13</v>
      </c>
      <c r="G363" s="460">
        <v>10</v>
      </c>
      <c r="I363" s="460">
        <f t="shared" si="10"/>
        <v>0</v>
      </c>
      <c r="J363" s="479">
        <f t="shared" si="11"/>
        <v>0</v>
      </c>
      <c r="K363" s="460">
        <f>SUM(H363:H363)</f>
        <v>0</v>
      </c>
      <c r="L363" s="460">
        <f>SUM(E363:E363)</f>
        <v>114</v>
      </c>
      <c r="M363" s="458" t="s">
        <v>929</v>
      </c>
      <c r="N363" s="458" t="s">
        <v>853</v>
      </c>
    </row>
    <row r="364" spans="1:14" x14ac:dyDescent="0.3">
      <c r="A364" s="460">
        <v>123</v>
      </c>
      <c r="B364" s="460" t="s">
        <v>624</v>
      </c>
      <c r="C364" s="460" t="s">
        <v>845</v>
      </c>
      <c r="D364" s="460" t="s">
        <v>681</v>
      </c>
      <c r="E364" s="460">
        <v>297</v>
      </c>
      <c r="F364" s="465">
        <v>30</v>
      </c>
      <c r="G364" s="460">
        <v>31</v>
      </c>
      <c r="H364" s="460">
        <v>140</v>
      </c>
      <c r="I364" s="460">
        <f t="shared" si="10"/>
        <v>0</v>
      </c>
      <c r="J364" s="479">
        <f t="shared" si="11"/>
        <v>0</v>
      </c>
      <c r="K364" s="460">
        <f>SUM(H364:H365)</f>
        <v>140</v>
      </c>
      <c r="L364" s="460">
        <f>SUM(E364:E365)</f>
        <v>307</v>
      </c>
      <c r="M364" s="458" t="s">
        <v>873</v>
      </c>
      <c r="N364" s="458" t="s">
        <v>874</v>
      </c>
    </row>
    <row r="365" spans="1:14" x14ac:dyDescent="0.3">
      <c r="A365" s="460">
        <v>325</v>
      </c>
      <c r="B365" s="460" t="s">
        <v>977</v>
      </c>
      <c r="C365" s="460" t="s">
        <v>1032</v>
      </c>
      <c r="D365" s="460" t="s">
        <v>1124</v>
      </c>
      <c r="E365" s="460">
        <v>10</v>
      </c>
      <c r="I365" s="460">
        <f t="shared" si="10"/>
        <v>0</v>
      </c>
      <c r="J365" s="479">
        <f t="shared" si="11"/>
        <v>0</v>
      </c>
      <c r="M365" s="458" t="s">
        <v>873</v>
      </c>
      <c r="N365" s="458" t="s">
        <v>874</v>
      </c>
    </row>
    <row r="366" spans="1:14" x14ac:dyDescent="0.3">
      <c r="A366" s="460">
        <v>261</v>
      </c>
      <c r="B366" s="460" t="s">
        <v>977</v>
      </c>
      <c r="C366" s="460" t="s">
        <v>978</v>
      </c>
      <c r="D366" s="460" t="s">
        <v>1059</v>
      </c>
      <c r="E366" s="460">
        <v>10</v>
      </c>
      <c r="F366" s="467"/>
      <c r="I366" s="460">
        <f t="shared" si="10"/>
        <v>0</v>
      </c>
      <c r="J366" s="479">
        <f t="shared" si="11"/>
        <v>0</v>
      </c>
      <c r="K366" s="460">
        <f>SUM(H366:H369)</f>
        <v>0</v>
      </c>
      <c r="L366" s="460">
        <f>SUM(E366:E369)</f>
        <v>168</v>
      </c>
      <c r="M366" s="458" t="s">
        <v>1060</v>
      </c>
    </row>
    <row r="367" spans="1:14" x14ac:dyDescent="0.3">
      <c r="A367" s="460">
        <v>360</v>
      </c>
      <c r="B367" s="460" t="s">
        <v>1129</v>
      </c>
      <c r="C367" s="460" t="s">
        <v>1130</v>
      </c>
      <c r="D367" s="460" t="s">
        <v>1169</v>
      </c>
      <c r="E367" s="460">
        <v>64</v>
      </c>
      <c r="I367" s="460">
        <f t="shared" si="10"/>
        <v>64</v>
      </c>
      <c r="J367" s="479">
        <f t="shared" si="11"/>
        <v>680.54450261780107</v>
      </c>
      <c r="M367" s="458" t="s">
        <v>1060</v>
      </c>
    </row>
    <row r="368" spans="1:14" ht="17.25" x14ac:dyDescent="0.3">
      <c r="A368" s="569">
        <v>424</v>
      </c>
      <c r="B368" s="569" t="s">
        <v>1129</v>
      </c>
      <c r="C368" s="569" t="s">
        <v>1130</v>
      </c>
      <c r="D368" s="569" t="s">
        <v>1246</v>
      </c>
      <c r="E368" s="569">
        <v>64</v>
      </c>
      <c r="F368" s="569"/>
      <c r="G368" s="569"/>
      <c r="H368" s="569"/>
      <c r="I368" s="460">
        <f t="shared" si="10"/>
        <v>64</v>
      </c>
      <c r="J368" s="479">
        <f t="shared" si="11"/>
        <v>680.54450261780107</v>
      </c>
      <c r="K368" s="569"/>
      <c r="L368" s="569"/>
      <c r="M368" s="571" t="s">
        <v>1060</v>
      </c>
      <c r="N368" s="563"/>
    </row>
    <row r="369" spans="1:14" x14ac:dyDescent="0.3">
      <c r="A369" s="460">
        <v>477</v>
      </c>
      <c r="B369" s="460" t="s">
        <v>1129</v>
      </c>
      <c r="C369" s="460" t="s">
        <v>1130</v>
      </c>
      <c r="D369" s="460" t="s">
        <v>1309</v>
      </c>
      <c r="E369" s="460">
        <v>30</v>
      </c>
      <c r="I369" s="460">
        <f t="shared" si="10"/>
        <v>30</v>
      </c>
      <c r="J369" s="479">
        <f t="shared" si="11"/>
        <v>319.00523560209427</v>
      </c>
      <c r="M369" s="458" t="s">
        <v>1060</v>
      </c>
    </row>
    <row r="370" spans="1:14" x14ac:dyDescent="0.3">
      <c r="A370" s="460">
        <v>78</v>
      </c>
      <c r="B370" s="460" t="s">
        <v>624</v>
      </c>
      <c r="C370" s="460" t="s">
        <v>784</v>
      </c>
      <c r="D370" s="460" t="s">
        <v>670</v>
      </c>
      <c r="E370" s="460">
        <v>734</v>
      </c>
      <c r="F370" s="465">
        <v>77</v>
      </c>
      <c r="G370" s="460">
        <v>84</v>
      </c>
      <c r="H370" s="460">
        <v>321</v>
      </c>
      <c r="I370" s="460">
        <f t="shared" si="10"/>
        <v>0</v>
      </c>
      <c r="J370" s="479">
        <f t="shared" si="11"/>
        <v>0</v>
      </c>
      <c r="K370" s="460">
        <f>SUM(H370:H372)</f>
        <v>321</v>
      </c>
      <c r="L370" s="460">
        <f>SUM(E370:E372)</f>
        <v>808</v>
      </c>
      <c r="M370" s="458" t="s">
        <v>806</v>
      </c>
      <c r="N370" s="458" t="s">
        <v>646</v>
      </c>
    </row>
    <row r="371" spans="1:14" x14ac:dyDescent="0.3">
      <c r="A371" s="460">
        <v>274</v>
      </c>
      <c r="B371" s="460" t="s">
        <v>977</v>
      </c>
      <c r="C371" s="460" t="s">
        <v>978</v>
      </c>
      <c r="D371" s="460" t="s">
        <v>1073</v>
      </c>
      <c r="E371" s="460">
        <v>10</v>
      </c>
      <c r="I371" s="460">
        <f t="shared" si="10"/>
        <v>0</v>
      </c>
      <c r="J371" s="479">
        <f t="shared" si="11"/>
        <v>0</v>
      </c>
      <c r="M371" s="458" t="s">
        <v>806</v>
      </c>
      <c r="N371" s="458" t="s">
        <v>646</v>
      </c>
    </row>
    <row r="372" spans="1:14" x14ac:dyDescent="0.3">
      <c r="A372" s="460">
        <v>449</v>
      </c>
      <c r="B372" s="460" t="s">
        <v>1129</v>
      </c>
      <c r="C372" s="460" t="s">
        <v>1130</v>
      </c>
      <c r="D372" s="460" t="s">
        <v>1280</v>
      </c>
      <c r="E372" s="460">
        <v>64</v>
      </c>
      <c r="I372" s="460">
        <f t="shared" si="10"/>
        <v>64</v>
      </c>
      <c r="J372" s="479">
        <f t="shared" si="11"/>
        <v>680.54450261780107</v>
      </c>
      <c r="M372" s="458" t="s">
        <v>806</v>
      </c>
      <c r="N372" s="458" t="s">
        <v>646</v>
      </c>
    </row>
    <row r="373" spans="1:14" x14ac:dyDescent="0.3">
      <c r="A373" s="460">
        <v>226</v>
      </c>
      <c r="B373" s="460" t="s">
        <v>977</v>
      </c>
      <c r="C373" s="460" t="s">
        <v>1010</v>
      </c>
      <c r="D373" s="460" t="s">
        <v>1021</v>
      </c>
      <c r="E373" s="460">
        <v>10</v>
      </c>
      <c r="I373" s="460">
        <f t="shared" si="10"/>
        <v>0</v>
      </c>
      <c r="J373" s="479">
        <f t="shared" si="11"/>
        <v>0</v>
      </c>
      <c r="K373" s="460">
        <f>SUM(H373:H373)</f>
        <v>0</v>
      </c>
      <c r="L373" s="460">
        <f>SUM(E373:E373)</f>
        <v>10</v>
      </c>
      <c r="M373" s="458" t="s">
        <v>1022</v>
      </c>
      <c r="N373" s="458" t="s">
        <v>783</v>
      </c>
    </row>
    <row r="374" spans="1:14" x14ac:dyDescent="0.3">
      <c r="A374" s="460">
        <v>177</v>
      </c>
      <c r="B374" s="460" t="s">
        <v>942</v>
      </c>
      <c r="C374" s="460" t="s">
        <v>784</v>
      </c>
      <c r="D374" s="460" t="s">
        <v>946</v>
      </c>
      <c r="E374" s="460">
        <v>124</v>
      </c>
      <c r="F374" s="465">
        <v>26</v>
      </c>
      <c r="G374" s="460">
        <v>23</v>
      </c>
      <c r="I374" s="460">
        <f t="shared" si="10"/>
        <v>0</v>
      </c>
      <c r="J374" s="479">
        <f t="shared" si="11"/>
        <v>0</v>
      </c>
      <c r="K374" s="460">
        <f>SUM(H374:H377)</f>
        <v>0</v>
      </c>
      <c r="L374" s="460">
        <f>SUM(E374:E377)</f>
        <v>406</v>
      </c>
      <c r="M374" s="458" t="s">
        <v>971</v>
      </c>
      <c r="N374" s="458" t="s">
        <v>972</v>
      </c>
    </row>
    <row r="375" spans="1:14" x14ac:dyDescent="0.3">
      <c r="A375" s="460">
        <v>178</v>
      </c>
      <c r="B375" s="460" t="s">
        <v>942</v>
      </c>
      <c r="C375" s="460" t="s">
        <v>784</v>
      </c>
      <c r="D375" s="460" t="s">
        <v>949</v>
      </c>
      <c r="E375" s="460">
        <v>84</v>
      </c>
      <c r="F375" s="465">
        <v>12</v>
      </c>
      <c r="G375" s="460">
        <v>11</v>
      </c>
      <c r="I375" s="460">
        <f t="shared" si="10"/>
        <v>0</v>
      </c>
      <c r="J375" s="479">
        <f t="shared" si="11"/>
        <v>0</v>
      </c>
      <c r="M375" s="458" t="s">
        <v>971</v>
      </c>
      <c r="N375" s="458" t="s">
        <v>972</v>
      </c>
    </row>
    <row r="376" spans="1:14" x14ac:dyDescent="0.3">
      <c r="A376" s="460">
        <v>179</v>
      </c>
      <c r="B376" s="460" t="s">
        <v>942</v>
      </c>
      <c r="C376" s="460" t="s">
        <v>784</v>
      </c>
      <c r="D376" s="460" t="s">
        <v>952</v>
      </c>
      <c r="E376" s="460">
        <v>84</v>
      </c>
      <c r="F376" s="465">
        <v>12</v>
      </c>
      <c r="G376" s="460">
        <v>11</v>
      </c>
      <c r="I376" s="460">
        <f t="shared" si="10"/>
        <v>0</v>
      </c>
      <c r="J376" s="479">
        <f t="shared" si="11"/>
        <v>0</v>
      </c>
      <c r="M376" s="458" t="s">
        <v>971</v>
      </c>
      <c r="N376" s="458" t="s">
        <v>973</v>
      </c>
    </row>
    <row r="377" spans="1:14" x14ac:dyDescent="0.3">
      <c r="A377" s="460">
        <v>180</v>
      </c>
      <c r="B377" s="460" t="s">
        <v>942</v>
      </c>
      <c r="C377" s="460" t="s">
        <v>784</v>
      </c>
      <c r="D377" s="460" t="s">
        <v>953</v>
      </c>
      <c r="E377" s="460">
        <v>114</v>
      </c>
      <c r="F377" s="465">
        <v>18</v>
      </c>
      <c r="G377" s="460">
        <v>16</v>
      </c>
      <c r="I377" s="460">
        <f t="shared" si="10"/>
        <v>0</v>
      </c>
      <c r="J377" s="479">
        <f t="shared" si="11"/>
        <v>0</v>
      </c>
      <c r="M377" s="458" t="s">
        <v>971</v>
      </c>
      <c r="N377" s="458" t="s">
        <v>973</v>
      </c>
    </row>
    <row r="378" spans="1:14" x14ac:dyDescent="0.3">
      <c r="A378" s="467">
        <v>19</v>
      </c>
      <c r="B378" s="467" t="s">
        <v>624</v>
      </c>
      <c r="C378" s="467" t="s">
        <v>625</v>
      </c>
      <c r="D378" s="467" t="s">
        <v>678</v>
      </c>
      <c r="E378" s="467">
        <v>277</v>
      </c>
      <c r="F378" s="465">
        <v>30</v>
      </c>
      <c r="G378" s="467">
        <v>31</v>
      </c>
      <c r="H378" s="460">
        <v>88</v>
      </c>
      <c r="I378" s="460">
        <f t="shared" si="10"/>
        <v>0</v>
      </c>
      <c r="J378" s="479">
        <f t="shared" si="11"/>
        <v>0</v>
      </c>
      <c r="K378" s="460">
        <f>SUM(H378:H379)</f>
        <v>88</v>
      </c>
      <c r="L378" s="460">
        <f>SUM(E378:E379)</f>
        <v>287</v>
      </c>
      <c r="M378" s="468" t="s">
        <v>679</v>
      </c>
      <c r="N378" s="468" t="s">
        <v>680</v>
      </c>
    </row>
    <row r="379" spans="1:14" x14ac:dyDescent="0.3">
      <c r="A379" s="467">
        <v>215</v>
      </c>
      <c r="B379" s="467" t="s">
        <v>977</v>
      </c>
      <c r="C379" s="467" t="s">
        <v>978</v>
      </c>
      <c r="D379" s="467" t="s">
        <v>1009</v>
      </c>
      <c r="E379" s="467">
        <v>10</v>
      </c>
      <c r="F379" s="467"/>
      <c r="G379" s="467"/>
      <c r="I379" s="460">
        <f t="shared" si="10"/>
        <v>0</v>
      </c>
      <c r="J379" s="479">
        <f t="shared" si="11"/>
        <v>0</v>
      </c>
      <c r="M379" s="468" t="s">
        <v>679</v>
      </c>
      <c r="N379" s="468" t="s">
        <v>680</v>
      </c>
    </row>
    <row r="380" spans="1:14" x14ac:dyDescent="0.3">
      <c r="A380" s="460">
        <v>159</v>
      </c>
      <c r="B380" s="460" t="s">
        <v>906</v>
      </c>
      <c r="C380" s="460" t="s">
        <v>907</v>
      </c>
      <c r="D380" s="460" t="s">
        <v>938</v>
      </c>
      <c r="E380" s="460">
        <v>124</v>
      </c>
      <c r="F380" s="465">
        <v>18</v>
      </c>
      <c r="G380" s="460">
        <v>12</v>
      </c>
      <c r="I380" s="460">
        <f t="shared" si="10"/>
        <v>0</v>
      </c>
      <c r="J380" s="479">
        <f t="shared" si="11"/>
        <v>0</v>
      </c>
      <c r="K380" s="460">
        <f>SUM(H380:H380)</f>
        <v>0</v>
      </c>
      <c r="L380" s="460">
        <f>SUM(E380:E380)</f>
        <v>124</v>
      </c>
      <c r="M380" s="458" t="s">
        <v>785</v>
      </c>
      <c r="N380" s="458" t="s">
        <v>939</v>
      </c>
    </row>
    <row r="381" spans="1:14" x14ac:dyDescent="0.3">
      <c r="A381" s="460">
        <v>65</v>
      </c>
      <c r="B381" s="460" t="s">
        <v>624</v>
      </c>
      <c r="C381" s="460" t="s">
        <v>784</v>
      </c>
      <c r="D381" s="460" t="s">
        <v>626</v>
      </c>
      <c r="E381" s="460">
        <v>707</v>
      </c>
      <c r="F381" s="465">
        <v>99</v>
      </c>
      <c r="G381" s="460">
        <v>80</v>
      </c>
      <c r="H381" s="460">
        <v>230</v>
      </c>
      <c r="I381" s="460">
        <f t="shared" si="10"/>
        <v>0</v>
      </c>
      <c r="J381" s="479">
        <f t="shared" si="11"/>
        <v>0</v>
      </c>
      <c r="K381" s="460">
        <f>SUM(H381:H387)</f>
        <v>308</v>
      </c>
      <c r="L381" s="460">
        <f>SUM(E381:E387)</f>
        <v>1141</v>
      </c>
      <c r="M381" s="458" t="s">
        <v>785</v>
      </c>
      <c r="N381" s="458" t="s">
        <v>786</v>
      </c>
    </row>
    <row r="382" spans="1:14" x14ac:dyDescent="0.3">
      <c r="A382" s="460">
        <v>66</v>
      </c>
      <c r="B382" s="460" t="s">
        <v>624</v>
      </c>
      <c r="C382" s="460" t="s">
        <v>784</v>
      </c>
      <c r="D382" s="460" t="s">
        <v>629</v>
      </c>
      <c r="E382" s="460">
        <v>256</v>
      </c>
      <c r="F382" s="465">
        <v>25</v>
      </c>
      <c r="G382" s="460">
        <v>28</v>
      </c>
      <c r="H382" s="460">
        <v>78</v>
      </c>
      <c r="I382" s="460">
        <f t="shared" si="10"/>
        <v>0</v>
      </c>
      <c r="J382" s="479">
        <f t="shared" si="11"/>
        <v>0</v>
      </c>
      <c r="M382" s="458" t="s">
        <v>785</v>
      </c>
      <c r="N382" s="458" t="s">
        <v>786</v>
      </c>
    </row>
    <row r="383" spans="1:14" x14ac:dyDescent="0.3">
      <c r="A383" s="460">
        <v>250</v>
      </c>
      <c r="B383" s="460" t="s">
        <v>977</v>
      </c>
      <c r="C383" s="460" t="s">
        <v>978</v>
      </c>
      <c r="D383" s="460" t="s">
        <v>1048</v>
      </c>
      <c r="E383" s="460">
        <v>10</v>
      </c>
      <c r="F383" s="467"/>
      <c r="I383" s="460">
        <f t="shared" si="10"/>
        <v>0</v>
      </c>
      <c r="J383" s="479">
        <f t="shared" si="11"/>
        <v>0</v>
      </c>
      <c r="M383" s="458" t="s">
        <v>785</v>
      </c>
      <c r="N383" s="458" t="s">
        <v>786</v>
      </c>
    </row>
    <row r="384" spans="1:14" x14ac:dyDescent="0.3">
      <c r="A384" s="460">
        <v>270</v>
      </c>
      <c r="B384" s="460" t="s">
        <v>977</v>
      </c>
      <c r="C384" s="460" t="s">
        <v>978</v>
      </c>
      <c r="D384" s="460" t="s">
        <v>1069</v>
      </c>
      <c r="E384" s="460">
        <v>10</v>
      </c>
      <c r="F384" s="467"/>
      <c r="I384" s="460">
        <f t="shared" si="10"/>
        <v>0</v>
      </c>
      <c r="J384" s="479">
        <f t="shared" si="11"/>
        <v>0</v>
      </c>
      <c r="M384" s="458" t="s">
        <v>785</v>
      </c>
      <c r="N384" s="458" t="s">
        <v>786</v>
      </c>
    </row>
    <row r="385" spans="1:14" x14ac:dyDescent="0.3">
      <c r="A385" s="460">
        <v>456</v>
      </c>
      <c r="B385" s="460" t="s">
        <v>1129</v>
      </c>
      <c r="C385" s="460" t="s">
        <v>1130</v>
      </c>
      <c r="D385" s="460" t="s">
        <v>1287</v>
      </c>
      <c r="E385" s="460">
        <v>64</v>
      </c>
      <c r="I385" s="460">
        <f t="shared" si="10"/>
        <v>64</v>
      </c>
      <c r="J385" s="479">
        <f t="shared" si="11"/>
        <v>680.54450261780107</v>
      </c>
      <c r="M385" s="458" t="s">
        <v>785</v>
      </c>
      <c r="N385" s="458" t="s">
        <v>786</v>
      </c>
    </row>
    <row r="386" spans="1:14" x14ac:dyDescent="0.3">
      <c r="A386" s="460">
        <v>467</v>
      </c>
      <c r="B386" s="460" t="s">
        <v>1129</v>
      </c>
      <c r="C386" s="460" t="s">
        <v>1130</v>
      </c>
      <c r="D386" s="460" t="s">
        <v>1299</v>
      </c>
      <c r="E386" s="460">
        <v>64</v>
      </c>
      <c r="I386" s="460">
        <f t="shared" si="10"/>
        <v>64</v>
      </c>
      <c r="J386" s="479">
        <f t="shared" si="11"/>
        <v>680.54450261780107</v>
      </c>
      <c r="M386" s="458" t="s">
        <v>785</v>
      </c>
      <c r="N386" s="458" t="s">
        <v>786</v>
      </c>
    </row>
    <row r="387" spans="1:14" x14ac:dyDescent="0.3">
      <c r="A387" s="460">
        <v>478</v>
      </c>
      <c r="B387" s="460" t="s">
        <v>1129</v>
      </c>
      <c r="C387" s="460" t="s">
        <v>1130</v>
      </c>
      <c r="D387" s="460" t="s">
        <v>1310</v>
      </c>
      <c r="E387" s="460">
        <v>30</v>
      </c>
      <c r="I387" s="460">
        <f t="shared" ref="I387:I450" si="12">IF(B387="Parking",E387,0)</f>
        <v>30</v>
      </c>
      <c r="J387" s="479">
        <f t="shared" ref="J387:J450" si="13">I387 *(E$495/I$495)</f>
        <v>319.00523560209427</v>
      </c>
      <c r="M387" s="458" t="s">
        <v>785</v>
      </c>
      <c r="N387" s="458" t="s">
        <v>786</v>
      </c>
    </row>
    <row r="388" spans="1:14" x14ac:dyDescent="0.3">
      <c r="A388" s="460">
        <v>433</v>
      </c>
      <c r="B388" s="460" t="s">
        <v>1129</v>
      </c>
      <c r="C388" s="460" t="s">
        <v>1130</v>
      </c>
      <c r="D388" s="460" t="s">
        <v>1257</v>
      </c>
      <c r="E388" s="460">
        <v>64</v>
      </c>
      <c r="I388" s="460">
        <f t="shared" si="12"/>
        <v>64</v>
      </c>
      <c r="J388" s="479">
        <f t="shared" si="13"/>
        <v>680.54450261780107</v>
      </c>
      <c r="K388" s="460">
        <f>SUM(H388:H389)</f>
        <v>0</v>
      </c>
      <c r="L388" s="460">
        <f>SUM(E388:E389)</f>
        <v>94</v>
      </c>
      <c r="M388" s="458" t="s">
        <v>785</v>
      </c>
      <c r="N388" s="458" t="s">
        <v>1258</v>
      </c>
    </row>
    <row r="389" spans="1:14" x14ac:dyDescent="0.3">
      <c r="A389" s="460">
        <v>479</v>
      </c>
      <c r="B389" s="460" t="s">
        <v>1129</v>
      </c>
      <c r="C389" s="460" t="s">
        <v>1130</v>
      </c>
      <c r="D389" s="460" t="s">
        <v>1311</v>
      </c>
      <c r="E389" s="460">
        <v>30</v>
      </c>
      <c r="I389" s="460">
        <f t="shared" si="12"/>
        <v>30</v>
      </c>
      <c r="J389" s="479">
        <f t="shared" si="13"/>
        <v>319.00523560209427</v>
      </c>
      <c r="M389" s="458" t="s">
        <v>785</v>
      </c>
      <c r="N389" s="458" t="s">
        <v>1258</v>
      </c>
    </row>
    <row r="390" spans="1:14" x14ac:dyDescent="0.3">
      <c r="A390" s="460">
        <v>31</v>
      </c>
      <c r="B390" s="460" t="s">
        <v>624</v>
      </c>
      <c r="C390" s="460" t="s">
        <v>625</v>
      </c>
      <c r="D390" s="460" t="s">
        <v>710</v>
      </c>
      <c r="E390" s="460">
        <v>282</v>
      </c>
      <c r="F390" s="465">
        <v>30</v>
      </c>
      <c r="G390" s="460">
        <v>31</v>
      </c>
      <c r="H390" s="460">
        <v>108</v>
      </c>
      <c r="I390" s="460">
        <f t="shared" si="12"/>
        <v>0</v>
      </c>
      <c r="J390" s="479">
        <f t="shared" si="13"/>
        <v>0</v>
      </c>
      <c r="K390" s="460">
        <f>SUM(H390:H391)</f>
        <v>108</v>
      </c>
      <c r="L390" s="460">
        <f>SUM(E390:E391)</f>
        <v>292</v>
      </c>
      <c r="M390" s="458" t="s">
        <v>711</v>
      </c>
      <c r="N390" s="458" t="s">
        <v>712</v>
      </c>
    </row>
    <row r="391" spans="1:14" x14ac:dyDescent="0.3">
      <c r="A391" s="460">
        <v>193</v>
      </c>
      <c r="B391" s="460" t="s">
        <v>977</v>
      </c>
      <c r="C391" s="460" t="s">
        <v>978</v>
      </c>
      <c r="D391" s="460" t="s">
        <v>987</v>
      </c>
      <c r="E391" s="460">
        <v>10</v>
      </c>
      <c r="F391" s="467"/>
      <c r="I391" s="460">
        <f t="shared" si="12"/>
        <v>0</v>
      </c>
      <c r="J391" s="479">
        <f t="shared" si="13"/>
        <v>0</v>
      </c>
      <c r="M391" s="458" t="s">
        <v>711</v>
      </c>
      <c r="N391" s="458" t="s">
        <v>712</v>
      </c>
    </row>
    <row r="392" spans="1:14" x14ac:dyDescent="0.3">
      <c r="A392" s="460">
        <v>173</v>
      </c>
      <c r="B392" s="460" t="s">
        <v>942</v>
      </c>
      <c r="C392" s="460" t="s">
        <v>753</v>
      </c>
      <c r="D392" s="460" t="s">
        <v>964</v>
      </c>
      <c r="E392" s="460">
        <v>99</v>
      </c>
      <c r="F392" s="465">
        <v>19</v>
      </c>
      <c r="G392" s="460">
        <v>13</v>
      </c>
      <c r="I392" s="460">
        <f t="shared" si="12"/>
        <v>0</v>
      </c>
      <c r="J392" s="479">
        <f t="shared" si="13"/>
        <v>0</v>
      </c>
      <c r="K392" s="460">
        <f>SUM(H392:H393)</f>
        <v>0</v>
      </c>
      <c r="L392" s="460">
        <f>SUM(E392:E393)</f>
        <v>248</v>
      </c>
      <c r="M392" s="458" t="s">
        <v>965</v>
      </c>
      <c r="N392" s="458" t="s">
        <v>966</v>
      </c>
    </row>
    <row r="393" spans="1:14" x14ac:dyDescent="0.3">
      <c r="A393" s="460">
        <v>174</v>
      </c>
      <c r="B393" s="460" t="s">
        <v>942</v>
      </c>
      <c r="C393" s="460" t="s">
        <v>753</v>
      </c>
      <c r="D393" s="460" t="s">
        <v>945</v>
      </c>
      <c r="E393" s="460">
        <v>149</v>
      </c>
      <c r="F393" s="465">
        <v>31</v>
      </c>
      <c r="G393" s="460">
        <v>24</v>
      </c>
      <c r="I393" s="460">
        <f t="shared" si="12"/>
        <v>0</v>
      </c>
      <c r="J393" s="479">
        <f t="shared" si="13"/>
        <v>0</v>
      </c>
      <c r="M393" s="458" t="s">
        <v>965</v>
      </c>
      <c r="N393" s="458" t="s">
        <v>966</v>
      </c>
    </row>
    <row r="394" spans="1:14" x14ac:dyDescent="0.3">
      <c r="A394" s="460">
        <v>133</v>
      </c>
      <c r="B394" s="460" t="s">
        <v>624</v>
      </c>
      <c r="C394" s="460" t="s">
        <v>845</v>
      </c>
      <c r="D394" s="460" t="s">
        <v>713</v>
      </c>
      <c r="E394" s="460">
        <v>527</v>
      </c>
      <c r="F394" s="465">
        <v>61</v>
      </c>
      <c r="G394" s="460">
        <v>54</v>
      </c>
      <c r="H394" s="460">
        <v>297</v>
      </c>
      <c r="I394" s="460">
        <f t="shared" si="12"/>
        <v>0</v>
      </c>
      <c r="J394" s="479">
        <f t="shared" si="13"/>
        <v>0</v>
      </c>
      <c r="K394" s="460">
        <f>SUM(H394:H396)</f>
        <v>297</v>
      </c>
      <c r="L394" s="460">
        <f>SUM(E394:E396)</f>
        <v>601</v>
      </c>
      <c r="M394" s="458" t="s">
        <v>889</v>
      </c>
    </row>
    <row r="395" spans="1:14" x14ac:dyDescent="0.3">
      <c r="A395" s="460">
        <v>234</v>
      </c>
      <c r="B395" s="460" t="s">
        <v>977</v>
      </c>
      <c r="C395" s="460" t="s">
        <v>1029</v>
      </c>
      <c r="D395" s="460" t="s">
        <v>1031</v>
      </c>
      <c r="E395" s="460">
        <v>10</v>
      </c>
      <c r="I395" s="460">
        <f t="shared" si="12"/>
        <v>0</v>
      </c>
      <c r="J395" s="479">
        <f t="shared" si="13"/>
        <v>0</v>
      </c>
      <c r="M395" s="458" t="s">
        <v>889</v>
      </c>
    </row>
    <row r="396" spans="1:14" x14ac:dyDescent="0.3">
      <c r="A396" s="460">
        <v>412</v>
      </c>
      <c r="B396" s="460" t="s">
        <v>1129</v>
      </c>
      <c r="C396" s="460" t="s">
        <v>1130</v>
      </c>
      <c r="D396" s="460" t="s">
        <v>1234</v>
      </c>
      <c r="E396" s="460">
        <v>64</v>
      </c>
      <c r="I396" s="460">
        <f t="shared" si="12"/>
        <v>64</v>
      </c>
      <c r="J396" s="479">
        <f t="shared" si="13"/>
        <v>680.54450261780107</v>
      </c>
      <c r="M396" s="458" t="s">
        <v>889</v>
      </c>
    </row>
    <row r="397" spans="1:14" x14ac:dyDescent="0.3">
      <c r="A397" s="460">
        <v>361</v>
      </c>
      <c r="B397" s="460" t="s">
        <v>1129</v>
      </c>
      <c r="C397" s="460" t="s">
        <v>1130</v>
      </c>
      <c r="D397" s="460" t="s">
        <v>1170</v>
      </c>
      <c r="E397" s="460">
        <v>64</v>
      </c>
      <c r="I397" s="460">
        <f t="shared" si="12"/>
        <v>64</v>
      </c>
      <c r="J397" s="479">
        <f t="shared" si="13"/>
        <v>680.54450261780107</v>
      </c>
      <c r="K397" s="460">
        <f>SUM(H397:H397)</f>
        <v>0</v>
      </c>
      <c r="L397" s="460">
        <f>SUM(E397:E397)</f>
        <v>64</v>
      </c>
      <c r="M397" s="458" t="s">
        <v>1171</v>
      </c>
      <c r="N397" s="458" t="s">
        <v>1172</v>
      </c>
    </row>
    <row r="398" spans="1:14" x14ac:dyDescent="0.3">
      <c r="A398" s="460">
        <v>34</v>
      </c>
      <c r="B398" s="460" t="s">
        <v>624</v>
      </c>
      <c r="C398" s="460" t="s">
        <v>625</v>
      </c>
      <c r="D398" s="460" t="s">
        <v>718</v>
      </c>
      <c r="E398" s="460">
        <v>801</v>
      </c>
      <c r="F398" s="465">
        <v>79</v>
      </c>
      <c r="G398" s="460">
        <v>91</v>
      </c>
      <c r="H398" s="460">
        <v>312</v>
      </c>
      <c r="I398" s="460">
        <f t="shared" si="12"/>
        <v>0</v>
      </c>
      <c r="J398" s="479">
        <f t="shared" si="13"/>
        <v>0</v>
      </c>
      <c r="K398" s="460">
        <f>SUM(H398:H400)</f>
        <v>312</v>
      </c>
      <c r="L398" s="460">
        <f>SUM(E398:E400)</f>
        <v>875</v>
      </c>
      <c r="M398" s="458" t="s">
        <v>719</v>
      </c>
      <c r="N398" s="458" t="s">
        <v>720</v>
      </c>
    </row>
    <row r="399" spans="1:14" x14ac:dyDescent="0.3">
      <c r="A399" s="460">
        <v>209</v>
      </c>
      <c r="B399" s="460" t="s">
        <v>977</v>
      </c>
      <c r="C399" s="460" t="s">
        <v>978</v>
      </c>
      <c r="D399" s="460" t="s">
        <v>1003</v>
      </c>
      <c r="E399" s="460">
        <v>10</v>
      </c>
      <c r="F399" s="467"/>
      <c r="I399" s="460">
        <f t="shared" si="12"/>
        <v>0</v>
      </c>
      <c r="J399" s="479">
        <f t="shared" si="13"/>
        <v>0</v>
      </c>
      <c r="M399" s="458" t="s">
        <v>719</v>
      </c>
      <c r="N399" s="458" t="s">
        <v>720</v>
      </c>
    </row>
    <row r="400" spans="1:14" x14ac:dyDescent="0.3">
      <c r="A400" s="460">
        <v>426</v>
      </c>
      <c r="B400" s="460" t="s">
        <v>1129</v>
      </c>
      <c r="C400" s="460" t="s">
        <v>1130</v>
      </c>
      <c r="D400" s="460" t="s">
        <v>1250</v>
      </c>
      <c r="E400" s="460">
        <v>64</v>
      </c>
      <c r="I400" s="460">
        <f t="shared" si="12"/>
        <v>64</v>
      </c>
      <c r="J400" s="479">
        <f t="shared" si="13"/>
        <v>680.54450261780107</v>
      </c>
      <c r="M400" s="458" t="s">
        <v>719</v>
      </c>
      <c r="N400" s="458" t="s">
        <v>720</v>
      </c>
    </row>
    <row r="401" spans="1:14" ht="17.25" x14ac:dyDescent="0.3">
      <c r="A401" s="569">
        <v>111</v>
      </c>
      <c r="B401" s="569" t="s">
        <v>624</v>
      </c>
      <c r="C401" s="569" t="s">
        <v>845</v>
      </c>
      <c r="D401" s="569" t="s">
        <v>638</v>
      </c>
      <c r="E401" s="569">
        <v>553</v>
      </c>
      <c r="F401" s="570">
        <v>60</v>
      </c>
      <c r="G401" s="569">
        <v>67</v>
      </c>
      <c r="H401" s="569">
        <v>199</v>
      </c>
      <c r="I401" s="460">
        <f t="shared" si="12"/>
        <v>0</v>
      </c>
      <c r="J401" s="479">
        <f t="shared" si="13"/>
        <v>0</v>
      </c>
      <c r="K401" s="569">
        <f>SUM(H401:H403)</f>
        <v>199</v>
      </c>
      <c r="L401" s="569">
        <f>SUM(E401:E403)</f>
        <v>627</v>
      </c>
      <c r="M401" s="571" t="s">
        <v>1456</v>
      </c>
      <c r="N401" s="563"/>
    </row>
    <row r="402" spans="1:14" ht="17.25" x14ac:dyDescent="0.3">
      <c r="A402" s="569">
        <v>248</v>
      </c>
      <c r="B402" s="569" t="s">
        <v>977</v>
      </c>
      <c r="C402" s="569" t="s">
        <v>1032</v>
      </c>
      <c r="D402" s="569" t="s">
        <v>1046</v>
      </c>
      <c r="E402" s="569">
        <v>10</v>
      </c>
      <c r="F402" s="569"/>
      <c r="G402" s="569"/>
      <c r="H402" s="569"/>
      <c r="I402" s="460">
        <f t="shared" si="12"/>
        <v>0</v>
      </c>
      <c r="J402" s="479">
        <f t="shared" si="13"/>
        <v>0</v>
      </c>
      <c r="K402" s="569"/>
      <c r="L402" s="569"/>
      <c r="M402" s="571" t="s">
        <v>1456</v>
      </c>
      <c r="N402" s="563"/>
    </row>
    <row r="403" spans="1:14" ht="17.25" x14ac:dyDescent="0.3">
      <c r="A403" s="569">
        <v>369</v>
      </c>
      <c r="B403" s="569" t="s">
        <v>1129</v>
      </c>
      <c r="C403" s="569" t="s">
        <v>1130</v>
      </c>
      <c r="D403" s="569" t="s">
        <v>1182</v>
      </c>
      <c r="E403" s="569">
        <v>64</v>
      </c>
      <c r="F403" s="569"/>
      <c r="G403" s="569"/>
      <c r="H403" s="569"/>
      <c r="I403" s="460">
        <f t="shared" si="12"/>
        <v>64</v>
      </c>
      <c r="J403" s="479">
        <f t="shared" si="13"/>
        <v>680.54450261780107</v>
      </c>
      <c r="K403" s="569"/>
      <c r="L403" s="569"/>
      <c r="M403" s="571" t="s">
        <v>1456</v>
      </c>
      <c r="N403" s="563"/>
    </row>
    <row r="404" spans="1:14" x14ac:dyDescent="0.3">
      <c r="A404" s="460">
        <v>49</v>
      </c>
      <c r="B404" s="460" t="s">
        <v>624</v>
      </c>
      <c r="C404" s="460" t="s">
        <v>753</v>
      </c>
      <c r="D404" s="460" t="s">
        <v>644</v>
      </c>
      <c r="E404" s="460">
        <v>602</v>
      </c>
      <c r="F404" s="465">
        <v>63</v>
      </c>
      <c r="G404" s="460">
        <v>68</v>
      </c>
      <c r="H404" s="460">
        <v>387</v>
      </c>
      <c r="I404" s="460">
        <f t="shared" si="12"/>
        <v>0</v>
      </c>
      <c r="J404" s="479">
        <f t="shared" si="13"/>
        <v>0</v>
      </c>
      <c r="K404" s="460">
        <f>SUM(H404:H406)</f>
        <v>387</v>
      </c>
      <c r="L404" s="460">
        <f>SUM(E404:E406)</f>
        <v>676</v>
      </c>
      <c r="M404" s="458" t="s">
        <v>756</v>
      </c>
      <c r="N404" s="458" t="s">
        <v>757</v>
      </c>
    </row>
    <row r="405" spans="1:14" x14ac:dyDescent="0.3">
      <c r="A405" s="460">
        <v>284</v>
      </c>
      <c r="B405" s="460" t="s">
        <v>977</v>
      </c>
      <c r="C405" s="460" t="s">
        <v>978</v>
      </c>
      <c r="D405" s="460" t="s">
        <v>1083</v>
      </c>
      <c r="E405" s="460">
        <v>10</v>
      </c>
      <c r="I405" s="460">
        <f t="shared" si="12"/>
        <v>0</v>
      </c>
      <c r="J405" s="479">
        <f t="shared" si="13"/>
        <v>0</v>
      </c>
      <c r="M405" s="458" t="s">
        <v>756</v>
      </c>
      <c r="N405" s="458" t="s">
        <v>757</v>
      </c>
    </row>
    <row r="406" spans="1:14" x14ac:dyDescent="0.3">
      <c r="A406" s="460">
        <v>417</v>
      </c>
      <c r="B406" s="460" t="s">
        <v>1129</v>
      </c>
      <c r="C406" s="460" t="s">
        <v>1130</v>
      </c>
      <c r="D406" s="460" t="s">
        <v>1239</v>
      </c>
      <c r="E406" s="460">
        <v>64</v>
      </c>
      <c r="I406" s="460">
        <f t="shared" si="12"/>
        <v>64</v>
      </c>
      <c r="J406" s="479">
        <f t="shared" si="13"/>
        <v>680.54450261780107</v>
      </c>
      <c r="M406" s="458" t="s">
        <v>756</v>
      </c>
      <c r="N406" s="458" t="s">
        <v>757</v>
      </c>
    </row>
    <row r="407" spans="1:14" x14ac:dyDescent="0.3">
      <c r="A407" s="460">
        <v>30</v>
      </c>
      <c r="B407" s="460" t="s">
        <v>624</v>
      </c>
      <c r="C407" s="460" t="s">
        <v>625</v>
      </c>
      <c r="D407" s="460" t="s">
        <v>707</v>
      </c>
      <c r="E407" s="460">
        <v>587</v>
      </c>
      <c r="F407" s="465">
        <v>57</v>
      </c>
      <c r="G407" s="460">
        <v>65</v>
      </c>
      <c r="H407" s="460">
        <v>201</v>
      </c>
      <c r="I407" s="460">
        <f t="shared" si="12"/>
        <v>0</v>
      </c>
      <c r="J407" s="479">
        <f t="shared" si="13"/>
        <v>0</v>
      </c>
      <c r="K407" s="460">
        <f>SUM(H407:H409)</f>
        <v>201</v>
      </c>
      <c r="L407" s="460">
        <f>SUM(E407:E409)</f>
        <v>661</v>
      </c>
      <c r="M407" s="458" t="s">
        <v>708</v>
      </c>
      <c r="N407" s="458" t="s">
        <v>709</v>
      </c>
    </row>
    <row r="408" spans="1:14" x14ac:dyDescent="0.3">
      <c r="A408" s="460">
        <v>230</v>
      </c>
      <c r="B408" s="460" t="s">
        <v>977</v>
      </c>
      <c r="C408" s="460" t="s">
        <v>1010</v>
      </c>
      <c r="D408" s="460" t="s">
        <v>1026</v>
      </c>
      <c r="E408" s="460">
        <v>10</v>
      </c>
      <c r="I408" s="460">
        <f t="shared" si="12"/>
        <v>0</v>
      </c>
      <c r="J408" s="479">
        <f t="shared" si="13"/>
        <v>0</v>
      </c>
      <c r="M408" s="458" t="s">
        <v>708</v>
      </c>
      <c r="N408" s="458" t="s">
        <v>709</v>
      </c>
    </row>
    <row r="409" spans="1:14" x14ac:dyDescent="0.3">
      <c r="A409" s="460">
        <v>396</v>
      </c>
      <c r="B409" s="460" t="s">
        <v>1129</v>
      </c>
      <c r="C409" s="460" t="s">
        <v>1130</v>
      </c>
      <c r="D409" s="460" t="s">
        <v>1213</v>
      </c>
      <c r="E409" s="460">
        <v>64</v>
      </c>
      <c r="I409" s="460">
        <f t="shared" si="12"/>
        <v>64</v>
      </c>
      <c r="J409" s="479">
        <f t="shared" si="13"/>
        <v>680.54450261780107</v>
      </c>
      <c r="M409" s="458" t="s">
        <v>708</v>
      </c>
      <c r="N409" s="458" t="s">
        <v>709</v>
      </c>
    </row>
    <row r="410" spans="1:14" x14ac:dyDescent="0.3">
      <c r="A410" s="460">
        <v>139</v>
      </c>
      <c r="B410" s="460" t="s">
        <v>624</v>
      </c>
      <c r="C410" s="460" t="s">
        <v>845</v>
      </c>
      <c r="D410" s="460" t="s">
        <v>733</v>
      </c>
      <c r="E410" s="460">
        <v>581</v>
      </c>
      <c r="F410" s="465">
        <v>60</v>
      </c>
      <c r="G410" s="460">
        <v>67</v>
      </c>
      <c r="H410" s="460">
        <v>397</v>
      </c>
      <c r="I410" s="460">
        <f t="shared" si="12"/>
        <v>0</v>
      </c>
      <c r="J410" s="479">
        <f t="shared" si="13"/>
        <v>0</v>
      </c>
      <c r="K410" s="460">
        <f>SUM(H410:H413)</f>
        <v>397</v>
      </c>
      <c r="L410" s="460">
        <f>SUM(E410:E413)</f>
        <v>719</v>
      </c>
      <c r="M410" s="458" t="s">
        <v>897</v>
      </c>
      <c r="N410" s="458" t="s">
        <v>898</v>
      </c>
    </row>
    <row r="411" spans="1:14" x14ac:dyDescent="0.3">
      <c r="A411" s="460">
        <v>322</v>
      </c>
      <c r="B411" s="460" t="s">
        <v>977</v>
      </c>
      <c r="C411" s="460" t="s">
        <v>1032</v>
      </c>
      <c r="D411" s="460" t="s">
        <v>1121</v>
      </c>
      <c r="E411" s="460">
        <v>10</v>
      </c>
      <c r="I411" s="460">
        <f t="shared" si="12"/>
        <v>0</v>
      </c>
      <c r="J411" s="479">
        <f t="shared" si="13"/>
        <v>0</v>
      </c>
      <c r="M411" s="458" t="s">
        <v>897</v>
      </c>
      <c r="N411" s="458" t="s">
        <v>898</v>
      </c>
    </row>
    <row r="412" spans="1:14" x14ac:dyDescent="0.3">
      <c r="A412" s="460">
        <v>413</v>
      </c>
      <c r="B412" s="460" t="s">
        <v>1129</v>
      </c>
      <c r="C412" s="460" t="s">
        <v>1130</v>
      </c>
      <c r="D412" s="460" t="s">
        <v>1235</v>
      </c>
      <c r="E412" s="460">
        <v>64</v>
      </c>
      <c r="I412" s="460">
        <f t="shared" si="12"/>
        <v>64</v>
      </c>
      <c r="J412" s="479">
        <f t="shared" si="13"/>
        <v>680.54450261780107</v>
      </c>
      <c r="M412" s="458" t="s">
        <v>897</v>
      </c>
      <c r="N412" s="458" t="s">
        <v>898</v>
      </c>
    </row>
    <row r="413" spans="1:14" x14ac:dyDescent="0.3">
      <c r="A413" s="460">
        <v>455</v>
      </c>
      <c r="B413" s="460" t="s">
        <v>1129</v>
      </c>
      <c r="C413" s="460" t="s">
        <v>1130</v>
      </c>
      <c r="D413" s="460" t="s">
        <v>1286</v>
      </c>
      <c r="E413" s="460">
        <v>64</v>
      </c>
      <c r="I413" s="460">
        <f t="shared" si="12"/>
        <v>64</v>
      </c>
      <c r="J413" s="479">
        <f t="shared" si="13"/>
        <v>680.54450261780107</v>
      </c>
      <c r="M413" s="458" t="s">
        <v>897</v>
      </c>
      <c r="N413" s="458" t="s">
        <v>898</v>
      </c>
    </row>
    <row r="414" spans="1:14" x14ac:dyDescent="0.3">
      <c r="A414" s="460">
        <v>136</v>
      </c>
      <c r="B414" s="460" t="s">
        <v>624</v>
      </c>
      <c r="C414" s="460" t="s">
        <v>845</v>
      </c>
      <c r="D414" s="460" t="s">
        <v>726</v>
      </c>
      <c r="E414" s="460">
        <v>537</v>
      </c>
      <c r="F414" s="465">
        <v>78</v>
      </c>
      <c r="G414" s="460">
        <v>54</v>
      </c>
      <c r="H414" s="460">
        <v>323</v>
      </c>
      <c r="I414" s="460">
        <f t="shared" si="12"/>
        <v>0</v>
      </c>
      <c r="J414" s="479">
        <f t="shared" si="13"/>
        <v>0</v>
      </c>
      <c r="K414" s="460">
        <f>SUM(H414:H415)</f>
        <v>323</v>
      </c>
      <c r="L414" s="460">
        <f>SUM(E414:E415)</f>
        <v>547</v>
      </c>
      <c r="M414" s="458" t="s">
        <v>893</v>
      </c>
      <c r="N414" s="458" t="s">
        <v>853</v>
      </c>
    </row>
    <row r="415" spans="1:14" x14ac:dyDescent="0.3">
      <c r="A415" s="460">
        <v>310</v>
      </c>
      <c r="B415" s="460" t="s">
        <v>977</v>
      </c>
      <c r="C415" s="460" t="s">
        <v>1029</v>
      </c>
      <c r="D415" s="460" t="s">
        <v>1109</v>
      </c>
      <c r="E415" s="460">
        <v>10</v>
      </c>
      <c r="I415" s="460">
        <f t="shared" si="12"/>
        <v>0</v>
      </c>
      <c r="J415" s="479">
        <f t="shared" si="13"/>
        <v>0</v>
      </c>
      <c r="M415" s="458" t="s">
        <v>893</v>
      </c>
      <c r="N415" s="458" t="s">
        <v>853</v>
      </c>
    </row>
    <row r="416" spans="1:14" x14ac:dyDescent="0.3">
      <c r="A416" s="460">
        <v>119</v>
      </c>
      <c r="B416" s="460" t="s">
        <v>624</v>
      </c>
      <c r="C416" s="460" t="s">
        <v>845</v>
      </c>
      <c r="D416" s="460" t="s">
        <v>667</v>
      </c>
      <c r="E416" s="460">
        <v>633</v>
      </c>
      <c r="F416" s="465">
        <v>77</v>
      </c>
      <c r="G416" s="460">
        <v>72</v>
      </c>
      <c r="H416" s="460">
        <v>287</v>
      </c>
      <c r="I416" s="460">
        <f t="shared" si="12"/>
        <v>0</v>
      </c>
      <c r="J416" s="479">
        <f t="shared" si="13"/>
        <v>0</v>
      </c>
      <c r="K416" s="460">
        <f>SUM(H416:H418)</f>
        <v>287</v>
      </c>
      <c r="L416" s="460">
        <f>SUM(E416:E418)</f>
        <v>707</v>
      </c>
      <c r="M416" s="458" t="s">
        <v>867</v>
      </c>
      <c r="N416" s="458" t="s">
        <v>868</v>
      </c>
    </row>
    <row r="417" spans="1:14" x14ac:dyDescent="0.3">
      <c r="A417" s="460">
        <v>327</v>
      </c>
      <c r="B417" s="460" t="s">
        <v>977</v>
      </c>
      <c r="C417" s="460" t="s">
        <v>1032</v>
      </c>
      <c r="D417" s="460" t="s">
        <v>1126</v>
      </c>
      <c r="E417" s="460">
        <v>10</v>
      </c>
      <c r="I417" s="460">
        <f t="shared" si="12"/>
        <v>0</v>
      </c>
      <c r="J417" s="479">
        <f t="shared" si="13"/>
        <v>0</v>
      </c>
      <c r="M417" s="458" t="s">
        <v>867</v>
      </c>
      <c r="N417" s="458" t="s">
        <v>868</v>
      </c>
    </row>
    <row r="418" spans="1:14" x14ac:dyDescent="0.3">
      <c r="A418" s="460">
        <v>366</v>
      </c>
      <c r="B418" s="460" t="s">
        <v>1129</v>
      </c>
      <c r="C418" s="460" t="s">
        <v>1130</v>
      </c>
      <c r="D418" s="460" t="s">
        <v>1179</v>
      </c>
      <c r="E418" s="460">
        <v>64</v>
      </c>
      <c r="I418" s="460">
        <f t="shared" si="12"/>
        <v>64</v>
      </c>
      <c r="J418" s="479">
        <f t="shared" si="13"/>
        <v>680.54450261780107</v>
      </c>
      <c r="M418" s="458" t="s">
        <v>867</v>
      </c>
      <c r="N418" s="458" t="s">
        <v>868</v>
      </c>
    </row>
    <row r="419" spans="1:14" s="563" customFormat="1" ht="17.25" x14ac:dyDescent="0.3">
      <c r="A419" s="460">
        <v>150</v>
      </c>
      <c r="B419" s="460" t="s">
        <v>906</v>
      </c>
      <c r="C419" s="460" t="s">
        <v>907</v>
      </c>
      <c r="D419" s="460" t="s">
        <v>917</v>
      </c>
      <c r="E419" s="460">
        <v>129</v>
      </c>
      <c r="F419" s="465">
        <v>12</v>
      </c>
      <c r="G419" s="460">
        <v>12</v>
      </c>
      <c r="H419" s="460"/>
      <c r="I419" s="460">
        <f t="shared" si="12"/>
        <v>0</v>
      </c>
      <c r="J419" s="479">
        <f t="shared" si="13"/>
        <v>0</v>
      </c>
      <c r="K419" s="460">
        <f>SUM(H419:H419)</f>
        <v>0</v>
      </c>
      <c r="L419" s="460">
        <f>SUM(E419:E419)</f>
        <v>129</v>
      </c>
      <c r="M419" s="458" t="s">
        <v>918</v>
      </c>
      <c r="N419" s="458" t="s">
        <v>919</v>
      </c>
    </row>
    <row r="420" spans="1:14" s="563" customFormat="1" ht="17.25" x14ac:dyDescent="0.3">
      <c r="A420" s="460">
        <v>341</v>
      </c>
      <c r="B420" s="460" t="s">
        <v>1129</v>
      </c>
      <c r="C420" s="460" t="s">
        <v>1130</v>
      </c>
      <c r="D420" s="460" t="s">
        <v>1147</v>
      </c>
      <c r="E420" s="460">
        <v>64</v>
      </c>
      <c r="F420" s="460"/>
      <c r="G420" s="460"/>
      <c r="H420" s="460"/>
      <c r="I420" s="460">
        <f t="shared" si="12"/>
        <v>64</v>
      </c>
      <c r="J420" s="479">
        <f t="shared" si="13"/>
        <v>680.54450261780107</v>
      </c>
      <c r="K420" s="460">
        <f>SUM(H420:H420)</f>
        <v>0</v>
      </c>
      <c r="L420" s="460">
        <f>SUM(E420:E420)</f>
        <v>64</v>
      </c>
      <c r="M420" s="458" t="s">
        <v>1148</v>
      </c>
      <c r="N420" s="458"/>
    </row>
    <row r="421" spans="1:14" s="563" customFormat="1" ht="17.25" x14ac:dyDescent="0.3">
      <c r="A421" s="561">
        <v>490</v>
      </c>
      <c r="B421" s="564" t="s">
        <v>942</v>
      </c>
      <c r="C421" s="564" t="s">
        <v>625</v>
      </c>
      <c r="D421" s="564" t="s">
        <v>1324</v>
      </c>
      <c r="E421" s="564">
        <v>66</v>
      </c>
      <c r="F421" s="564"/>
      <c r="G421" s="564">
        <v>10</v>
      </c>
      <c r="H421" s="561"/>
      <c r="I421" s="460">
        <f t="shared" si="12"/>
        <v>0</v>
      </c>
      <c r="J421" s="479">
        <f t="shared" si="13"/>
        <v>0</v>
      </c>
      <c r="M421" s="565" t="s">
        <v>1459</v>
      </c>
    </row>
    <row r="422" spans="1:14" s="563" customFormat="1" ht="17.25" x14ac:dyDescent="0.3">
      <c r="A422" s="561">
        <v>491</v>
      </c>
      <c r="B422" s="564" t="s">
        <v>942</v>
      </c>
      <c r="C422" s="564" t="s">
        <v>625</v>
      </c>
      <c r="D422" s="564" t="s">
        <v>1325</v>
      </c>
      <c r="E422" s="564">
        <v>36</v>
      </c>
      <c r="F422" s="564"/>
      <c r="G422" s="564">
        <v>5</v>
      </c>
      <c r="H422" s="561"/>
      <c r="I422" s="460">
        <f t="shared" si="12"/>
        <v>0</v>
      </c>
      <c r="J422" s="479">
        <f t="shared" si="13"/>
        <v>0</v>
      </c>
      <c r="K422" s="561"/>
      <c r="L422" s="561"/>
      <c r="M422" s="565" t="s">
        <v>1459</v>
      </c>
    </row>
    <row r="423" spans="1:14" ht="17.25" x14ac:dyDescent="0.3">
      <c r="A423" s="561">
        <v>492</v>
      </c>
      <c r="B423" s="561" t="s">
        <v>942</v>
      </c>
      <c r="C423" s="561" t="s">
        <v>625</v>
      </c>
      <c r="D423" s="561" t="s">
        <v>1319</v>
      </c>
      <c r="E423" s="561">
        <v>295</v>
      </c>
      <c r="F423" s="564"/>
      <c r="G423" s="561">
        <v>43</v>
      </c>
      <c r="H423" s="561"/>
      <c r="I423" s="460">
        <f t="shared" si="12"/>
        <v>0</v>
      </c>
      <c r="J423" s="479">
        <f t="shared" si="13"/>
        <v>0</v>
      </c>
      <c r="K423" s="561">
        <f>SUM(H423:H423)</f>
        <v>0</v>
      </c>
      <c r="L423" s="561">
        <f>SUM(E423:E423)</f>
        <v>295</v>
      </c>
      <c r="M423" s="565" t="s">
        <v>1459</v>
      </c>
      <c r="N423" s="563"/>
    </row>
    <row r="424" spans="1:14" x14ac:dyDescent="0.3">
      <c r="A424" s="460">
        <v>112</v>
      </c>
      <c r="B424" s="460" t="s">
        <v>624</v>
      </c>
      <c r="C424" s="460" t="s">
        <v>845</v>
      </c>
      <c r="D424" s="460" t="s">
        <v>644</v>
      </c>
      <c r="E424" s="460">
        <v>593</v>
      </c>
      <c r="F424" s="465">
        <v>65</v>
      </c>
      <c r="G424" s="460">
        <v>71</v>
      </c>
      <c r="H424" s="460">
        <v>248</v>
      </c>
      <c r="I424" s="460">
        <f t="shared" si="12"/>
        <v>0</v>
      </c>
      <c r="J424" s="479">
        <f t="shared" si="13"/>
        <v>0</v>
      </c>
      <c r="K424" s="460">
        <f>SUM(H424:H426)</f>
        <v>248</v>
      </c>
      <c r="L424" s="460">
        <f>SUM(E424:E426)</f>
        <v>667</v>
      </c>
      <c r="M424" s="458" t="s">
        <v>859</v>
      </c>
      <c r="N424" s="458" t="s">
        <v>860</v>
      </c>
    </row>
    <row r="425" spans="1:14" x14ac:dyDescent="0.3">
      <c r="A425" s="460">
        <v>238</v>
      </c>
      <c r="B425" s="460" t="s">
        <v>977</v>
      </c>
      <c r="C425" s="460" t="s">
        <v>1032</v>
      </c>
      <c r="D425" s="460" t="s">
        <v>1036</v>
      </c>
      <c r="E425" s="460">
        <v>10</v>
      </c>
      <c r="I425" s="460">
        <f t="shared" si="12"/>
        <v>0</v>
      </c>
      <c r="J425" s="479">
        <f t="shared" si="13"/>
        <v>0</v>
      </c>
      <c r="M425" s="458" t="s">
        <v>859</v>
      </c>
      <c r="N425" s="458" t="s">
        <v>860</v>
      </c>
    </row>
    <row r="426" spans="1:14" x14ac:dyDescent="0.3">
      <c r="A426" s="460">
        <v>367</v>
      </c>
      <c r="B426" s="460" t="s">
        <v>1129</v>
      </c>
      <c r="C426" s="460" t="s">
        <v>1130</v>
      </c>
      <c r="D426" s="460" t="s">
        <v>1180</v>
      </c>
      <c r="E426" s="460">
        <v>64</v>
      </c>
      <c r="I426" s="460">
        <f t="shared" si="12"/>
        <v>64</v>
      </c>
      <c r="J426" s="479">
        <f t="shared" si="13"/>
        <v>680.54450261780107</v>
      </c>
      <c r="M426" s="458" t="s">
        <v>859</v>
      </c>
      <c r="N426" s="458" t="s">
        <v>860</v>
      </c>
    </row>
    <row r="427" spans="1:14" x14ac:dyDescent="0.3">
      <c r="A427" s="460">
        <v>116</v>
      </c>
      <c r="B427" s="460" t="s">
        <v>624</v>
      </c>
      <c r="C427" s="460" t="s">
        <v>845</v>
      </c>
      <c r="D427" s="460" t="s">
        <v>655</v>
      </c>
      <c r="E427" s="460">
        <v>552</v>
      </c>
      <c r="F427" s="465">
        <v>60</v>
      </c>
      <c r="G427" s="460">
        <v>67</v>
      </c>
      <c r="H427" s="460">
        <v>231</v>
      </c>
      <c r="I427" s="460">
        <f t="shared" si="12"/>
        <v>0</v>
      </c>
      <c r="J427" s="479">
        <f t="shared" si="13"/>
        <v>0</v>
      </c>
      <c r="K427" s="460">
        <f>SUM(H427:H429)</f>
        <v>231</v>
      </c>
      <c r="L427" s="460">
        <f>SUM(E427:E429)</f>
        <v>626</v>
      </c>
      <c r="M427" s="458" t="s">
        <v>865</v>
      </c>
      <c r="N427" s="458" t="s">
        <v>672</v>
      </c>
    </row>
    <row r="428" spans="1:14" x14ac:dyDescent="0.3">
      <c r="A428" s="460">
        <v>323</v>
      </c>
      <c r="B428" s="460" t="s">
        <v>977</v>
      </c>
      <c r="C428" s="460" t="s">
        <v>1032</v>
      </c>
      <c r="D428" s="460" t="s">
        <v>1122</v>
      </c>
      <c r="E428" s="460">
        <v>10</v>
      </c>
      <c r="I428" s="460">
        <f t="shared" si="12"/>
        <v>0</v>
      </c>
      <c r="J428" s="479">
        <f t="shared" si="13"/>
        <v>0</v>
      </c>
      <c r="M428" s="458" t="s">
        <v>865</v>
      </c>
      <c r="N428" s="458" t="s">
        <v>672</v>
      </c>
    </row>
    <row r="429" spans="1:14" x14ac:dyDescent="0.3">
      <c r="A429" s="460">
        <v>430</v>
      </c>
      <c r="B429" s="460" t="s">
        <v>1129</v>
      </c>
      <c r="C429" s="460" t="s">
        <v>1130</v>
      </c>
      <c r="D429" s="460" t="s">
        <v>1254</v>
      </c>
      <c r="E429" s="460">
        <v>64</v>
      </c>
      <c r="I429" s="460">
        <f t="shared" si="12"/>
        <v>64</v>
      </c>
      <c r="J429" s="479">
        <f t="shared" si="13"/>
        <v>680.54450261780107</v>
      </c>
      <c r="M429" s="458" t="s">
        <v>865</v>
      </c>
      <c r="N429" s="458" t="s">
        <v>672</v>
      </c>
    </row>
    <row r="430" spans="1:14" x14ac:dyDescent="0.3">
      <c r="A430" s="460">
        <v>53</v>
      </c>
      <c r="B430" s="460" t="s">
        <v>624</v>
      </c>
      <c r="C430" s="460" t="s">
        <v>753</v>
      </c>
      <c r="D430" s="460" t="s">
        <v>678</v>
      </c>
      <c r="E430" s="460">
        <v>615</v>
      </c>
      <c r="F430" s="465">
        <v>63</v>
      </c>
      <c r="G430" s="460">
        <v>68</v>
      </c>
      <c r="H430" s="460">
        <v>497</v>
      </c>
      <c r="I430" s="460">
        <f t="shared" si="12"/>
        <v>0</v>
      </c>
      <c r="J430" s="479">
        <f t="shared" si="13"/>
        <v>0</v>
      </c>
      <c r="K430" s="460">
        <f>SUM(H430:H432)</f>
        <v>497</v>
      </c>
      <c r="L430" s="460">
        <f>SUM(E430:E432)</f>
        <v>689</v>
      </c>
      <c r="M430" s="458" t="s">
        <v>764</v>
      </c>
      <c r="N430" s="458" t="s">
        <v>765</v>
      </c>
    </row>
    <row r="431" spans="1:14" x14ac:dyDescent="0.3">
      <c r="A431" s="460">
        <v>300</v>
      </c>
      <c r="B431" s="460" t="s">
        <v>977</v>
      </c>
      <c r="C431" s="460" t="s">
        <v>1010</v>
      </c>
      <c r="D431" s="460" t="s">
        <v>1099</v>
      </c>
      <c r="E431" s="460">
        <v>10</v>
      </c>
      <c r="I431" s="460">
        <f t="shared" si="12"/>
        <v>0</v>
      </c>
      <c r="J431" s="479">
        <f t="shared" si="13"/>
        <v>0</v>
      </c>
      <c r="M431" s="458" t="s">
        <v>764</v>
      </c>
      <c r="N431" s="458" t="s">
        <v>765</v>
      </c>
    </row>
    <row r="432" spans="1:14" x14ac:dyDescent="0.3">
      <c r="A432" s="460">
        <v>353</v>
      </c>
      <c r="B432" s="460" t="s">
        <v>1129</v>
      </c>
      <c r="C432" s="460" t="s">
        <v>1130</v>
      </c>
      <c r="D432" s="460" t="s">
        <v>1162</v>
      </c>
      <c r="E432" s="460">
        <v>64</v>
      </c>
      <c r="I432" s="460">
        <f t="shared" si="12"/>
        <v>64</v>
      </c>
      <c r="J432" s="479">
        <f t="shared" si="13"/>
        <v>680.54450261780107</v>
      </c>
      <c r="M432" s="458" t="s">
        <v>764</v>
      </c>
      <c r="N432" s="458" t="s">
        <v>765</v>
      </c>
    </row>
    <row r="433" spans="1:14" x14ac:dyDescent="0.3">
      <c r="A433" s="460">
        <v>155</v>
      </c>
      <c r="B433" s="460" t="s">
        <v>906</v>
      </c>
      <c r="C433" s="460" t="s">
        <v>907</v>
      </c>
      <c r="D433" s="460" t="s">
        <v>930</v>
      </c>
      <c r="E433" s="460">
        <v>139</v>
      </c>
      <c r="F433" s="465">
        <v>16</v>
      </c>
      <c r="G433" s="460">
        <v>13</v>
      </c>
      <c r="I433" s="460">
        <f t="shared" si="12"/>
        <v>0</v>
      </c>
      <c r="J433" s="479">
        <f t="shared" si="13"/>
        <v>0</v>
      </c>
      <c r="K433" s="460">
        <f>SUM(H433:H433)</f>
        <v>0</v>
      </c>
      <c r="L433" s="460">
        <f>SUM(E433:E433)</f>
        <v>139</v>
      </c>
      <c r="M433" s="458" t="s">
        <v>931</v>
      </c>
    </row>
    <row r="434" spans="1:14" x14ac:dyDescent="0.3">
      <c r="A434" s="460">
        <v>17</v>
      </c>
      <c r="B434" s="460" t="s">
        <v>624</v>
      </c>
      <c r="C434" s="460" t="s">
        <v>625</v>
      </c>
      <c r="D434" s="460" t="s">
        <v>673</v>
      </c>
      <c r="E434" s="460">
        <v>559</v>
      </c>
      <c r="F434" s="465">
        <v>62</v>
      </c>
      <c r="G434" s="460">
        <v>68</v>
      </c>
      <c r="H434" s="460">
        <v>170</v>
      </c>
      <c r="I434" s="460">
        <f t="shared" si="12"/>
        <v>0</v>
      </c>
      <c r="J434" s="479">
        <f t="shared" si="13"/>
        <v>0</v>
      </c>
      <c r="K434" s="460">
        <f>SUM(H434:H437)</f>
        <v>170</v>
      </c>
      <c r="L434" s="460">
        <f>SUM(E434:E437)</f>
        <v>697</v>
      </c>
      <c r="M434" s="458" t="s">
        <v>674</v>
      </c>
    </row>
    <row r="435" spans="1:14" x14ac:dyDescent="0.3">
      <c r="A435" s="460">
        <v>200</v>
      </c>
      <c r="B435" s="460" t="s">
        <v>977</v>
      </c>
      <c r="C435" s="460" t="s">
        <v>978</v>
      </c>
      <c r="D435" s="460" t="s">
        <v>994</v>
      </c>
      <c r="E435" s="460">
        <v>10</v>
      </c>
      <c r="F435" s="467"/>
      <c r="I435" s="460">
        <f t="shared" si="12"/>
        <v>0</v>
      </c>
      <c r="J435" s="479">
        <f t="shared" si="13"/>
        <v>0</v>
      </c>
      <c r="M435" s="458" t="s">
        <v>674</v>
      </c>
    </row>
    <row r="436" spans="1:14" x14ac:dyDescent="0.3">
      <c r="A436" s="460">
        <v>393</v>
      </c>
      <c r="B436" s="460" t="s">
        <v>1129</v>
      </c>
      <c r="C436" s="460" t="s">
        <v>1130</v>
      </c>
      <c r="D436" s="460" t="s">
        <v>1210</v>
      </c>
      <c r="E436" s="460">
        <v>64</v>
      </c>
      <c r="I436" s="460">
        <f t="shared" si="12"/>
        <v>64</v>
      </c>
      <c r="J436" s="479">
        <f t="shared" si="13"/>
        <v>680.54450261780107</v>
      </c>
      <c r="M436" s="458" t="s">
        <v>674</v>
      </c>
    </row>
    <row r="437" spans="1:14" x14ac:dyDescent="0.3">
      <c r="A437" s="460">
        <v>394</v>
      </c>
      <c r="B437" s="460" t="s">
        <v>1129</v>
      </c>
      <c r="C437" s="460" t="s">
        <v>1130</v>
      </c>
      <c r="D437" s="460" t="s">
        <v>1211</v>
      </c>
      <c r="E437" s="460">
        <v>64</v>
      </c>
      <c r="I437" s="460">
        <f t="shared" si="12"/>
        <v>64</v>
      </c>
      <c r="J437" s="479">
        <f t="shared" si="13"/>
        <v>680.54450261780107</v>
      </c>
      <c r="M437" s="458" t="s">
        <v>674</v>
      </c>
    </row>
    <row r="438" spans="1:14" x14ac:dyDescent="0.3">
      <c r="A438" s="460">
        <v>142</v>
      </c>
      <c r="B438" s="460" t="s">
        <v>624</v>
      </c>
      <c r="C438" s="460" t="s">
        <v>901</v>
      </c>
      <c r="D438" s="460" t="s">
        <v>626</v>
      </c>
      <c r="E438" s="460">
        <v>832</v>
      </c>
      <c r="F438" s="465">
        <v>92</v>
      </c>
      <c r="G438" s="460">
        <v>96</v>
      </c>
      <c r="H438" s="460">
        <v>1995</v>
      </c>
      <c r="I438" s="460">
        <f t="shared" si="12"/>
        <v>0</v>
      </c>
      <c r="J438" s="479">
        <f t="shared" si="13"/>
        <v>0</v>
      </c>
      <c r="K438" s="460">
        <f>SUM(H438:H440)</f>
        <v>1995</v>
      </c>
      <c r="L438" s="460">
        <f>SUM(E438:E440)</f>
        <v>906</v>
      </c>
      <c r="M438" s="458" t="s">
        <v>902</v>
      </c>
      <c r="N438" s="458" t="s">
        <v>836</v>
      </c>
    </row>
    <row r="439" spans="1:14" x14ac:dyDescent="0.3">
      <c r="A439" s="460">
        <v>242</v>
      </c>
      <c r="B439" s="460" t="s">
        <v>977</v>
      </c>
      <c r="C439" s="460" t="s">
        <v>1032</v>
      </c>
      <c r="D439" s="460" t="s">
        <v>1040</v>
      </c>
      <c r="E439" s="460">
        <v>10</v>
      </c>
      <c r="I439" s="460">
        <f t="shared" si="12"/>
        <v>0</v>
      </c>
      <c r="J439" s="479">
        <f t="shared" si="13"/>
        <v>0</v>
      </c>
      <c r="M439" s="458" t="s">
        <v>902</v>
      </c>
      <c r="N439" s="458" t="s">
        <v>836</v>
      </c>
    </row>
    <row r="440" spans="1:14" x14ac:dyDescent="0.3">
      <c r="A440" s="460">
        <v>338</v>
      </c>
      <c r="B440" s="460" t="s">
        <v>1129</v>
      </c>
      <c r="C440" s="460" t="s">
        <v>1130</v>
      </c>
      <c r="D440" s="460" t="s">
        <v>1142</v>
      </c>
      <c r="E440" s="460">
        <v>64</v>
      </c>
      <c r="I440" s="460">
        <f t="shared" si="12"/>
        <v>64</v>
      </c>
      <c r="J440" s="479">
        <f t="shared" si="13"/>
        <v>680.54450261780107</v>
      </c>
      <c r="M440" s="458" t="s">
        <v>902</v>
      </c>
      <c r="N440" s="458" t="s">
        <v>836</v>
      </c>
    </row>
    <row r="441" spans="1:14" x14ac:dyDescent="0.3">
      <c r="A441" s="460">
        <v>483</v>
      </c>
      <c r="B441" s="460" t="s">
        <v>1129</v>
      </c>
      <c r="C441" s="460" t="s">
        <v>1130</v>
      </c>
      <c r="D441" s="460" t="s">
        <v>1315</v>
      </c>
      <c r="E441" s="460">
        <v>30</v>
      </c>
      <c r="I441" s="460">
        <f t="shared" si="12"/>
        <v>30</v>
      </c>
      <c r="J441" s="479">
        <f t="shared" si="13"/>
        <v>319.00523560209427</v>
      </c>
      <c r="K441" s="460">
        <f>SUM(H441:H442)</f>
        <v>0</v>
      </c>
      <c r="L441" s="460">
        <f>SUM(E441:E442)</f>
        <v>60</v>
      </c>
      <c r="M441" s="458" t="s">
        <v>1316</v>
      </c>
      <c r="N441" s="458" t="s">
        <v>1317</v>
      </c>
    </row>
    <row r="442" spans="1:14" x14ac:dyDescent="0.3">
      <c r="A442" s="460">
        <v>484</v>
      </c>
      <c r="B442" s="460" t="s">
        <v>1129</v>
      </c>
      <c r="C442" s="460" t="s">
        <v>1130</v>
      </c>
      <c r="D442" s="460" t="s">
        <v>1318</v>
      </c>
      <c r="E442" s="460">
        <v>30</v>
      </c>
      <c r="I442" s="460">
        <f t="shared" si="12"/>
        <v>30</v>
      </c>
      <c r="J442" s="479">
        <f t="shared" si="13"/>
        <v>319.00523560209427</v>
      </c>
      <c r="M442" s="458" t="s">
        <v>1316</v>
      </c>
      <c r="N442" s="458" t="s">
        <v>1317</v>
      </c>
    </row>
    <row r="443" spans="1:14" x14ac:dyDescent="0.3">
      <c r="A443" s="460">
        <v>164</v>
      </c>
      <c r="B443" s="460" t="s">
        <v>942</v>
      </c>
      <c r="C443" s="460" t="s">
        <v>625</v>
      </c>
      <c r="D443" s="460" t="s">
        <v>949</v>
      </c>
      <c r="E443" s="460">
        <v>109</v>
      </c>
      <c r="F443" s="465">
        <v>19</v>
      </c>
      <c r="G443" s="460">
        <v>14</v>
      </c>
      <c r="I443" s="460">
        <f t="shared" si="12"/>
        <v>0</v>
      </c>
      <c r="J443" s="479">
        <f t="shared" si="13"/>
        <v>0</v>
      </c>
      <c r="K443" s="460">
        <f>SUM(H443:H445)</f>
        <v>0</v>
      </c>
      <c r="L443" s="460">
        <f>SUM(E443:E445)</f>
        <v>309</v>
      </c>
      <c r="M443" s="458" t="s">
        <v>950</v>
      </c>
      <c r="N443" s="458" t="s">
        <v>951</v>
      </c>
    </row>
    <row r="444" spans="1:14" x14ac:dyDescent="0.3">
      <c r="A444" s="467">
        <v>165</v>
      </c>
      <c r="B444" s="467" t="s">
        <v>942</v>
      </c>
      <c r="C444" s="467" t="s">
        <v>625</v>
      </c>
      <c r="D444" s="467" t="s">
        <v>952</v>
      </c>
      <c r="E444" s="467">
        <v>90</v>
      </c>
      <c r="F444" s="465">
        <v>17</v>
      </c>
      <c r="G444" s="467">
        <v>12</v>
      </c>
      <c r="I444" s="460">
        <f t="shared" si="12"/>
        <v>0</v>
      </c>
      <c r="J444" s="479">
        <f t="shared" si="13"/>
        <v>0</v>
      </c>
      <c r="M444" s="468" t="s">
        <v>950</v>
      </c>
      <c r="N444" s="458" t="s">
        <v>951</v>
      </c>
    </row>
    <row r="445" spans="1:14" x14ac:dyDescent="0.3">
      <c r="A445" s="467">
        <v>486</v>
      </c>
      <c r="B445" s="467" t="s">
        <v>942</v>
      </c>
      <c r="C445" s="467" t="s">
        <v>625</v>
      </c>
      <c r="D445" s="467" t="s">
        <v>1319</v>
      </c>
      <c r="E445" s="467">
        <v>110</v>
      </c>
      <c r="F445" s="467"/>
      <c r="G445" s="467">
        <v>16</v>
      </c>
      <c r="I445" s="460">
        <f t="shared" si="12"/>
        <v>0</v>
      </c>
      <c r="J445" s="479">
        <f t="shared" si="13"/>
        <v>0</v>
      </c>
      <c r="M445" s="468" t="s">
        <v>950</v>
      </c>
      <c r="N445" s="458" t="s">
        <v>951</v>
      </c>
    </row>
    <row r="446" spans="1:14" x14ac:dyDescent="0.3">
      <c r="A446" s="460">
        <v>124</v>
      </c>
      <c r="B446" s="460" t="s">
        <v>624</v>
      </c>
      <c r="C446" s="460" t="s">
        <v>845</v>
      </c>
      <c r="D446" s="460" t="s">
        <v>684</v>
      </c>
      <c r="E446" s="460">
        <v>646</v>
      </c>
      <c r="F446" s="465">
        <v>77</v>
      </c>
      <c r="G446" s="460">
        <v>72</v>
      </c>
      <c r="H446" s="460">
        <v>323</v>
      </c>
      <c r="I446" s="460">
        <f t="shared" si="12"/>
        <v>0</v>
      </c>
      <c r="J446" s="479">
        <f t="shared" si="13"/>
        <v>0</v>
      </c>
      <c r="K446" s="460">
        <f>SUM(H446:H448)</f>
        <v>323</v>
      </c>
      <c r="L446" s="460">
        <f>SUM(E446:E448)</f>
        <v>720</v>
      </c>
      <c r="M446" s="458" t="s">
        <v>875</v>
      </c>
      <c r="N446" s="458" t="s">
        <v>780</v>
      </c>
    </row>
    <row r="447" spans="1:14" x14ac:dyDescent="0.3">
      <c r="A447" s="460">
        <v>312</v>
      </c>
      <c r="B447" s="460" t="s">
        <v>977</v>
      </c>
      <c r="C447" s="460" t="s">
        <v>1032</v>
      </c>
      <c r="D447" s="460" t="s">
        <v>1111</v>
      </c>
      <c r="E447" s="460">
        <v>10</v>
      </c>
      <c r="I447" s="460">
        <f t="shared" si="12"/>
        <v>0</v>
      </c>
      <c r="J447" s="479">
        <f t="shared" si="13"/>
        <v>0</v>
      </c>
      <c r="M447" s="458" t="s">
        <v>875</v>
      </c>
      <c r="N447" s="458" t="s">
        <v>780</v>
      </c>
    </row>
    <row r="448" spans="1:14" x14ac:dyDescent="0.3">
      <c r="A448" s="460">
        <v>407</v>
      </c>
      <c r="B448" s="460" t="s">
        <v>1129</v>
      </c>
      <c r="C448" s="460" t="s">
        <v>1130</v>
      </c>
      <c r="D448" s="460" t="s">
        <v>1228</v>
      </c>
      <c r="E448" s="460">
        <v>64</v>
      </c>
      <c r="I448" s="460">
        <f t="shared" si="12"/>
        <v>64</v>
      </c>
      <c r="J448" s="479">
        <f t="shared" si="13"/>
        <v>680.54450261780107</v>
      </c>
      <c r="M448" s="458" t="s">
        <v>875</v>
      </c>
      <c r="N448" s="458" t="s">
        <v>780</v>
      </c>
    </row>
    <row r="449" spans="1:14" x14ac:dyDescent="0.3">
      <c r="A449" s="460">
        <v>73</v>
      </c>
      <c r="B449" s="460" t="s">
        <v>624</v>
      </c>
      <c r="C449" s="460" t="s">
        <v>784</v>
      </c>
      <c r="D449" s="460" t="s">
        <v>652</v>
      </c>
      <c r="E449" s="460">
        <v>726</v>
      </c>
      <c r="F449" s="465">
        <v>77</v>
      </c>
      <c r="G449" s="460">
        <v>84</v>
      </c>
      <c r="H449" s="460">
        <v>281</v>
      </c>
      <c r="I449" s="460">
        <f t="shared" si="12"/>
        <v>0</v>
      </c>
      <c r="J449" s="479">
        <f t="shared" si="13"/>
        <v>0</v>
      </c>
      <c r="K449" s="460">
        <f>SUM(H449:H451)</f>
        <v>281</v>
      </c>
      <c r="L449" s="460">
        <f>SUM(E449:E451)</f>
        <v>800</v>
      </c>
      <c r="M449" s="458" t="s">
        <v>797</v>
      </c>
      <c r="N449" s="458" t="s">
        <v>798</v>
      </c>
    </row>
    <row r="450" spans="1:14" x14ac:dyDescent="0.3">
      <c r="A450" s="460">
        <v>271</v>
      </c>
      <c r="B450" s="460" t="s">
        <v>977</v>
      </c>
      <c r="C450" s="460" t="s">
        <v>978</v>
      </c>
      <c r="D450" s="460" t="s">
        <v>1070</v>
      </c>
      <c r="E450" s="460">
        <v>10</v>
      </c>
      <c r="I450" s="460">
        <f t="shared" si="12"/>
        <v>0</v>
      </c>
      <c r="J450" s="479">
        <f t="shared" si="13"/>
        <v>0</v>
      </c>
      <c r="M450" s="458" t="s">
        <v>797</v>
      </c>
      <c r="N450" s="458" t="s">
        <v>798</v>
      </c>
    </row>
    <row r="451" spans="1:14" x14ac:dyDescent="0.3">
      <c r="A451" s="460">
        <v>457</v>
      </c>
      <c r="B451" s="460" t="s">
        <v>1129</v>
      </c>
      <c r="C451" s="460" t="s">
        <v>1130</v>
      </c>
      <c r="D451" s="460" t="s">
        <v>1288</v>
      </c>
      <c r="E451" s="460">
        <v>64</v>
      </c>
      <c r="I451" s="460">
        <f t="shared" ref="I451:I493" si="14">IF(B451="Parking",E451,0)</f>
        <v>64</v>
      </c>
      <c r="J451" s="479">
        <f t="shared" ref="J451:J493" si="15">I451 *(E$495/I$495)</f>
        <v>680.54450261780107</v>
      </c>
      <c r="M451" s="458" t="s">
        <v>797</v>
      </c>
      <c r="N451" s="458" t="s">
        <v>798</v>
      </c>
    </row>
    <row r="452" spans="1:14" x14ac:dyDescent="0.3">
      <c r="A452" s="460">
        <v>371</v>
      </c>
      <c r="B452" s="460" t="s">
        <v>1129</v>
      </c>
      <c r="C452" s="460" t="s">
        <v>1130</v>
      </c>
      <c r="D452" s="460" t="s">
        <v>1184</v>
      </c>
      <c r="E452" s="460">
        <v>64</v>
      </c>
      <c r="I452" s="460">
        <f t="shared" si="14"/>
        <v>64</v>
      </c>
      <c r="J452" s="479">
        <f t="shared" si="15"/>
        <v>680.54450261780107</v>
      </c>
      <c r="K452" s="460">
        <f>SUM(H452:H452)</f>
        <v>0</v>
      </c>
      <c r="L452" s="460">
        <f>SUM(E452:E452)</f>
        <v>64</v>
      </c>
      <c r="M452" s="458" t="s">
        <v>1185</v>
      </c>
      <c r="N452" s="458" t="s">
        <v>669</v>
      </c>
    </row>
    <row r="453" spans="1:14" x14ac:dyDescent="0.3">
      <c r="A453" s="460">
        <v>56</v>
      </c>
      <c r="B453" s="460" t="s">
        <v>624</v>
      </c>
      <c r="C453" s="460" t="s">
        <v>753</v>
      </c>
      <c r="D453" s="460" t="s">
        <v>697</v>
      </c>
      <c r="E453" s="460">
        <v>627</v>
      </c>
      <c r="F453" s="465">
        <v>64</v>
      </c>
      <c r="G453" s="460">
        <v>68</v>
      </c>
      <c r="H453" s="460">
        <v>552</v>
      </c>
      <c r="I453" s="460">
        <f t="shared" si="14"/>
        <v>0</v>
      </c>
      <c r="J453" s="479">
        <f t="shared" si="15"/>
        <v>0</v>
      </c>
      <c r="K453" s="460">
        <f>SUM(H453:H455)</f>
        <v>552</v>
      </c>
      <c r="L453" s="460">
        <f>SUM(E453:E455)</f>
        <v>701</v>
      </c>
      <c r="M453" s="458" t="s">
        <v>770</v>
      </c>
      <c r="N453" s="458" t="s">
        <v>771</v>
      </c>
    </row>
    <row r="454" spans="1:14" x14ac:dyDescent="0.3">
      <c r="A454" s="460">
        <v>299</v>
      </c>
      <c r="B454" s="460" t="s">
        <v>977</v>
      </c>
      <c r="C454" s="460" t="s">
        <v>1010</v>
      </c>
      <c r="D454" s="460" t="s">
        <v>1098</v>
      </c>
      <c r="E454" s="460">
        <v>10</v>
      </c>
      <c r="I454" s="460">
        <f t="shared" si="14"/>
        <v>0</v>
      </c>
      <c r="J454" s="479">
        <f t="shared" si="15"/>
        <v>0</v>
      </c>
      <c r="M454" s="458" t="s">
        <v>770</v>
      </c>
      <c r="N454" s="458" t="s">
        <v>771</v>
      </c>
    </row>
    <row r="455" spans="1:14" x14ac:dyDescent="0.3">
      <c r="A455" s="460">
        <v>431</v>
      </c>
      <c r="B455" s="460" t="s">
        <v>1129</v>
      </c>
      <c r="C455" s="460" t="s">
        <v>1130</v>
      </c>
      <c r="D455" s="460" t="s">
        <v>1255</v>
      </c>
      <c r="E455" s="460">
        <v>64</v>
      </c>
      <c r="I455" s="460">
        <f t="shared" si="14"/>
        <v>64</v>
      </c>
      <c r="J455" s="479">
        <f t="shared" si="15"/>
        <v>680.54450261780107</v>
      </c>
      <c r="M455" s="458" t="s">
        <v>770</v>
      </c>
      <c r="N455" s="458" t="s">
        <v>771</v>
      </c>
    </row>
    <row r="456" spans="1:14" x14ac:dyDescent="0.3">
      <c r="A456" s="460">
        <v>87</v>
      </c>
      <c r="B456" s="460" t="s">
        <v>624</v>
      </c>
      <c r="C456" s="460" t="s">
        <v>784</v>
      </c>
      <c r="D456" s="460" t="s">
        <v>700</v>
      </c>
      <c r="E456" s="460">
        <v>419</v>
      </c>
      <c r="F456" s="465">
        <v>40</v>
      </c>
      <c r="G456" s="460">
        <v>43</v>
      </c>
      <c r="H456" s="460">
        <v>204</v>
      </c>
      <c r="I456" s="460">
        <f t="shared" si="14"/>
        <v>0</v>
      </c>
      <c r="J456" s="479">
        <f t="shared" si="15"/>
        <v>0</v>
      </c>
      <c r="K456" s="460">
        <f>SUM(H456:H458)</f>
        <v>204</v>
      </c>
      <c r="L456" s="460">
        <f>SUM(E456:E458)</f>
        <v>493</v>
      </c>
      <c r="M456" s="458" t="s">
        <v>816</v>
      </c>
      <c r="N456" s="458" t="s">
        <v>817</v>
      </c>
    </row>
    <row r="457" spans="1:14" x14ac:dyDescent="0.3">
      <c r="A457" s="460">
        <v>280</v>
      </c>
      <c r="B457" s="460" t="s">
        <v>977</v>
      </c>
      <c r="C457" s="460" t="s">
        <v>978</v>
      </c>
      <c r="D457" s="460" t="s">
        <v>1079</v>
      </c>
      <c r="E457" s="460">
        <v>10</v>
      </c>
      <c r="I457" s="460">
        <f t="shared" si="14"/>
        <v>0</v>
      </c>
      <c r="J457" s="479">
        <f t="shared" si="15"/>
        <v>0</v>
      </c>
      <c r="M457" s="458" t="s">
        <v>816</v>
      </c>
      <c r="N457" s="458" t="s">
        <v>817</v>
      </c>
    </row>
    <row r="458" spans="1:14" x14ac:dyDescent="0.3">
      <c r="A458" s="460">
        <v>331</v>
      </c>
      <c r="B458" s="460" t="s">
        <v>1129</v>
      </c>
      <c r="C458" s="460" t="s">
        <v>1130</v>
      </c>
      <c r="D458" s="460" t="s">
        <v>1133</v>
      </c>
      <c r="E458" s="460">
        <v>64</v>
      </c>
      <c r="I458" s="460">
        <f t="shared" si="14"/>
        <v>64</v>
      </c>
      <c r="J458" s="479">
        <f t="shared" si="15"/>
        <v>680.54450261780107</v>
      </c>
      <c r="M458" s="458" t="s">
        <v>816</v>
      </c>
      <c r="N458" s="458" t="s">
        <v>817</v>
      </c>
    </row>
    <row r="459" spans="1:14" x14ac:dyDescent="0.3">
      <c r="A459" s="460">
        <v>169</v>
      </c>
      <c r="B459" s="460" t="s">
        <v>942</v>
      </c>
      <c r="C459" s="460" t="s">
        <v>625</v>
      </c>
      <c r="D459" s="460" t="s">
        <v>957</v>
      </c>
      <c r="E459" s="460">
        <v>124</v>
      </c>
      <c r="F459" s="465">
        <v>19</v>
      </c>
      <c r="G459" s="460">
        <v>18</v>
      </c>
      <c r="I459" s="460">
        <f t="shared" si="14"/>
        <v>0</v>
      </c>
      <c r="J459" s="479">
        <f t="shared" si="15"/>
        <v>0</v>
      </c>
      <c r="K459" s="460">
        <f>SUM(H459:H460)</f>
        <v>0</v>
      </c>
      <c r="L459" s="460">
        <f>SUM(E459:E460)</f>
        <v>233</v>
      </c>
      <c r="M459" s="458" t="s">
        <v>958</v>
      </c>
      <c r="N459" s="458" t="s">
        <v>959</v>
      </c>
    </row>
    <row r="460" spans="1:14" x14ac:dyDescent="0.3">
      <c r="A460" s="460">
        <v>170</v>
      </c>
      <c r="B460" s="460" t="s">
        <v>942</v>
      </c>
      <c r="C460" s="460" t="s">
        <v>625</v>
      </c>
      <c r="D460" s="460" t="s">
        <v>960</v>
      </c>
      <c r="E460" s="460">
        <v>109</v>
      </c>
      <c r="F460" s="465">
        <v>22</v>
      </c>
      <c r="G460" s="460">
        <v>17</v>
      </c>
      <c r="I460" s="460">
        <f t="shared" si="14"/>
        <v>0</v>
      </c>
      <c r="J460" s="479">
        <f t="shared" si="15"/>
        <v>0</v>
      </c>
      <c r="M460" s="458" t="s">
        <v>958</v>
      </c>
      <c r="N460" s="458" t="s">
        <v>959</v>
      </c>
    </row>
    <row r="461" spans="1:14" x14ac:dyDescent="0.3">
      <c r="A461" s="460">
        <v>48</v>
      </c>
      <c r="B461" s="460" t="s">
        <v>624</v>
      </c>
      <c r="C461" s="460" t="s">
        <v>753</v>
      </c>
      <c r="D461" s="460" t="s">
        <v>626</v>
      </c>
      <c r="E461" s="460">
        <v>618</v>
      </c>
      <c r="F461" s="465">
        <v>75</v>
      </c>
      <c r="G461" s="460">
        <v>77</v>
      </c>
      <c r="H461" s="460">
        <v>371</v>
      </c>
      <c r="I461" s="460">
        <f t="shared" si="14"/>
        <v>0</v>
      </c>
      <c r="J461" s="479">
        <f t="shared" si="15"/>
        <v>0</v>
      </c>
      <c r="K461" s="460">
        <f>SUM(H461:H463)</f>
        <v>371</v>
      </c>
      <c r="L461" s="460">
        <f>SUM(E461:E463)</f>
        <v>692</v>
      </c>
      <c r="M461" s="458" t="s">
        <v>754</v>
      </c>
      <c r="N461" s="458" t="s">
        <v>755</v>
      </c>
    </row>
    <row r="462" spans="1:14" x14ac:dyDescent="0.3">
      <c r="A462" s="460">
        <v>281</v>
      </c>
      <c r="B462" s="460" t="s">
        <v>977</v>
      </c>
      <c r="C462" s="460" t="s">
        <v>978</v>
      </c>
      <c r="D462" s="460" t="s">
        <v>1080</v>
      </c>
      <c r="E462" s="460">
        <v>10</v>
      </c>
      <c r="I462" s="460">
        <f t="shared" si="14"/>
        <v>0</v>
      </c>
      <c r="J462" s="479">
        <f t="shared" si="15"/>
        <v>0</v>
      </c>
      <c r="M462" s="458" t="s">
        <v>754</v>
      </c>
      <c r="N462" s="458" t="s">
        <v>755</v>
      </c>
    </row>
    <row r="463" spans="1:14" x14ac:dyDescent="0.3">
      <c r="A463" s="460">
        <v>399</v>
      </c>
      <c r="B463" s="460" t="s">
        <v>1129</v>
      </c>
      <c r="C463" s="460" t="s">
        <v>1130</v>
      </c>
      <c r="D463" s="460" t="s">
        <v>1216</v>
      </c>
      <c r="E463" s="460">
        <v>64</v>
      </c>
      <c r="I463" s="460">
        <f t="shared" si="14"/>
        <v>64</v>
      </c>
      <c r="J463" s="479">
        <f t="shared" si="15"/>
        <v>680.54450261780107</v>
      </c>
      <c r="M463" s="458" t="s">
        <v>754</v>
      </c>
      <c r="N463" s="458" t="s">
        <v>755</v>
      </c>
    </row>
    <row r="464" spans="1:14" x14ac:dyDescent="0.3">
      <c r="A464" s="460">
        <v>28</v>
      </c>
      <c r="B464" s="460" t="s">
        <v>624</v>
      </c>
      <c r="C464" s="460" t="s">
        <v>625</v>
      </c>
      <c r="D464" s="460" t="s">
        <v>701</v>
      </c>
      <c r="E464" s="460">
        <v>792</v>
      </c>
      <c r="F464" s="465">
        <v>79</v>
      </c>
      <c r="G464" s="460">
        <v>91</v>
      </c>
      <c r="H464" s="460">
        <v>284</v>
      </c>
      <c r="I464" s="460">
        <f t="shared" si="14"/>
        <v>0</v>
      </c>
      <c r="J464" s="479">
        <f t="shared" si="15"/>
        <v>0</v>
      </c>
      <c r="K464" s="460">
        <f>SUM(H464:H467)</f>
        <v>284</v>
      </c>
      <c r="L464" s="460">
        <f>SUM(E464:E467)</f>
        <v>930</v>
      </c>
      <c r="M464" s="458" t="s">
        <v>702</v>
      </c>
      <c r="N464" s="458" t="s">
        <v>703</v>
      </c>
    </row>
    <row r="465" spans="1:14" x14ac:dyDescent="0.3">
      <c r="A465" s="460">
        <v>211</v>
      </c>
      <c r="B465" s="460" t="s">
        <v>977</v>
      </c>
      <c r="C465" s="460" t="s">
        <v>978</v>
      </c>
      <c r="D465" s="460" t="s">
        <v>1005</v>
      </c>
      <c r="E465" s="460">
        <v>10</v>
      </c>
      <c r="F465" s="467"/>
      <c r="I465" s="460">
        <f t="shared" si="14"/>
        <v>0</v>
      </c>
      <c r="J465" s="479">
        <f t="shared" si="15"/>
        <v>0</v>
      </c>
      <c r="M465" s="458" t="s">
        <v>702</v>
      </c>
      <c r="N465" s="458" t="s">
        <v>703</v>
      </c>
    </row>
    <row r="466" spans="1:14" x14ac:dyDescent="0.3">
      <c r="A466" s="460">
        <v>450</v>
      </c>
      <c r="B466" s="460" t="s">
        <v>1129</v>
      </c>
      <c r="C466" s="460" t="s">
        <v>1130</v>
      </c>
      <c r="D466" s="460" t="s">
        <v>1281</v>
      </c>
      <c r="E466" s="460">
        <v>64</v>
      </c>
      <c r="I466" s="460">
        <f t="shared" si="14"/>
        <v>64</v>
      </c>
      <c r="J466" s="479">
        <f t="shared" si="15"/>
        <v>680.54450261780107</v>
      </c>
      <c r="M466" s="458" t="s">
        <v>702</v>
      </c>
      <c r="N466" s="458" t="s">
        <v>703</v>
      </c>
    </row>
    <row r="467" spans="1:14" x14ac:dyDescent="0.3">
      <c r="A467" s="460">
        <v>472</v>
      </c>
      <c r="B467" s="460" t="s">
        <v>1129</v>
      </c>
      <c r="C467" s="460" t="s">
        <v>1130</v>
      </c>
      <c r="D467" s="460" t="s">
        <v>1304</v>
      </c>
      <c r="E467" s="460">
        <v>64</v>
      </c>
      <c r="I467" s="460">
        <f t="shared" si="14"/>
        <v>64</v>
      </c>
      <c r="J467" s="479">
        <f t="shared" si="15"/>
        <v>680.54450261780107</v>
      </c>
      <c r="M467" s="458" t="s">
        <v>702</v>
      </c>
      <c r="N467" s="458" t="s">
        <v>703</v>
      </c>
    </row>
    <row r="468" spans="1:14" x14ac:dyDescent="0.3">
      <c r="A468" s="460">
        <v>145</v>
      </c>
      <c r="B468" s="460" t="s">
        <v>624</v>
      </c>
      <c r="C468" s="460" t="s">
        <v>901</v>
      </c>
      <c r="D468" s="460" t="s">
        <v>678</v>
      </c>
      <c r="E468" s="460">
        <v>885</v>
      </c>
      <c r="F468" s="465">
        <v>122</v>
      </c>
      <c r="G468" s="460">
        <v>96</v>
      </c>
      <c r="H468" s="460">
        <v>2999</v>
      </c>
      <c r="I468" s="460">
        <f t="shared" si="14"/>
        <v>0</v>
      </c>
      <c r="J468" s="479">
        <f t="shared" si="15"/>
        <v>0</v>
      </c>
      <c r="K468" s="460">
        <f>SUM(H468:H470)</f>
        <v>2999</v>
      </c>
      <c r="L468" s="460">
        <f>SUM(E468:E470)</f>
        <v>959</v>
      </c>
      <c r="M468" s="458" t="s">
        <v>905</v>
      </c>
      <c r="N468" s="458" t="s">
        <v>699</v>
      </c>
    </row>
    <row r="469" spans="1:14" x14ac:dyDescent="0.3">
      <c r="A469" s="460">
        <v>245</v>
      </c>
      <c r="B469" s="460" t="s">
        <v>977</v>
      </c>
      <c r="C469" s="460" t="s">
        <v>1032</v>
      </c>
      <c r="D469" s="460" t="s">
        <v>1043</v>
      </c>
      <c r="E469" s="460">
        <v>10</v>
      </c>
      <c r="I469" s="460">
        <f t="shared" si="14"/>
        <v>0</v>
      </c>
      <c r="J469" s="479">
        <f t="shared" si="15"/>
        <v>0</v>
      </c>
      <c r="M469" s="458" t="s">
        <v>905</v>
      </c>
      <c r="N469" s="458" t="s">
        <v>699</v>
      </c>
    </row>
    <row r="470" spans="1:14" x14ac:dyDescent="0.3">
      <c r="A470" s="460">
        <v>343</v>
      </c>
      <c r="B470" s="460" t="s">
        <v>1129</v>
      </c>
      <c r="C470" s="460" t="s">
        <v>1130</v>
      </c>
      <c r="D470" s="460" t="s">
        <v>1152</v>
      </c>
      <c r="E470" s="460">
        <v>64</v>
      </c>
      <c r="I470" s="460">
        <f t="shared" si="14"/>
        <v>64</v>
      </c>
      <c r="J470" s="479">
        <f t="shared" si="15"/>
        <v>680.54450261780107</v>
      </c>
      <c r="M470" s="458" t="s">
        <v>905</v>
      </c>
      <c r="N470" s="458" t="s">
        <v>699</v>
      </c>
    </row>
    <row r="471" spans="1:14" x14ac:dyDescent="0.3">
      <c r="A471" s="460">
        <v>70</v>
      </c>
      <c r="B471" s="460" t="s">
        <v>624</v>
      </c>
      <c r="C471" s="460" t="s">
        <v>784</v>
      </c>
      <c r="D471" s="460" t="s">
        <v>644</v>
      </c>
      <c r="E471" s="460">
        <v>714</v>
      </c>
      <c r="F471" s="465">
        <v>74</v>
      </c>
      <c r="G471" s="460">
        <v>80</v>
      </c>
      <c r="H471" s="460">
        <v>268</v>
      </c>
      <c r="I471" s="460">
        <f t="shared" si="14"/>
        <v>0</v>
      </c>
      <c r="J471" s="479">
        <f t="shared" si="15"/>
        <v>0</v>
      </c>
      <c r="K471" s="460">
        <f>SUM(H471:H473)</f>
        <v>268</v>
      </c>
      <c r="L471" s="460">
        <f>SUM(E471:E473)</f>
        <v>788</v>
      </c>
      <c r="M471" s="458" t="s">
        <v>792</v>
      </c>
      <c r="N471" s="458" t="s">
        <v>793</v>
      </c>
    </row>
    <row r="472" spans="1:14" x14ac:dyDescent="0.3">
      <c r="A472" s="460">
        <v>273</v>
      </c>
      <c r="B472" s="460" t="s">
        <v>977</v>
      </c>
      <c r="C472" s="460" t="s">
        <v>978</v>
      </c>
      <c r="D472" s="460" t="s">
        <v>1072</v>
      </c>
      <c r="E472" s="460">
        <v>10</v>
      </c>
      <c r="I472" s="460">
        <f t="shared" si="14"/>
        <v>0</v>
      </c>
      <c r="J472" s="479">
        <f t="shared" si="15"/>
        <v>0</v>
      </c>
      <c r="M472" s="458" t="s">
        <v>792</v>
      </c>
      <c r="N472" s="458" t="s">
        <v>793</v>
      </c>
    </row>
    <row r="473" spans="1:14" x14ac:dyDescent="0.3">
      <c r="A473" s="460">
        <v>347</v>
      </c>
      <c r="B473" s="460" t="s">
        <v>1129</v>
      </c>
      <c r="C473" s="460" t="s">
        <v>1130</v>
      </c>
      <c r="D473" s="460" t="s">
        <v>1156</v>
      </c>
      <c r="E473" s="460">
        <v>64</v>
      </c>
      <c r="I473" s="460">
        <f t="shared" si="14"/>
        <v>64</v>
      </c>
      <c r="J473" s="479">
        <f t="shared" si="15"/>
        <v>680.54450261780107</v>
      </c>
      <c r="M473" s="458" t="s">
        <v>792</v>
      </c>
      <c r="N473" s="458" t="s">
        <v>793</v>
      </c>
    </row>
    <row r="474" spans="1:14" x14ac:dyDescent="0.3">
      <c r="A474" s="460">
        <v>12</v>
      </c>
      <c r="B474" s="467" t="s">
        <v>624</v>
      </c>
      <c r="C474" s="467" t="s">
        <v>625</v>
      </c>
      <c r="D474" s="467" t="s">
        <v>658</v>
      </c>
      <c r="E474" s="467">
        <v>568</v>
      </c>
      <c r="F474" s="465">
        <v>57</v>
      </c>
      <c r="G474" s="467">
        <v>65</v>
      </c>
      <c r="H474" s="460">
        <v>141</v>
      </c>
      <c r="I474" s="460">
        <f t="shared" si="14"/>
        <v>0</v>
      </c>
      <c r="J474" s="479">
        <f t="shared" si="15"/>
        <v>0</v>
      </c>
      <c r="K474" s="460">
        <f>SUM(H474:H476)</f>
        <v>141</v>
      </c>
      <c r="L474" s="460">
        <f>SUM(E474:E476)</f>
        <v>642</v>
      </c>
      <c r="M474" s="468" t="s">
        <v>659</v>
      </c>
      <c r="N474" s="458" t="s">
        <v>660</v>
      </c>
    </row>
    <row r="475" spans="1:14" x14ac:dyDescent="0.3">
      <c r="A475" s="460">
        <v>296</v>
      </c>
      <c r="B475" s="460" t="s">
        <v>977</v>
      </c>
      <c r="C475" s="460" t="s">
        <v>1010</v>
      </c>
      <c r="D475" s="460" t="s">
        <v>1095</v>
      </c>
      <c r="E475" s="460">
        <v>10</v>
      </c>
      <c r="I475" s="460">
        <f t="shared" si="14"/>
        <v>0</v>
      </c>
      <c r="J475" s="479">
        <f t="shared" si="15"/>
        <v>0</v>
      </c>
      <c r="M475" s="458" t="s">
        <v>659</v>
      </c>
      <c r="N475" s="458" t="s">
        <v>660</v>
      </c>
    </row>
    <row r="476" spans="1:14" x14ac:dyDescent="0.3">
      <c r="A476" s="460">
        <v>447</v>
      </c>
      <c r="B476" s="460" t="s">
        <v>1129</v>
      </c>
      <c r="C476" s="460" t="s">
        <v>1130</v>
      </c>
      <c r="D476" s="460" t="s">
        <v>1278</v>
      </c>
      <c r="E476" s="460">
        <v>64</v>
      </c>
      <c r="I476" s="460">
        <f t="shared" si="14"/>
        <v>64</v>
      </c>
      <c r="J476" s="479">
        <f t="shared" si="15"/>
        <v>680.54450261780107</v>
      </c>
      <c r="M476" s="458" t="s">
        <v>659</v>
      </c>
      <c r="N476" s="458" t="s">
        <v>660</v>
      </c>
    </row>
    <row r="477" spans="1:14" x14ac:dyDescent="0.3">
      <c r="A477" s="460">
        <v>91</v>
      </c>
      <c r="B477" s="460" t="s">
        <v>624</v>
      </c>
      <c r="C477" s="460" t="s">
        <v>784</v>
      </c>
      <c r="D477" s="460" t="s">
        <v>713</v>
      </c>
      <c r="E477" s="460">
        <v>269</v>
      </c>
      <c r="F477" s="465">
        <v>25</v>
      </c>
      <c r="G477" s="460">
        <v>28</v>
      </c>
      <c r="H477" s="460">
        <v>146</v>
      </c>
      <c r="I477" s="460">
        <f t="shared" si="14"/>
        <v>0</v>
      </c>
      <c r="J477" s="479">
        <f t="shared" si="15"/>
        <v>0</v>
      </c>
      <c r="K477" s="460">
        <f>SUM(H477:H479)</f>
        <v>146</v>
      </c>
      <c r="L477" s="460">
        <f>SUM(E477:E479)</f>
        <v>343</v>
      </c>
      <c r="M477" s="458" t="s">
        <v>821</v>
      </c>
      <c r="N477" s="458" t="s">
        <v>822</v>
      </c>
    </row>
    <row r="478" spans="1:14" x14ac:dyDescent="0.3">
      <c r="A478" s="460">
        <v>252</v>
      </c>
      <c r="B478" s="460" t="s">
        <v>977</v>
      </c>
      <c r="C478" s="460" t="s">
        <v>978</v>
      </c>
      <c r="D478" s="460" t="s">
        <v>1050</v>
      </c>
      <c r="E478" s="460">
        <v>10</v>
      </c>
      <c r="F478" s="467"/>
      <c r="I478" s="460">
        <f t="shared" si="14"/>
        <v>0</v>
      </c>
      <c r="J478" s="479">
        <f t="shared" si="15"/>
        <v>0</v>
      </c>
      <c r="M478" s="458" t="s">
        <v>821</v>
      </c>
      <c r="N478" s="458" t="s">
        <v>822</v>
      </c>
    </row>
    <row r="479" spans="1:14" x14ac:dyDescent="0.3">
      <c r="A479" s="460">
        <v>473</v>
      </c>
      <c r="B479" s="467" t="s">
        <v>1129</v>
      </c>
      <c r="C479" s="467" t="s">
        <v>1130</v>
      </c>
      <c r="D479" s="467" t="s">
        <v>1305</v>
      </c>
      <c r="E479" s="467">
        <v>64</v>
      </c>
      <c r="G479" s="467"/>
      <c r="I479" s="460">
        <f t="shared" si="14"/>
        <v>64</v>
      </c>
      <c r="J479" s="479">
        <f t="shared" si="15"/>
        <v>680.54450261780107</v>
      </c>
      <c r="M479" s="468" t="s">
        <v>821</v>
      </c>
      <c r="N479" s="458" t="s">
        <v>822</v>
      </c>
    </row>
    <row r="480" spans="1:14" x14ac:dyDescent="0.3">
      <c r="A480" s="460">
        <v>77</v>
      </c>
      <c r="B480" s="460" t="s">
        <v>624</v>
      </c>
      <c r="C480" s="460" t="s">
        <v>784</v>
      </c>
      <c r="D480" s="460" t="s">
        <v>667</v>
      </c>
      <c r="E480" s="460">
        <v>411</v>
      </c>
      <c r="F480" s="465">
        <v>40</v>
      </c>
      <c r="G480" s="460">
        <v>43</v>
      </c>
      <c r="H480" s="460">
        <v>164</v>
      </c>
      <c r="I480" s="460">
        <f t="shared" si="14"/>
        <v>0</v>
      </c>
      <c r="J480" s="479">
        <f t="shared" si="15"/>
        <v>0</v>
      </c>
      <c r="K480" s="460">
        <f>SUM(H480:H482)</f>
        <v>164</v>
      </c>
      <c r="L480" s="460">
        <f>SUM(E480:E482)</f>
        <v>485</v>
      </c>
      <c r="M480" s="458" t="s">
        <v>804</v>
      </c>
      <c r="N480" s="458" t="s">
        <v>805</v>
      </c>
    </row>
    <row r="481" spans="1:14" x14ac:dyDescent="0.3">
      <c r="A481" s="460">
        <v>285</v>
      </c>
      <c r="B481" s="460" t="s">
        <v>977</v>
      </c>
      <c r="C481" s="460" t="s">
        <v>978</v>
      </c>
      <c r="D481" s="460" t="s">
        <v>1084</v>
      </c>
      <c r="E481" s="460">
        <v>10</v>
      </c>
      <c r="I481" s="460">
        <f t="shared" si="14"/>
        <v>0</v>
      </c>
      <c r="J481" s="479">
        <f t="shared" si="15"/>
        <v>0</v>
      </c>
      <c r="M481" s="458" t="s">
        <v>804</v>
      </c>
      <c r="N481" s="458" t="s">
        <v>805</v>
      </c>
    </row>
    <row r="482" spans="1:14" x14ac:dyDescent="0.3">
      <c r="A482" s="460">
        <v>452</v>
      </c>
      <c r="B482" s="460" t="s">
        <v>1129</v>
      </c>
      <c r="C482" s="460" t="s">
        <v>1130</v>
      </c>
      <c r="D482" s="460" t="s">
        <v>1283</v>
      </c>
      <c r="E482" s="460">
        <v>64</v>
      </c>
      <c r="I482" s="460">
        <f t="shared" si="14"/>
        <v>64</v>
      </c>
      <c r="J482" s="479">
        <f t="shared" si="15"/>
        <v>680.54450261780107</v>
      </c>
      <c r="M482" s="458" t="s">
        <v>804</v>
      </c>
      <c r="N482" s="458" t="s">
        <v>805</v>
      </c>
    </row>
    <row r="483" spans="1:14" x14ac:dyDescent="0.3">
      <c r="A483" s="460">
        <v>147</v>
      </c>
      <c r="B483" s="460" t="s">
        <v>906</v>
      </c>
      <c r="C483" s="460" t="s">
        <v>907</v>
      </c>
      <c r="D483" s="460" t="s">
        <v>849</v>
      </c>
      <c r="E483" s="460">
        <v>119</v>
      </c>
      <c r="F483" s="465">
        <v>11</v>
      </c>
      <c r="G483" s="460">
        <v>11</v>
      </c>
      <c r="I483" s="460">
        <f t="shared" si="14"/>
        <v>0</v>
      </c>
      <c r="J483" s="479">
        <f t="shared" si="15"/>
        <v>0</v>
      </c>
      <c r="K483" s="460">
        <f>SUM(H483:H483)</f>
        <v>0</v>
      </c>
      <c r="L483" s="460">
        <f>SUM(E483:E483)</f>
        <v>119</v>
      </c>
      <c r="M483" s="458" t="s">
        <v>910</v>
      </c>
    </row>
    <row r="484" spans="1:14" x14ac:dyDescent="0.3">
      <c r="A484" s="460">
        <v>41</v>
      </c>
      <c r="B484" s="467" t="s">
        <v>624</v>
      </c>
      <c r="C484" s="467" t="s">
        <v>625</v>
      </c>
      <c r="D484" s="467" t="s">
        <v>736</v>
      </c>
      <c r="E484" s="467">
        <v>585</v>
      </c>
      <c r="F484" s="465">
        <v>62</v>
      </c>
      <c r="G484" s="467">
        <v>68</v>
      </c>
      <c r="H484" s="460">
        <v>255</v>
      </c>
      <c r="I484" s="460">
        <f t="shared" si="14"/>
        <v>0</v>
      </c>
      <c r="J484" s="479">
        <f t="shared" si="15"/>
        <v>0</v>
      </c>
      <c r="K484" s="460">
        <f>SUM(H484:H484)</f>
        <v>255</v>
      </c>
      <c r="L484" s="460">
        <f>SUM(E484:E489)</f>
        <v>1358</v>
      </c>
      <c r="M484" s="458" t="s">
        <v>737</v>
      </c>
      <c r="N484" s="458" t="s">
        <v>666</v>
      </c>
    </row>
    <row r="485" spans="1:14" x14ac:dyDescent="0.3">
      <c r="A485" s="460">
        <v>117</v>
      </c>
      <c r="B485" s="460" t="s">
        <v>624</v>
      </c>
      <c r="C485" s="460" t="s">
        <v>845</v>
      </c>
      <c r="D485" s="460" t="s">
        <v>661</v>
      </c>
      <c r="E485" s="460">
        <v>625</v>
      </c>
      <c r="F485" s="465">
        <v>65</v>
      </c>
      <c r="G485" s="460">
        <v>71</v>
      </c>
      <c r="H485" s="460">
        <v>284</v>
      </c>
      <c r="I485" s="460">
        <f t="shared" si="14"/>
        <v>0</v>
      </c>
      <c r="J485" s="479">
        <f t="shared" si="15"/>
        <v>0</v>
      </c>
      <c r="K485" s="460">
        <f>SUM(H485:H485)</f>
        <v>284</v>
      </c>
      <c r="M485" s="458" t="s">
        <v>737</v>
      </c>
      <c r="N485" s="458" t="s">
        <v>666</v>
      </c>
    </row>
    <row r="486" spans="1:14" x14ac:dyDescent="0.3">
      <c r="A486" s="460">
        <v>223</v>
      </c>
      <c r="B486" s="460" t="s">
        <v>977</v>
      </c>
      <c r="C486" s="460" t="s">
        <v>1010</v>
      </c>
      <c r="D486" s="460" t="s">
        <v>1018</v>
      </c>
      <c r="E486" s="460">
        <v>10</v>
      </c>
      <c r="I486" s="460">
        <f t="shared" si="14"/>
        <v>0</v>
      </c>
      <c r="J486" s="479">
        <f t="shared" si="15"/>
        <v>0</v>
      </c>
      <c r="M486" s="458" t="s">
        <v>737</v>
      </c>
      <c r="N486" s="458" t="s">
        <v>666</v>
      </c>
    </row>
    <row r="487" spans="1:14" x14ac:dyDescent="0.3">
      <c r="A487" s="460">
        <v>324</v>
      </c>
      <c r="B487" s="460" t="s">
        <v>977</v>
      </c>
      <c r="C487" s="460" t="s">
        <v>1032</v>
      </c>
      <c r="D487" s="460" t="s">
        <v>1123</v>
      </c>
      <c r="E487" s="460">
        <v>10</v>
      </c>
      <c r="I487" s="460">
        <f t="shared" si="14"/>
        <v>0</v>
      </c>
      <c r="J487" s="479">
        <f t="shared" si="15"/>
        <v>0</v>
      </c>
      <c r="M487" s="458" t="s">
        <v>737</v>
      </c>
      <c r="N487" s="458" t="s">
        <v>666</v>
      </c>
    </row>
    <row r="488" spans="1:14" x14ac:dyDescent="0.3">
      <c r="A488" s="460">
        <v>362</v>
      </c>
      <c r="B488" s="460" t="s">
        <v>1129</v>
      </c>
      <c r="C488" s="460" t="s">
        <v>1130</v>
      </c>
      <c r="D488" s="460" t="s">
        <v>1173</v>
      </c>
      <c r="E488" s="460">
        <v>64</v>
      </c>
      <c r="I488" s="460">
        <f t="shared" si="14"/>
        <v>64</v>
      </c>
      <c r="J488" s="479">
        <f t="shared" si="15"/>
        <v>680.54450261780107</v>
      </c>
      <c r="M488" s="458" t="s">
        <v>737</v>
      </c>
      <c r="N488" s="458" t="s">
        <v>666</v>
      </c>
    </row>
    <row r="489" spans="1:14" x14ac:dyDescent="0.3">
      <c r="A489" s="460">
        <v>397</v>
      </c>
      <c r="B489" s="460" t="s">
        <v>1129</v>
      </c>
      <c r="C489" s="460" t="s">
        <v>1130</v>
      </c>
      <c r="D489" s="460" t="s">
        <v>1214</v>
      </c>
      <c r="E489" s="460">
        <v>64</v>
      </c>
      <c r="I489" s="460">
        <f t="shared" si="14"/>
        <v>64</v>
      </c>
      <c r="J489" s="479">
        <f t="shared" si="15"/>
        <v>680.54450261780107</v>
      </c>
      <c r="M489" s="458" t="s">
        <v>737</v>
      </c>
      <c r="N489" s="458" t="s">
        <v>666</v>
      </c>
    </row>
    <row r="490" spans="1:14" x14ac:dyDescent="0.3">
      <c r="A490" s="460">
        <v>36</v>
      </c>
      <c r="B490" s="467" t="s">
        <v>624</v>
      </c>
      <c r="C490" s="467" t="s">
        <v>625</v>
      </c>
      <c r="D490" s="467" t="s">
        <v>724</v>
      </c>
      <c r="E490" s="467">
        <v>593</v>
      </c>
      <c r="F490" s="460">
        <v>57</v>
      </c>
      <c r="G490" s="467">
        <v>65</v>
      </c>
      <c r="H490" s="460">
        <v>221</v>
      </c>
      <c r="I490" s="460">
        <f t="shared" si="14"/>
        <v>0</v>
      </c>
      <c r="J490" s="479">
        <f t="shared" si="15"/>
        <v>0</v>
      </c>
      <c r="K490" s="460">
        <f>SUM(H490:H493)</f>
        <v>221</v>
      </c>
      <c r="L490" s="460">
        <f>SUM(E490:E493)</f>
        <v>731</v>
      </c>
      <c r="M490" s="468" t="s">
        <v>725</v>
      </c>
    </row>
    <row r="491" spans="1:14" x14ac:dyDescent="0.3">
      <c r="A491" s="460">
        <v>229</v>
      </c>
      <c r="B491" s="460" t="s">
        <v>977</v>
      </c>
      <c r="C491" s="460" t="s">
        <v>1010</v>
      </c>
      <c r="D491" s="460" t="s">
        <v>1025</v>
      </c>
      <c r="E491" s="460">
        <v>10</v>
      </c>
      <c r="I491" s="460">
        <f t="shared" si="14"/>
        <v>0</v>
      </c>
      <c r="J491" s="479">
        <f t="shared" si="15"/>
        <v>0</v>
      </c>
      <c r="M491" s="458" t="s">
        <v>725</v>
      </c>
    </row>
    <row r="492" spans="1:14" x14ac:dyDescent="0.3">
      <c r="A492" s="460">
        <v>349</v>
      </c>
      <c r="B492" s="467" t="s">
        <v>1129</v>
      </c>
      <c r="C492" s="467" t="s">
        <v>1130</v>
      </c>
      <c r="D492" s="467" t="s">
        <v>1158</v>
      </c>
      <c r="E492" s="467">
        <v>64</v>
      </c>
      <c r="G492" s="467"/>
      <c r="I492" s="460">
        <f t="shared" si="14"/>
        <v>64</v>
      </c>
      <c r="J492" s="479">
        <f t="shared" si="15"/>
        <v>680.54450261780107</v>
      </c>
      <c r="M492" s="468" t="s">
        <v>725</v>
      </c>
    </row>
    <row r="493" spans="1:14" s="563" customFormat="1" ht="17.25" x14ac:dyDescent="0.3">
      <c r="A493" s="460">
        <v>350</v>
      </c>
      <c r="B493" s="467" t="s">
        <v>1129</v>
      </c>
      <c r="C493" s="467" t="s">
        <v>1130</v>
      </c>
      <c r="D493" s="467" t="s">
        <v>1159</v>
      </c>
      <c r="E493" s="467">
        <v>64</v>
      </c>
      <c r="F493" s="460"/>
      <c r="G493" s="467"/>
      <c r="H493" s="460"/>
      <c r="I493" s="460">
        <f t="shared" si="14"/>
        <v>64</v>
      </c>
      <c r="J493" s="479">
        <f t="shared" si="15"/>
        <v>680.54450261780107</v>
      </c>
      <c r="K493" s="460"/>
      <c r="L493" s="460"/>
      <c r="M493" s="468" t="s">
        <v>725</v>
      </c>
      <c r="N493" s="458"/>
    </row>
    <row r="494" spans="1:14" x14ac:dyDescent="0.3">
      <c r="A494" s="460">
        <v>493</v>
      </c>
    </row>
    <row r="495" spans="1:14" x14ac:dyDescent="0.3">
      <c r="A495" s="460">
        <v>494</v>
      </c>
      <c r="E495" s="479">
        <f>SUM(E2:E493)</f>
        <v>101550</v>
      </c>
      <c r="F495" s="479"/>
      <c r="G495" s="479">
        <f>SUM(G2:G493)</f>
        <v>10199</v>
      </c>
      <c r="H495" s="479">
        <f>SUM(H2:H493)</f>
        <v>50000</v>
      </c>
      <c r="I495" s="479">
        <f>SUM(I2:I492)</f>
        <v>9550</v>
      </c>
      <c r="J495" s="479">
        <f>SUM(J2:J492)</f>
        <v>101550.00000000013</v>
      </c>
      <c r="K495" s="479">
        <f>SUM(K2:K493)</f>
        <v>50000</v>
      </c>
      <c r="L495" s="479">
        <f>SUM(L2:L493)</f>
        <v>101448</v>
      </c>
    </row>
    <row r="496" spans="1:14" x14ac:dyDescent="0.3">
      <c r="A496" s="460">
        <v>495</v>
      </c>
    </row>
    <row r="497" spans="1:7" x14ac:dyDescent="0.3">
      <c r="A497" s="460">
        <v>496</v>
      </c>
    </row>
    <row r="498" spans="1:7" x14ac:dyDescent="0.3">
      <c r="A498" s="460">
        <v>497</v>
      </c>
    </row>
    <row r="499" spans="1:7" x14ac:dyDescent="0.3">
      <c r="A499" s="460">
        <v>498</v>
      </c>
    </row>
    <row r="500" spans="1:7" x14ac:dyDescent="0.3">
      <c r="A500" s="460">
        <v>499</v>
      </c>
    </row>
    <row r="501" spans="1:7" x14ac:dyDescent="0.3">
      <c r="A501" s="460">
        <v>500</v>
      </c>
    </row>
    <row r="502" spans="1:7" x14ac:dyDescent="0.3">
      <c r="E502" s="463">
        <f>SUM(E$2:E490,E493)-SUM(E163,)</f>
        <v>101337</v>
      </c>
      <c r="F502" s="463"/>
      <c r="G502" s="463">
        <f>SUM(G$2:G490)-SUM(G163,)</f>
        <v>10186</v>
      </c>
    </row>
    <row r="503" spans="1:7" ht="17.25" x14ac:dyDescent="0.3">
      <c r="E503" s="464">
        <f>SUM(E$2:E500)-SUM(E163,E172:E173,E491:E492)</f>
        <v>202101</v>
      </c>
      <c r="F503" s="463"/>
      <c r="G503" s="464">
        <f>SUM(G$2:G500)-SUM(G163,G172:G173,G491:G492)</f>
        <v>20305</v>
      </c>
    </row>
    <row r="504" spans="1:7" x14ac:dyDescent="0.3">
      <c r="F504" s="463"/>
    </row>
    <row r="505" spans="1:7" x14ac:dyDescent="0.3">
      <c r="C505" s="472" t="s">
        <v>1328</v>
      </c>
      <c r="D505" s="460" t="s">
        <v>1329</v>
      </c>
      <c r="E505" s="463">
        <f>SUM(E2:E185,E486:E490)-SUM(E163,)</f>
        <v>40974</v>
      </c>
    </row>
    <row r="506" spans="1:7" x14ac:dyDescent="0.3">
      <c r="D506" s="460" t="s">
        <v>1330</v>
      </c>
      <c r="E506" s="463">
        <f>SUM(E186:E330)</f>
        <v>30340</v>
      </c>
    </row>
    <row r="507" spans="1:7" x14ac:dyDescent="0.3">
      <c r="D507" s="460" t="s">
        <v>1331</v>
      </c>
      <c r="E507" s="463">
        <f>SUM(E331:E485)</f>
        <v>29959</v>
      </c>
    </row>
    <row r="508" spans="1:7" x14ac:dyDescent="0.3">
      <c r="E508" s="463">
        <f>SUM(E505:E507)</f>
        <v>101273</v>
      </c>
    </row>
    <row r="509" spans="1:7" x14ac:dyDescent="0.3">
      <c r="E509" s="463"/>
    </row>
    <row r="510" spans="1:7" x14ac:dyDescent="0.3">
      <c r="C510" s="472" t="s">
        <v>1332</v>
      </c>
      <c r="D510" s="460" t="s">
        <v>1329</v>
      </c>
      <c r="E510" s="463">
        <f>COUNT(E2:E185,E486:E490)-COUNT(E163)</f>
        <v>188</v>
      </c>
      <c r="G510" s="463"/>
    </row>
    <row r="511" spans="1:7" x14ac:dyDescent="0.3">
      <c r="D511" s="460" t="s">
        <v>1330</v>
      </c>
      <c r="E511" s="463">
        <f>COUNT(E186:E330)</f>
        <v>145</v>
      </c>
    </row>
    <row r="512" spans="1:7" x14ac:dyDescent="0.3">
      <c r="D512" s="460" t="s">
        <v>1331</v>
      </c>
      <c r="E512" s="463">
        <f>COUNT(E331:E489)</f>
        <v>159</v>
      </c>
    </row>
    <row r="513" spans="5:5" x14ac:dyDescent="0.3">
      <c r="E513" s="463">
        <f>SUM(E510:E512)</f>
        <v>492</v>
      </c>
    </row>
  </sheetData>
  <autoFilter ref="A1:N503">
    <sortState ref="A2:N502">
      <sortCondition ref="M2:M502"/>
      <sortCondition ref="N2:N502"/>
      <sortCondition ref="A2:A502"/>
    </sortState>
  </autoFilter>
  <sortState ref="A2:N501">
    <sortCondition ref="M2:M501"/>
    <sortCondition ref="N2:N501"/>
    <sortCondition ref="A2:A50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XEL613"/>
  <sheetViews>
    <sheetView topLeftCell="J1" zoomScale="115" zoomScaleNormal="115" workbookViewId="0">
      <pane ySplit="1" topLeftCell="A2" activePane="bottomLeft" state="frozen"/>
      <selection activeCell="B493" sqref="B493"/>
      <selection pane="bottomLeft" activeCell="N9" sqref="N9"/>
    </sheetView>
  </sheetViews>
  <sheetFormatPr baseColWidth="10" defaultRowHeight="16.5" x14ac:dyDescent="0.3"/>
  <cols>
    <col min="1" max="1" width="5.375" style="460" customWidth="1"/>
    <col min="2" max="2" width="9.375" style="460" customWidth="1"/>
    <col min="3" max="3" width="7.75" style="460" customWidth="1"/>
    <col min="4" max="4" width="7.5" style="460" customWidth="1"/>
    <col min="5" max="7" width="9.5" style="460" customWidth="1"/>
    <col min="8" max="8" width="13.375" style="460" bestFit="1" customWidth="1"/>
    <col min="9" max="9" width="16.375" style="460" customWidth="1"/>
    <col min="10" max="10" width="7.25" style="460" customWidth="1"/>
    <col min="11" max="11" width="19.625" style="458" customWidth="1"/>
    <col min="12" max="12" width="12.5" style="458" customWidth="1"/>
    <col min="13" max="13" width="11.25" style="460" customWidth="1"/>
    <col min="14" max="15" width="10" style="460" customWidth="1"/>
    <col min="16" max="16" width="14.125" style="460" customWidth="1"/>
    <col min="17" max="17" width="8" style="460" customWidth="1"/>
    <col min="18" max="19" width="10" style="460" customWidth="1"/>
    <col min="20" max="20" width="12.875" style="460" customWidth="1"/>
    <col min="21" max="68" width="10" style="460" customWidth="1"/>
    <col min="69" max="69" width="9" style="460" customWidth="1"/>
    <col min="70" max="78" width="10" style="460" customWidth="1"/>
    <col min="79" max="79" width="12.25" style="460" customWidth="1"/>
    <col min="80" max="85" width="10" style="460" customWidth="1"/>
    <col min="86" max="16384" width="11" style="458"/>
  </cols>
  <sheetData>
    <row r="1" spans="1:16366" s="552" customFormat="1" ht="42" customHeight="1" thickBot="1" x14ac:dyDescent="0.35">
      <c r="A1" s="544" t="s">
        <v>1448</v>
      </c>
      <c r="B1" s="544" t="s">
        <v>617</v>
      </c>
      <c r="C1" s="544" t="s">
        <v>618</v>
      </c>
      <c r="D1" s="544" t="s">
        <v>1323</v>
      </c>
      <c r="E1" s="544" t="s">
        <v>619</v>
      </c>
      <c r="F1" s="544" t="s">
        <v>620</v>
      </c>
      <c r="G1" s="544" t="s">
        <v>621</v>
      </c>
      <c r="H1" s="544" t="s">
        <v>622</v>
      </c>
      <c r="I1" s="544" t="s">
        <v>1371</v>
      </c>
      <c r="J1" s="544" t="s">
        <v>1349</v>
      </c>
      <c r="K1" s="544" t="s">
        <v>623</v>
      </c>
      <c r="L1" s="544"/>
      <c r="M1" s="544" t="s">
        <v>1374</v>
      </c>
      <c r="N1" s="545" t="s">
        <v>1359</v>
      </c>
      <c r="O1" s="545" t="s">
        <v>1360</v>
      </c>
      <c r="P1" s="545" t="s">
        <v>1457</v>
      </c>
      <c r="Q1" s="545" t="s">
        <v>1357</v>
      </c>
      <c r="R1" s="546" t="s">
        <v>1358</v>
      </c>
      <c r="S1" s="546" t="s">
        <v>1431</v>
      </c>
      <c r="T1" s="547" t="s">
        <v>1445</v>
      </c>
      <c r="U1" s="547" t="s">
        <v>1433</v>
      </c>
      <c r="V1" s="547" t="s">
        <v>1434</v>
      </c>
      <c r="W1" s="545" t="s">
        <v>1361</v>
      </c>
      <c r="X1" s="544" t="s">
        <v>1362</v>
      </c>
      <c r="Y1" s="548" t="s">
        <v>1363</v>
      </c>
      <c r="Z1" s="548" t="s">
        <v>1390</v>
      </c>
      <c r="AA1" s="549" t="s">
        <v>1391</v>
      </c>
      <c r="AB1" s="548" t="s">
        <v>1392</v>
      </c>
      <c r="AC1" s="548" t="s">
        <v>1393</v>
      </c>
      <c r="AD1" s="549" t="s">
        <v>1394</v>
      </c>
      <c r="AE1" s="549" t="s">
        <v>1395</v>
      </c>
      <c r="AF1" s="545" t="s">
        <v>1396</v>
      </c>
      <c r="AG1" s="545" t="s">
        <v>1366</v>
      </c>
      <c r="AH1" s="550" t="s">
        <v>1365</v>
      </c>
      <c r="AI1" s="550" t="s">
        <v>1367</v>
      </c>
      <c r="AJ1" s="545" t="s">
        <v>1368</v>
      </c>
      <c r="AK1" s="545" t="s">
        <v>1369</v>
      </c>
      <c r="AL1" s="545" t="s">
        <v>1397</v>
      </c>
      <c r="AM1" s="545" t="s">
        <v>1370</v>
      </c>
      <c r="AN1" s="545" t="s">
        <v>1398</v>
      </c>
      <c r="AO1" s="545" t="s">
        <v>1399</v>
      </c>
      <c r="AP1" s="545" t="s">
        <v>1400</v>
      </c>
      <c r="AQ1" s="545" t="s">
        <v>1401</v>
      </c>
      <c r="AR1" s="545" t="s">
        <v>1402</v>
      </c>
      <c r="AS1" s="545" t="s">
        <v>1403</v>
      </c>
      <c r="AT1" s="550" t="s">
        <v>1404</v>
      </c>
      <c r="AU1" s="550" t="s">
        <v>1405</v>
      </c>
      <c r="AV1" s="550" t="s">
        <v>1406</v>
      </c>
      <c r="AW1" s="545" t="s">
        <v>1407</v>
      </c>
      <c r="AX1" s="545" t="s">
        <v>1408</v>
      </c>
      <c r="AY1" s="545" t="s">
        <v>1409</v>
      </c>
      <c r="AZ1" s="545" t="s">
        <v>1410</v>
      </c>
      <c r="BA1" s="545" t="s">
        <v>1411</v>
      </c>
      <c r="BB1" s="545" t="s">
        <v>1412</v>
      </c>
      <c r="BC1" s="550" t="s">
        <v>1413</v>
      </c>
      <c r="BD1" s="550" t="s">
        <v>1414</v>
      </c>
      <c r="BE1" s="550" t="s">
        <v>1415</v>
      </c>
      <c r="BF1" s="550" t="s">
        <v>1416</v>
      </c>
      <c r="BG1" s="550" t="s">
        <v>1417</v>
      </c>
      <c r="BH1" s="550" t="s">
        <v>1418</v>
      </c>
      <c r="BI1" s="550" t="s">
        <v>1376</v>
      </c>
      <c r="BJ1" s="550" t="s">
        <v>1377</v>
      </c>
      <c r="BK1" s="550" t="s">
        <v>1378</v>
      </c>
      <c r="BL1" s="550" t="s">
        <v>1379</v>
      </c>
      <c r="BM1" s="545" t="s">
        <v>1380</v>
      </c>
      <c r="BN1" s="545" t="s">
        <v>1381</v>
      </c>
      <c r="BO1" s="550" t="s">
        <v>1382</v>
      </c>
      <c r="BP1" s="545" t="s">
        <v>1419</v>
      </c>
      <c r="BQ1" s="545" t="s">
        <v>1420</v>
      </c>
      <c r="BR1" s="545" t="s">
        <v>1421</v>
      </c>
      <c r="BS1" s="545" t="s">
        <v>1422</v>
      </c>
      <c r="BT1" s="550" t="s">
        <v>1384</v>
      </c>
      <c r="BU1" s="550" t="s">
        <v>1385</v>
      </c>
      <c r="BV1" s="550" t="s">
        <v>1386</v>
      </c>
      <c r="BW1" s="550" t="s">
        <v>1387</v>
      </c>
      <c r="BX1" s="550" t="s">
        <v>1430</v>
      </c>
      <c r="BY1" s="550" t="s">
        <v>1388</v>
      </c>
      <c r="BZ1" s="550" t="s">
        <v>1389</v>
      </c>
      <c r="CA1" s="545" t="s">
        <v>1423</v>
      </c>
      <c r="CB1" s="545" t="s">
        <v>1424</v>
      </c>
      <c r="CC1" s="545" t="s">
        <v>1425</v>
      </c>
      <c r="CD1" s="545" t="s">
        <v>1426</v>
      </c>
      <c r="CE1" s="550" t="s">
        <v>1427</v>
      </c>
      <c r="CF1" s="550" t="s">
        <v>1428</v>
      </c>
      <c r="CG1" s="550" t="s">
        <v>1429</v>
      </c>
      <c r="CH1" s="551" t="s">
        <v>1433</v>
      </c>
      <c r="CI1" s="551" t="s">
        <v>1434</v>
      </c>
      <c r="CJ1" s="551" t="s">
        <v>1446</v>
      </c>
    </row>
    <row r="2" spans="1:16366" s="482" customFormat="1" ht="18" customHeight="1" x14ac:dyDescent="0.3">
      <c r="A2" s="460">
        <v>138</v>
      </c>
      <c r="B2" s="460" t="s">
        <v>624</v>
      </c>
      <c r="C2" s="460" t="s">
        <v>845</v>
      </c>
      <c r="D2" s="460" t="s">
        <v>732</v>
      </c>
      <c r="E2" s="460">
        <v>601</v>
      </c>
      <c r="F2" s="465">
        <v>60</v>
      </c>
      <c r="G2" s="460">
        <v>66</v>
      </c>
      <c r="H2" s="460">
        <v>391</v>
      </c>
      <c r="I2" s="460">
        <f>SUM(H2:H4)</f>
        <v>391</v>
      </c>
      <c r="J2" s="460">
        <f>SUM(E2:E4)</f>
        <v>675</v>
      </c>
      <c r="K2" s="505" t="s">
        <v>896</v>
      </c>
      <c r="L2" s="458"/>
      <c r="M2" s="460"/>
      <c r="N2" s="460"/>
      <c r="O2" s="460"/>
      <c r="P2" s="460"/>
      <c r="Q2" s="460"/>
      <c r="R2" s="460"/>
      <c r="S2" s="460"/>
      <c r="T2" s="512"/>
      <c r="U2" s="460"/>
      <c r="V2" s="460"/>
      <c r="W2" s="460"/>
      <c r="X2" s="483"/>
      <c r="Y2" s="503"/>
      <c r="Z2" s="502"/>
      <c r="AA2" s="503"/>
      <c r="AB2" s="503"/>
      <c r="AC2" s="503"/>
      <c r="AD2" s="503"/>
      <c r="AE2" s="502"/>
      <c r="AF2" s="460"/>
      <c r="AG2" s="460"/>
      <c r="AH2" s="512"/>
      <c r="AI2" s="460"/>
      <c r="AJ2" s="512"/>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512"/>
      <c r="BO2" s="460"/>
      <c r="BP2" s="460"/>
      <c r="BQ2" s="460"/>
      <c r="BR2" s="460"/>
      <c r="BS2" s="460"/>
      <c r="BT2" s="460"/>
      <c r="BU2" s="460"/>
      <c r="BV2" s="460"/>
      <c r="BW2" s="460"/>
      <c r="BX2" s="517"/>
      <c r="BY2" s="517"/>
      <c r="BZ2" s="523"/>
      <c r="CA2" s="515"/>
      <c r="CB2" s="460"/>
      <c r="CC2" s="460"/>
      <c r="CD2" s="460"/>
      <c r="CE2" s="460"/>
      <c r="CF2" s="460"/>
      <c r="CG2" s="460"/>
      <c r="CH2" s="460"/>
      <c r="CI2" s="460"/>
      <c r="CJ2" s="45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c r="UJ2" s="468"/>
      <c r="UK2" s="468"/>
      <c r="UL2" s="468"/>
      <c r="UM2" s="468"/>
      <c r="UN2" s="468"/>
      <c r="UO2" s="468"/>
      <c r="UP2" s="468"/>
      <c r="UQ2" s="468"/>
      <c r="UR2" s="468"/>
      <c r="US2" s="468"/>
      <c r="UT2" s="468"/>
      <c r="UU2" s="468"/>
      <c r="UV2" s="468"/>
      <c r="UW2" s="468"/>
      <c r="UX2" s="468"/>
      <c r="UY2" s="468"/>
      <c r="UZ2" s="468"/>
      <c r="VA2" s="468"/>
      <c r="VB2" s="468"/>
      <c r="VC2" s="468"/>
      <c r="VD2" s="468"/>
      <c r="VE2" s="468"/>
      <c r="VF2" s="468"/>
      <c r="VG2" s="468"/>
      <c r="VH2" s="468"/>
      <c r="VI2" s="468"/>
      <c r="VJ2" s="468"/>
      <c r="VK2" s="468"/>
      <c r="VL2" s="468"/>
      <c r="VM2" s="468"/>
      <c r="VN2" s="468"/>
      <c r="VO2" s="468"/>
      <c r="VP2" s="468"/>
      <c r="VQ2" s="468"/>
      <c r="VR2" s="468"/>
      <c r="VS2" s="468"/>
      <c r="VT2" s="468"/>
      <c r="VU2" s="468"/>
      <c r="VV2" s="468"/>
      <c r="VW2" s="468"/>
      <c r="VX2" s="468"/>
      <c r="VY2" s="468"/>
      <c r="VZ2" s="468"/>
      <c r="WA2" s="468"/>
      <c r="WB2" s="468"/>
      <c r="WC2" s="468"/>
      <c r="WD2" s="468"/>
      <c r="WE2" s="468"/>
      <c r="WF2" s="468"/>
      <c r="WG2" s="468"/>
      <c r="WH2" s="468"/>
      <c r="WI2" s="468"/>
      <c r="WJ2" s="468"/>
      <c r="WK2" s="468"/>
      <c r="WL2" s="468"/>
      <c r="WM2" s="468"/>
      <c r="WN2" s="468"/>
      <c r="WO2" s="468"/>
      <c r="WP2" s="468"/>
      <c r="WQ2" s="468"/>
      <c r="WR2" s="468"/>
      <c r="WS2" s="468"/>
      <c r="WT2" s="468"/>
      <c r="WU2" s="468"/>
      <c r="WV2" s="468"/>
      <c r="WW2" s="468"/>
      <c r="WX2" s="468"/>
      <c r="WY2" s="468"/>
      <c r="WZ2" s="468"/>
      <c r="XA2" s="468"/>
      <c r="XB2" s="468"/>
      <c r="XC2" s="468"/>
      <c r="XD2" s="468"/>
      <c r="XE2" s="468"/>
      <c r="XF2" s="468"/>
      <c r="XG2" s="468"/>
      <c r="XH2" s="468"/>
      <c r="XI2" s="468"/>
      <c r="XJ2" s="468"/>
      <c r="XK2" s="468"/>
      <c r="XL2" s="468"/>
      <c r="XM2" s="468"/>
      <c r="XN2" s="468"/>
      <c r="XO2" s="468"/>
      <c r="XP2" s="468"/>
      <c r="XQ2" s="468"/>
      <c r="XR2" s="468"/>
      <c r="XS2" s="468"/>
      <c r="XT2" s="468"/>
      <c r="XU2" s="468"/>
      <c r="XV2" s="468"/>
      <c r="XW2" s="468"/>
      <c r="XX2" s="468"/>
      <c r="XY2" s="468"/>
      <c r="XZ2" s="468"/>
      <c r="YA2" s="468"/>
      <c r="YB2" s="468"/>
      <c r="YC2" s="468"/>
      <c r="YD2" s="468"/>
      <c r="YE2" s="468"/>
      <c r="YF2" s="468"/>
      <c r="YG2" s="468"/>
      <c r="YH2" s="468"/>
      <c r="YI2" s="468"/>
      <c r="YJ2" s="468"/>
      <c r="YK2" s="468"/>
      <c r="YL2" s="468"/>
      <c r="YM2" s="468"/>
      <c r="YN2" s="468"/>
      <c r="YO2" s="468"/>
      <c r="YP2" s="468"/>
      <c r="YQ2" s="468"/>
      <c r="YR2" s="468"/>
      <c r="YS2" s="468"/>
      <c r="YT2" s="468"/>
      <c r="YU2" s="468"/>
      <c r="YV2" s="468"/>
      <c r="YW2" s="468"/>
      <c r="YX2" s="468"/>
      <c r="YY2" s="468"/>
      <c r="YZ2" s="468"/>
      <c r="ZA2" s="468"/>
      <c r="ZB2" s="468"/>
      <c r="ZC2" s="468"/>
      <c r="ZD2" s="468"/>
      <c r="ZE2" s="468"/>
      <c r="ZF2" s="468"/>
      <c r="ZG2" s="468"/>
      <c r="ZH2" s="468"/>
      <c r="ZI2" s="468"/>
      <c r="ZJ2" s="468"/>
      <c r="ZK2" s="468"/>
      <c r="ZL2" s="468"/>
      <c r="ZM2" s="468"/>
      <c r="ZN2" s="468"/>
      <c r="ZO2" s="468"/>
      <c r="ZP2" s="468"/>
      <c r="ZQ2" s="468"/>
      <c r="ZR2" s="468"/>
      <c r="ZS2" s="468"/>
      <c r="ZT2" s="468"/>
      <c r="ZU2" s="468"/>
      <c r="ZV2" s="468"/>
      <c r="ZW2" s="468"/>
      <c r="ZX2" s="468"/>
      <c r="ZY2" s="468"/>
      <c r="ZZ2" s="468"/>
      <c r="AAA2" s="468"/>
      <c r="AAB2" s="468"/>
      <c r="AAC2" s="468"/>
      <c r="AAD2" s="468"/>
      <c r="AAE2" s="468"/>
      <c r="AAF2" s="468"/>
      <c r="AAG2" s="468"/>
      <c r="AAH2" s="468"/>
      <c r="AAI2" s="468"/>
      <c r="AAJ2" s="468"/>
      <c r="AAK2" s="468"/>
      <c r="AAL2" s="468"/>
      <c r="AAM2" s="468"/>
      <c r="AAN2" s="468"/>
      <c r="AAO2" s="468"/>
      <c r="AAP2" s="468"/>
      <c r="AAQ2" s="468"/>
      <c r="AAR2" s="468"/>
      <c r="AAS2" s="468"/>
      <c r="AAT2" s="468"/>
      <c r="AAU2" s="468"/>
      <c r="AAV2" s="468"/>
      <c r="AAW2" s="468"/>
      <c r="AAX2" s="468"/>
      <c r="AAY2" s="468"/>
      <c r="AAZ2" s="468"/>
      <c r="ABA2" s="468"/>
      <c r="ABB2" s="468"/>
      <c r="ABC2" s="468"/>
      <c r="ABD2" s="468"/>
      <c r="ABE2" s="468"/>
      <c r="ABF2" s="468"/>
      <c r="ABG2" s="468"/>
      <c r="ABH2" s="468"/>
      <c r="ABI2" s="468"/>
      <c r="ABJ2" s="468"/>
      <c r="ABK2" s="468"/>
      <c r="ABL2" s="468"/>
      <c r="ABM2" s="468"/>
      <c r="ABN2" s="468"/>
      <c r="ABO2" s="468"/>
      <c r="ABP2" s="468"/>
      <c r="ABQ2" s="468"/>
      <c r="ABR2" s="468"/>
      <c r="ABS2" s="468"/>
      <c r="ABT2" s="468"/>
      <c r="ABU2" s="468"/>
      <c r="ABV2" s="468"/>
      <c r="ABW2" s="468"/>
      <c r="ABX2" s="468"/>
      <c r="ABY2" s="468"/>
      <c r="ABZ2" s="468"/>
      <c r="ACA2" s="468"/>
      <c r="ACB2" s="468"/>
      <c r="ACC2" s="468"/>
      <c r="ACD2" s="468"/>
      <c r="ACE2" s="468"/>
      <c r="ACF2" s="468"/>
      <c r="ACG2" s="468"/>
      <c r="ACH2" s="468"/>
      <c r="ACI2" s="468"/>
      <c r="ACJ2" s="468"/>
      <c r="ACK2" s="468"/>
      <c r="ACL2" s="468"/>
      <c r="ACM2" s="468"/>
      <c r="ACN2" s="468"/>
      <c r="ACO2" s="468"/>
      <c r="ACP2" s="468"/>
      <c r="ACQ2" s="468"/>
      <c r="ACR2" s="468"/>
      <c r="ACS2" s="468"/>
      <c r="ACT2" s="468"/>
      <c r="ACU2" s="468"/>
      <c r="ACV2" s="468"/>
      <c r="ACW2" s="468"/>
      <c r="ACX2" s="468"/>
      <c r="ACY2" s="468"/>
      <c r="ACZ2" s="468"/>
      <c r="ADA2" s="468"/>
      <c r="ADB2" s="468"/>
      <c r="ADC2" s="468"/>
      <c r="ADD2" s="468"/>
      <c r="ADE2" s="468"/>
      <c r="ADF2" s="468"/>
      <c r="ADG2" s="468"/>
      <c r="ADH2" s="468"/>
      <c r="ADI2" s="468"/>
      <c r="ADJ2" s="468"/>
      <c r="ADK2" s="468"/>
      <c r="ADL2" s="468"/>
      <c r="ADM2" s="468"/>
      <c r="ADN2" s="468"/>
      <c r="ADO2" s="468"/>
      <c r="ADP2" s="468"/>
      <c r="ADQ2" s="468"/>
      <c r="ADR2" s="468"/>
      <c r="ADS2" s="468"/>
      <c r="ADT2" s="468"/>
      <c r="ADU2" s="468"/>
      <c r="ADV2" s="468"/>
      <c r="ADW2" s="468"/>
      <c r="ADX2" s="468"/>
      <c r="ADY2" s="468"/>
      <c r="ADZ2" s="468"/>
      <c r="AEA2" s="468"/>
      <c r="AEB2" s="468"/>
      <c r="AEC2" s="468"/>
      <c r="AED2" s="468"/>
      <c r="AEE2" s="468"/>
      <c r="AEF2" s="468"/>
      <c r="AEG2" s="468"/>
      <c r="AEH2" s="468"/>
      <c r="AEI2" s="468"/>
      <c r="AEJ2" s="468"/>
      <c r="AEK2" s="468"/>
      <c r="AEL2" s="468"/>
      <c r="AEM2" s="468"/>
      <c r="AEN2" s="468"/>
      <c r="AEO2" s="468"/>
      <c r="AEP2" s="468"/>
      <c r="AEQ2" s="468"/>
      <c r="AER2" s="468"/>
      <c r="AES2" s="468"/>
      <c r="AET2" s="468"/>
      <c r="AEU2" s="468"/>
      <c r="AEV2" s="468"/>
      <c r="AEW2" s="468"/>
      <c r="AEX2" s="468"/>
      <c r="AEY2" s="468"/>
      <c r="AEZ2" s="468"/>
      <c r="AFA2" s="468"/>
      <c r="AFB2" s="468"/>
      <c r="AFC2" s="468"/>
      <c r="AFD2" s="468"/>
      <c r="AFE2" s="468"/>
      <c r="AFF2" s="468"/>
      <c r="AFG2" s="468"/>
      <c r="AFH2" s="468"/>
      <c r="AFI2" s="468"/>
      <c r="AFJ2" s="468"/>
      <c r="AFK2" s="468"/>
      <c r="AFL2" s="468"/>
      <c r="AFM2" s="468"/>
      <c r="AFN2" s="468"/>
      <c r="AFO2" s="468"/>
      <c r="AFP2" s="468"/>
      <c r="AFQ2" s="468"/>
      <c r="AFR2" s="468"/>
      <c r="AFS2" s="468"/>
      <c r="AFT2" s="468"/>
      <c r="AFU2" s="468"/>
      <c r="AFV2" s="468"/>
      <c r="AFW2" s="468"/>
      <c r="AFX2" s="468"/>
      <c r="AFY2" s="468"/>
      <c r="AFZ2" s="468"/>
      <c r="AGA2" s="468"/>
      <c r="AGB2" s="468"/>
      <c r="AGC2" s="468"/>
      <c r="AGD2" s="468"/>
      <c r="AGE2" s="468"/>
      <c r="AGF2" s="468"/>
      <c r="AGG2" s="468"/>
      <c r="AGH2" s="468"/>
      <c r="AGI2" s="468"/>
      <c r="AGJ2" s="468"/>
      <c r="AGK2" s="468"/>
      <c r="AGL2" s="468"/>
      <c r="AGM2" s="468"/>
      <c r="AGN2" s="468"/>
      <c r="AGO2" s="468"/>
      <c r="AGP2" s="468"/>
      <c r="AGQ2" s="468"/>
      <c r="AGR2" s="468"/>
      <c r="AGS2" s="468"/>
      <c r="AGT2" s="468"/>
      <c r="AGU2" s="468"/>
      <c r="AGV2" s="468"/>
      <c r="AGW2" s="468"/>
      <c r="AGX2" s="468"/>
      <c r="AGY2" s="468"/>
      <c r="AGZ2" s="468"/>
      <c r="AHA2" s="468"/>
      <c r="AHB2" s="468"/>
      <c r="AHC2" s="468"/>
      <c r="AHD2" s="468"/>
      <c r="AHE2" s="468"/>
      <c r="AHF2" s="468"/>
      <c r="AHG2" s="468"/>
      <c r="AHH2" s="468"/>
      <c r="AHI2" s="468"/>
      <c r="AHJ2" s="468"/>
      <c r="AHK2" s="468"/>
      <c r="AHL2" s="468"/>
      <c r="AHM2" s="468"/>
      <c r="AHN2" s="468"/>
      <c r="AHO2" s="468"/>
      <c r="AHP2" s="468"/>
      <c r="AHQ2" s="468"/>
      <c r="AHR2" s="468"/>
      <c r="AHS2" s="468"/>
      <c r="AHT2" s="468"/>
      <c r="AHU2" s="468"/>
      <c r="AHV2" s="468"/>
      <c r="AHW2" s="468"/>
      <c r="AHX2" s="468"/>
      <c r="AHY2" s="468"/>
      <c r="AHZ2" s="468"/>
      <c r="AIA2" s="468"/>
      <c r="AIB2" s="468"/>
      <c r="AIC2" s="468"/>
      <c r="AID2" s="468"/>
      <c r="AIE2" s="468"/>
      <c r="AIF2" s="468"/>
      <c r="AIG2" s="468"/>
      <c r="AIH2" s="468"/>
      <c r="AII2" s="468"/>
      <c r="AIJ2" s="468"/>
      <c r="AIK2" s="468"/>
      <c r="AIL2" s="468"/>
      <c r="AIM2" s="468"/>
      <c r="AIN2" s="468"/>
      <c r="AIO2" s="468"/>
      <c r="AIP2" s="468"/>
      <c r="AIQ2" s="468"/>
      <c r="AIR2" s="468"/>
      <c r="AIS2" s="468"/>
      <c r="AIT2" s="468"/>
      <c r="AIU2" s="468"/>
      <c r="AIV2" s="468"/>
      <c r="AIW2" s="468"/>
      <c r="AIX2" s="468"/>
      <c r="AIY2" s="468"/>
      <c r="AIZ2" s="468"/>
      <c r="AJA2" s="468"/>
      <c r="AJB2" s="468"/>
      <c r="AJC2" s="468"/>
      <c r="AJD2" s="468"/>
      <c r="AJE2" s="468"/>
      <c r="AJF2" s="468"/>
      <c r="AJG2" s="468"/>
      <c r="AJH2" s="468"/>
      <c r="AJI2" s="468"/>
      <c r="AJJ2" s="468"/>
      <c r="AJK2" s="468"/>
      <c r="AJL2" s="468"/>
      <c r="AJM2" s="468"/>
      <c r="AJN2" s="468"/>
      <c r="AJO2" s="468"/>
      <c r="AJP2" s="468"/>
      <c r="AJQ2" s="468"/>
      <c r="AJR2" s="468"/>
      <c r="AJS2" s="468"/>
      <c r="AJT2" s="468"/>
      <c r="AJU2" s="468"/>
      <c r="AJV2" s="468"/>
      <c r="AJW2" s="468"/>
      <c r="AJX2" s="468"/>
      <c r="AJY2" s="468"/>
      <c r="AJZ2" s="468"/>
      <c r="AKA2" s="468"/>
      <c r="AKB2" s="468"/>
      <c r="AKC2" s="468"/>
      <c r="AKD2" s="468"/>
      <c r="AKE2" s="468"/>
      <c r="AKF2" s="468"/>
      <c r="AKG2" s="468"/>
      <c r="AKH2" s="468"/>
      <c r="AKI2" s="468"/>
      <c r="AKJ2" s="468"/>
      <c r="AKK2" s="468"/>
      <c r="AKL2" s="468"/>
      <c r="AKM2" s="468"/>
      <c r="AKN2" s="468"/>
      <c r="AKO2" s="468"/>
      <c r="AKP2" s="468"/>
      <c r="AKQ2" s="468"/>
      <c r="AKR2" s="468"/>
      <c r="AKS2" s="468"/>
      <c r="AKT2" s="468"/>
      <c r="AKU2" s="468"/>
      <c r="AKV2" s="468"/>
      <c r="AKW2" s="468"/>
      <c r="AKX2" s="468"/>
      <c r="AKY2" s="468"/>
      <c r="AKZ2" s="468"/>
      <c r="ALA2" s="468"/>
      <c r="ALB2" s="468"/>
      <c r="ALC2" s="468"/>
      <c r="ALD2" s="468"/>
      <c r="ALE2" s="468"/>
      <c r="ALF2" s="468"/>
      <c r="ALG2" s="468"/>
      <c r="ALH2" s="468"/>
      <c r="ALI2" s="468"/>
      <c r="ALJ2" s="468"/>
      <c r="ALK2" s="468"/>
      <c r="ALL2" s="468"/>
      <c r="ALM2" s="468"/>
      <c r="ALN2" s="468"/>
      <c r="ALO2" s="468"/>
      <c r="ALP2" s="468"/>
      <c r="ALQ2" s="468"/>
      <c r="ALR2" s="468"/>
      <c r="ALS2" s="468"/>
      <c r="ALT2" s="468"/>
      <c r="ALU2" s="468"/>
      <c r="ALV2" s="468"/>
      <c r="ALW2" s="468"/>
      <c r="ALX2" s="468"/>
      <c r="ALY2" s="468"/>
      <c r="ALZ2" s="468"/>
      <c r="AMA2" s="468"/>
      <c r="AMB2" s="468"/>
      <c r="AMC2" s="468"/>
      <c r="AMD2" s="468"/>
      <c r="AME2" s="468"/>
      <c r="AMF2" s="468"/>
      <c r="AMG2" s="468"/>
      <c r="AMH2" s="468"/>
      <c r="AMI2" s="468"/>
      <c r="AMJ2" s="468"/>
      <c r="AMK2" s="468"/>
      <c r="AML2" s="468"/>
      <c r="AMM2" s="468"/>
      <c r="AMN2" s="468"/>
      <c r="AMO2" s="468"/>
      <c r="AMP2" s="468"/>
      <c r="AMQ2" s="468"/>
      <c r="AMR2" s="468"/>
      <c r="AMS2" s="468"/>
      <c r="AMT2" s="468"/>
      <c r="AMU2" s="468"/>
      <c r="AMV2" s="468"/>
      <c r="AMW2" s="468"/>
      <c r="AMX2" s="468"/>
      <c r="AMY2" s="468"/>
      <c r="AMZ2" s="468"/>
      <c r="ANA2" s="468"/>
      <c r="ANB2" s="468"/>
      <c r="ANC2" s="468"/>
      <c r="AND2" s="468"/>
      <c r="ANE2" s="468"/>
      <c r="ANF2" s="468"/>
      <c r="ANG2" s="468"/>
      <c r="ANH2" s="468"/>
      <c r="ANI2" s="468"/>
      <c r="ANJ2" s="468"/>
      <c r="ANK2" s="468"/>
      <c r="ANL2" s="468"/>
      <c r="ANM2" s="468"/>
      <c r="ANN2" s="468"/>
      <c r="ANO2" s="468"/>
      <c r="ANP2" s="468"/>
      <c r="ANQ2" s="468"/>
      <c r="ANR2" s="468"/>
      <c r="ANS2" s="468"/>
      <c r="ANT2" s="468"/>
      <c r="ANU2" s="468"/>
      <c r="ANV2" s="468"/>
      <c r="ANW2" s="468"/>
      <c r="ANX2" s="468"/>
      <c r="ANY2" s="468"/>
      <c r="ANZ2" s="468"/>
      <c r="AOA2" s="468"/>
      <c r="AOB2" s="468"/>
      <c r="AOC2" s="468"/>
      <c r="AOD2" s="468"/>
      <c r="AOE2" s="468"/>
      <c r="AOF2" s="468"/>
      <c r="AOG2" s="468"/>
      <c r="AOH2" s="468"/>
      <c r="AOI2" s="468"/>
      <c r="AOJ2" s="468"/>
      <c r="AOK2" s="468"/>
      <c r="AOL2" s="468"/>
      <c r="AOM2" s="468"/>
      <c r="AON2" s="468"/>
      <c r="AOO2" s="468"/>
      <c r="AOP2" s="468"/>
      <c r="AOQ2" s="468"/>
      <c r="AOR2" s="468"/>
      <c r="AOS2" s="468"/>
      <c r="AOT2" s="468"/>
      <c r="AOU2" s="468"/>
      <c r="AOV2" s="468"/>
      <c r="AOW2" s="468"/>
      <c r="AOX2" s="468"/>
      <c r="AOY2" s="468"/>
      <c r="AOZ2" s="468"/>
      <c r="APA2" s="468"/>
      <c r="APB2" s="468"/>
      <c r="APC2" s="468"/>
      <c r="APD2" s="468"/>
      <c r="APE2" s="468"/>
      <c r="APF2" s="468"/>
      <c r="APG2" s="468"/>
      <c r="APH2" s="468"/>
      <c r="API2" s="468"/>
      <c r="APJ2" s="468"/>
      <c r="APK2" s="468"/>
      <c r="APL2" s="468"/>
      <c r="APM2" s="468"/>
      <c r="APN2" s="468"/>
      <c r="APO2" s="468"/>
      <c r="APP2" s="468"/>
      <c r="APQ2" s="468"/>
      <c r="APR2" s="468"/>
      <c r="APS2" s="468"/>
      <c r="APT2" s="468"/>
      <c r="APU2" s="468"/>
      <c r="APV2" s="468"/>
      <c r="APW2" s="468"/>
      <c r="APX2" s="468"/>
      <c r="APY2" s="468"/>
      <c r="APZ2" s="468"/>
      <c r="AQA2" s="468"/>
      <c r="AQB2" s="468"/>
      <c r="AQC2" s="468"/>
      <c r="AQD2" s="468"/>
      <c r="AQE2" s="468"/>
      <c r="AQF2" s="468"/>
      <c r="AQG2" s="468"/>
      <c r="AQH2" s="468"/>
      <c r="AQI2" s="468"/>
      <c r="AQJ2" s="468"/>
      <c r="AQK2" s="468"/>
      <c r="AQL2" s="468"/>
      <c r="AQM2" s="468"/>
      <c r="AQN2" s="468"/>
      <c r="AQO2" s="468"/>
      <c r="AQP2" s="468"/>
      <c r="AQQ2" s="468"/>
      <c r="AQR2" s="468"/>
      <c r="AQS2" s="468"/>
      <c r="AQT2" s="468"/>
      <c r="AQU2" s="468"/>
      <c r="AQV2" s="468"/>
      <c r="AQW2" s="468"/>
      <c r="AQX2" s="468"/>
      <c r="AQY2" s="468"/>
      <c r="AQZ2" s="468"/>
      <c r="ARA2" s="468"/>
      <c r="ARB2" s="468"/>
      <c r="ARC2" s="468"/>
      <c r="ARD2" s="468"/>
      <c r="ARE2" s="468"/>
      <c r="ARF2" s="468"/>
      <c r="ARG2" s="468"/>
      <c r="ARH2" s="468"/>
      <c r="ARI2" s="468"/>
      <c r="ARJ2" s="468"/>
      <c r="ARK2" s="468"/>
      <c r="ARL2" s="468"/>
      <c r="ARM2" s="468"/>
      <c r="ARN2" s="468"/>
      <c r="ARO2" s="468"/>
      <c r="ARP2" s="468"/>
      <c r="ARQ2" s="468"/>
      <c r="ARR2" s="468"/>
      <c r="ARS2" s="468"/>
      <c r="ART2" s="468"/>
      <c r="ARU2" s="468"/>
      <c r="ARV2" s="468"/>
      <c r="ARW2" s="468"/>
      <c r="ARX2" s="468"/>
      <c r="ARY2" s="468"/>
      <c r="ARZ2" s="468"/>
      <c r="ASA2" s="468"/>
      <c r="ASB2" s="468"/>
      <c r="ASC2" s="468"/>
      <c r="ASD2" s="468"/>
      <c r="ASE2" s="468"/>
      <c r="ASF2" s="468"/>
      <c r="ASG2" s="468"/>
      <c r="ASH2" s="468"/>
      <c r="ASI2" s="468"/>
      <c r="ASJ2" s="468"/>
      <c r="ASK2" s="468"/>
      <c r="ASL2" s="468"/>
      <c r="ASM2" s="468"/>
      <c r="ASN2" s="468"/>
      <c r="ASO2" s="468"/>
      <c r="ASP2" s="468"/>
      <c r="ASQ2" s="468"/>
      <c r="ASR2" s="468"/>
      <c r="ASS2" s="468"/>
      <c r="AST2" s="468"/>
      <c r="ASU2" s="468"/>
      <c r="ASV2" s="468"/>
      <c r="ASW2" s="468"/>
      <c r="ASX2" s="468"/>
      <c r="ASY2" s="468"/>
      <c r="ASZ2" s="468"/>
      <c r="ATA2" s="468"/>
      <c r="ATB2" s="468"/>
      <c r="ATC2" s="468"/>
      <c r="ATD2" s="468"/>
      <c r="ATE2" s="468"/>
      <c r="ATF2" s="468"/>
      <c r="ATG2" s="468"/>
      <c r="ATH2" s="468"/>
      <c r="ATI2" s="468"/>
      <c r="ATJ2" s="468"/>
      <c r="ATK2" s="468"/>
      <c r="ATL2" s="468"/>
      <c r="ATM2" s="468"/>
      <c r="ATN2" s="468"/>
      <c r="ATO2" s="468"/>
      <c r="ATP2" s="468"/>
      <c r="ATQ2" s="468"/>
      <c r="ATR2" s="468"/>
      <c r="ATS2" s="468"/>
      <c r="ATT2" s="468"/>
      <c r="ATU2" s="468"/>
      <c r="ATV2" s="468"/>
      <c r="ATW2" s="468"/>
      <c r="ATX2" s="468"/>
      <c r="ATY2" s="468"/>
      <c r="ATZ2" s="468"/>
      <c r="AUA2" s="468"/>
      <c r="AUB2" s="468"/>
      <c r="AUC2" s="468"/>
      <c r="AUD2" s="468"/>
      <c r="AUE2" s="468"/>
      <c r="AUF2" s="468"/>
      <c r="AUG2" s="468"/>
      <c r="AUH2" s="468"/>
      <c r="AUI2" s="468"/>
      <c r="AUJ2" s="468"/>
      <c r="AUK2" s="468"/>
      <c r="AUL2" s="468"/>
      <c r="AUM2" s="468"/>
      <c r="AUN2" s="468"/>
      <c r="AUO2" s="468"/>
      <c r="AUP2" s="468"/>
      <c r="AUQ2" s="468"/>
      <c r="AUR2" s="468"/>
      <c r="AUS2" s="468"/>
      <c r="AUT2" s="468"/>
      <c r="AUU2" s="468"/>
      <c r="AUV2" s="468"/>
      <c r="AUW2" s="468"/>
      <c r="AUX2" s="468"/>
      <c r="AUY2" s="468"/>
      <c r="AUZ2" s="468"/>
      <c r="AVA2" s="468"/>
      <c r="AVB2" s="468"/>
      <c r="AVC2" s="468"/>
      <c r="AVD2" s="468"/>
      <c r="AVE2" s="468"/>
      <c r="AVF2" s="468"/>
      <c r="AVG2" s="468"/>
      <c r="AVH2" s="468"/>
      <c r="AVI2" s="468"/>
      <c r="AVJ2" s="468"/>
      <c r="AVK2" s="468"/>
      <c r="AVL2" s="468"/>
      <c r="AVM2" s="468"/>
      <c r="AVN2" s="468"/>
      <c r="AVO2" s="468"/>
      <c r="AVP2" s="468"/>
      <c r="AVQ2" s="468"/>
      <c r="AVR2" s="468"/>
      <c r="AVS2" s="468"/>
      <c r="AVT2" s="468"/>
      <c r="AVU2" s="468"/>
      <c r="AVV2" s="468"/>
      <c r="AVW2" s="468"/>
      <c r="AVX2" s="468"/>
      <c r="AVY2" s="468"/>
      <c r="AVZ2" s="468"/>
      <c r="AWA2" s="468"/>
      <c r="AWB2" s="468"/>
      <c r="AWC2" s="468"/>
      <c r="AWD2" s="468"/>
      <c r="AWE2" s="468"/>
      <c r="AWF2" s="468"/>
      <c r="AWG2" s="468"/>
      <c r="AWH2" s="468"/>
      <c r="AWI2" s="468"/>
      <c r="AWJ2" s="468"/>
      <c r="AWK2" s="468"/>
      <c r="AWL2" s="468"/>
      <c r="AWM2" s="468"/>
      <c r="AWN2" s="468"/>
      <c r="AWO2" s="468"/>
      <c r="AWP2" s="468"/>
      <c r="AWQ2" s="468"/>
      <c r="AWR2" s="468"/>
      <c r="AWS2" s="468"/>
      <c r="AWT2" s="468"/>
      <c r="AWU2" s="468"/>
      <c r="AWV2" s="468"/>
      <c r="AWW2" s="468"/>
      <c r="AWX2" s="468"/>
      <c r="AWY2" s="468"/>
      <c r="AWZ2" s="468"/>
      <c r="AXA2" s="468"/>
      <c r="AXB2" s="468"/>
      <c r="AXC2" s="468"/>
      <c r="AXD2" s="468"/>
      <c r="AXE2" s="468"/>
      <c r="AXF2" s="468"/>
      <c r="AXG2" s="468"/>
      <c r="AXH2" s="468"/>
      <c r="AXI2" s="468"/>
      <c r="AXJ2" s="468"/>
      <c r="AXK2" s="468"/>
      <c r="AXL2" s="468"/>
      <c r="AXM2" s="468"/>
      <c r="AXN2" s="468"/>
      <c r="AXO2" s="468"/>
      <c r="AXP2" s="468"/>
      <c r="AXQ2" s="468"/>
      <c r="AXR2" s="468"/>
      <c r="AXS2" s="468"/>
      <c r="AXT2" s="468"/>
      <c r="AXU2" s="468"/>
      <c r="AXV2" s="468"/>
      <c r="AXW2" s="468"/>
      <c r="AXX2" s="468"/>
      <c r="AXY2" s="468"/>
      <c r="AXZ2" s="468"/>
      <c r="AYA2" s="468"/>
      <c r="AYB2" s="468"/>
      <c r="AYC2" s="468"/>
      <c r="AYD2" s="468"/>
      <c r="AYE2" s="468"/>
      <c r="AYF2" s="468"/>
      <c r="AYG2" s="468"/>
      <c r="AYH2" s="468"/>
      <c r="AYI2" s="468"/>
      <c r="AYJ2" s="468"/>
      <c r="AYK2" s="468"/>
      <c r="AYL2" s="468"/>
      <c r="AYM2" s="468"/>
      <c r="AYN2" s="468"/>
      <c r="AYO2" s="468"/>
      <c r="AYP2" s="468"/>
      <c r="AYQ2" s="468"/>
      <c r="AYR2" s="468"/>
      <c r="AYS2" s="468"/>
      <c r="AYT2" s="468"/>
      <c r="AYU2" s="468"/>
      <c r="AYV2" s="468"/>
      <c r="AYW2" s="468"/>
      <c r="AYX2" s="468"/>
      <c r="AYY2" s="468"/>
      <c r="AYZ2" s="468"/>
      <c r="AZA2" s="468"/>
      <c r="AZB2" s="468"/>
      <c r="AZC2" s="468"/>
      <c r="AZD2" s="468"/>
      <c r="AZE2" s="468"/>
      <c r="AZF2" s="468"/>
      <c r="AZG2" s="468"/>
      <c r="AZH2" s="468"/>
      <c r="AZI2" s="468"/>
      <c r="AZJ2" s="468"/>
      <c r="AZK2" s="468"/>
      <c r="AZL2" s="468"/>
      <c r="AZM2" s="468"/>
      <c r="AZN2" s="468"/>
      <c r="AZO2" s="468"/>
      <c r="AZP2" s="468"/>
      <c r="AZQ2" s="468"/>
      <c r="AZR2" s="468"/>
      <c r="AZS2" s="468"/>
      <c r="AZT2" s="468"/>
      <c r="AZU2" s="468"/>
      <c r="AZV2" s="468"/>
      <c r="AZW2" s="468"/>
      <c r="AZX2" s="468"/>
      <c r="AZY2" s="468"/>
      <c r="AZZ2" s="468"/>
      <c r="BAA2" s="468"/>
      <c r="BAB2" s="468"/>
      <c r="BAC2" s="468"/>
      <c r="BAD2" s="468"/>
      <c r="BAE2" s="468"/>
      <c r="BAF2" s="468"/>
      <c r="BAG2" s="468"/>
      <c r="BAH2" s="468"/>
      <c r="BAI2" s="468"/>
      <c r="BAJ2" s="468"/>
      <c r="BAK2" s="468"/>
      <c r="BAL2" s="468"/>
      <c r="BAM2" s="468"/>
      <c r="BAN2" s="468"/>
      <c r="BAO2" s="468"/>
      <c r="BAP2" s="468"/>
      <c r="BAQ2" s="468"/>
      <c r="BAR2" s="468"/>
      <c r="BAS2" s="468"/>
      <c r="BAT2" s="468"/>
      <c r="BAU2" s="468"/>
      <c r="BAV2" s="468"/>
      <c r="BAW2" s="468"/>
      <c r="BAX2" s="468"/>
      <c r="BAY2" s="468"/>
      <c r="BAZ2" s="468"/>
      <c r="BBA2" s="468"/>
      <c r="BBB2" s="468"/>
      <c r="BBC2" s="468"/>
      <c r="BBD2" s="468"/>
      <c r="BBE2" s="468"/>
      <c r="BBF2" s="468"/>
      <c r="BBG2" s="468"/>
      <c r="BBH2" s="468"/>
      <c r="BBI2" s="468"/>
      <c r="BBJ2" s="468"/>
      <c r="BBK2" s="468"/>
      <c r="BBL2" s="468"/>
      <c r="BBM2" s="468"/>
      <c r="BBN2" s="468"/>
      <c r="BBO2" s="468"/>
      <c r="BBP2" s="468"/>
      <c r="BBQ2" s="468"/>
      <c r="BBR2" s="468"/>
      <c r="BBS2" s="468"/>
      <c r="BBT2" s="468"/>
      <c r="BBU2" s="468"/>
      <c r="BBV2" s="468"/>
      <c r="BBW2" s="468"/>
      <c r="BBX2" s="468"/>
      <c r="BBY2" s="468"/>
      <c r="BBZ2" s="468"/>
      <c r="BCA2" s="468"/>
      <c r="BCB2" s="468"/>
      <c r="BCC2" s="468"/>
      <c r="BCD2" s="468"/>
      <c r="BCE2" s="468"/>
      <c r="BCF2" s="468"/>
      <c r="BCG2" s="468"/>
      <c r="BCH2" s="468"/>
      <c r="BCI2" s="468"/>
      <c r="BCJ2" s="468"/>
      <c r="BCK2" s="468"/>
      <c r="BCL2" s="468"/>
      <c r="BCM2" s="468"/>
      <c r="BCN2" s="468"/>
      <c r="BCO2" s="468"/>
      <c r="BCP2" s="468"/>
      <c r="BCQ2" s="468"/>
      <c r="BCR2" s="468"/>
      <c r="BCS2" s="468"/>
      <c r="BCT2" s="468"/>
      <c r="BCU2" s="468"/>
      <c r="BCV2" s="468"/>
      <c r="BCW2" s="468"/>
      <c r="BCX2" s="468"/>
      <c r="BCY2" s="468"/>
      <c r="BCZ2" s="468"/>
      <c r="BDA2" s="468"/>
      <c r="BDB2" s="468"/>
      <c r="BDC2" s="468"/>
      <c r="BDD2" s="468"/>
      <c r="BDE2" s="468"/>
      <c r="BDF2" s="468"/>
      <c r="BDG2" s="468"/>
      <c r="BDH2" s="468"/>
      <c r="BDI2" s="468"/>
      <c r="BDJ2" s="468"/>
      <c r="BDK2" s="468"/>
      <c r="BDL2" s="468"/>
      <c r="BDM2" s="468"/>
      <c r="BDN2" s="468"/>
      <c r="BDO2" s="468"/>
      <c r="BDP2" s="468"/>
      <c r="BDQ2" s="468"/>
      <c r="BDR2" s="468"/>
      <c r="BDS2" s="468"/>
      <c r="BDT2" s="468"/>
      <c r="BDU2" s="468"/>
      <c r="BDV2" s="468"/>
      <c r="BDW2" s="468"/>
      <c r="BDX2" s="468"/>
      <c r="BDY2" s="468"/>
      <c r="BDZ2" s="468"/>
      <c r="BEA2" s="468"/>
      <c r="BEB2" s="468"/>
      <c r="BEC2" s="468"/>
      <c r="BED2" s="468"/>
      <c r="BEE2" s="468"/>
      <c r="BEF2" s="468"/>
      <c r="BEG2" s="468"/>
      <c r="BEH2" s="468"/>
      <c r="BEI2" s="468"/>
      <c r="BEJ2" s="468"/>
      <c r="BEK2" s="468"/>
      <c r="BEL2" s="468"/>
      <c r="BEM2" s="468"/>
      <c r="BEN2" s="468"/>
      <c r="BEO2" s="468"/>
      <c r="BEP2" s="468"/>
      <c r="BEQ2" s="468"/>
      <c r="BER2" s="468"/>
      <c r="BES2" s="468"/>
      <c r="BET2" s="468"/>
      <c r="BEU2" s="468"/>
      <c r="BEV2" s="468"/>
      <c r="BEW2" s="468"/>
      <c r="BEX2" s="468"/>
      <c r="BEY2" s="468"/>
      <c r="BEZ2" s="468"/>
      <c r="BFA2" s="468"/>
      <c r="BFB2" s="468"/>
      <c r="BFC2" s="468"/>
      <c r="BFD2" s="468"/>
      <c r="BFE2" s="468"/>
      <c r="BFF2" s="468"/>
      <c r="BFG2" s="468"/>
      <c r="BFH2" s="468"/>
      <c r="BFI2" s="468"/>
      <c r="BFJ2" s="468"/>
      <c r="BFK2" s="468"/>
      <c r="BFL2" s="468"/>
      <c r="BFM2" s="468"/>
      <c r="BFN2" s="468"/>
      <c r="BFO2" s="468"/>
      <c r="BFP2" s="468"/>
      <c r="BFQ2" s="468"/>
      <c r="BFR2" s="468"/>
      <c r="BFS2" s="468"/>
      <c r="BFT2" s="468"/>
      <c r="BFU2" s="468"/>
      <c r="BFV2" s="468"/>
      <c r="BFW2" s="468"/>
      <c r="BFX2" s="468"/>
      <c r="BFY2" s="468"/>
      <c r="BFZ2" s="468"/>
      <c r="BGA2" s="468"/>
      <c r="BGB2" s="468"/>
      <c r="BGC2" s="468"/>
      <c r="BGD2" s="468"/>
      <c r="BGE2" s="468"/>
      <c r="BGF2" s="468"/>
      <c r="BGG2" s="468"/>
      <c r="BGH2" s="468"/>
      <c r="BGI2" s="468"/>
      <c r="BGJ2" s="468"/>
      <c r="BGK2" s="468"/>
      <c r="BGL2" s="468"/>
      <c r="BGM2" s="468"/>
      <c r="BGN2" s="468"/>
      <c r="BGO2" s="468"/>
      <c r="BGP2" s="468"/>
      <c r="BGQ2" s="468"/>
      <c r="BGR2" s="468"/>
      <c r="BGS2" s="468"/>
      <c r="BGT2" s="468"/>
      <c r="BGU2" s="468"/>
      <c r="BGV2" s="468"/>
      <c r="BGW2" s="468"/>
      <c r="BGX2" s="468"/>
      <c r="BGY2" s="468"/>
      <c r="BGZ2" s="468"/>
      <c r="BHA2" s="468"/>
      <c r="BHB2" s="468"/>
      <c r="BHC2" s="468"/>
      <c r="BHD2" s="468"/>
      <c r="BHE2" s="468"/>
      <c r="BHF2" s="468"/>
      <c r="BHG2" s="468"/>
      <c r="BHH2" s="468"/>
      <c r="BHI2" s="468"/>
      <c r="BHJ2" s="468"/>
      <c r="BHK2" s="468"/>
      <c r="BHL2" s="468"/>
      <c r="BHM2" s="468"/>
      <c r="BHN2" s="468"/>
      <c r="BHO2" s="468"/>
      <c r="BHP2" s="468"/>
      <c r="BHQ2" s="468"/>
      <c r="BHR2" s="468"/>
      <c r="BHS2" s="468"/>
      <c r="BHT2" s="468"/>
      <c r="BHU2" s="468"/>
      <c r="BHV2" s="468"/>
      <c r="BHW2" s="468"/>
      <c r="BHX2" s="468"/>
      <c r="BHY2" s="468"/>
      <c r="BHZ2" s="468"/>
      <c r="BIA2" s="468"/>
      <c r="BIB2" s="468"/>
      <c r="BIC2" s="468"/>
      <c r="BID2" s="468"/>
      <c r="BIE2" s="468"/>
      <c r="BIF2" s="468"/>
      <c r="BIG2" s="468"/>
      <c r="BIH2" s="468"/>
      <c r="BII2" s="468"/>
      <c r="BIJ2" s="468"/>
      <c r="BIK2" s="468"/>
      <c r="BIL2" s="468"/>
      <c r="BIM2" s="468"/>
      <c r="BIN2" s="468"/>
      <c r="BIO2" s="468"/>
      <c r="BIP2" s="468"/>
      <c r="BIQ2" s="468"/>
      <c r="BIR2" s="468"/>
      <c r="BIS2" s="468"/>
      <c r="BIT2" s="468"/>
      <c r="BIU2" s="468"/>
      <c r="BIV2" s="468"/>
      <c r="BIW2" s="468"/>
      <c r="BIX2" s="468"/>
      <c r="BIY2" s="468"/>
      <c r="BIZ2" s="468"/>
      <c r="BJA2" s="468"/>
      <c r="BJB2" s="468"/>
      <c r="BJC2" s="468"/>
      <c r="BJD2" s="468"/>
      <c r="BJE2" s="468"/>
      <c r="BJF2" s="468"/>
      <c r="BJG2" s="468"/>
      <c r="BJH2" s="468"/>
      <c r="BJI2" s="468"/>
      <c r="BJJ2" s="468"/>
      <c r="BJK2" s="468"/>
      <c r="BJL2" s="468"/>
      <c r="BJM2" s="468"/>
      <c r="BJN2" s="468"/>
      <c r="BJO2" s="468"/>
      <c r="BJP2" s="468"/>
      <c r="BJQ2" s="468"/>
      <c r="BJR2" s="468"/>
      <c r="BJS2" s="468"/>
      <c r="BJT2" s="468"/>
      <c r="BJU2" s="468"/>
      <c r="BJV2" s="468"/>
      <c r="BJW2" s="468"/>
      <c r="BJX2" s="468"/>
      <c r="BJY2" s="468"/>
      <c r="BJZ2" s="468"/>
      <c r="BKA2" s="468"/>
      <c r="BKB2" s="468"/>
      <c r="BKC2" s="468"/>
      <c r="BKD2" s="468"/>
      <c r="BKE2" s="468"/>
      <c r="BKF2" s="468"/>
      <c r="BKG2" s="468"/>
      <c r="BKH2" s="468"/>
      <c r="BKI2" s="468"/>
      <c r="BKJ2" s="468"/>
      <c r="BKK2" s="468"/>
      <c r="BKL2" s="468"/>
      <c r="BKM2" s="468"/>
      <c r="BKN2" s="468"/>
      <c r="BKO2" s="468"/>
      <c r="BKP2" s="468"/>
      <c r="BKQ2" s="468"/>
      <c r="BKR2" s="468"/>
      <c r="BKS2" s="468"/>
      <c r="BKT2" s="468"/>
      <c r="BKU2" s="468"/>
      <c r="BKV2" s="468"/>
      <c r="BKW2" s="468"/>
      <c r="BKX2" s="468"/>
      <c r="BKY2" s="468"/>
      <c r="BKZ2" s="468"/>
      <c r="BLA2" s="468"/>
      <c r="BLB2" s="468"/>
      <c r="BLC2" s="468"/>
      <c r="BLD2" s="468"/>
      <c r="BLE2" s="468"/>
      <c r="BLF2" s="468"/>
      <c r="BLG2" s="468"/>
      <c r="BLH2" s="468"/>
      <c r="BLI2" s="468"/>
      <c r="BLJ2" s="468"/>
      <c r="BLK2" s="468"/>
      <c r="BLL2" s="468"/>
      <c r="BLM2" s="468"/>
      <c r="BLN2" s="468"/>
      <c r="BLO2" s="468"/>
      <c r="BLP2" s="468"/>
      <c r="BLQ2" s="468"/>
      <c r="BLR2" s="468"/>
      <c r="BLS2" s="468"/>
      <c r="BLT2" s="468"/>
      <c r="BLU2" s="468"/>
      <c r="BLV2" s="468"/>
      <c r="BLW2" s="468"/>
      <c r="BLX2" s="468"/>
      <c r="BLY2" s="468"/>
      <c r="BLZ2" s="468"/>
      <c r="BMA2" s="468"/>
      <c r="BMB2" s="468"/>
      <c r="BMC2" s="468"/>
      <c r="BMD2" s="468"/>
      <c r="BME2" s="468"/>
      <c r="BMF2" s="468"/>
      <c r="BMG2" s="468"/>
      <c r="BMH2" s="468"/>
      <c r="BMI2" s="468"/>
      <c r="BMJ2" s="468"/>
      <c r="BMK2" s="468"/>
      <c r="BML2" s="468"/>
      <c r="BMM2" s="468"/>
      <c r="BMN2" s="468"/>
      <c r="BMO2" s="468"/>
      <c r="BMP2" s="468"/>
      <c r="BMQ2" s="468"/>
      <c r="BMR2" s="468"/>
      <c r="BMS2" s="468"/>
      <c r="BMT2" s="468"/>
      <c r="BMU2" s="468"/>
      <c r="BMV2" s="468"/>
      <c r="BMW2" s="468"/>
      <c r="BMX2" s="468"/>
      <c r="BMY2" s="468"/>
      <c r="BMZ2" s="468"/>
      <c r="BNA2" s="468"/>
      <c r="BNB2" s="468"/>
      <c r="BNC2" s="468"/>
      <c r="BND2" s="468"/>
      <c r="BNE2" s="468"/>
      <c r="BNF2" s="468"/>
      <c r="BNG2" s="468"/>
      <c r="BNH2" s="468"/>
      <c r="BNI2" s="468"/>
      <c r="BNJ2" s="468"/>
      <c r="BNK2" s="468"/>
      <c r="BNL2" s="468"/>
      <c r="BNM2" s="468"/>
      <c r="BNN2" s="468"/>
      <c r="BNO2" s="468"/>
      <c r="BNP2" s="468"/>
      <c r="BNQ2" s="468"/>
      <c r="BNR2" s="468"/>
      <c r="BNS2" s="468"/>
      <c r="BNT2" s="468"/>
      <c r="BNU2" s="468"/>
      <c r="BNV2" s="468"/>
      <c r="BNW2" s="468"/>
      <c r="BNX2" s="468"/>
      <c r="BNY2" s="468"/>
      <c r="BNZ2" s="468"/>
      <c r="BOA2" s="468"/>
      <c r="BOB2" s="468"/>
      <c r="BOC2" s="468"/>
      <c r="BOD2" s="468"/>
      <c r="BOE2" s="468"/>
      <c r="BOF2" s="468"/>
      <c r="BOG2" s="468"/>
      <c r="BOH2" s="468"/>
      <c r="BOI2" s="468"/>
      <c r="BOJ2" s="468"/>
      <c r="BOK2" s="468"/>
      <c r="BOL2" s="468"/>
      <c r="BOM2" s="468"/>
      <c r="BON2" s="468"/>
      <c r="BOO2" s="468"/>
      <c r="BOP2" s="468"/>
      <c r="BOQ2" s="468"/>
      <c r="BOR2" s="468"/>
      <c r="BOS2" s="468"/>
      <c r="BOT2" s="468"/>
      <c r="BOU2" s="468"/>
      <c r="BOV2" s="468"/>
      <c r="BOW2" s="468"/>
      <c r="BOX2" s="468"/>
      <c r="BOY2" s="468"/>
      <c r="BOZ2" s="468"/>
      <c r="BPA2" s="468"/>
      <c r="BPB2" s="468"/>
      <c r="BPC2" s="468"/>
      <c r="BPD2" s="468"/>
      <c r="BPE2" s="468"/>
      <c r="BPF2" s="468"/>
      <c r="BPG2" s="468"/>
      <c r="BPH2" s="468"/>
      <c r="BPI2" s="468"/>
      <c r="BPJ2" s="468"/>
      <c r="BPK2" s="468"/>
      <c r="BPL2" s="468"/>
      <c r="BPM2" s="468"/>
      <c r="BPN2" s="468"/>
      <c r="BPO2" s="468"/>
      <c r="BPP2" s="468"/>
      <c r="BPQ2" s="468"/>
      <c r="BPR2" s="468"/>
      <c r="BPS2" s="468"/>
      <c r="BPT2" s="468"/>
      <c r="BPU2" s="468"/>
      <c r="BPV2" s="468"/>
      <c r="BPW2" s="468"/>
      <c r="BPX2" s="468"/>
      <c r="BPY2" s="468"/>
      <c r="BPZ2" s="468"/>
      <c r="BQA2" s="468"/>
      <c r="BQB2" s="468"/>
      <c r="BQC2" s="468"/>
      <c r="BQD2" s="468"/>
      <c r="BQE2" s="468"/>
      <c r="BQF2" s="468"/>
      <c r="BQG2" s="468"/>
      <c r="BQH2" s="468"/>
      <c r="BQI2" s="468"/>
      <c r="BQJ2" s="468"/>
      <c r="BQK2" s="468"/>
      <c r="BQL2" s="468"/>
      <c r="BQM2" s="468"/>
      <c r="BQN2" s="468"/>
      <c r="BQO2" s="468"/>
      <c r="BQP2" s="468"/>
      <c r="BQQ2" s="468"/>
      <c r="BQR2" s="468"/>
      <c r="BQS2" s="468"/>
      <c r="BQT2" s="468"/>
      <c r="BQU2" s="468"/>
      <c r="BQV2" s="468"/>
      <c r="BQW2" s="468"/>
      <c r="BQX2" s="468"/>
      <c r="BQY2" s="468"/>
      <c r="BQZ2" s="468"/>
      <c r="BRA2" s="468"/>
      <c r="BRB2" s="468"/>
      <c r="BRC2" s="468"/>
      <c r="BRD2" s="468"/>
      <c r="BRE2" s="468"/>
      <c r="BRF2" s="468"/>
      <c r="BRG2" s="468"/>
      <c r="BRH2" s="468"/>
      <c r="BRI2" s="468"/>
      <c r="BRJ2" s="468"/>
      <c r="BRK2" s="468"/>
      <c r="BRL2" s="468"/>
      <c r="BRM2" s="468"/>
      <c r="BRN2" s="468"/>
      <c r="BRO2" s="468"/>
      <c r="BRP2" s="468"/>
      <c r="BRQ2" s="468"/>
      <c r="BRR2" s="468"/>
      <c r="BRS2" s="468"/>
      <c r="BRT2" s="468"/>
      <c r="BRU2" s="468"/>
      <c r="BRV2" s="468"/>
      <c r="BRW2" s="468"/>
      <c r="BRX2" s="468"/>
      <c r="BRY2" s="468"/>
      <c r="BRZ2" s="468"/>
      <c r="BSA2" s="468"/>
      <c r="BSB2" s="468"/>
      <c r="BSC2" s="468"/>
      <c r="BSD2" s="468"/>
      <c r="BSE2" s="468"/>
      <c r="BSF2" s="468"/>
      <c r="BSG2" s="468"/>
      <c r="BSH2" s="468"/>
      <c r="BSI2" s="468"/>
      <c r="BSJ2" s="468"/>
      <c r="BSK2" s="468"/>
      <c r="BSL2" s="468"/>
      <c r="BSM2" s="468"/>
      <c r="BSN2" s="468"/>
      <c r="BSO2" s="468"/>
      <c r="BSP2" s="468"/>
      <c r="BSQ2" s="468"/>
      <c r="BSR2" s="468"/>
      <c r="BSS2" s="468"/>
      <c r="BST2" s="468"/>
      <c r="BSU2" s="468"/>
      <c r="BSV2" s="468"/>
      <c r="BSW2" s="468"/>
      <c r="BSX2" s="468"/>
      <c r="BSY2" s="468"/>
      <c r="BSZ2" s="468"/>
      <c r="BTA2" s="468"/>
      <c r="BTB2" s="468"/>
      <c r="BTC2" s="468"/>
      <c r="BTD2" s="468"/>
      <c r="BTE2" s="468"/>
      <c r="BTF2" s="468"/>
      <c r="BTG2" s="468"/>
      <c r="BTH2" s="468"/>
      <c r="BTI2" s="468"/>
      <c r="BTJ2" s="468"/>
      <c r="BTK2" s="468"/>
      <c r="BTL2" s="468"/>
      <c r="BTM2" s="468"/>
      <c r="BTN2" s="468"/>
      <c r="BTO2" s="468"/>
      <c r="BTP2" s="468"/>
      <c r="BTQ2" s="468"/>
      <c r="BTR2" s="468"/>
      <c r="BTS2" s="468"/>
      <c r="BTT2" s="468"/>
      <c r="BTU2" s="468"/>
      <c r="BTV2" s="468"/>
      <c r="BTW2" s="468"/>
      <c r="BTX2" s="468"/>
      <c r="BTY2" s="468"/>
      <c r="BTZ2" s="468"/>
      <c r="BUA2" s="468"/>
      <c r="BUB2" s="468"/>
      <c r="BUC2" s="468"/>
      <c r="BUD2" s="468"/>
      <c r="BUE2" s="468"/>
      <c r="BUF2" s="468"/>
      <c r="BUG2" s="468"/>
      <c r="BUH2" s="468"/>
      <c r="BUI2" s="468"/>
      <c r="BUJ2" s="468"/>
      <c r="BUK2" s="468"/>
      <c r="BUL2" s="468"/>
      <c r="BUM2" s="468"/>
      <c r="BUN2" s="468"/>
      <c r="BUO2" s="468"/>
      <c r="BUP2" s="468"/>
      <c r="BUQ2" s="468"/>
      <c r="BUR2" s="468"/>
      <c r="BUS2" s="468"/>
      <c r="BUT2" s="468"/>
      <c r="BUU2" s="468"/>
      <c r="BUV2" s="468"/>
      <c r="BUW2" s="468"/>
      <c r="BUX2" s="468"/>
      <c r="BUY2" s="468"/>
      <c r="BUZ2" s="468"/>
      <c r="BVA2" s="468"/>
      <c r="BVB2" s="468"/>
      <c r="BVC2" s="468"/>
      <c r="BVD2" s="468"/>
      <c r="BVE2" s="468"/>
      <c r="BVF2" s="468"/>
      <c r="BVG2" s="468"/>
      <c r="BVH2" s="468"/>
      <c r="BVI2" s="468"/>
      <c r="BVJ2" s="468"/>
      <c r="BVK2" s="468"/>
      <c r="BVL2" s="468"/>
      <c r="BVM2" s="468"/>
      <c r="BVN2" s="468"/>
      <c r="BVO2" s="468"/>
      <c r="BVP2" s="468"/>
      <c r="BVQ2" s="468"/>
      <c r="BVR2" s="468"/>
      <c r="BVS2" s="468"/>
      <c r="BVT2" s="468"/>
      <c r="BVU2" s="468"/>
      <c r="BVV2" s="468"/>
      <c r="BVW2" s="468"/>
      <c r="BVX2" s="468"/>
      <c r="BVY2" s="468"/>
      <c r="BVZ2" s="468"/>
      <c r="BWA2" s="468"/>
      <c r="BWB2" s="468"/>
      <c r="BWC2" s="468"/>
      <c r="BWD2" s="468"/>
      <c r="BWE2" s="468"/>
      <c r="BWF2" s="468"/>
      <c r="BWG2" s="468"/>
      <c r="BWH2" s="468"/>
      <c r="BWI2" s="468"/>
      <c r="BWJ2" s="468"/>
      <c r="BWK2" s="468"/>
      <c r="BWL2" s="468"/>
      <c r="BWM2" s="468"/>
      <c r="BWN2" s="468"/>
      <c r="BWO2" s="468"/>
      <c r="BWP2" s="468"/>
      <c r="BWQ2" s="468"/>
      <c r="BWR2" s="468"/>
      <c r="BWS2" s="468"/>
      <c r="BWT2" s="468"/>
      <c r="BWU2" s="468"/>
      <c r="BWV2" s="468"/>
      <c r="BWW2" s="468"/>
      <c r="BWX2" s="468"/>
      <c r="BWY2" s="468"/>
      <c r="BWZ2" s="468"/>
      <c r="BXA2" s="468"/>
      <c r="BXB2" s="468"/>
      <c r="BXC2" s="468"/>
      <c r="BXD2" s="468"/>
      <c r="BXE2" s="468"/>
      <c r="BXF2" s="468"/>
      <c r="BXG2" s="468"/>
      <c r="BXH2" s="468"/>
      <c r="BXI2" s="468"/>
      <c r="BXJ2" s="468"/>
      <c r="BXK2" s="468"/>
      <c r="BXL2" s="468"/>
      <c r="BXM2" s="468"/>
      <c r="BXN2" s="468"/>
      <c r="BXO2" s="468"/>
      <c r="BXP2" s="468"/>
      <c r="BXQ2" s="468"/>
      <c r="BXR2" s="468"/>
      <c r="BXS2" s="468"/>
      <c r="BXT2" s="468"/>
      <c r="BXU2" s="468"/>
      <c r="BXV2" s="468"/>
      <c r="BXW2" s="468"/>
      <c r="BXX2" s="468"/>
      <c r="BXY2" s="468"/>
      <c r="BXZ2" s="468"/>
      <c r="BYA2" s="468"/>
      <c r="BYB2" s="468"/>
      <c r="BYC2" s="468"/>
      <c r="BYD2" s="468"/>
      <c r="BYE2" s="468"/>
      <c r="BYF2" s="468"/>
      <c r="BYG2" s="468"/>
      <c r="BYH2" s="468"/>
      <c r="BYI2" s="468"/>
      <c r="BYJ2" s="468"/>
      <c r="BYK2" s="468"/>
      <c r="BYL2" s="468"/>
      <c r="BYM2" s="468"/>
      <c r="BYN2" s="468"/>
      <c r="BYO2" s="468"/>
      <c r="BYP2" s="468"/>
      <c r="BYQ2" s="468"/>
      <c r="BYR2" s="468"/>
      <c r="BYS2" s="468"/>
      <c r="BYT2" s="468"/>
      <c r="BYU2" s="468"/>
      <c r="BYV2" s="468"/>
      <c r="BYW2" s="468"/>
      <c r="BYX2" s="468"/>
      <c r="BYY2" s="468"/>
      <c r="BYZ2" s="468"/>
      <c r="BZA2" s="468"/>
      <c r="BZB2" s="468"/>
      <c r="BZC2" s="468"/>
      <c r="BZD2" s="468"/>
      <c r="BZE2" s="468"/>
      <c r="BZF2" s="468"/>
      <c r="BZG2" s="468"/>
      <c r="BZH2" s="468"/>
      <c r="BZI2" s="468"/>
      <c r="BZJ2" s="468"/>
      <c r="BZK2" s="468"/>
      <c r="BZL2" s="468"/>
      <c r="BZM2" s="468"/>
      <c r="BZN2" s="468"/>
      <c r="BZO2" s="468"/>
      <c r="BZP2" s="468"/>
      <c r="BZQ2" s="468"/>
      <c r="BZR2" s="468"/>
      <c r="BZS2" s="468"/>
      <c r="BZT2" s="468"/>
      <c r="BZU2" s="468"/>
      <c r="BZV2" s="468"/>
      <c r="BZW2" s="468"/>
      <c r="BZX2" s="468"/>
      <c r="BZY2" s="468"/>
      <c r="BZZ2" s="468"/>
      <c r="CAA2" s="468"/>
      <c r="CAB2" s="468"/>
      <c r="CAC2" s="468"/>
      <c r="CAD2" s="468"/>
      <c r="CAE2" s="468"/>
      <c r="CAF2" s="468"/>
      <c r="CAG2" s="468"/>
      <c r="CAH2" s="468"/>
      <c r="CAI2" s="468"/>
      <c r="CAJ2" s="468"/>
      <c r="CAK2" s="468"/>
      <c r="CAL2" s="468"/>
      <c r="CAM2" s="468"/>
      <c r="CAN2" s="468"/>
      <c r="CAO2" s="468"/>
      <c r="CAP2" s="468"/>
      <c r="CAQ2" s="468"/>
      <c r="CAR2" s="468"/>
      <c r="CAS2" s="468"/>
      <c r="CAT2" s="468"/>
      <c r="CAU2" s="468"/>
      <c r="CAV2" s="468"/>
      <c r="CAW2" s="468"/>
      <c r="CAX2" s="468"/>
      <c r="CAY2" s="468"/>
      <c r="CAZ2" s="468"/>
      <c r="CBA2" s="468"/>
      <c r="CBB2" s="468"/>
      <c r="CBC2" s="468"/>
      <c r="CBD2" s="468"/>
      <c r="CBE2" s="468"/>
      <c r="CBF2" s="468"/>
      <c r="CBG2" s="468"/>
      <c r="CBH2" s="468"/>
      <c r="CBI2" s="468"/>
      <c r="CBJ2" s="468"/>
      <c r="CBK2" s="468"/>
      <c r="CBL2" s="468"/>
      <c r="CBM2" s="468"/>
      <c r="CBN2" s="468"/>
      <c r="CBO2" s="468"/>
      <c r="CBP2" s="468"/>
      <c r="CBQ2" s="468"/>
      <c r="CBR2" s="468"/>
      <c r="CBS2" s="468"/>
      <c r="CBT2" s="468"/>
      <c r="CBU2" s="468"/>
      <c r="CBV2" s="468"/>
      <c r="CBW2" s="468"/>
      <c r="CBX2" s="468"/>
      <c r="CBY2" s="468"/>
      <c r="CBZ2" s="468"/>
      <c r="CCA2" s="468"/>
      <c r="CCB2" s="468"/>
      <c r="CCC2" s="468"/>
      <c r="CCD2" s="468"/>
      <c r="CCE2" s="468"/>
      <c r="CCF2" s="468"/>
      <c r="CCG2" s="468"/>
      <c r="CCH2" s="468"/>
      <c r="CCI2" s="468"/>
      <c r="CCJ2" s="468"/>
      <c r="CCK2" s="468"/>
      <c r="CCL2" s="468"/>
      <c r="CCM2" s="468"/>
      <c r="CCN2" s="468"/>
      <c r="CCO2" s="468"/>
      <c r="CCP2" s="468"/>
      <c r="CCQ2" s="468"/>
      <c r="CCR2" s="468"/>
      <c r="CCS2" s="468"/>
      <c r="CCT2" s="468"/>
      <c r="CCU2" s="468"/>
      <c r="CCV2" s="468"/>
      <c r="CCW2" s="468"/>
      <c r="CCX2" s="468"/>
      <c r="CCY2" s="468"/>
      <c r="CCZ2" s="468"/>
      <c r="CDA2" s="468"/>
      <c r="CDB2" s="468"/>
      <c r="CDC2" s="468"/>
      <c r="CDD2" s="468"/>
      <c r="CDE2" s="468"/>
      <c r="CDF2" s="468"/>
      <c r="CDG2" s="468"/>
      <c r="CDH2" s="468"/>
      <c r="CDI2" s="468"/>
      <c r="CDJ2" s="468"/>
      <c r="CDK2" s="468"/>
      <c r="CDL2" s="468"/>
      <c r="CDM2" s="468"/>
      <c r="CDN2" s="468"/>
      <c r="CDO2" s="468"/>
      <c r="CDP2" s="468"/>
      <c r="CDQ2" s="468"/>
      <c r="CDR2" s="468"/>
      <c r="CDS2" s="468"/>
      <c r="CDT2" s="468"/>
      <c r="CDU2" s="468"/>
      <c r="CDV2" s="468"/>
      <c r="CDW2" s="468"/>
      <c r="CDX2" s="468"/>
      <c r="CDY2" s="468"/>
      <c r="CDZ2" s="468"/>
      <c r="CEA2" s="468"/>
      <c r="CEB2" s="468"/>
      <c r="CEC2" s="468"/>
      <c r="CED2" s="468"/>
      <c r="CEE2" s="468"/>
      <c r="CEF2" s="468"/>
      <c r="CEG2" s="468"/>
      <c r="CEH2" s="468"/>
      <c r="CEI2" s="468"/>
      <c r="CEJ2" s="468"/>
      <c r="CEK2" s="468"/>
      <c r="CEL2" s="468"/>
      <c r="CEM2" s="468"/>
      <c r="CEN2" s="468"/>
      <c r="CEO2" s="468"/>
      <c r="CEP2" s="468"/>
      <c r="CEQ2" s="468"/>
      <c r="CER2" s="468"/>
      <c r="CES2" s="468"/>
      <c r="CET2" s="468"/>
      <c r="CEU2" s="468"/>
      <c r="CEV2" s="468"/>
      <c r="CEW2" s="468"/>
      <c r="CEX2" s="468"/>
      <c r="CEY2" s="468"/>
      <c r="CEZ2" s="468"/>
      <c r="CFA2" s="468"/>
      <c r="CFB2" s="468"/>
      <c r="CFC2" s="468"/>
      <c r="CFD2" s="468"/>
      <c r="CFE2" s="468"/>
      <c r="CFF2" s="468"/>
      <c r="CFG2" s="468"/>
      <c r="CFH2" s="468"/>
      <c r="CFI2" s="468"/>
      <c r="CFJ2" s="468"/>
      <c r="CFK2" s="468"/>
      <c r="CFL2" s="468"/>
      <c r="CFM2" s="468"/>
      <c r="CFN2" s="468"/>
      <c r="CFO2" s="468"/>
      <c r="CFP2" s="468"/>
      <c r="CFQ2" s="468"/>
      <c r="CFR2" s="468"/>
      <c r="CFS2" s="468"/>
      <c r="CFT2" s="468"/>
      <c r="CFU2" s="468"/>
      <c r="CFV2" s="468"/>
      <c r="CFW2" s="468"/>
      <c r="CFX2" s="468"/>
      <c r="CFY2" s="468"/>
      <c r="CFZ2" s="468"/>
      <c r="CGA2" s="468"/>
      <c r="CGB2" s="468"/>
      <c r="CGC2" s="468"/>
      <c r="CGD2" s="468"/>
      <c r="CGE2" s="468"/>
      <c r="CGF2" s="468"/>
      <c r="CGG2" s="468"/>
      <c r="CGH2" s="468"/>
      <c r="CGI2" s="468"/>
      <c r="CGJ2" s="468"/>
      <c r="CGK2" s="468"/>
      <c r="CGL2" s="468"/>
      <c r="CGM2" s="468"/>
      <c r="CGN2" s="468"/>
      <c r="CGO2" s="468"/>
      <c r="CGP2" s="468"/>
      <c r="CGQ2" s="468"/>
      <c r="CGR2" s="468"/>
      <c r="CGS2" s="468"/>
      <c r="CGT2" s="468"/>
      <c r="CGU2" s="468"/>
      <c r="CGV2" s="468"/>
      <c r="CGW2" s="468"/>
      <c r="CGX2" s="468"/>
      <c r="CGY2" s="468"/>
      <c r="CGZ2" s="468"/>
      <c r="CHA2" s="468"/>
      <c r="CHB2" s="468"/>
      <c r="CHC2" s="468"/>
      <c r="CHD2" s="468"/>
      <c r="CHE2" s="468"/>
      <c r="CHF2" s="468"/>
      <c r="CHG2" s="468"/>
      <c r="CHH2" s="468"/>
      <c r="CHI2" s="468"/>
      <c r="CHJ2" s="468"/>
      <c r="CHK2" s="468"/>
      <c r="CHL2" s="468"/>
      <c r="CHM2" s="468"/>
      <c r="CHN2" s="468"/>
      <c r="CHO2" s="468"/>
      <c r="CHP2" s="468"/>
      <c r="CHQ2" s="468"/>
      <c r="CHR2" s="468"/>
      <c r="CHS2" s="468"/>
      <c r="CHT2" s="468"/>
      <c r="CHU2" s="468"/>
      <c r="CHV2" s="468"/>
      <c r="CHW2" s="468"/>
      <c r="CHX2" s="468"/>
      <c r="CHY2" s="468"/>
      <c r="CHZ2" s="468"/>
      <c r="CIA2" s="468"/>
      <c r="CIB2" s="468"/>
      <c r="CIC2" s="468"/>
      <c r="CID2" s="468"/>
      <c r="CIE2" s="468"/>
      <c r="CIF2" s="468"/>
      <c r="CIG2" s="468"/>
      <c r="CIH2" s="468"/>
      <c r="CII2" s="468"/>
      <c r="CIJ2" s="468"/>
      <c r="CIK2" s="468"/>
      <c r="CIL2" s="468"/>
      <c r="CIM2" s="468"/>
      <c r="CIN2" s="468"/>
      <c r="CIO2" s="468"/>
      <c r="CIP2" s="468"/>
      <c r="CIQ2" s="468"/>
      <c r="CIR2" s="468"/>
      <c r="CIS2" s="468"/>
      <c r="CIT2" s="468"/>
      <c r="CIU2" s="468"/>
      <c r="CIV2" s="468"/>
      <c r="CIW2" s="468"/>
      <c r="CIX2" s="468"/>
      <c r="CIY2" s="468"/>
      <c r="CIZ2" s="468"/>
      <c r="CJA2" s="468"/>
      <c r="CJB2" s="468"/>
      <c r="CJC2" s="468"/>
      <c r="CJD2" s="468"/>
      <c r="CJE2" s="468"/>
      <c r="CJF2" s="468"/>
      <c r="CJG2" s="468"/>
      <c r="CJH2" s="468"/>
      <c r="CJI2" s="468"/>
      <c r="CJJ2" s="468"/>
      <c r="CJK2" s="468"/>
      <c r="CJL2" s="468"/>
      <c r="CJM2" s="468"/>
      <c r="CJN2" s="468"/>
      <c r="CJO2" s="468"/>
      <c r="CJP2" s="468"/>
      <c r="CJQ2" s="468"/>
      <c r="CJR2" s="468"/>
      <c r="CJS2" s="468"/>
      <c r="CJT2" s="468"/>
      <c r="CJU2" s="468"/>
      <c r="CJV2" s="468"/>
      <c r="CJW2" s="468"/>
      <c r="CJX2" s="468"/>
      <c r="CJY2" s="468"/>
      <c r="CJZ2" s="468"/>
      <c r="CKA2" s="468"/>
      <c r="CKB2" s="468"/>
      <c r="CKC2" s="468"/>
      <c r="CKD2" s="468"/>
      <c r="CKE2" s="468"/>
      <c r="CKF2" s="468"/>
      <c r="CKG2" s="468"/>
      <c r="CKH2" s="468"/>
      <c r="CKI2" s="468"/>
      <c r="CKJ2" s="468"/>
      <c r="CKK2" s="468"/>
      <c r="CKL2" s="468"/>
      <c r="CKM2" s="468"/>
      <c r="CKN2" s="468"/>
      <c r="CKO2" s="468"/>
      <c r="CKP2" s="468"/>
      <c r="CKQ2" s="468"/>
      <c r="CKR2" s="468"/>
      <c r="CKS2" s="468"/>
      <c r="CKT2" s="468"/>
      <c r="CKU2" s="468"/>
      <c r="CKV2" s="468"/>
      <c r="CKW2" s="468"/>
      <c r="CKX2" s="468"/>
      <c r="CKY2" s="468"/>
      <c r="CKZ2" s="468"/>
      <c r="CLA2" s="468"/>
      <c r="CLB2" s="468"/>
      <c r="CLC2" s="468"/>
      <c r="CLD2" s="468"/>
      <c r="CLE2" s="468"/>
      <c r="CLF2" s="468"/>
      <c r="CLG2" s="468"/>
      <c r="CLH2" s="468"/>
      <c r="CLI2" s="468"/>
      <c r="CLJ2" s="468"/>
      <c r="CLK2" s="468"/>
      <c r="CLL2" s="468"/>
      <c r="CLM2" s="468"/>
      <c r="CLN2" s="468"/>
      <c r="CLO2" s="468"/>
      <c r="CLP2" s="468"/>
      <c r="CLQ2" s="468"/>
      <c r="CLR2" s="468"/>
      <c r="CLS2" s="468"/>
      <c r="CLT2" s="468"/>
      <c r="CLU2" s="468"/>
      <c r="CLV2" s="468"/>
      <c r="CLW2" s="468"/>
      <c r="CLX2" s="468"/>
      <c r="CLY2" s="468"/>
      <c r="CLZ2" s="468"/>
      <c r="CMA2" s="468"/>
      <c r="CMB2" s="468"/>
      <c r="CMC2" s="468"/>
      <c r="CMD2" s="468"/>
      <c r="CME2" s="468"/>
      <c r="CMF2" s="468"/>
      <c r="CMG2" s="468"/>
      <c r="CMH2" s="468"/>
      <c r="CMI2" s="468"/>
      <c r="CMJ2" s="468"/>
      <c r="CMK2" s="468"/>
      <c r="CML2" s="468"/>
      <c r="CMM2" s="468"/>
      <c r="CMN2" s="468"/>
      <c r="CMO2" s="468"/>
      <c r="CMP2" s="468"/>
      <c r="CMQ2" s="468"/>
      <c r="CMR2" s="468"/>
      <c r="CMS2" s="468"/>
      <c r="CMT2" s="468"/>
      <c r="CMU2" s="468"/>
      <c r="CMV2" s="468"/>
      <c r="CMW2" s="468"/>
      <c r="CMX2" s="468"/>
      <c r="CMY2" s="468"/>
      <c r="CMZ2" s="468"/>
      <c r="CNA2" s="468"/>
      <c r="CNB2" s="468"/>
      <c r="CNC2" s="468"/>
      <c r="CND2" s="468"/>
      <c r="CNE2" s="468"/>
      <c r="CNF2" s="468"/>
      <c r="CNG2" s="468"/>
      <c r="CNH2" s="468"/>
      <c r="CNI2" s="468"/>
      <c r="CNJ2" s="468"/>
      <c r="CNK2" s="468"/>
      <c r="CNL2" s="468"/>
      <c r="CNM2" s="468"/>
      <c r="CNN2" s="468"/>
      <c r="CNO2" s="468"/>
      <c r="CNP2" s="468"/>
      <c r="CNQ2" s="468"/>
      <c r="CNR2" s="468"/>
      <c r="CNS2" s="468"/>
      <c r="CNT2" s="468"/>
      <c r="CNU2" s="468"/>
      <c r="CNV2" s="468"/>
      <c r="CNW2" s="468"/>
      <c r="CNX2" s="468"/>
      <c r="CNY2" s="468"/>
      <c r="CNZ2" s="468"/>
      <c r="COA2" s="468"/>
      <c r="COB2" s="468"/>
      <c r="COC2" s="468"/>
      <c r="COD2" s="468"/>
      <c r="COE2" s="468"/>
      <c r="COF2" s="468"/>
      <c r="COG2" s="468"/>
      <c r="COH2" s="468"/>
      <c r="COI2" s="468"/>
      <c r="COJ2" s="468"/>
      <c r="COK2" s="468"/>
      <c r="COL2" s="468"/>
      <c r="COM2" s="468"/>
      <c r="CON2" s="468"/>
      <c r="COO2" s="468"/>
      <c r="COP2" s="468"/>
      <c r="COQ2" s="468"/>
      <c r="COR2" s="468"/>
      <c r="COS2" s="468"/>
      <c r="COT2" s="468"/>
      <c r="COU2" s="468"/>
      <c r="COV2" s="468"/>
      <c r="COW2" s="468"/>
      <c r="COX2" s="468"/>
      <c r="COY2" s="468"/>
      <c r="COZ2" s="468"/>
      <c r="CPA2" s="468"/>
      <c r="CPB2" s="468"/>
      <c r="CPC2" s="468"/>
      <c r="CPD2" s="468"/>
      <c r="CPE2" s="468"/>
      <c r="CPF2" s="468"/>
      <c r="CPG2" s="468"/>
      <c r="CPH2" s="468"/>
      <c r="CPI2" s="468"/>
      <c r="CPJ2" s="468"/>
      <c r="CPK2" s="468"/>
      <c r="CPL2" s="468"/>
      <c r="CPM2" s="468"/>
      <c r="CPN2" s="468"/>
      <c r="CPO2" s="468"/>
      <c r="CPP2" s="468"/>
      <c r="CPQ2" s="468"/>
      <c r="CPR2" s="468"/>
      <c r="CPS2" s="468"/>
      <c r="CPT2" s="468"/>
      <c r="CPU2" s="468"/>
      <c r="CPV2" s="468"/>
      <c r="CPW2" s="468"/>
      <c r="CPX2" s="468"/>
      <c r="CPY2" s="468"/>
      <c r="CPZ2" s="468"/>
      <c r="CQA2" s="468"/>
      <c r="CQB2" s="468"/>
      <c r="CQC2" s="468"/>
      <c r="CQD2" s="468"/>
      <c r="CQE2" s="468"/>
      <c r="CQF2" s="468"/>
      <c r="CQG2" s="468"/>
      <c r="CQH2" s="468"/>
      <c r="CQI2" s="468"/>
      <c r="CQJ2" s="468"/>
      <c r="CQK2" s="468"/>
      <c r="CQL2" s="468"/>
      <c r="CQM2" s="468"/>
      <c r="CQN2" s="468"/>
      <c r="CQO2" s="468"/>
      <c r="CQP2" s="468"/>
      <c r="CQQ2" s="468"/>
      <c r="CQR2" s="468"/>
      <c r="CQS2" s="468"/>
      <c r="CQT2" s="468"/>
      <c r="CQU2" s="468"/>
      <c r="CQV2" s="468"/>
      <c r="CQW2" s="468"/>
      <c r="CQX2" s="468"/>
      <c r="CQY2" s="468"/>
      <c r="CQZ2" s="468"/>
      <c r="CRA2" s="468"/>
      <c r="CRB2" s="468"/>
      <c r="CRC2" s="468"/>
      <c r="CRD2" s="468"/>
      <c r="CRE2" s="468"/>
      <c r="CRF2" s="468"/>
      <c r="CRG2" s="468"/>
      <c r="CRH2" s="468"/>
      <c r="CRI2" s="468"/>
      <c r="CRJ2" s="468"/>
      <c r="CRK2" s="468"/>
      <c r="CRL2" s="468"/>
      <c r="CRM2" s="468"/>
      <c r="CRN2" s="468"/>
      <c r="CRO2" s="468"/>
      <c r="CRP2" s="468"/>
      <c r="CRQ2" s="468"/>
      <c r="CRR2" s="468"/>
      <c r="CRS2" s="468"/>
      <c r="CRT2" s="468"/>
      <c r="CRU2" s="468"/>
      <c r="CRV2" s="468"/>
      <c r="CRW2" s="468"/>
      <c r="CRX2" s="468"/>
      <c r="CRY2" s="468"/>
      <c r="CRZ2" s="468"/>
      <c r="CSA2" s="468"/>
      <c r="CSB2" s="468"/>
      <c r="CSC2" s="468"/>
      <c r="CSD2" s="468"/>
      <c r="CSE2" s="468"/>
      <c r="CSF2" s="468"/>
      <c r="CSG2" s="468"/>
      <c r="CSH2" s="468"/>
      <c r="CSI2" s="468"/>
      <c r="CSJ2" s="468"/>
      <c r="CSK2" s="468"/>
      <c r="CSL2" s="468"/>
      <c r="CSM2" s="468"/>
      <c r="CSN2" s="468"/>
      <c r="CSO2" s="468"/>
      <c r="CSP2" s="468"/>
      <c r="CSQ2" s="468"/>
      <c r="CSR2" s="468"/>
      <c r="CSS2" s="468"/>
      <c r="CST2" s="468"/>
      <c r="CSU2" s="468"/>
      <c r="CSV2" s="468"/>
      <c r="CSW2" s="468"/>
      <c r="CSX2" s="468"/>
      <c r="CSY2" s="468"/>
      <c r="CSZ2" s="468"/>
      <c r="CTA2" s="468"/>
      <c r="CTB2" s="468"/>
      <c r="CTC2" s="468"/>
      <c r="CTD2" s="468"/>
      <c r="CTE2" s="468"/>
      <c r="CTF2" s="468"/>
      <c r="CTG2" s="468"/>
      <c r="CTH2" s="468"/>
      <c r="CTI2" s="468"/>
      <c r="CTJ2" s="468"/>
      <c r="CTK2" s="468"/>
      <c r="CTL2" s="468"/>
      <c r="CTM2" s="468"/>
      <c r="CTN2" s="468"/>
      <c r="CTO2" s="468"/>
      <c r="CTP2" s="468"/>
      <c r="CTQ2" s="468"/>
      <c r="CTR2" s="468"/>
      <c r="CTS2" s="468"/>
      <c r="CTT2" s="468"/>
      <c r="CTU2" s="468"/>
      <c r="CTV2" s="468"/>
      <c r="CTW2" s="468"/>
      <c r="CTX2" s="468"/>
      <c r="CTY2" s="468"/>
      <c r="CTZ2" s="468"/>
      <c r="CUA2" s="468"/>
      <c r="CUB2" s="468"/>
      <c r="CUC2" s="468"/>
      <c r="CUD2" s="468"/>
      <c r="CUE2" s="468"/>
      <c r="CUF2" s="468"/>
      <c r="CUG2" s="468"/>
      <c r="CUH2" s="468"/>
      <c r="CUI2" s="468"/>
      <c r="CUJ2" s="468"/>
      <c r="CUK2" s="468"/>
      <c r="CUL2" s="468"/>
      <c r="CUM2" s="468"/>
      <c r="CUN2" s="468"/>
      <c r="CUO2" s="468"/>
      <c r="CUP2" s="468"/>
      <c r="CUQ2" s="468"/>
      <c r="CUR2" s="468"/>
      <c r="CUS2" s="468"/>
      <c r="CUT2" s="468"/>
      <c r="CUU2" s="468"/>
      <c r="CUV2" s="468"/>
      <c r="CUW2" s="468"/>
      <c r="CUX2" s="468"/>
      <c r="CUY2" s="468"/>
      <c r="CUZ2" s="468"/>
      <c r="CVA2" s="468"/>
      <c r="CVB2" s="468"/>
      <c r="CVC2" s="468"/>
      <c r="CVD2" s="468"/>
      <c r="CVE2" s="468"/>
      <c r="CVF2" s="468"/>
      <c r="CVG2" s="468"/>
      <c r="CVH2" s="468"/>
      <c r="CVI2" s="468"/>
      <c r="CVJ2" s="468"/>
      <c r="CVK2" s="468"/>
      <c r="CVL2" s="468"/>
      <c r="CVM2" s="468"/>
      <c r="CVN2" s="468"/>
      <c r="CVO2" s="468"/>
      <c r="CVP2" s="468"/>
      <c r="CVQ2" s="468"/>
      <c r="CVR2" s="468"/>
      <c r="CVS2" s="468"/>
      <c r="CVT2" s="468"/>
      <c r="CVU2" s="468"/>
      <c r="CVV2" s="468"/>
      <c r="CVW2" s="468"/>
      <c r="CVX2" s="468"/>
      <c r="CVY2" s="468"/>
      <c r="CVZ2" s="468"/>
      <c r="CWA2" s="468"/>
      <c r="CWB2" s="468"/>
      <c r="CWC2" s="468"/>
      <c r="CWD2" s="468"/>
      <c r="CWE2" s="468"/>
      <c r="CWF2" s="468"/>
      <c r="CWG2" s="468"/>
      <c r="CWH2" s="468"/>
      <c r="CWI2" s="468"/>
      <c r="CWJ2" s="468"/>
      <c r="CWK2" s="468"/>
      <c r="CWL2" s="468"/>
      <c r="CWM2" s="468"/>
      <c r="CWN2" s="468"/>
      <c r="CWO2" s="468"/>
      <c r="CWP2" s="468"/>
      <c r="CWQ2" s="468"/>
      <c r="CWR2" s="468"/>
      <c r="CWS2" s="468"/>
      <c r="CWT2" s="468"/>
      <c r="CWU2" s="468"/>
      <c r="CWV2" s="468"/>
      <c r="CWW2" s="468"/>
      <c r="CWX2" s="468"/>
      <c r="CWY2" s="468"/>
      <c r="CWZ2" s="468"/>
      <c r="CXA2" s="468"/>
      <c r="CXB2" s="468"/>
      <c r="CXC2" s="468"/>
      <c r="CXD2" s="468"/>
      <c r="CXE2" s="468"/>
      <c r="CXF2" s="468"/>
      <c r="CXG2" s="468"/>
      <c r="CXH2" s="468"/>
      <c r="CXI2" s="468"/>
      <c r="CXJ2" s="468"/>
      <c r="CXK2" s="468"/>
      <c r="CXL2" s="468"/>
      <c r="CXM2" s="468"/>
      <c r="CXN2" s="468"/>
      <c r="CXO2" s="468"/>
      <c r="CXP2" s="468"/>
      <c r="CXQ2" s="468"/>
      <c r="CXR2" s="468"/>
      <c r="CXS2" s="468"/>
      <c r="CXT2" s="468"/>
      <c r="CXU2" s="468"/>
      <c r="CXV2" s="468"/>
      <c r="CXW2" s="468"/>
      <c r="CXX2" s="468"/>
      <c r="CXY2" s="468"/>
      <c r="CXZ2" s="468"/>
      <c r="CYA2" s="468"/>
      <c r="CYB2" s="468"/>
      <c r="CYC2" s="468"/>
      <c r="CYD2" s="468"/>
      <c r="CYE2" s="468"/>
      <c r="CYF2" s="468"/>
      <c r="CYG2" s="468"/>
      <c r="CYH2" s="468"/>
      <c r="CYI2" s="468"/>
      <c r="CYJ2" s="468"/>
      <c r="CYK2" s="468"/>
      <c r="CYL2" s="468"/>
      <c r="CYM2" s="468"/>
      <c r="CYN2" s="468"/>
      <c r="CYO2" s="468"/>
      <c r="CYP2" s="468"/>
      <c r="CYQ2" s="468"/>
      <c r="CYR2" s="468"/>
      <c r="CYS2" s="468"/>
      <c r="CYT2" s="468"/>
      <c r="CYU2" s="468"/>
      <c r="CYV2" s="468"/>
      <c r="CYW2" s="468"/>
      <c r="CYX2" s="468"/>
      <c r="CYY2" s="468"/>
      <c r="CYZ2" s="468"/>
      <c r="CZA2" s="468"/>
      <c r="CZB2" s="468"/>
      <c r="CZC2" s="468"/>
      <c r="CZD2" s="468"/>
      <c r="CZE2" s="468"/>
      <c r="CZF2" s="468"/>
      <c r="CZG2" s="468"/>
      <c r="CZH2" s="468"/>
      <c r="CZI2" s="468"/>
      <c r="CZJ2" s="468"/>
      <c r="CZK2" s="468"/>
      <c r="CZL2" s="468"/>
      <c r="CZM2" s="468"/>
      <c r="CZN2" s="468"/>
      <c r="CZO2" s="468"/>
      <c r="CZP2" s="468"/>
      <c r="CZQ2" s="468"/>
      <c r="CZR2" s="468"/>
      <c r="CZS2" s="468"/>
      <c r="CZT2" s="468"/>
      <c r="CZU2" s="468"/>
      <c r="CZV2" s="468"/>
      <c r="CZW2" s="468"/>
      <c r="CZX2" s="468"/>
      <c r="CZY2" s="468"/>
      <c r="CZZ2" s="468"/>
      <c r="DAA2" s="468"/>
      <c r="DAB2" s="468"/>
      <c r="DAC2" s="468"/>
      <c r="DAD2" s="468"/>
      <c r="DAE2" s="468"/>
      <c r="DAF2" s="468"/>
      <c r="DAG2" s="468"/>
      <c r="DAH2" s="468"/>
      <c r="DAI2" s="468"/>
      <c r="DAJ2" s="468"/>
      <c r="DAK2" s="468"/>
      <c r="DAL2" s="468"/>
      <c r="DAM2" s="468"/>
      <c r="DAN2" s="468"/>
      <c r="DAO2" s="468"/>
      <c r="DAP2" s="468"/>
      <c r="DAQ2" s="468"/>
      <c r="DAR2" s="468"/>
      <c r="DAS2" s="468"/>
      <c r="DAT2" s="468"/>
      <c r="DAU2" s="468"/>
      <c r="DAV2" s="468"/>
      <c r="DAW2" s="468"/>
      <c r="DAX2" s="468"/>
      <c r="DAY2" s="468"/>
      <c r="DAZ2" s="468"/>
      <c r="DBA2" s="468"/>
      <c r="DBB2" s="468"/>
      <c r="DBC2" s="468"/>
      <c r="DBD2" s="468"/>
      <c r="DBE2" s="468"/>
      <c r="DBF2" s="468"/>
      <c r="DBG2" s="468"/>
      <c r="DBH2" s="468"/>
      <c r="DBI2" s="468"/>
      <c r="DBJ2" s="468"/>
      <c r="DBK2" s="468"/>
      <c r="DBL2" s="468"/>
      <c r="DBM2" s="468"/>
      <c r="DBN2" s="468"/>
      <c r="DBO2" s="468"/>
      <c r="DBP2" s="468"/>
      <c r="DBQ2" s="468"/>
      <c r="DBR2" s="468"/>
      <c r="DBS2" s="468"/>
      <c r="DBT2" s="468"/>
      <c r="DBU2" s="468"/>
      <c r="DBV2" s="468"/>
      <c r="DBW2" s="468"/>
      <c r="DBX2" s="468"/>
      <c r="DBY2" s="468"/>
      <c r="DBZ2" s="468"/>
      <c r="DCA2" s="468"/>
      <c r="DCB2" s="468"/>
      <c r="DCC2" s="468"/>
      <c r="DCD2" s="468"/>
      <c r="DCE2" s="468"/>
      <c r="DCF2" s="468"/>
      <c r="DCG2" s="468"/>
      <c r="DCH2" s="468"/>
      <c r="DCI2" s="468"/>
      <c r="DCJ2" s="468"/>
      <c r="DCK2" s="468"/>
      <c r="DCL2" s="468"/>
      <c r="DCM2" s="468"/>
      <c r="DCN2" s="468"/>
      <c r="DCO2" s="468"/>
      <c r="DCP2" s="468"/>
      <c r="DCQ2" s="468"/>
      <c r="DCR2" s="468"/>
      <c r="DCS2" s="468"/>
      <c r="DCT2" s="468"/>
      <c r="DCU2" s="468"/>
      <c r="DCV2" s="468"/>
      <c r="DCW2" s="468"/>
      <c r="DCX2" s="468"/>
      <c r="DCY2" s="468"/>
      <c r="DCZ2" s="468"/>
      <c r="DDA2" s="468"/>
      <c r="DDB2" s="468"/>
      <c r="DDC2" s="468"/>
      <c r="DDD2" s="468"/>
      <c r="DDE2" s="468"/>
      <c r="DDF2" s="468"/>
      <c r="DDG2" s="468"/>
      <c r="DDH2" s="468"/>
      <c r="DDI2" s="468"/>
      <c r="DDJ2" s="468"/>
      <c r="DDK2" s="468"/>
      <c r="DDL2" s="468"/>
      <c r="DDM2" s="468"/>
      <c r="DDN2" s="468"/>
      <c r="DDO2" s="468"/>
      <c r="DDP2" s="468"/>
      <c r="DDQ2" s="468"/>
      <c r="DDR2" s="468"/>
      <c r="DDS2" s="468"/>
      <c r="DDT2" s="468"/>
      <c r="DDU2" s="468"/>
      <c r="DDV2" s="468"/>
      <c r="DDW2" s="468"/>
      <c r="DDX2" s="468"/>
      <c r="DDY2" s="468"/>
      <c r="DDZ2" s="468"/>
      <c r="DEA2" s="468"/>
      <c r="DEB2" s="468"/>
      <c r="DEC2" s="468"/>
      <c r="DED2" s="468"/>
      <c r="DEE2" s="468"/>
      <c r="DEF2" s="468"/>
      <c r="DEG2" s="468"/>
      <c r="DEH2" s="468"/>
      <c r="DEI2" s="468"/>
      <c r="DEJ2" s="468"/>
      <c r="DEK2" s="468"/>
      <c r="DEL2" s="468"/>
      <c r="DEM2" s="468"/>
      <c r="DEN2" s="468"/>
      <c r="DEO2" s="468"/>
      <c r="DEP2" s="468"/>
      <c r="DEQ2" s="468"/>
      <c r="DER2" s="468"/>
      <c r="DES2" s="468"/>
      <c r="DET2" s="468"/>
      <c r="DEU2" s="468"/>
      <c r="DEV2" s="468"/>
      <c r="DEW2" s="468"/>
      <c r="DEX2" s="468"/>
      <c r="DEY2" s="468"/>
      <c r="DEZ2" s="468"/>
      <c r="DFA2" s="468"/>
      <c r="DFB2" s="468"/>
      <c r="DFC2" s="468"/>
      <c r="DFD2" s="468"/>
      <c r="DFE2" s="468"/>
      <c r="DFF2" s="468"/>
      <c r="DFG2" s="468"/>
      <c r="DFH2" s="468"/>
      <c r="DFI2" s="468"/>
      <c r="DFJ2" s="468"/>
      <c r="DFK2" s="468"/>
      <c r="DFL2" s="468"/>
      <c r="DFM2" s="468"/>
      <c r="DFN2" s="468"/>
      <c r="DFO2" s="468"/>
      <c r="DFP2" s="468"/>
      <c r="DFQ2" s="468"/>
      <c r="DFR2" s="468"/>
      <c r="DFS2" s="468"/>
      <c r="DFT2" s="468"/>
      <c r="DFU2" s="468"/>
      <c r="DFV2" s="468"/>
      <c r="DFW2" s="468"/>
      <c r="DFX2" s="468"/>
      <c r="DFY2" s="468"/>
      <c r="DFZ2" s="468"/>
      <c r="DGA2" s="468"/>
      <c r="DGB2" s="468"/>
      <c r="DGC2" s="468"/>
      <c r="DGD2" s="468"/>
      <c r="DGE2" s="468"/>
      <c r="DGF2" s="468"/>
      <c r="DGG2" s="468"/>
      <c r="DGH2" s="468"/>
      <c r="DGI2" s="468"/>
      <c r="DGJ2" s="468"/>
      <c r="DGK2" s="468"/>
      <c r="DGL2" s="468"/>
      <c r="DGM2" s="468"/>
      <c r="DGN2" s="468"/>
      <c r="DGO2" s="468"/>
      <c r="DGP2" s="468"/>
      <c r="DGQ2" s="468"/>
      <c r="DGR2" s="468"/>
      <c r="DGS2" s="468"/>
      <c r="DGT2" s="468"/>
      <c r="DGU2" s="468"/>
      <c r="DGV2" s="468"/>
      <c r="DGW2" s="468"/>
      <c r="DGX2" s="468"/>
      <c r="DGY2" s="468"/>
      <c r="DGZ2" s="468"/>
      <c r="DHA2" s="468"/>
      <c r="DHB2" s="468"/>
      <c r="DHC2" s="468"/>
      <c r="DHD2" s="468"/>
      <c r="DHE2" s="468"/>
      <c r="DHF2" s="468"/>
      <c r="DHG2" s="468"/>
      <c r="DHH2" s="468"/>
      <c r="DHI2" s="468"/>
      <c r="DHJ2" s="468"/>
      <c r="DHK2" s="468"/>
      <c r="DHL2" s="468"/>
      <c r="DHM2" s="468"/>
      <c r="DHN2" s="468"/>
      <c r="DHO2" s="468"/>
      <c r="DHP2" s="468"/>
      <c r="DHQ2" s="468"/>
      <c r="DHR2" s="468"/>
      <c r="DHS2" s="468"/>
      <c r="DHT2" s="468"/>
      <c r="DHU2" s="468"/>
      <c r="DHV2" s="468"/>
      <c r="DHW2" s="468"/>
      <c r="DHX2" s="468"/>
      <c r="DHY2" s="468"/>
      <c r="DHZ2" s="468"/>
      <c r="DIA2" s="468"/>
      <c r="DIB2" s="468"/>
      <c r="DIC2" s="468"/>
      <c r="DID2" s="468"/>
      <c r="DIE2" s="468"/>
      <c r="DIF2" s="468"/>
      <c r="DIG2" s="468"/>
      <c r="DIH2" s="468"/>
      <c r="DII2" s="468"/>
      <c r="DIJ2" s="468"/>
      <c r="DIK2" s="468"/>
      <c r="DIL2" s="468"/>
      <c r="DIM2" s="468"/>
      <c r="DIN2" s="468"/>
      <c r="DIO2" s="468"/>
      <c r="DIP2" s="468"/>
      <c r="DIQ2" s="468"/>
      <c r="DIR2" s="468"/>
      <c r="DIS2" s="468"/>
      <c r="DIT2" s="468"/>
      <c r="DIU2" s="468"/>
      <c r="DIV2" s="468"/>
      <c r="DIW2" s="468"/>
      <c r="DIX2" s="468"/>
      <c r="DIY2" s="468"/>
      <c r="DIZ2" s="468"/>
      <c r="DJA2" s="468"/>
      <c r="DJB2" s="468"/>
      <c r="DJC2" s="468"/>
      <c r="DJD2" s="468"/>
      <c r="DJE2" s="468"/>
      <c r="DJF2" s="468"/>
      <c r="DJG2" s="468"/>
      <c r="DJH2" s="468"/>
      <c r="DJI2" s="468"/>
      <c r="DJJ2" s="468"/>
      <c r="DJK2" s="468"/>
      <c r="DJL2" s="468"/>
      <c r="DJM2" s="468"/>
      <c r="DJN2" s="468"/>
      <c r="DJO2" s="468"/>
      <c r="DJP2" s="468"/>
      <c r="DJQ2" s="468"/>
      <c r="DJR2" s="468"/>
      <c r="DJS2" s="468"/>
      <c r="DJT2" s="468"/>
      <c r="DJU2" s="468"/>
      <c r="DJV2" s="468"/>
      <c r="DJW2" s="468"/>
      <c r="DJX2" s="468"/>
      <c r="DJY2" s="468"/>
      <c r="DJZ2" s="468"/>
      <c r="DKA2" s="468"/>
      <c r="DKB2" s="468"/>
      <c r="DKC2" s="468"/>
      <c r="DKD2" s="468"/>
      <c r="DKE2" s="468"/>
      <c r="DKF2" s="468"/>
      <c r="DKG2" s="468"/>
      <c r="DKH2" s="468"/>
      <c r="DKI2" s="468"/>
      <c r="DKJ2" s="468"/>
      <c r="DKK2" s="468"/>
      <c r="DKL2" s="468"/>
      <c r="DKM2" s="468"/>
      <c r="DKN2" s="468"/>
      <c r="DKO2" s="468"/>
      <c r="DKP2" s="468"/>
      <c r="DKQ2" s="468"/>
      <c r="DKR2" s="468"/>
      <c r="DKS2" s="468"/>
      <c r="DKT2" s="468"/>
      <c r="DKU2" s="468"/>
      <c r="DKV2" s="468"/>
      <c r="DKW2" s="468"/>
      <c r="DKX2" s="468"/>
      <c r="DKY2" s="468"/>
      <c r="DKZ2" s="468"/>
      <c r="DLA2" s="468"/>
      <c r="DLB2" s="468"/>
      <c r="DLC2" s="468"/>
      <c r="DLD2" s="468"/>
      <c r="DLE2" s="468"/>
      <c r="DLF2" s="468"/>
      <c r="DLG2" s="468"/>
      <c r="DLH2" s="468"/>
      <c r="DLI2" s="468"/>
      <c r="DLJ2" s="468"/>
      <c r="DLK2" s="468"/>
      <c r="DLL2" s="468"/>
      <c r="DLM2" s="468"/>
      <c r="DLN2" s="468"/>
      <c r="DLO2" s="468"/>
      <c r="DLP2" s="468"/>
      <c r="DLQ2" s="468"/>
      <c r="DLR2" s="468"/>
      <c r="DLS2" s="468"/>
      <c r="DLT2" s="468"/>
      <c r="DLU2" s="468"/>
      <c r="DLV2" s="468"/>
      <c r="DLW2" s="468"/>
      <c r="DLX2" s="468"/>
      <c r="DLY2" s="468"/>
      <c r="DLZ2" s="468"/>
      <c r="DMA2" s="468"/>
      <c r="DMB2" s="468"/>
      <c r="DMC2" s="468"/>
      <c r="DMD2" s="468"/>
      <c r="DME2" s="468"/>
      <c r="DMF2" s="468"/>
      <c r="DMG2" s="468"/>
      <c r="DMH2" s="468"/>
      <c r="DMI2" s="468"/>
      <c r="DMJ2" s="468"/>
      <c r="DMK2" s="468"/>
      <c r="DML2" s="468"/>
      <c r="DMM2" s="468"/>
      <c r="DMN2" s="468"/>
      <c r="DMO2" s="468"/>
      <c r="DMP2" s="468"/>
      <c r="DMQ2" s="468"/>
      <c r="DMR2" s="468"/>
      <c r="DMS2" s="468"/>
      <c r="DMT2" s="468"/>
      <c r="DMU2" s="468"/>
      <c r="DMV2" s="468"/>
      <c r="DMW2" s="468"/>
      <c r="DMX2" s="468"/>
      <c r="DMY2" s="468"/>
      <c r="DMZ2" s="468"/>
      <c r="DNA2" s="468"/>
      <c r="DNB2" s="468"/>
      <c r="DNC2" s="468"/>
      <c r="DND2" s="468"/>
      <c r="DNE2" s="468"/>
      <c r="DNF2" s="468"/>
      <c r="DNG2" s="468"/>
      <c r="DNH2" s="468"/>
      <c r="DNI2" s="468"/>
      <c r="DNJ2" s="468"/>
      <c r="DNK2" s="468"/>
      <c r="DNL2" s="468"/>
      <c r="DNM2" s="468"/>
      <c r="DNN2" s="468"/>
      <c r="DNO2" s="468"/>
      <c r="DNP2" s="468"/>
      <c r="DNQ2" s="468"/>
      <c r="DNR2" s="468"/>
      <c r="DNS2" s="468"/>
      <c r="DNT2" s="468"/>
      <c r="DNU2" s="468"/>
      <c r="DNV2" s="468"/>
      <c r="DNW2" s="468"/>
      <c r="DNX2" s="468"/>
      <c r="DNY2" s="468"/>
      <c r="DNZ2" s="468"/>
      <c r="DOA2" s="468"/>
      <c r="DOB2" s="468"/>
      <c r="DOC2" s="468"/>
      <c r="DOD2" s="468"/>
      <c r="DOE2" s="468"/>
      <c r="DOF2" s="468"/>
      <c r="DOG2" s="468"/>
      <c r="DOH2" s="468"/>
      <c r="DOI2" s="468"/>
      <c r="DOJ2" s="468"/>
      <c r="DOK2" s="468"/>
      <c r="DOL2" s="468"/>
      <c r="DOM2" s="468"/>
      <c r="DON2" s="468"/>
      <c r="DOO2" s="468"/>
      <c r="DOP2" s="468"/>
      <c r="DOQ2" s="468"/>
      <c r="DOR2" s="468"/>
      <c r="DOS2" s="468"/>
      <c r="DOT2" s="468"/>
      <c r="DOU2" s="468"/>
      <c r="DOV2" s="468"/>
      <c r="DOW2" s="468"/>
      <c r="DOX2" s="468"/>
      <c r="DOY2" s="468"/>
      <c r="DOZ2" s="468"/>
      <c r="DPA2" s="468"/>
      <c r="DPB2" s="468"/>
      <c r="DPC2" s="468"/>
      <c r="DPD2" s="468"/>
      <c r="DPE2" s="468"/>
      <c r="DPF2" s="468"/>
      <c r="DPG2" s="468"/>
      <c r="DPH2" s="468"/>
      <c r="DPI2" s="468"/>
      <c r="DPJ2" s="468"/>
      <c r="DPK2" s="468"/>
      <c r="DPL2" s="468"/>
      <c r="DPM2" s="468"/>
      <c r="DPN2" s="468"/>
      <c r="DPO2" s="468"/>
      <c r="DPP2" s="468"/>
      <c r="DPQ2" s="468"/>
      <c r="DPR2" s="468"/>
      <c r="DPS2" s="468"/>
      <c r="DPT2" s="468"/>
      <c r="DPU2" s="468"/>
      <c r="DPV2" s="468"/>
      <c r="DPW2" s="468"/>
      <c r="DPX2" s="468"/>
      <c r="DPY2" s="468"/>
      <c r="DPZ2" s="468"/>
      <c r="DQA2" s="468"/>
      <c r="DQB2" s="468"/>
      <c r="DQC2" s="468"/>
      <c r="DQD2" s="468"/>
      <c r="DQE2" s="468"/>
      <c r="DQF2" s="468"/>
      <c r="DQG2" s="468"/>
      <c r="DQH2" s="468"/>
      <c r="DQI2" s="468"/>
      <c r="DQJ2" s="468"/>
      <c r="DQK2" s="468"/>
      <c r="DQL2" s="468"/>
      <c r="DQM2" s="468"/>
      <c r="DQN2" s="468"/>
      <c r="DQO2" s="468"/>
      <c r="DQP2" s="468"/>
      <c r="DQQ2" s="468"/>
      <c r="DQR2" s="468"/>
      <c r="DQS2" s="468"/>
      <c r="DQT2" s="468"/>
      <c r="DQU2" s="468"/>
      <c r="DQV2" s="468"/>
      <c r="DQW2" s="468"/>
      <c r="DQX2" s="468"/>
      <c r="DQY2" s="468"/>
      <c r="DQZ2" s="468"/>
      <c r="DRA2" s="468"/>
      <c r="DRB2" s="468"/>
      <c r="DRC2" s="468"/>
      <c r="DRD2" s="468"/>
      <c r="DRE2" s="468"/>
      <c r="DRF2" s="468"/>
      <c r="DRG2" s="468"/>
      <c r="DRH2" s="468"/>
      <c r="DRI2" s="468"/>
      <c r="DRJ2" s="468"/>
      <c r="DRK2" s="468"/>
      <c r="DRL2" s="468"/>
      <c r="DRM2" s="468"/>
      <c r="DRN2" s="468"/>
      <c r="DRO2" s="468"/>
      <c r="DRP2" s="468"/>
      <c r="DRQ2" s="468"/>
      <c r="DRR2" s="468"/>
      <c r="DRS2" s="468"/>
      <c r="DRT2" s="468"/>
      <c r="DRU2" s="468"/>
      <c r="DRV2" s="468"/>
      <c r="DRW2" s="468"/>
      <c r="DRX2" s="468"/>
      <c r="DRY2" s="468"/>
      <c r="DRZ2" s="468"/>
      <c r="DSA2" s="468"/>
      <c r="DSB2" s="468"/>
      <c r="DSC2" s="468"/>
      <c r="DSD2" s="468"/>
      <c r="DSE2" s="468"/>
      <c r="DSF2" s="468"/>
      <c r="DSG2" s="468"/>
      <c r="DSH2" s="468"/>
      <c r="DSI2" s="468"/>
      <c r="DSJ2" s="468"/>
      <c r="DSK2" s="468"/>
      <c r="DSL2" s="468"/>
      <c r="DSM2" s="468"/>
      <c r="DSN2" s="468"/>
      <c r="DSO2" s="468"/>
      <c r="DSP2" s="468"/>
      <c r="DSQ2" s="468"/>
      <c r="DSR2" s="468"/>
      <c r="DSS2" s="468"/>
      <c r="DST2" s="468"/>
      <c r="DSU2" s="468"/>
      <c r="DSV2" s="468"/>
      <c r="DSW2" s="468"/>
      <c r="DSX2" s="468"/>
      <c r="DSY2" s="468"/>
      <c r="DSZ2" s="468"/>
      <c r="DTA2" s="468"/>
      <c r="DTB2" s="468"/>
      <c r="DTC2" s="468"/>
      <c r="DTD2" s="468"/>
      <c r="DTE2" s="468"/>
      <c r="DTF2" s="468"/>
      <c r="DTG2" s="468"/>
      <c r="DTH2" s="468"/>
      <c r="DTI2" s="468"/>
      <c r="DTJ2" s="468"/>
      <c r="DTK2" s="468"/>
      <c r="DTL2" s="468"/>
      <c r="DTM2" s="468"/>
      <c r="DTN2" s="468"/>
      <c r="DTO2" s="468"/>
      <c r="DTP2" s="468"/>
      <c r="DTQ2" s="468"/>
      <c r="DTR2" s="468"/>
      <c r="DTS2" s="468"/>
      <c r="DTT2" s="468"/>
      <c r="DTU2" s="468"/>
      <c r="DTV2" s="468"/>
      <c r="DTW2" s="468"/>
      <c r="DTX2" s="468"/>
      <c r="DTY2" s="468"/>
      <c r="DTZ2" s="468"/>
      <c r="DUA2" s="468"/>
      <c r="DUB2" s="468"/>
      <c r="DUC2" s="468"/>
      <c r="DUD2" s="468"/>
      <c r="DUE2" s="468"/>
      <c r="DUF2" s="468"/>
      <c r="DUG2" s="468"/>
      <c r="DUH2" s="468"/>
      <c r="DUI2" s="468"/>
      <c r="DUJ2" s="468"/>
      <c r="DUK2" s="468"/>
      <c r="DUL2" s="468"/>
      <c r="DUM2" s="468"/>
      <c r="DUN2" s="468"/>
      <c r="DUO2" s="468"/>
      <c r="DUP2" s="468"/>
      <c r="DUQ2" s="468"/>
      <c r="DUR2" s="468"/>
      <c r="DUS2" s="468"/>
      <c r="DUT2" s="468"/>
      <c r="DUU2" s="468"/>
      <c r="DUV2" s="468"/>
      <c r="DUW2" s="468"/>
      <c r="DUX2" s="468"/>
      <c r="DUY2" s="468"/>
      <c r="DUZ2" s="468"/>
      <c r="DVA2" s="468"/>
      <c r="DVB2" s="468"/>
      <c r="DVC2" s="468"/>
      <c r="DVD2" s="468"/>
      <c r="DVE2" s="468"/>
      <c r="DVF2" s="468"/>
      <c r="DVG2" s="468"/>
      <c r="DVH2" s="468"/>
      <c r="DVI2" s="468"/>
      <c r="DVJ2" s="468"/>
      <c r="DVK2" s="468"/>
      <c r="DVL2" s="468"/>
      <c r="DVM2" s="468"/>
      <c r="DVN2" s="468"/>
      <c r="DVO2" s="468"/>
      <c r="DVP2" s="468"/>
      <c r="DVQ2" s="468"/>
      <c r="DVR2" s="468"/>
      <c r="DVS2" s="468"/>
      <c r="DVT2" s="468"/>
      <c r="DVU2" s="468"/>
      <c r="DVV2" s="468"/>
      <c r="DVW2" s="468"/>
      <c r="DVX2" s="468"/>
      <c r="DVY2" s="468"/>
      <c r="DVZ2" s="468"/>
      <c r="DWA2" s="468"/>
      <c r="DWB2" s="468"/>
      <c r="DWC2" s="468"/>
      <c r="DWD2" s="468"/>
      <c r="DWE2" s="468"/>
      <c r="DWF2" s="468"/>
      <c r="DWG2" s="468"/>
      <c r="DWH2" s="468"/>
      <c r="DWI2" s="468"/>
      <c r="DWJ2" s="468"/>
      <c r="DWK2" s="468"/>
      <c r="DWL2" s="468"/>
      <c r="DWM2" s="468"/>
      <c r="DWN2" s="468"/>
      <c r="DWO2" s="468"/>
      <c r="DWP2" s="468"/>
      <c r="DWQ2" s="468"/>
      <c r="DWR2" s="468"/>
      <c r="DWS2" s="468"/>
      <c r="DWT2" s="468"/>
      <c r="DWU2" s="468"/>
      <c r="DWV2" s="468"/>
      <c r="DWW2" s="468"/>
      <c r="DWX2" s="468"/>
      <c r="DWY2" s="468"/>
      <c r="DWZ2" s="468"/>
      <c r="DXA2" s="468"/>
      <c r="DXB2" s="468"/>
      <c r="DXC2" s="468"/>
      <c r="DXD2" s="468"/>
      <c r="DXE2" s="468"/>
      <c r="DXF2" s="468"/>
      <c r="DXG2" s="468"/>
      <c r="DXH2" s="468"/>
      <c r="DXI2" s="468"/>
      <c r="DXJ2" s="468"/>
      <c r="DXK2" s="468"/>
      <c r="DXL2" s="468"/>
      <c r="DXM2" s="468"/>
      <c r="DXN2" s="468"/>
      <c r="DXO2" s="468"/>
      <c r="DXP2" s="468"/>
      <c r="DXQ2" s="468"/>
      <c r="DXR2" s="468"/>
      <c r="DXS2" s="468"/>
      <c r="DXT2" s="468"/>
      <c r="DXU2" s="468"/>
      <c r="DXV2" s="468"/>
      <c r="DXW2" s="468"/>
      <c r="DXX2" s="468"/>
      <c r="DXY2" s="468"/>
      <c r="DXZ2" s="468"/>
      <c r="DYA2" s="468"/>
      <c r="DYB2" s="468"/>
      <c r="DYC2" s="468"/>
      <c r="DYD2" s="468"/>
      <c r="DYE2" s="468"/>
      <c r="DYF2" s="468"/>
      <c r="DYG2" s="468"/>
      <c r="DYH2" s="468"/>
      <c r="DYI2" s="468"/>
      <c r="DYJ2" s="468"/>
      <c r="DYK2" s="468"/>
      <c r="DYL2" s="468"/>
      <c r="DYM2" s="468"/>
      <c r="DYN2" s="468"/>
      <c r="DYO2" s="468"/>
      <c r="DYP2" s="468"/>
      <c r="DYQ2" s="468"/>
      <c r="DYR2" s="468"/>
      <c r="DYS2" s="468"/>
      <c r="DYT2" s="468"/>
      <c r="DYU2" s="468"/>
      <c r="DYV2" s="468"/>
      <c r="DYW2" s="468"/>
      <c r="DYX2" s="468"/>
      <c r="DYY2" s="468"/>
      <c r="DYZ2" s="468"/>
      <c r="DZA2" s="468"/>
      <c r="DZB2" s="468"/>
      <c r="DZC2" s="468"/>
      <c r="DZD2" s="468"/>
      <c r="DZE2" s="468"/>
      <c r="DZF2" s="468"/>
      <c r="DZG2" s="468"/>
      <c r="DZH2" s="468"/>
      <c r="DZI2" s="468"/>
      <c r="DZJ2" s="468"/>
      <c r="DZK2" s="468"/>
      <c r="DZL2" s="468"/>
      <c r="DZM2" s="468"/>
      <c r="DZN2" s="468"/>
      <c r="DZO2" s="468"/>
      <c r="DZP2" s="468"/>
      <c r="DZQ2" s="468"/>
      <c r="DZR2" s="468"/>
      <c r="DZS2" s="468"/>
      <c r="DZT2" s="468"/>
      <c r="DZU2" s="468"/>
      <c r="DZV2" s="468"/>
      <c r="DZW2" s="468"/>
      <c r="DZX2" s="468"/>
      <c r="DZY2" s="468"/>
      <c r="DZZ2" s="468"/>
      <c r="EAA2" s="468"/>
      <c r="EAB2" s="468"/>
      <c r="EAC2" s="468"/>
      <c r="EAD2" s="468"/>
      <c r="EAE2" s="468"/>
      <c r="EAF2" s="468"/>
      <c r="EAG2" s="468"/>
      <c r="EAH2" s="468"/>
      <c r="EAI2" s="468"/>
      <c r="EAJ2" s="468"/>
      <c r="EAK2" s="468"/>
      <c r="EAL2" s="468"/>
      <c r="EAM2" s="468"/>
      <c r="EAN2" s="468"/>
      <c r="EAO2" s="468"/>
      <c r="EAP2" s="468"/>
      <c r="EAQ2" s="468"/>
      <c r="EAR2" s="468"/>
      <c r="EAS2" s="468"/>
      <c r="EAT2" s="468"/>
      <c r="EAU2" s="468"/>
      <c r="EAV2" s="468"/>
      <c r="EAW2" s="468"/>
      <c r="EAX2" s="468"/>
      <c r="EAY2" s="468"/>
      <c r="EAZ2" s="468"/>
      <c r="EBA2" s="468"/>
      <c r="EBB2" s="468"/>
      <c r="EBC2" s="468"/>
      <c r="EBD2" s="468"/>
      <c r="EBE2" s="468"/>
      <c r="EBF2" s="468"/>
      <c r="EBG2" s="468"/>
      <c r="EBH2" s="468"/>
      <c r="EBI2" s="468"/>
      <c r="EBJ2" s="468"/>
      <c r="EBK2" s="468"/>
      <c r="EBL2" s="468"/>
      <c r="EBM2" s="468"/>
      <c r="EBN2" s="468"/>
      <c r="EBO2" s="468"/>
      <c r="EBP2" s="468"/>
      <c r="EBQ2" s="468"/>
      <c r="EBR2" s="468"/>
      <c r="EBS2" s="468"/>
      <c r="EBT2" s="468"/>
      <c r="EBU2" s="468"/>
      <c r="EBV2" s="468"/>
      <c r="EBW2" s="468"/>
      <c r="EBX2" s="468"/>
      <c r="EBY2" s="468"/>
      <c r="EBZ2" s="468"/>
      <c r="ECA2" s="468"/>
      <c r="ECB2" s="468"/>
      <c r="ECC2" s="468"/>
      <c r="ECD2" s="468"/>
      <c r="ECE2" s="468"/>
      <c r="ECF2" s="468"/>
      <c r="ECG2" s="468"/>
      <c r="ECH2" s="468"/>
      <c r="ECI2" s="468"/>
      <c r="ECJ2" s="468"/>
      <c r="ECK2" s="468"/>
      <c r="ECL2" s="468"/>
      <c r="ECM2" s="468"/>
      <c r="ECN2" s="468"/>
      <c r="ECO2" s="468"/>
      <c r="ECP2" s="468"/>
      <c r="ECQ2" s="468"/>
      <c r="ECR2" s="468"/>
      <c r="ECS2" s="468"/>
      <c r="ECT2" s="468"/>
      <c r="ECU2" s="468"/>
      <c r="ECV2" s="468"/>
      <c r="ECW2" s="468"/>
      <c r="ECX2" s="468"/>
      <c r="ECY2" s="468"/>
      <c r="ECZ2" s="468"/>
      <c r="EDA2" s="468"/>
      <c r="EDB2" s="468"/>
      <c r="EDC2" s="468"/>
      <c r="EDD2" s="468"/>
      <c r="EDE2" s="468"/>
      <c r="EDF2" s="468"/>
      <c r="EDG2" s="468"/>
      <c r="EDH2" s="468"/>
      <c r="EDI2" s="468"/>
      <c r="EDJ2" s="468"/>
      <c r="EDK2" s="468"/>
      <c r="EDL2" s="468"/>
      <c r="EDM2" s="468"/>
      <c r="EDN2" s="468"/>
      <c r="EDO2" s="468"/>
      <c r="EDP2" s="468"/>
      <c r="EDQ2" s="468"/>
      <c r="EDR2" s="468"/>
      <c r="EDS2" s="468"/>
      <c r="EDT2" s="468"/>
      <c r="EDU2" s="468"/>
      <c r="EDV2" s="468"/>
      <c r="EDW2" s="468"/>
      <c r="EDX2" s="468"/>
      <c r="EDY2" s="468"/>
      <c r="EDZ2" s="468"/>
      <c r="EEA2" s="468"/>
      <c r="EEB2" s="468"/>
      <c r="EEC2" s="468"/>
      <c r="EED2" s="468"/>
      <c r="EEE2" s="468"/>
      <c r="EEF2" s="468"/>
      <c r="EEG2" s="468"/>
      <c r="EEH2" s="468"/>
      <c r="EEI2" s="468"/>
      <c r="EEJ2" s="468"/>
      <c r="EEK2" s="468"/>
      <c r="EEL2" s="468"/>
      <c r="EEM2" s="468"/>
      <c r="EEN2" s="468"/>
      <c r="EEO2" s="468"/>
      <c r="EEP2" s="468"/>
      <c r="EEQ2" s="468"/>
      <c r="EER2" s="468"/>
      <c r="EES2" s="468"/>
      <c r="EET2" s="468"/>
      <c r="EEU2" s="468"/>
      <c r="EEV2" s="468"/>
      <c r="EEW2" s="468"/>
      <c r="EEX2" s="468"/>
      <c r="EEY2" s="468"/>
      <c r="EEZ2" s="468"/>
      <c r="EFA2" s="468"/>
      <c r="EFB2" s="468"/>
      <c r="EFC2" s="468"/>
      <c r="EFD2" s="468"/>
      <c r="EFE2" s="468"/>
      <c r="EFF2" s="468"/>
      <c r="EFG2" s="468"/>
      <c r="EFH2" s="468"/>
      <c r="EFI2" s="468"/>
      <c r="EFJ2" s="468"/>
      <c r="EFK2" s="468"/>
      <c r="EFL2" s="468"/>
      <c r="EFM2" s="468"/>
      <c r="EFN2" s="468"/>
      <c r="EFO2" s="468"/>
      <c r="EFP2" s="468"/>
      <c r="EFQ2" s="468"/>
      <c r="EFR2" s="468"/>
      <c r="EFS2" s="468"/>
      <c r="EFT2" s="468"/>
      <c r="EFU2" s="468"/>
      <c r="EFV2" s="468"/>
      <c r="EFW2" s="468"/>
      <c r="EFX2" s="468"/>
      <c r="EFY2" s="468"/>
      <c r="EFZ2" s="468"/>
      <c r="EGA2" s="468"/>
      <c r="EGB2" s="468"/>
      <c r="EGC2" s="468"/>
      <c r="EGD2" s="468"/>
      <c r="EGE2" s="468"/>
      <c r="EGF2" s="468"/>
      <c r="EGG2" s="468"/>
      <c r="EGH2" s="468"/>
      <c r="EGI2" s="468"/>
      <c r="EGJ2" s="468"/>
      <c r="EGK2" s="468"/>
      <c r="EGL2" s="468"/>
      <c r="EGM2" s="468"/>
      <c r="EGN2" s="468"/>
      <c r="EGO2" s="468"/>
      <c r="EGP2" s="468"/>
      <c r="EGQ2" s="468"/>
      <c r="EGR2" s="468"/>
      <c r="EGS2" s="468"/>
      <c r="EGT2" s="468"/>
      <c r="EGU2" s="468"/>
      <c r="EGV2" s="468"/>
      <c r="EGW2" s="468"/>
      <c r="EGX2" s="468"/>
      <c r="EGY2" s="468"/>
      <c r="EGZ2" s="468"/>
      <c r="EHA2" s="468"/>
      <c r="EHB2" s="468"/>
      <c r="EHC2" s="468"/>
      <c r="EHD2" s="468"/>
      <c r="EHE2" s="468"/>
      <c r="EHF2" s="468"/>
      <c r="EHG2" s="468"/>
      <c r="EHH2" s="468"/>
      <c r="EHI2" s="468"/>
      <c r="EHJ2" s="468"/>
      <c r="EHK2" s="468"/>
      <c r="EHL2" s="468"/>
      <c r="EHM2" s="468"/>
      <c r="EHN2" s="468"/>
      <c r="EHO2" s="468"/>
      <c r="EHP2" s="468"/>
      <c r="EHQ2" s="468"/>
      <c r="EHR2" s="468"/>
      <c r="EHS2" s="468"/>
      <c r="EHT2" s="468"/>
      <c r="EHU2" s="468"/>
      <c r="EHV2" s="468"/>
      <c r="EHW2" s="468"/>
      <c r="EHX2" s="468"/>
      <c r="EHY2" s="468"/>
      <c r="EHZ2" s="468"/>
      <c r="EIA2" s="468"/>
      <c r="EIB2" s="468"/>
      <c r="EIC2" s="468"/>
      <c r="EID2" s="468"/>
      <c r="EIE2" s="468"/>
      <c r="EIF2" s="468"/>
      <c r="EIG2" s="468"/>
      <c r="EIH2" s="468"/>
      <c r="EII2" s="468"/>
      <c r="EIJ2" s="468"/>
      <c r="EIK2" s="468"/>
      <c r="EIL2" s="468"/>
      <c r="EIM2" s="468"/>
      <c r="EIN2" s="468"/>
      <c r="EIO2" s="468"/>
      <c r="EIP2" s="468"/>
      <c r="EIQ2" s="468"/>
      <c r="EIR2" s="468"/>
      <c r="EIS2" s="468"/>
      <c r="EIT2" s="468"/>
      <c r="EIU2" s="468"/>
      <c r="EIV2" s="468"/>
      <c r="EIW2" s="468"/>
      <c r="EIX2" s="468"/>
      <c r="EIY2" s="468"/>
      <c r="EIZ2" s="468"/>
      <c r="EJA2" s="468"/>
      <c r="EJB2" s="468"/>
      <c r="EJC2" s="468"/>
      <c r="EJD2" s="468"/>
      <c r="EJE2" s="468"/>
      <c r="EJF2" s="468"/>
      <c r="EJG2" s="468"/>
      <c r="EJH2" s="468"/>
      <c r="EJI2" s="468"/>
      <c r="EJJ2" s="468"/>
      <c r="EJK2" s="468"/>
      <c r="EJL2" s="468"/>
      <c r="EJM2" s="468"/>
      <c r="EJN2" s="468"/>
      <c r="EJO2" s="468"/>
      <c r="EJP2" s="468"/>
      <c r="EJQ2" s="468"/>
      <c r="EJR2" s="468"/>
      <c r="EJS2" s="468"/>
      <c r="EJT2" s="468"/>
      <c r="EJU2" s="468"/>
      <c r="EJV2" s="468"/>
      <c r="EJW2" s="468"/>
      <c r="EJX2" s="468"/>
      <c r="EJY2" s="468"/>
      <c r="EJZ2" s="468"/>
      <c r="EKA2" s="468"/>
      <c r="EKB2" s="468"/>
      <c r="EKC2" s="468"/>
      <c r="EKD2" s="468"/>
      <c r="EKE2" s="468"/>
      <c r="EKF2" s="468"/>
      <c r="EKG2" s="468"/>
      <c r="EKH2" s="468"/>
      <c r="EKI2" s="468"/>
      <c r="EKJ2" s="468"/>
      <c r="EKK2" s="468"/>
      <c r="EKL2" s="468"/>
      <c r="EKM2" s="468"/>
      <c r="EKN2" s="468"/>
      <c r="EKO2" s="468"/>
      <c r="EKP2" s="468"/>
      <c r="EKQ2" s="468"/>
      <c r="EKR2" s="468"/>
      <c r="EKS2" s="468"/>
      <c r="EKT2" s="468"/>
      <c r="EKU2" s="468"/>
      <c r="EKV2" s="468"/>
      <c r="EKW2" s="468"/>
      <c r="EKX2" s="468"/>
      <c r="EKY2" s="468"/>
      <c r="EKZ2" s="468"/>
      <c r="ELA2" s="468"/>
      <c r="ELB2" s="468"/>
      <c r="ELC2" s="468"/>
      <c r="ELD2" s="468"/>
      <c r="ELE2" s="468"/>
      <c r="ELF2" s="468"/>
      <c r="ELG2" s="468"/>
      <c r="ELH2" s="468"/>
      <c r="ELI2" s="468"/>
      <c r="ELJ2" s="468"/>
      <c r="ELK2" s="468"/>
      <c r="ELL2" s="468"/>
      <c r="ELM2" s="468"/>
      <c r="ELN2" s="468"/>
      <c r="ELO2" s="468"/>
      <c r="ELP2" s="468"/>
      <c r="ELQ2" s="468"/>
      <c r="ELR2" s="468"/>
      <c r="ELS2" s="468"/>
      <c r="ELT2" s="468"/>
      <c r="ELU2" s="468"/>
      <c r="ELV2" s="468"/>
      <c r="ELW2" s="468"/>
      <c r="ELX2" s="468"/>
      <c r="ELY2" s="468"/>
      <c r="ELZ2" s="468"/>
      <c r="EMA2" s="468"/>
      <c r="EMB2" s="468"/>
      <c r="EMC2" s="468"/>
      <c r="EMD2" s="468"/>
      <c r="EME2" s="468"/>
      <c r="EMF2" s="468"/>
      <c r="EMG2" s="468"/>
      <c r="EMH2" s="468"/>
      <c r="EMI2" s="468"/>
      <c r="EMJ2" s="468"/>
      <c r="EMK2" s="468"/>
      <c r="EML2" s="468"/>
      <c r="EMM2" s="468"/>
      <c r="EMN2" s="468"/>
      <c r="EMO2" s="468"/>
      <c r="EMP2" s="468"/>
      <c r="EMQ2" s="468"/>
      <c r="EMR2" s="468"/>
      <c r="EMS2" s="468"/>
      <c r="EMT2" s="468"/>
      <c r="EMU2" s="468"/>
      <c r="EMV2" s="468"/>
      <c r="EMW2" s="468"/>
      <c r="EMX2" s="468"/>
      <c r="EMY2" s="468"/>
      <c r="EMZ2" s="468"/>
      <c r="ENA2" s="468"/>
      <c r="ENB2" s="468"/>
      <c r="ENC2" s="468"/>
      <c r="END2" s="468"/>
      <c r="ENE2" s="468"/>
      <c r="ENF2" s="468"/>
      <c r="ENG2" s="468"/>
      <c r="ENH2" s="468"/>
      <c r="ENI2" s="468"/>
      <c r="ENJ2" s="468"/>
      <c r="ENK2" s="468"/>
      <c r="ENL2" s="468"/>
      <c r="ENM2" s="468"/>
      <c r="ENN2" s="468"/>
      <c r="ENO2" s="468"/>
      <c r="ENP2" s="468"/>
      <c r="ENQ2" s="468"/>
      <c r="ENR2" s="468"/>
      <c r="ENS2" s="468"/>
      <c r="ENT2" s="468"/>
      <c r="ENU2" s="468"/>
      <c r="ENV2" s="468"/>
      <c r="ENW2" s="468"/>
      <c r="ENX2" s="468"/>
      <c r="ENY2" s="468"/>
      <c r="ENZ2" s="468"/>
      <c r="EOA2" s="468"/>
      <c r="EOB2" s="468"/>
      <c r="EOC2" s="468"/>
      <c r="EOD2" s="468"/>
      <c r="EOE2" s="468"/>
      <c r="EOF2" s="468"/>
      <c r="EOG2" s="468"/>
      <c r="EOH2" s="468"/>
      <c r="EOI2" s="468"/>
      <c r="EOJ2" s="468"/>
      <c r="EOK2" s="468"/>
      <c r="EOL2" s="468"/>
      <c r="EOM2" s="468"/>
      <c r="EON2" s="468"/>
      <c r="EOO2" s="468"/>
      <c r="EOP2" s="468"/>
      <c r="EOQ2" s="468"/>
      <c r="EOR2" s="468"/>
      <c r="EOS2" s="468"/>
      <c r="EOT2" s="468"/>
      <c r="EOU2" s="468"/>
      <c r="EOV2" s="468"/>
      <c r="EOW2" s="468"/>
      <c r="EOX2" s="468"/>
      <c r="EOY2" s="468"/>
      <c r="EOZ2" s="468"/>
      <c r="EPA2" s="468"/>
      <c r="EPB2" s="468"/>
      <c r="EPC2" s="468"/>
      <c r="EPD2" s="468"/>
      <c r="EPE2" s="468"/>
      <c r="EPF2" s="468"/>
      <c r="EPG2" s="468"/>
      <c r="EPH2" s="468"/>
      <c r="EPI2" s="468"/>
      <c r="EPJ2" s="468"/>
      <c r="EPK2" s="468"/>
      <c r="EPL2" s="468"/>
      <c r="EPM2" s="468"/>
      <c r="EPN2" s="468"/>
      <c r="EPO2" s="468"/>
      <c r="EPP2" s="468"/>
      <c r="EPQ2" s="468"/>
      <c r="EPR2" s="468"/>
      <c r="EPS2" s="468"/>
      <c r="EPT2" s="468"/>
      <c r="EPU2" s="468"/>
      <c r="EPV2" s="468"/>
      <c r="EPW2" s="468"/>
      <c r="EPX2" s="468"/>
      <c r="EPY2" s="468"/>
      <c r="EPZ2" s="468"/>
      <c r="EQA2" s="468"/>
      <c r="EQB2" s="468"/>
      <c r="EQC2" s="468"/>
      <c r="EQD2" s="468"/>
      <c r="EQE2" s="468"/>
      <c r="EQF2" s="468"/>
      <c r="EQG2" s="468"/>
      <c r="EQH2" s="468"/>
      <c r="EQI2" s="468"/>
      <c r="EQJ2" s="468"/>
      <c r="EQK2" s="468"/>
      <c r="EQL2" s="468"/>
      <c r="EQM2" s="468"/>
      <c r="EQN2" s="468"/>
      <c r="EQO2" s="468"/>
      <c r="EQP2" s="468"/>
      <c r="EQQ2" s="468"/>
      <c r="EQR2" s="468"/>
      <c r="EQS2" s="468"/>
      <c r="EQT2" s="468"/>
      <c r="EQU2" s="468"/>
      <c r="EQV2" s="468"/>
      <c r="EQW2" s="468"/>
      <c r="EQX2" s="468"/>
      <c r="EQY2" s="468"/>
      <c r="EQZ2" s="468"/>
      <c r="ERA2" s="468"/>
      <c r="ERB2" s="468"/>
      <c r="ERC2" s="468"/>
      <c r="ERD2" s="468"/>
      <c r="ERE2" s="468"/>
      <c r="ERF2" s="468"/>
      <c r="ERG2" s="468"/>
      <c r="ERH2" s="468"/>
      <c r="ERI2" s="468"/>
      <c r="ERJ2" s="468"/>
      <c r="ERK2" s="468"/>
      <c r="ERL2" s="468"/>
      <c r="ERM2" s="468"/>
      <c r="ERN2" s="468"/>
      <c r="ERO2" s="468"/>
      <c r="ERP2" s="468"/>
      <c r="ERQ2" s="468"/>
      <c r="ERR2" s="468"/>
      <c r="ERS2" s="468"/>
      <c r="ERT2" s="468"/>
      <c r="ERU2" s="468"/>
      <c r="ERV2" s="468"/>
      <c r="ERW2" s="468"/>
      <c r="ERX2" s="468"/>
      <c r="ERY2" s="468"/>
      <c r="ERZ2" s="468"/>
      <c r="ESA2" s="468"/>
      <c r="ESB2" s="468"/>
      <c r="ESC2" s="468"/>
      <c r="ESD2" s="468"/>
      <c r="ESE2" s="468"/>
      <c r="ESF2" s="468"/>
      <c r="ESG2" s="468"/>
      <c r="ESH2" s="468"/>
      <c r="ESI2" s="468"/>
      <c r="ESJ2" s="468"/>
      <c r="ESK2" s="468"/>
      <c r="ESL2" s="468"/>
      <c r="ESM2" s="468"/>
      <c r="ESN2" s="468"/>
      <c r="ESO2" s="468"/>
      <c r="ESP2" s="468"/>
      <c r="ESQ2" s="468"/>
      <c r="ESR2" s="468"/>
      <c r="ESS2" s="468"/>
      <c r="EST2" s="468"/>
      <c r="ESU2" s="468"/>
      <c r="ESV2" s="468"/>
      <c r="ESW2" s="468"/>
      <c r="ESX2" s="468"/>
      <c r="ESY2" s="468"/>
      <c r="ESZ2" s="468"/>
      <c r="ETA2" s="468"/>
      <c r="ETB2" s="468"/>
      <c r="ETC2" s="468"/>
      <c r="ETD2" s="468"/>
      <c r="ETE2" s="468"/>
      <c r="ETF2" s="468"/>
      <c r="ETG2" s="468"/>
      <c r="ETH2" s="468"/>
      <c r="ETI2" s="468"/>
      <c r="ETJ2" s="468"/>
      <c r="ETK2" s="468"/>
      <c r="ETL2" s="468"/>
      <c r="ETM2" s="468"/>
      <c r="ETN2" s="468"/>
      <c r="ETO2" s="468"/>
      <c r="ETP2" s="468"/>
      <c r="ETQ2" s="468"/>
      <c r="ETR2" s="468"/>
      <c r="ETS2" s="468"/>
      <c r="ETT2" s="468"/>
      <c r="ETU2" s="468"/>
      <c r="ETV2" s="468"/>
      <c r="ETW2" s="468"/>
      <c r="ETX2" s="468"/>
      <c r="ETY2" s="468"/>
      <c r="ETZ2" s="468"/>
      <c r="EUA2" s="468"/>
      <c r="EUB2" s="468"/>
      <c r="EUC2" s="468"/>
      <c r="EUD2" s="468"/>
      <c r="EUE2" s="468"/>
      <c r="EUF2" s="468"/>
      <c r="EUG2" s="468"/>
      <c r="EUH2" s="468"/>
      <c r="EUI2" s="468"/>
      <c r="EUJ2" s="468"/>
      <c r="EUK2" s="468"/>
      <c r="EUL2" s="468"/>
      <c r="EUM2" s="468"/>
      <c r="EUN2" s="468"/>
      <c r="EUO2" s="468"/>
      <c r="EUP2" s="468"/>
      <c r="EUQ2" s="468"/>
      <c r="EUR2" s="468"/>
      <c r="EUS2" s="468"/>
      <c r="EUT2" s="468"/>
      <c r="EUU2" s="468"/>
      <c r="EUV2" s="468"/>
      <c r="EUW2" s="468"/>
      <c r="EUX2" s="468"/>
      <c r="EUY2" s="468"/>
      <c r="EUZ2" s="468"/>
      <c r="EVA2" s="468"/>
      <c r="EVB2" s="468"/>
      <c r="EVC2" s="468"/>
      <c r="EVD2" s="468"/>
      <c r="EVE2" s="468"/>
      <c r="EVF2" s="468"/>
      <c r="EVG2" s="468"/>
      <c r="EVH2" s="468"/>
      <c r="EVI2" s="468"/>
      <c r="EVJ2" s="468"/>
      <c r="EVK2" s="468"/>
      <c r="EVL2" s="468"/>
      <c r="EVM2" s="468"/>
      <c r="EVN2" s="468"/>
      <c r="EVO2" s="468"/>
      <c r="EVP2" s="468"/>
      <c r="EVQ2" s="468"/>
      <c r="EVR2" s="468"/>
      <c r="EVS2" s="468"/>
      <c r="EVT2" s="468"/>
      <c r="EVU2" s="468"/>
      <c r="EVV2" s="468"/>
      <c r="EVW2" s="468"/>
      <c r="EVX2" s="468"/>
      <c r="EVY2" s="468"/>
      <c r="EVZ2" s="468"/>
      <c r="EWA2" s="468"/>
      <c r="EWB2" s="468"/>
      <c r="EWC2" s="468"/>
      <c r="EWD2" s="468"/>
      <c r="EWE2" s="468"/>
      <c r="EWF2" s="468"/>
      <c r="EWG2" s="468"/>
      <c r="EWH2" s="468"/>
      <c r="EWI2" s="468"/>
      <c r="EWJ2" s="468"/>
      <c r="EWK2" s="468"/>
      <c r="EWL2" s="468"/>
      <c r="EWM2" s="468"/>
      <c r="EWN2" s="468"/>
      <c r="EWO2" s="468"/>
      <c r="EWP2" s="468"/>
      <c r="EWQ2" s="468"/>
      <c r="EWR2" s="468"/>
      <c r="EWS2" s="468"/>
      <c r="EWT2" s="468"/>
      <c r="EWU2" s="468"/>
      <c r="EWV2" s="468"/>
      <c r="EWW2" s="468"/>
      <c r="EWX2" s="468"/>
      <c r="EWY2" s="468"/>
      <c r="EWZ2" s="468"/>
      <c r="EXA2" s="468"/>
      <c r="EXB2" s="468"/>
      <c r="EXC2" s="468"/>
      <c r="EXD2" s="468"/>
      <c r="EXE2" s="468"/>
      <c r="EXF2" s="468"/>
      <c r="EXG2" s="468"/>
      <c r="EXH2" s="468"/>
      <c r="EXI2" s="468"/>
      <c r="EXJ2" s="468"/>
      <c r="EXK2" s="468"/>
      <c r="EXL2" s="468"/>
      <c r="EXM2" s="468"/>
      <c r="EXN2" s="468"/>
      <c r="EXO2" s="468"/>
      <c r="EXP2" s="468"/>
      <c r="EXQ2" s="468"/>
      <c r="EXR2" s="468"/>
      <c r="EXS2" s="468"/>
      <c r="EXT2" s="468"/>
      <c r="EXU2" s="468"/>
      <c r="EXV2" s="468"/>
      <c r="EXW2" s="468"/>
      <c r="EXX2" s="468"/>
      <c r="EXY2" s="468"/>
      <c r="EXZ2" s="468"/>
      <c r="EYA2" s="468"/>
      <c r="EYB2" s="468"/>
      <c r="EYC2" s="468"/>
      <c r="EYD2" s="468"/>
      <c r="EYE2" s="468"/>
      <c r="EYF2" s="468"/>
      <c r="EYG2" s="468"/>
      <c r="EYH2" s="468"/>
      <c r="EYI2" s="468"/>
      <c r="EYJ2" s="468"/>
      <c r="EYK2" s="468"/>
      <c r="EYL2" s="468"/>
      <c r="EYM2" s="468"/>
      <c r="EYN2" s="468"/>
      <c r="EYO2" s="468"/>
      <c r="EYP2" s="468"/>
      <c r="EYQ2" s="468"/>
      <c r="EYR2" s="468"/>
      <c r="EYS2" s="468"/>
      <c r="EYT2" s="468"/>
      <c r="EYU2" s="468"/>
      <c r="EYV2" s="468"/>
      <c r="EYW2" s="468"/>
      <c r="EYX2" s="468"/>
      <c r="EYY2" s="468"/>
      <c r="EYZ2" s="468"/>
      <c r="EZA2" s="468"/>
      <c r="EZB2" s="468"/>
      <c r="EZC2" s="468"/>
      <c r="EZD2" s="468"/>
      <c r="EZE2" s="468"/>
      <c r="EZF2" s="468"/>
      <c r="EZG2" s="468"/>
      <c r="EZH2" s="468"/>
      <c r="EZI2" s="468"/>
      <c r="EZJ2" s="468"/>
      <c r="EZK2" s="468"/>
      <c r="EZL2" s="468"/>
      <c r="EZM2" s="468"/>
      <c r="EZN2" s="468"/>
      <c r="EZO2" s="468"/>
      <c r="EZP2" s="468"/>
      <c r="EZQ2" s="468"/>
      <c r="EZR2" s="468"/>
      <c r="EZS2" s="468"/>
      <c r="EZT2" s="468"/>
      <c r="EZU2" s="468"/>
      <c r="EZV2" s="468"/>
      <c r="EZW2" s="468"/>
      <c r="EZX2" s="468"/>
      <c r="EZY2" s="468"/>
      <c r="EZZ2" s="468"/>
      <c r="FAA2" s="468"/>
      <c r="FAB2" s="468"/>
      <c r="FAC2" s="468"/>
      <c r="FAD2" s="468"/>
      <c r="FAE2" s="468"/>
      <c r="FAF2" s="468"/>
      <c r="FAG2" s="468"/>
      <c r="FAH2" s="468"/>
      <c r="FAI2" s="468"/>
      <c r="FAJ2" s="468"/>
      <c r="FAK2" s="468"/>
      <c r="FAL2" s="468"/>
      <c r="FAM2" s="468"/>
      <c r="FAN2" s="468"/>
      <c r="FAO2" s="468"/>
      <c r="FAP2" s="468"/>
      <c r="FAQ2" s="468"/>
      <c r="FAR2" s="468"/>
      <c r="FAS2" s="468"/>
      <c r="FAT2" s="468"/>
      <c r="FAU2" s="468"/>
      <c r="FAV2" s="468"/>
      <c r="FAW2" s="468"/>
      <c r="FAX2" s="468"/>
      <c r="FAY2" s="468"/>
      <c r="FAZ2" s="468"/>
      <c r="FBA2" s="468"/>
      <c r="FBB2" s="468"/>
      <c r="FBC2" s="468"/>
      <c r="FBD2" s="468"/>
      <c r="FBE2" s="468"/>
      <c r="FBF2" s="468"/>
      <c r="FBG2" s="468"/>
      <c r="FBH2" s="468"/>
      <c r="FBI2" s="468"/>
      <c r="FBJ2" s="468"/>
      <c r="FBK2" s="468"/>
      <c r="FBL2" s="468"/>
      <c r="FBM2" s="468"/>
      <c r="FBN2" s="468"/>
      <c r="FBO2" s="468"/>
      <c r="FBP2" s="468"/>
      <c r="FBQ2" s="468"/>
      <c r="FBR2" s="468"/>
      <c r="FBS2" s="468"/>
      <c r="FBT2" s="468"/>
      <c r="FBU2" s="468"/>
      <c r="FBV2" s="468"/>
      <c r="FBW2" s="468"/>
      <c r="FBX2" s="468"/>
      <c r="FBY2" s="468"/>
      <c r="FBZ2" s="468"/>
      <c r="FCA2" s="468"/>
      <c r="FCB2" s="468"/>
      <c r="FCC2" s="468"/>
      <c r="FCD2" s="468"/>
      <c r="FCE2" s="468"/>
      <c r="FCF2" s="468"/>
      <c r="FCG2" s="468"/>
      <c r="FCH2" s="468"/>
      <c r="FCI2" s="468"/>
      <c r="FCJ2" s="468"/>
      <c r="FCK2" s="468"/>
      <c r="FCL2" s="468"/>
      <c r="FCM2" s="468"/>
      <c r="FCN2" s="468"/>
      <c r="FCO2" s="468"/>
      <c r="FCP2" s="468"/>
      <c r="FCQ2" s="468"/>
      <c r="FCR2" s="468"/>
      <c r="FCS2" s="468"/>
      <c r="FCT2" s="468"/>
      <c r="FCU2" s="468"/>
      <c r="FCV2" s="468"/>
      <c r="FCW2" s="468"/>
      <c r="FCX2" s="468"/>
      <c r="FCY2" s="468"/>
      <c r="FCZ2" s="468"/>
      <c r="FDA2" s="468"/>
      <c r="FDB2" s="468"/>
      <c r="FDC2" s="468"/>
      <c r="FDD2" s="468"/>
      <c r="FDE2" s="468"/>
      <c r="FDF2" s="468"/>
      <c r="FDG2" s="468"/>
      <c r="FDH2" s="468"/>
      <c r="FDI2" s="468"/>
      <c r="FDJ2" s="468"/>
      <c r="FDK2" s="468"/>
      <c r="FDL2" s="468"/>
      <c r="FDM2" s="468"/>
      <c r="FDN2" s="468"/>
      <c r="FDO2" s="468"/>
      <c r="FDP2" s="468"/>
      <c r="FDQ2" s="468"/>
      <c r="FDR2" s="468"/>
      <c r="FDS2" s="468"/>
      <c r="FDT2" s="468"/>
      <c r="FDU2" s="468"/>
      <c r="FDV2" s="468"/>
      <c r="FDW2" s="468"/>
      <c r="FDX2" s="468"/>
      <c r="FDY2" s="468"/>
      <c r="FDZ2" s="468"/>
      <c r="FEA2" s="468"/>
      <c r="FEB2" s="468"/>
      <c r="FEC2" s="468"/>
      <c r="FED2" s="468"/>
      <c r="FEE2" s="468"/>
      <c r="FEF2" s="468"/>
      <c r="FEG2" s="468"/>
      <c r="FEH2" s="468"/>
      <c r="FEI2" s="468"/>
      <c r="FEJ2" s="468"/>
      <c r="FEK2" s="468"/>
      <c r="FEL2" s="468"/>
      <c r="FEM2" s="468"/>
      <c r="FEN2" s="468"/>
      <c r="FEO2" s="468"/>
      <c r="FEP2" s="468"/>
      <c r="FEQ2" s="468"/>
      <c r="FER2" s="468"/>
      <c r="FES2" s="468"/>
      <c r="FET2" s="468"/>
      <c r="FEU2" s="468"/>
      <c r="FEV2" s="468"/>
      <c r="FEW2" s="468"/>
      <c r="FEX2" s="468"/>
      <c r="FEY2" s="468"/>
      <c r="FEZ2" s="468"/>
      <c r="FFA2" s="468"/>
      <c r="FFB2" s="468"/>
      <c r="FFC2" s="468"/>
      <c r="FFD2" s="468"/>
      <c r="FFE2" s="468"/>
      <c r="FFF2" s="468"/>
      <c r="FFG2" s="468"/>
      <c r="FFH2" s="468"/>
      <c r="FFI2" s="468"/>
      <c r="FFJ2" s="468"/>
      <c r="FFK2" s="468"/>
      <c r="FFL2" s="468"/>
      <c r="FFM2" s="468"/>
      <c r="FFN2" s="468"/>
      <c r="FFO2" s="468"/>
      <c r="FFP2" s="468"/>
      <c r="FFQ2" s="468"/>
      <c r="FFR2" s="468"/>
      <c r="FFS2" s="468"/>
      <c r="FFT2" s="468"/>
      <c r="FFU2" s="468"/>
      <c r="FFV2" s="468"/>
      <c r="FFW2" s="468"/>
      <c r="FFX2" s="468"/>
      <c r="FFY2" s="468"/>
      <c r="FFZ2" s="468"/>
      <c r="FGA2" s="468"/>
      <c r="FGB2" s="468"/>
      <c r="FGC2" s="468"/>
      <c r="FGD2" s="468"/>
      <c r="FGE2" s="468"/>
      <c r="FGF2" s="468"/>
      <c r="FGG2" s="468"/>
      <c r="FGH2" s="468"/>
      <c r="FGI2" s="468"/>
      <c r="FGJ2" s="468"/>
      <c r="FGK2" s="468"/>
      <c r="FGL2" s="468"/>
      <c r="FGM2" s="468"/>
      <c r="FGN2" s="468"/>
      <c r="FGO2" s="468"/>
      <c r="FGP2" s="468"/>
      <c r="FGQ2" s="468"/>
      <c r="FGR2" s="468"/>
      <c r="FGS2" s="468"/>
      <c r="FGT2" s="468"/>
      <c r="FGU2" s="468"/>
      <c r="FGV2" s="468"/>
      <c r="FGW2" s="468"/>
      <c r="FGX2" s="468"/>
      <c r="FGY2" s="468"/>
      <c r="FGZ2" s="468"/>
      <c r="FHA2" s="468"/>
      <c r="FHB2" s="468"/>
      <c r="FHC2" s="468"/>
      <c r="FHD2" s="468"/>
      <c r="FHE2" s="468"/>
      <c r="FHF2" s="468"/>
      <c r="FHG2" s="468"/>
      <c r="FHH2" s="468"/>
      <c r="FHI2" s="468"/>
      <c r="FHJ2" s="468"/>
      <c r="FHK2" s="468"/>
      <c r="FHL2" s="468"/>
      <c r="FHM2" s="468"/>
      <c r="FHN2" s="468"/>
      <c r="FHO2" s="468"/>
      <c r="FHP2" s="468"/>
      <c r="FHQ2" s="468"/>
      <c r="FHR2" s="468"/>
      <c r="FHS2" s="468"/>
      <c r="FHT2" s="468"/>
      <c r="FHU2" s="468"/>
      <c r="FHV2" s="468"/>
      <c r="FHW2" s="468"/>
      <c r="FHX2" s="468"/>
      <c r="FHY2" s="468"/>
      <c r="FHZ2" s="468"/>
      <c r="FIA2" s="468"/>
      <c r="FIB2" s="468"/>
      <c r="FIC2" s="468"/>
      <c r="FID2" s="468"/>
      <c r="FIE2" s="468"/>
      <c r="FIF2" s="468"/>
      <c r="FIG2" s="468"/>
      <c r="FIH2" s="468"/>
      <c r="FII2" s="468"/>
      <c r="FIJ2" s="468"/>
      <c r="FIK2" s="468"/>
      <c r="FIL2" s="468"/>
      <c r="FIM2" s="468"/>
      <c r="FIN2" s="468"/>
      <c r="FIO2" s="468"/>
      <c r="FIP2" s="468"/>
      <c r="FIQ2" s="468"/>
      <c r="FIR2" s="468"/>
      <c r="FIS2" s="468"/>
      <c r="FIT2" s="468"/>
      <c r="FIU2" s="468"/>
      <c r="FIV2" s="468"/>
      <c r="FIW2" s="468"/>
      <c r="FIX2" s="468"/>
      <c r="FIY2" s="468"/>
      <c r="FIZ2" s="468"/>
      <c r="FJA2" s="468"/>
      <c r="FJB2" s="468"/>
      <c r="FJC2" s="468"/>
      <c r="FJD2" s="468"/>
      <c r="FJE2" s="468"/>
      <c r="FJF2" s="468"/>
      <c r="FJG2" s="468"/>
      <c r="FJH2" s="468"/>
      <c r="FJI2" s="468"/>
      <c r="FJJ2" s="468"/>
      <c r="FJK2" s="468"/>
      <c r="FJL2" s="468"/>
      <c r="FJM2" s="468"/>
      <c r="FJN2" s="468"/>
      <c r="FJO2" s="468"/>
      <c r="FJP2" s="468"/>
      <c r="FJQ2" s="468"/>
      <c r="FJR2" s="468"/>
      <c r="FJS2" s="468"/>
      <c r="FJT2" s="468"/>
      <c r="FJU2" s="468"/>
      <c r="FJV2" s="468"/>
      <c r="FJW2" s="468"/>
      <c r="FJX2" s="468"/>
      <c r="FJY2" s="468"/>
      <c r="FJZ2" s="468"/>
      <c r="FKA2" s="468"/>
      <c r="FKB2" s="468"/>
      <c r="FKC2" s="468"/>
      <c r="FKD2" s="468"/>
      <c r="FKE2" s="468"/>
      <c r="FKF2" s="468"/>
      <c r="FKG2" s="468"/>
      <c r="FKH2" s="468"/>
      <c r="FKI2" s="468"/>
      <c r="FKJ2" s="468"/>
      <c r="FKK2" s="468"/>
      <c r="FKL2" s="468"/>
      <c r="FKM2" s="468"/>
      <c r="FKN2" s="468"/>
      <c r="FKO2" s="468"/>
      <c r="FKP2" s="468"/>
      <c r="FKQ2" s="468"/>
      <c r="FKR2" s="468"/>
      <c r="FKS2" s="468"/>
      <c r="FKT2" s="468"/>
      <c r="FKU2" s="468"/>
      <c r="FKV2" s="468"/>
      <c r="FKW2" s="468"/>
      <c r="FKX2" s="468"/>
      <c r="FKY2" s="468"/>
      <c r="FKZ2" s="468"/>
      <c r="FLA2" s="468"/>
      <c r="FLB2" s="468"/>
      <c r="FLC2" s="468"/>
      <c r="FLD2" s="468"/>
      <c r="FLE2" s="468"/>
      <c r="FLF2" s="468"/>
      <c r="FLG2" s="468"/>
      <c r="FLH2" s="468"/>
      <c r="FLI2" s="468"/>
      <c r="FLJ2" s="468"/>
      <c r="FLK2" s="468"/>
      <c r="FLL2" s="468"/>
      <c r="FLM2" s="468"/>
      <c r="FLN2" s="468"/>
      <c r="FLO2" s="468"/>
      <c r="FLP2" s="468"/>
      <c r="FLQ2" s="468"/>
      <c r="FLR2" s="468"/>
      <c r="FLS2" s="468"/>
      <c r="FLT2" s="468"/>
      <c r="FLU2" s="468"/>
      <c r="FLV2" s="468"/>
      <c r="FLW2" s="468"/>
      <c r="FLX2" s="468"/>
      <c r="FLY2" s="468"/>
      <c r="FLZ2" s="468"/>
      <c r="FMA2" s="468"/>
      <c r="FMB2" s="468"/>
      <c r="FMC2" s="468"/>
      <c r="FMD2" s="468"/>
      <c r="FME2" s="468"/>
      <c r="FMF2" s="468"/>
      <c r="FMG2" s="468"/>
      <c r="FMH2" s="468"/>
      <c r="FMI2" s="468"/>
      <c r="FMJ2" s="468"/>
      <c r="FMK2" s="468"/>
      <c r="FML2" s="468"/>
      <c r="FMM2" s="468"/>
      <c r="FMN2" s="468"/>
      <c r="FMO2" s="468"/>
      <c r="FMP2" s="468"/>
      <c r="FMQ2" s="468"/>
      <c r="FMR2" s="468"/>
      <c r="FMS2" s="468"/>
      <c r="FMT2" s="468"/>
      <c r="FMU2" s="468"/>
      <c r="FMV2" s="468"/>
      <c r="FMW2" s="468"/>
      <c r="FMX2" s="468"/>
      <c r="FMY2" s="468"/>
      <c r="FMZ2" s="468"/>
      <c r="FNA2" s="468"/>
      <c r="FNB2" s="468"/>
      <c r="FNC2" s="468"/>
      <c r="FND2" s="468"/>
      <c r="FNE2" s="468"/>
      <c r="FNF2" s="468"/>
      <c r="FNG2" s="468"/>
      <c r="FNH2" s="468"/>
      <c r="FNI2" s="468"/>
      <c r="FNJ2" s="468"/>
      <c r="FNK2" s="468"/>
      <c r="FNL2" s="468"/>
      <c r="FNM2" s="468"/>
      <c r="FNN2" s="468"/>
      <c r="FNO2" s="468"/>
      <c r="FNP2" s="468"/>
      <c r="FNQ2" s="468"/>
      <c r="FNR2" s="468"/>
      <c r="FNS2" s="468"/>
      <c r="FNT2" s="468"/>
      <c r="FNU2" s="468"/>
      <c r="FNV2" s="468"/>
      <c r="FNW2" s="468"/>
      <c r="FNX2" s="468"/>
      <c r="FNY2" s="468"/>
      <c r="FNZ2" s="468"/>
      <c r="FOA2" s="468"/>
      <c r="FOB2" s="468"/>
      <c r="FOC2" s="468"/>
      <c r="FOD2" s="468"/>
      <c r="FOE2" s="468"/>
      <c r="FOF2" s="468"/>
      <c r="FOG2" s="468"/>
      <c r="FOH2" s="468"/>
      <c r="FOI2" s="468"/>
      <c r="FOJ2" s="468"/>
      <c r="FOK2" s="468"/>
      <c r="FOL2" s="468"/>
      <c r="FOM2" s="468"/>
      <c r="FON2" s="468"/>
      <c r="FOO2" s="468"/>
      <c r="FOP2" s="468"/>
      <c r="FOQ2" s="468"/>
      <c r="FOR2" s="468"/>
      <c r="FOS2" s="468"/>
      <c r="FOT2" s="468"/>
      <c r="FOU2" s="468"/>
      <c r="FOV2" s="468"/>
      <c r="FOW2" s="468"/>
      <c r="FOX2" s="468"/>
      <c r="FOY2" s="468"/>
      <c r="FOZ2" s="468"/>
      <c r="FPA2" s="468"/>
      <c r="FPB2" s="468"/>
      <c r="FPC2" s="468"/>
      <c r="FPD2" s="468"/>
      <c r="FPE2" s="468"/>
      <c r="FPF2" s="468"/>
      <c r="FPG2" s="468"/>
      <c r="FPH2" s="468"/>
      <c r="FPI2" s="468"/>
      <c r="FPJ2" s="468"/>
      <c r="FPK2" s="468"/>
      <c r="FPL2" s="468"/>
      <c r="FPM2" s="468"/>
      <c r="FPN2" s="468"/>
      <c r="FPO2" s="468"/>
      <c r="FPP2" s="468"/>
      <c r="FPQ2" s="468"/>
      <c r="FPR2" s="468"/>
      <c r="FPS2" s="468"/>
      <c r="FPT2" s="468"/>
      <c r="FPU2" s="468"/>
      <c r="FPV2" s="468"/>
      <c r="FPW2" s="468"/>
      <c r="FPX2" s="468"/>
      <c r="FPY2" s="468"/>
      <c r="FPZ2" s="468"/>
      <c r="FQA2" s="468"/>
      <c r="FQB2" s="468"/>
      <c r="FQC2" s="468"/>
      <c r="FQD2" s="468"/>
      <c r="FQE2" s="468"/>
      <c r="FQF2" s="468"/>
      <c r="FQG2" s="468"/>
      <c r="FQH2" s="468"/>
      <c r="FQI2" s="468"/>
      <c r="FQJ2" s="468"/>
      <c r="FQK2" s="468"/>
      <c r="FQL2" s="468"/>
      <c r="FQM2" s="468"/>
      <c r="FQN2" s="468"/>
      <c r="FQO2" s="468"/>
      <c r="FQP2" s="468"/>
      <c r="FQQ2" s="468"/>
      <c r="FQR2" s="468"/>
      <c r="FQS2" s="468"/>
      <c r="FQT2" s="468"/>
      <c r="FQU2" s="468"/>
      <c r="FQV2" s="468"/>
      <c r="FQW2" s="468"/>
      <c r="FQX2" s="468"/>
      <c r="FQY2" s="468"/>
      <c r="FQZ2" s="468"/>
      <c r="FRA2" s="468"/>
      <c r="FRB2" s="468"/>
      <c r="FRC2" s="468"/>
      <c r="FRD2" s="468"/>
      <c r="FRE2" s="468"/>
      <c r="FRF2" s="468"/>
      <c r="FRG2" s="468"/>
      <c r="FRH2" s="468"/>
      <c r="FRI2" s="468"/>
      <c r="FRJ2" s="468"/>
      <c r="FRK2" s="468"/>
      <c r="FRL2" s="468"/>
      <c r="FRM2" s="468"/>
      <c r="FRN2" s="468"/>
      <c r="FRO2" s="468"/>
      <c r="FRP2" s="468"/>
      <c r="FRQ2" s="468"/>
      <c r="FRR2" s="468"/>
      <c r="FRS2" s="468"/>
      <c r="FRT2" s="468"/>
      <c r="FRU2" s="468"/>
      <c r="FRV2" s="468"/>
      <c r="FRW2" s="468"/>
      <c r="FRX2" s="468"/>
      <c r="FRY2" s="468"/>
      <c r="FRZ2" s="468"/>
      <c r="FSA2" s="468"/>
      <c r="FSB2" s="468"/>
      <c r="FSC2" s="468"/>
      <c r="FSD2" s="468"/>
      <c r="FSE2" s="468"/>
      <c r="FSF2" s="468"/>
      <c r="FSG2" s="468"/>
      <c r="FSH2" s="468"/>
      <c r="FSI2" s="468"/>
      <c r="FSJ2" s="468"/>
      <c r="FSK2" s="468"/>
      <c r="FSL2" s="468"/>
      <c r="FSM2" s="468"/>
      <c r="FSN2" s="468"/>
      <c r="FSO2" s="468"/>
      <c r="FSP2" s="468"/>
      <c r="FSQ2" s="468"/>
      <c r="FSR2" s="468"/>
      <c r="FSS2" s="468"/>
      <c r="FST2" s="468"/>
      <c r="FSU2" s="468"/>
      <c r="FSV2" s="468"/>
      <c r="FSW2" s="468"/>
      <c r="FSX2" s="468"/>
      <c r="FSY2" s="468"/>
      <c r="FSZ2" s="468"/>
      <c r="FTA2" s="468"/>
      <c r="FTB2" s="468"/>
      <c r="FTC2" s="468"/>
      <c r="FTD2" s="468"/>
      <c r="FTE2" s="468"/>
      <c r="FTF2" s="468"/>
      <c r="FTG2" s="468"/>
      <c r="FTH2" s="468"/>
      <c r="FTI2" s="468"/>
      <c r="FTJ2" s="468"/>
      <c r="FTK2" s="468"/>
      <c r="FTL2" s="468"/>
      <c r="FTM2" s="468"/>
      <c r="FTN2" s="468"/>
      <c r="FTO2" s="468"/>
      <c r="FTP2" s="468"/>
      <c r="FTQ2" s="468"/>
      <c r="FTR2" s="468"/>
      <c r="FTS2" s="468"/>
      <c r="FTT2" s="468"/>
      <c r="FTU2" s="468"/>
      <c r="FTV2" s="468"/>
      <c r="FTW2" s="468"/>
      <c r="FTX2" s="468"/>
      <c r="FTY2" s="468"/>
      <c r="FTZ2" s="468"/>
      <c r="FUA2" s="468"/>
      <c r="FUB2" s="468"/>
      <c r="FUC2" s="468"/>
      <c r="FUD2" s="468"/>
      <c r="FUE2" s="468"/>
      <c r="FUF2" s="468"/>
      <c r="FUG2" s="468"/>
      <c r="FUH2" s="468"/>
      <c r="FUI2" s="468"/>
      <c r="FUJ2" s="468"/>
      <c r="FUK2" s="468"/>
      <c r="FUL2" s="468"/>
      <c r="FUM2" s="468"/>
      <c r="FUN2" s="468"/>
      <c r="FUO2" s="468"/>
      <c r="FUP2" s="468"/>
      <c r="FUQ2" s="468"/>
      <c r="FUR2" s="468"/>
      <c r="FUS2" s="468"/>
      <c r="FUT2" s="468"/>
      <c r="FUU2" s="468"/>
      <c r="FUV2" s="468"/>
      <c r="FUW2" s="468"/>
      <c r="FUX2" s="468"/>
      <c r="FUY2" s="468"/>
      <c r="FUZ2" s="468"/>
      <c r="FVA2" s="468"/>
      <c r="FVB2" s="468"/>
      <c r="FVC2" s="468"/>
      <c r="FVD2" s="468"/>
      <c r="FVE2" s="468"/>
      <c r="FVF2" s="468"/>
      <c r="FVG2" s="468"/>
      <c r="FVH2" s="468"/>
      <c r="FVI2" s="468"/>
      <c r="FVJ2" s="468"/>
      <c r="FVK2" s="468"/>
      <c r="FVL2" s="468"/>
      <c r="FVM2" s="468"/>
      <c r="FVN2" s="468"/>
      <c r="FVO2" s="468"/>
      <c r="FVP2" s="468"/>
      <c r="FVQ2" s="468"/>
      <c r="FVR2" s="468"/>
      <c r="FVS2" s="468"/>
      <c r="FVT2" s="468"/>
      <c r="FVU2" s="468"/>
      <c r="FVV2" s="468"/>
      <c r="FVW2" s="468"/>
      <c r="FVX2" s="468"/>
      <c r="FVY2" s="468"/>
      <c r="FVZ2" s="468"/>
      <c r="FWA2" s="468"/>
      <c r="FWB2" s="468"/>
      <c r="FWC2" s="468"/>
      <c r="FWD2" s="468"/>
      <c r="FWE2" s="468"/>
      <c r="FWF2" s="468"/>
      <c r="FWG2" s="468"/>
      <c r="FWH2" s="468"/>
      <c r="FWI2" s="468"/>
      <c r="FWJ2" s="468"/>
      <c r="FWK2" s="468"/>
      <c r="FWL2" s="468"/>
      <c r="FWM2" s="468"/>
      <c r="FWN2" s="468"/>
      <c r="FWO2" s="468"/>
      <c r="FWP2" s="468"/>
      <c r="FWQ2" s="468"/>
      <c r="FWR2" s="468"/>
      <c r="FWS2" s="468"/>
      <c r="FWT2" s="468"/>
      <c r="FWU2" s="468"/>
      <c r="FWV2" s="468"/>
      <c r="FWW2" s="468"/>
      <c r="FWX2" s="468"/>
      <c r="FWY2" s="468"/>
      <c r="FWZ2" s="468"/>
      <c r="FXA2" s="468"/>
      <c r="FXB2" s="468"/>
      <c r="FXC2" s="468"/>
      <c r="FXD2" s="468"/>
      <c r="FXE2" s="468"/>
      <c r="FXF2" s="468"/>
      <c r="FXG2" s="468"/>
      <c r="FXH2" s="468"/>
      <c r="FXI2" s="468"/>
      <c r="FXJ2" s="468"/>
      <c r="FXK2" s="468"/>
      <c r="FXL2" s="468"/>
      <c r="FXM2" s="468"/>
      <c r="FXN2" s="468"/>
      <c r="FXO2" s="468"/>
      <c r="FXP2" s="468"/>
      <c r="FXQ2" s="468"/>
      <c r="FXR2" s="468"/>
      <c r="FXS2" s="468"/>
      <c r="FXT2" s="468"/>
      <c r="FXU2" s="468"/>
      <c r="FXV2" s="468"/>
      <c r="FXW2" s="468"/>
      <c r="FXX2" s="468"/>
      <c r="FXY2" s="468"/>
      <c r="FXZ2" s="468"/>
      <c r="FYA2" s="468"/>
      <c r="FYB2" s="468"/>
      <c r="FYC2" s="468"/>
      <c r="FYD2" s="468"/>
      <c r="FYE2" s="468"/>
      <c r="FYF2" s="468"/>
      <c r="FYG2" s="468"/>
      <c r="FYH2" s="468"/>
      <c r="FYI2" s="468"/>
      <c r="FYJ2" s="468"/>
      <c r="FYK2" s="468"/>
      <c r="FYL2" s="468"/>
      <c r="FYM2" s="468"/>
      <c r="FYN2" s="468"/>
      <c r="FYO2" s="468"/>
      <c r="FYP2" s="468"/>
      <c r="FYQ2" s="468"/>
      <c r="FYR2" s="468"/>
      <c r="FYS2" s="468"/>
      <c r="FYT2" s="468"/>
      <c r="FYU2" s="468"/>
      <c r="FYV2" s="468"/>
      <c r="FYW2" s="468"/>
      <c r="FYX2" s="468"/>
      <c r="FYY2" s="468"/>
      <c r="FYZ2" s="468"/>
      <c r="FZA2" s="468"/>
      <c r="FZB2" s="468"/>
      <c r="FZC2" s="468"/>
      <c r="FZD2" s="468"/>
      <c r="FZE2" s="468"/>
      <c r="FZF2" s="468"/>
      <c r="FZG2" s="468"/>
      <c r="FZH2" s="468"/>
      <c r="FZI2" s="468"/>
      <c r="FZJ2" s="468"/>
      <c r="FZK2" s="468"/>
      <c r="FZL2" s="468"/>
      <c r="FZM2" s="468"/>
      <c r="FZN2" s="468"/>
      <c r="FZO2" s="468"/>
      <c r="FZP2" s="468"/>
      <c r="FZQ2" s="468"/>
      <c r="FZR2" s="468"/>
      <c r="FZS2" s="468"/>
      <c r="FZT2" s="468"/>
      <c r="FZU2" s="468"/>
      <c r="FZV2" s="468"/>
      <c r="FZW2" s="468"/>
      <c r="FZX2" s="468"/>
      <c r="FZY2" s="468"/>
      <c r="FZZ2" s="468"/>
      <c r="GAA2" s="468"/>
      <c r="GAB2" s="468"/>
      <c r="GAC2" s="468"/>
      <c r="GAD2" s="468"/>
      <c r="GAE2" s="468"/>
      <c r="GAF2" s="468"/>
      <c r="GAG2" s="468"/>
      <c r="GAH2" s="468"/>
      <c r="GAI2" s="468"/>
      <c r="GAJ2" s="468"/>
      <c r="GAK2" s="468"/>
      <c r="GAL2" s="468"/>
      <c r="GAM2" s="468"/>
      <c r="GAN2" s="468"/>
      <c r="GAO2" s="468"/>
      <c r="GAP2" s="468"/>
      <c r="GAQ2" s="468"/>
      <c r="GAR2" s="468"/>
      <c r="GAS2" s="468"/>
      <c r="GAT2" s="468"/>
      <c r="GAU2" s="468"/>
      <c r="GAV2" s="468"/>
      <c r="GAW2" s="468"/>
      <c r="GAX2" s="468"/>
      <c r="GAY2" s="468"/>
      <c r="GAZ2" s="468"/>
      <c r="GBA2" s="468"/>
      <c r="GBB2" s="468"/>
      <c r="GBC2" s="468"/>
      <c r="GBD2" s="468"/>
      <c r="GBE2" s="468"/>
      <c r="GBF2" s="468"/>
      <c r="GBG2" s="468"/>
      <c r="GBH2" s="468"/>
      <c r="GBI2" s="468"/>
      <c r="GBJ2" s="468"/>
      <c r="GBK2" s="468"/>
      <c r="GBL2" s="468"/>
      <c r="GBM2" s="468"/>
      <c r="GBN2" s="468"/>
      <c r="GBO2" s="468"/>
      <c r="GBP2" s="468"/>
      <c r="GBQ2" s="468"/>
      <c r="GBR2" s="468"/>
      <c r="GBS2" s="468"/>
      <c r="GBT2" s="468"/>
      <c r="GBU2" s="468"/>
      <c r="GBV2" s="468"/>
      <c r="GBW2" s="468"/>
      <c r="GBX2" s="468"/>
      <c r="GBY2" s="468"/>
      <c r="GBZ2" s="468"/>
      <c r="GCA2" s="468"/>
      <c r="GCB2" s="468"/>
      <c r="GCC2" s="468"/>
      <c r="GCD2" s="468"/>
      <c r="GCE2" s="468"/>
      <c r="GCF2" s="468"/>
      <c r="GCG2" s="468"/>
      <c r="GCH2" s="468"/>
      <c r="GCI2" s="468"/>
      <c r="GCJ2" s="468"/>
      <c r="GCK2" s="468"/>
      <c r="GCL2" s="468"/>
      <c r="GCM2" s="468"/>
      <c r="GCN2" s="468"/>
      <c r="GCO2" s="468"/>
      <c r="GCP2" s="468"/>
      <c r="GCQ2" s="468"/>
      <c r="GCR2" s="468"/>
      <c r="GCS2" s="468"/>
      <c r="GCT2" s="468"/>
      <c r="GCU2" s="468"/>
      <c r="GCV2" s="468"/>
      <c r="GCW2" s="468"/>
      <c r="GCX2" s="468"/>
      <c r="GCY2" s="468"/>
      <c r="GCZ2" s="468"/>
      <c r="GDA2" s="468"/>
      <c r="GDB2" s="468"/>
      <c r="GDC2" s="468"/>
      <c r="GDD2" s="468"/>
      <c r="GDE2" s="468"/>
      <c r="GDF2" s="468"/>
      <c r="GDG2" s="468"/>
      <c r="GDH2" s="468"/>
      <c r="GDI2" s="468"/>
      <c r="GDJ2" s="468"/>
      <c r="GDK2" s="468"/>
      <c r="GDL2" s="468"/>
      <c r="GDM2" s="468"/>
      <c r="GDN2" s="468"/>
      <c r="GDO2" s="468"/>
      <c r="GDP2" s="468"/>
      <c r="GDQ2" s="468"/>
      <c r="GDR2" s="468"/>
      <c r="GDS2" s="468"/>
      <c r="GDT2" s="468"/>
      <c r="GDU2" s="468"/>
      <c r="GDV2" s="468"/>
      <c r="GDW2" s="468"/>
      <c r="GDX2" s="468"/>
      <c r="GDY2" s="468"/>
      <c r="GDZ2" s="468"/>
      <c r="GEA2" s="468"/>
      <c r="GEB2" s="468"/>
      <c r="GEC2" s="468"/>
      <c r="GED2" s="468"/>
      <c r="GEE2" s="468"/>
      <c r="GEF2" s="468"/>
      <c r="GEG2" s="468"/>
      <c r="GEH2" s="468"/>
      <c r="GEI2" s="468"/>
      <c r="GEJ2" s="468"/>
      <c r="GEK2" s="468"/>
      <c r="GEL2" s="468"/>
      <c r="GEM2" s="468"/>
      <c r="GEN2" s="468"/>
      <c r="GEO2" s="468"/>
      <c r="GEP2" s="468"/>
      <c r="GEQ2" s="468"/>
      <c r="GER2" s="468"/>
      <c r="GES2" s="468"/>
      <c r="GET2" s="468"/>
      <c r="GEU2" s="468"/>
      <c r="GEV2" s="468"/>
      <c r="GEW2" s="468"/>
      <c r="GEX2" s="468"/>
      <c r="GEY2" s="468"/>
      <c r="GEZ2" s="468"/>
      <c r="GFA2" s="468"/>
      <c r="GFB2" s="468"/>
      <c r="GFC2" s="468"/>
      <c r="GFD2" s="468"/>
      <c r="GFE2" s="468"/>
      <c r="GFF2" s="468"/>
      <c r="GFG2" s="468"/>
      <c r="GFH2" s="468"/>
      <c r="GFI2" s="468"/>
      <c r="GFJ2" s="468"/>
      <c r="GFK2" s="468"/>
      <c r="GFL2" s="468"/>
      <c r="GFM2" s="468"/>
      <c r="GFN2" s="468"/>
      <c r="GFO2" s="468"/>
      <c r="GFP2" s="468"/>
      <c r="GFQ2" s="468"/>
      <c r="GFR2" s="468"/>
      <c r="GFS2" s="468"/>
      <c r="GFT2" s="468"/>
      <c r="GFU2" s="468"/>
      <c r="GFV2" s="468"/>
      <c r="GFW2" s="468"/>
      <c r="GFX2" s="468"/>
      <c r="GFY2" s="468"/>
      <c r="GFZ2" s="468"/>
      <c r="GGA2" s="468"/>
      <c r="GGB2" s="468"/>
      <c r="GGC2" s="468"/>
      <c r="GGD2" s="468"/>
      <c r="GGE2" s="468"/>
      <c r="GGF2" s="468"/>
      <c r="GGG2" s="468"/>
      <c r="GGH2" s="468"/>
      <c r="GGI2" s="468"/>
      <c r="GGJ2" s="468"/>
      <c r="GGK2" s="468"/>
      <c r="GGL2" s="468"/>
      <c r="GGM2" s="468"/>
      <c r="GGN2" s="468"/>
      <c r="GGO2" s="468"/>
      <c r="GGP2" s="468"/>
      <c r="GGQ2" s="468"/>
      <c r="GGR2" s="468"/>
      <c r="GGS2" s="468"/>
      <c r="GGT2" s="468"/>
      <c r="GGU2" s="468"/>
      <c r="GGV2" s="468"/>
      <c r="GGW2" s="468"/>
      <c r="GGX2" s="468"/>
      <c r="GGY2" s="468"/>
      <c r="GGZ2" s="468"/>
      <c r="GHA2" s="468"/>
      <c r="GHB2" s="468"/>
      <c r="GHC2" s="468"/>
      <c r="GHD2" s="468"/>
      <c r="GHE2" s="468"/>
      <c r="GHF2" s="468"/>
      <c r="GHG2" s="468"/>
      <c r="GHH2" s="468"/>
      <c r="GHI2" s="468"/>
      <c r="GHJ2" s="468"/>
      <c r="GHK2" s="468"/>
      <c r="GHL2" s="468"/>
      <c r="GHM2" s="468"/>
      <c r="GHN2" s="468"/>
      <c r="GHO2" s="468"/>
      <c r="GHP2" s="468"/>
      <c r="GHQ2" s="468"/>
      <c r="GHR2" s="468"/>
      <c r="GHS2" s="468"/>
      <c r="GHT2" s="468"/>
      <c r="GHU2" s="468"/>
      <c r="GHV2" s="468"/>
      <c r="GHW2" s="468"/>
      <c r="GHX2" s="468"/>
      <c r="GHY2" s="468"/>
      <c r="GHZ2" s="468"/>
      <c r="GIA2" s="468"/>
      <c r="GIB2" s="468"/>
      <c r="GIC2" s="468"/>
      <c r="GID2" s="468"/>
      <c r="GIE2" s="468"/>
      <c r="GIF2" s="468"/>
      <c r="GIG2" s="468"/>
      <c r="GIH2" s="468"/>
      <c r="GII2" s="468"/>
      <c r="GIJ2" s="468"/>
      <c r="GIK2" s="468"/>
      <c r="GIL2" s="468"/>
      <c r="GIM2" s="468"/>
      <c r="GIN2" s="468"/>
      <c r="GIO2" s="468"/>
      <c r="GIP2" s="468"/>
      <c r="GIQ2" s="468"/>
      <c r="GIR2" s="468"/>
      <c r="GIS2" s="468"/>
      <c r="GIT2" s="468"/>
      <c r="GIU2" s="468"/>
      <c r="GIV2" s="468"/>
      <c r="GIW2" s="468"/>
      <c r="GIX2" s="468"/>
      <c r="GIY2" s="468"/>
      <c r="GIZ2" s="468"/>
      <c r="GJA2" s="468"/>
      <c r="GJB2" s="468"/>
      <c r="GJC2" s="468"/>
      <c r="GJD2" s="468"/>
      <c r="GJE2" s="468"/>
      <c r="GJF2" s="468"/>
      <c r="GJG2" s="468"/>
      <c r="GJH2" s="468"/>
      <c r="GJI2" s="468"/>
      <c r="GJJ2" s="468"/>
      <c r="GJK2" s="468"/>
      <c r="GJL2" s="468"/>
      <c r="GJM2" s="468"/>
      <c r="GJN2" s="468"/>
      <c r="GJO2" s="468"/>
      <c r="GJP2" s="468"/>
      <c r="GJQ2" s="468"/>
      <c r="GJR2" s="468"/>
      <c r="GJS2" s="468"/>
      <c r="GJT2" s="468"/>
      <c r="GJU2" s="468"/>
      <c r="GJV2" s="468"/>
      <c r="GJW2" s="468"/>
      <c r="GJX2" s="468"/>
      <c r="GJY2" s="468"/>
      <c r="GJZ2" s="468"/>
      <c r="GKA2" s="468"/>
      <c r="GKB2" s="468"/>
      <c r="GKC2" s="468"/>
      <c r="GKD2" s="468"/>
      <c r="GKE2" s="468"/>
      <c r="GKF2" s="468"/>
      <c r="GKG2" s="468"/>
      <c r="GKH2" s="468"/>
      <c r="GKI2" s="468"/>
      <c r="GKJ2" s="468"/>
      <c r="GKK2" s="468"/>
      <c r="GKL2" s="468"/>
      <c r="GKM2" s="468"/>
      <c r="GKN2" s="468"/>
      <c r="GKO2" s="468"/>
      <c r="GKP2" s="468"/>
      <c r="GKQ2" s="468"/>
      <c r="GKR2" s="468"/>
      <c r="GKS2" s="468"/>
      <c r="GKT2" s="468"/>
      <c r="GKU2" s="468"/>
      <c r="GKV2" s="468"/>
      <c r="GKW2" s="468"/>
      <c r="GKX2" s="468"/>
      <c r="GKY2" s="468"/>
      <c r="GKZ2" s="468"/>
      <c r="GLA2" s="468"/>
      <c r="GLB2" s="468"/>
      <c r="GLC2" s="468"/>
      <c r="GLD2" s="468"/>
      <c r="GLE2" s="468"/>
      <c r="GLF2" s="468"/>
      <c r="GLG2" s="468"/>
      <c r="GLH2" s="468"/>
      <c r="GLI2" s="468"/>
      <c r="GLJ2" s="468"/>
      <c r="GLK2" s="468"/>
      <c r="GLL2" s="468"/>
      <c r="GLM2" s="468"/>
      <c r="GLN2" s="468"/>
      <c r="GLO2" s="468"/>
      <c r="GLP2" s="468"/>
      <c r="GLQ2" s="468"/>
      <c r="GLR2" s="468"/>
      <c r="GLS2" s="468"/>
      <c r="GLT2" s="468"/>
      <c r="GLU2" s="468"/>
      <c r="GLV2" s="468"/>
      <c r="GLW2" s="468"/>
      <c r="GLX2" s="468"/>
      <c r="GLY2" s="468"/>
      <c r="GLZ2" s="468"/>
      <c r="GMA2" s="468"/>
      <c r="GMB2" s="468"/>
      <c r="GMC2" s="468"/>
      <c r="GMD2" s="468"/>
      <c r="GME2" s="468"/>
      <c r="GMF2" s="468"/>
      <c r="GMG2" s="468"/>
      <c r="GMH2" s="468"/>
      <c r="GMI2" s="468"/>
      <c r="GMJ2" s="468"/>
      <c r="GMK2" s="468"/>
      <c r="GML2" s="468"/>
      <c r="GMM2" s="468"/>
      <c r="GMN2" s="468"/>
      <c r="GMO2" s="468"/>
      <c r="GMP2" s="468"/>
      <c r="GMQ2" s="468"/>
      <c r="GMR2" s="468"/>
      <c r="GMS2" s="468"/>
      <c r="GMT2" s="468"/>
      <c r="GMU2" s="468"/>
      <c r="GMV2" s="468"/>
      <c r="GMW2" s="468"/>
      <c r="GMX2" s="468"/>
      <c r="GMY2" s="468"/>
      <c r="GMZ2" s="468"/>
      <c r="GNA2" s="468"/>
      <c r="GNB2" s="468"/>
      <c r="GNC2" s="468"/>
      <c r="GND2" s="468"/>
      <c r="GNE2" s="468"/>
      <c r="GNF2" s="468"/>
      <c r="GNG2" s="468"/>
      <c r="GNH2" s="468"/>
      <c r="GNI2" s="468"/>
      <c r="GNJ2" s="468"/>
      <c r="GNK2" s="468"/>
      <c r="GNL2" s="468"/>
      <c r="GNM2" s="468"/>
      <c r="GNN2" s="468"/>
      <c r="GNO2" s="468"/>
      <c r="GNP2" s="468"/>
      <c r="GNQ2" s="468"/>
      <c r="GNR2" s="468"/>
      <c r="GNS2" s="468"/>
      <c r="GNT2" s="468"/>
      <c r="GNU2" s="468"/>
      <c r="GNV2" s="468"/>
      <c r="GNW2" s="468"/>
      <c r="GNX2" s="468"/>
      <c r="GNY2" s="468"/>
      <c r="GNZ2" s="468"/>
      <c r="GOA2" s="468"/>
      <c r="GOB2" s="468"/>
      <c r="GOC2" s="468"/>
      <c r="GOD2" s="468"/>
      <c r="GOE2" s="468"/>
      <c r="GOF2" s="468"/>
      <c r="GOG2" s="468"/>
      <c r="GOH2" s="468"/>
      <c r="GOI2" s="468"/>
      <c r="GOJ2" s="468"/>
      <c r="GOK2" s="468"/>
      <c r="GOL2" s="468"/>
      <c r="GOM2" s="468"/>
      <c r="GON2" s="468"/>
      <c r="GOO2" s="468"/>
      <c r="GOP2" s="468"/>
      <c r="GOQ2" s="468"/>
      <c r="GOR2" s="468"/>
      <c r="GOS2" s="468"/>
      <c r="GOT2" s="468"/>
      <c r="GOU2" s="468"/>
      <c r="GOV2" s="468"/>
      <c r="GOW2" s="468"/>
      <c r="GOX2" s="468"/>
      <c r="GOY2" s="468"/>
      <c r="GOZ2" s="468"/>
      <c r="GPA2" s="468"/>
      <c r="GPB2" s="468"/>
      <c r="GPC2" s="468"/>
      <c r="GPD2" s="468"/>
      <c r="GPE2" s="468"/>
      <c r="GPF2" s="468"/>
      <c r="GPG2" s="468"/>
      <c r="GPH2" s="468"/>
      <c r="GPI2" s="468"/>
      <c r="GPJ2" s="468"/>
      <c r="GPK2" s="468"/>
      <c r="GPL2" s="468"/>
      <c r="GPM2" s="468"/>
      <c r="GPN2" s="468"/>
      <c r="GPO2" s="468"/>
      <c r="GPP2" s="468"/>
      <c r="GPQ2" s="468"/>
      <c r="GPR2" s="468"/>
      <c r="GPS2" s="468"/>
      <c r="GPT2" s="468"/>
      <c r="GPU2" s="468"/>
      <c r="GPV2" s="468"/>
      <c r="GPW2" s="468"/>
      <c r="GPX2" s="468"/>
      <c r="GPY2" s="468"/>
      <c r="GPZ2" s="468"/>
      <c r="GQA2" s="468"/>
      <c r="GQB2" s="468"/>
      <c r="GQC2" s="468"/>
      <c r="GQD2" s="468"/>
      <c r="GQE2" s="468"/>
      <c r="GQF2" s="468"/>
      <c r="GQG2" s="468"/>
      <c r="GQH2" s="468"/>
      <c r="GQI2" s="468"/>
      <c r="GQJ2" s="468"/>
      <c r="GQK2" s="468"/>
      <c r="GQL2" s="468"/>
      <c r="GQM2" s="468"/>
      <c r="GQN2" s="468"/>
      <c r="GQO2" s="468"/>
      <c r="GQP2" s="468"/>
      <c r="GQQ2" s="468"/>
      <c r="GQR2" s="468"/>
      <c r="GQS2" s="468"/>
      <c r="GQT2" s="468"/>
      <c r="GQU2" s="468"/>
      <c r="GQV2" s="468"/>
      <c r="GQW2" s="468"/>
      <c r="GQX2" s="468"/>
      <c r="GQY2" s="468"/>
      <c r="GQZ2" s="468"/>
      <c r="GRA2" s="468"/>
      <c r="GRB2" s="468"/>
      <c r="GRC2" s="468"/>
      <c r="GRD2" s="468"/>
      <c r="GRE2" s="468"/>
      <c r="GRF2" s="468"/>
      <c r="GRG2" s="468"/>
      <c r="GRH2" s="468"/>
      <c r="GRI2" s="468"/>
      <c r="GRJ2" s="468"/>
      <c r="GRK2" s="468"/>
      <c r="GRL2" s="468"/>
      <c r="GRM2" s="468"/>
      <c r="GRN2" s="468"/>
      <c r="GRO2" s="468"/>
      <c r="GRP2" s="468"/>
      <c r="GRQ2" s="468"/>
      <c r="GRR2" s="468"/>
      <c r="GRS2" s="468"/>
      <c r="GRT2" s="468"/>
      <c r="GRU2" s="468"/>
      <c r="GRV2" s="468"/>
      <c r="GRW2" s="468"/>
      <c r="GRX2" s="468"/>
      <c r="GRY2" s="468"/>
      <c r="GRZ2" s="468"/>
      <c r="GSA2" s="468"/>
      <c r="GSB2" s="468"/>
      <c r="GSC2" s="468"/>
      <c r="GSD2" s="468"/>
      <c r="GSE2" s="468"/>
      <c r="GSF2" s="468"/>
      <c r="GSG2" s="468"/>
      <c r="GSH2" s="468"/>
      <c r="GSI2" s="468"/>
      <c r="GSJ2" s="468"/>
      <c r="GSK2" s="468"/>
      <c r="GSL2" s="468"/>
      <c r="GSM2" s="468"/>
      <c r="GSN2" s="468"/>
      <c r="GSO2" s="468"/>
      <c r="GSP2" s="468"/>
      <c r="GSQ2" s="468"/>
      <c r="GSR2" s="468"/>
      <c r="GSS2" s="468"/>
      <c r="GST2" s="468"/>
      <c r="GSU2" s="468"/>
      <c r="GSV2" s="468"/>
      <c r="GSW2" s="468"/>
      <c r="GSX2" s="468"/>
      <c r="GSY2" s="468"/>
      <c r="GSZ2" s="468"/>
      <c r="GTA2" s="468"/>
      <c r="GTB2" s="468"/>
      <c r="GTC2" s="468"/>
      <c r="GTD2" s="468"/>
      <c r="GTE2" s="468"/>
      <c r="GTF2" s="468"/>
      <c r="GTG2" s="468"/>
      <c r="GTH2" s="468"/>
      <c r="GTI2" s="468"/>
      <c r="GTJ2" s="468"/>
      <c r="GTK2" s="468"/>
      <c r="GTL2" s="468"/>
      <c r="GTM2" s="468"/>
      <c r="GTN2" s="468"/>
      <c r="GTO2" s="468"/>
      <c r="GTP2" s="468"/>
      <c r="GTQ2" s="468"/>
      <c r="GTR2" s="468"/>
      <c r="GTS2" s="468"/>
      <c r="GTT2" s="468"/>
      <c r="GTU2" s="468"/>
      <c r="GTV2" s="468"/>
      <c r="GTW2" s="468"/>
      <c r="GTX2" s="468"/>
      <c r="GTY2" s="468"/>
      <c r="GTZ2" s="468"/>
      <c r="GUA2" s="468"/>
      <c r="GUB2" s="468"/>
      <c r="GUC2" s="468"/>
      <c r="GUD2" s="468"/>
      <c r="GUE2" s="468"/>
      <c r="GUF2" s="468"/>
      <c r="GUG2" s="468"/>
      <c r="GUH2" s="468"/>
      <c r="GUI2" s="468"/>
      <c r="GUJ2" s="468"/>
      <c r="GUK2" s="468"/>
      <c r="GUL2" s="468"/>
      <c r="GUM2" s="468"/>
      <c r="GUN2" s="468"/>
      <c r="GUO2" s="468"/>
      <c r="GUP2" s="468"/>
      <c r="GUQ2" s="468"/>
      <c r="GUR2" s="468"/>
      <c r="GUS2" s="468"/>
      <c r="GUT2" s="468"/>
      <c r="GUU2" s="468"/>
      <c r="GUV2" s="468"/>
      <c r="GUW2" s="468"/>
      <c r="GUX2" s="468"/>
      <c r="GUY2" s="468"/>
      <c r="GUZ2" s="468"/>
      <c r="GVA2" s="468"/>
      <c r="GVB2" s="468"/>
      <c r="GVC2" s="468"/>
      <c r="GVD2" s="468"/>
      <c r="GVE2" s="468"/>
      <c r="GVF2" s="468"/>
      <c r="GVG2" s="468"/>
      <c r="GVH2" s="468"/>
      <c r="GVI2" s="468"/>
      <c r="GVJ2" s="468"/>
      <c r="GVK2" s="468"/>
      <c r="GVL2" s="468"/>
      <c r="GVM2" s="468"/>
      <c r="GVN2" s="468"/>
      <c r="GVO2" s="468"/>
      <c r="GVP2" s="468"/>
      <c r="GVQ2" s="468"/>
      <c r="GVR2" s="468"/>
      <c r="GVS2" s="468"/>
      <c r="GVT2" s="468"/>
      <c r="GVU2" s="468"/>
      <c r="GVV2" s="468"/>
      <c r="GVW2" s="468"/>
      <c r="GVX2" s="468"/>
      <c r="GVY2" s="468"/>
      <c r="GVZ2" s="468"/>
      <c r="GWA2" s="468"/>
      <c r="GWB2" s="468"/>
      <c r="GWC2" s="468"/>
      <c r="GWD2" s="468"/>
      <c r="GWE2" s="468"/>
      <c r="GWF2" s="468"/>
      <c r="GWG2" s="468"/>
      <c r="GWH2" s="468"/>
      <c r="GWI2" s="468"/>
      <c r="GWJ2" s="468"/>
      <c r="GWK2" s="468"/>
      <c r="GWL2" s="468"/>
      <c r="GWM2" s="468"/>
      <c r="GWN2" s="468"/>
      <c r="GWO2" s="468"/>
      <c r="GWP2" s="468"/>
      <c r="GWQ2" s="468"/>
      <c r="GWR2" s="468"/>
      <c r="GWS2" s="468"/>
      <c r="GWT2" s="468"/>
      <c r="GWU2" s="468"/>
      <c r="GWV2" s="468"/>
      <c r="GWW2" s="468"/>
      <c r="GWX2" s="468"/>
      <c r="GWY2" s="468"/>
      <c r="GWZ2" s="468"/>
      <c r="GXA2" s="468"/>
      <c r="GXB2" s="468"/>
      <c r="GXC2" s="468"/>
      <c r="GXD2" s="468"/>
      <c r="GXE2" s="468"/>
      <c r="GXF2" s="468"/>
      <c r="GXG2" s="468"/>
      <c r="GXH2" s="468"/>
      <c r="GXI2" s="468"/>
      <c r="GXJ2" s="468"/>
      <c r="GXK2" s="468"/>
      <c r="GXL2" s="468"/>
      <c r="GXM2" s="468"/>
      <c r="GXN2" s="468"/>
      <c r="GXO2" s="468"/>
      <c r="GXP2" s="468"/>
      <c r="GXQ2" s="468"/>
      <c r="GXR2" s="468"/>
      <c r="GXS2" s="468"/>
      <c r="GXT2" s="468"/>
      <c r="GXU2" s="468"/>
      <c r="GXV2" s="468"/>
      <c r="GXW2" s="468"/>
      <c r="GXX2" s="468"/>
      <c r="GXY2" s="468"/>
      <c r="GXZ2" s="468"/>
      <c r="GYA2" s="468"/>
      <c r="GYB2" s="468"/>
      <c r="GYC2" s="468"/>
      <c r="GYD2" s="468"/>
      <c r="GYE2" s="468"/>
      <c r="GYF2" s="468"/>
      <c r="GYG2" s="468"/>
      <c r="GYH2" s="468"/>
      <c r="GYI2" s="468"/>
      <c r="GYJ2" s="468"/>
      <c r="GYK2" s="468"/>
      <c r="GYL2" s="468"/>
      <c r="GYM2" s="468"/>
      <c r="GYN2" s="468"/>
      <c r="GYO2" s="468"/>
      <c r="GYP2" s="468"/>
      <c r="GYQ2" s="468"/>
      <c r="GYR2" s="468"/>
      <c r="GYS2" s="468"/>
      <c r="GYT2" s="468"/>
      <c r="GYU2" s="468"/>
      <c r="GYV2" s="468"/>
      <c r="GYW2" s="468"/>
      <c r="GYX2" s="468"/>
      <c r="GYY2" s="468"/>
      <c r="GYZ2" s="468"/>
      <c r="GZA2" s="468"/>
      <c r="GZB2" s="468"/>
      <c r="GZC2" s="468"/>
      <c r="GZD2" s="468"/>
      <c r="GZE2" s="468"/>
      <c r="GZF2" s="468"/>
      <c r="GZG2" s="468"/>
      <c r="GZH2" s="468"/>
      <c r="GZI2" s="468"/>
      <c r="GZJ2" s="468"/>
      <c r="GZK2" s="468"/>
      <c r="GZL2" s="468"/>
      <c r="GZM2" s="468"/>
      <c r="GZN2" s="468"/>
      <c r="GZO2" s="468"/>
      <c r="GZP2" s="468"/>
      <c r="GZQ2" s="468"/>
      <c r="GZR2" s="468"/>
      <c r="GZS2" s="468"/>
      <c r="GZT2" s="468"/>
      <c r="GZU2" s="468"/>
      <c r="GZV2" s="468"/>
      <c r="GZW2" s="468"/>
      <c r="GZX2" s="468"/>
      <c r="GZY2" s="468"/>
      <c r="GZZ2" s="468"/>
      <c r="HAA2" s="468"/>
      <c r="HAB2" s="468"/>
      <c r="HAC2" s="468"/>
      <c r="HAD2" s="468"/>
      <c r="HAE2" s="468"/>
      <c r="HAF2" s="468"/>
      <c r="HAG2" s="468"/>
      <c r="HAH2" s="468"/>
      <c r="HAI2" s="468"/>
      <c r="HAJ2" s="468"/>
      <c r="HAK2" s="468"/>
      <c r="HAL2" s="468"/>
      <c r="HAM2" s="468"/>
      <c r="HAN2" s="468"/>
      <c r="HAO2" s="468"/>
      <c r="HAP2" s="468"/>
      <c r="HAQ2" s="468"/>
      <c r="HAR2" s="468"/>
      <c r="HAS2" s="468"/>
      <c r="HAT2" s="468"/>
      <c r="HAU2" s="468"/>
      <c r="HAV2" s="468"/>
      <c r="HAW2" s="468"/>
      <c r="HAX2" s="468"/>
      <c r="HAY2" s="468"/>
      <c r="HAZ2" s="468"/>
      <c r="HBA2" s="468"/>
      <c r="HBB2" s="468"/>
      <c r="HBC2" s="468"/>
      <c r="HBD2" s="468"/>
      <c r="HBE2" s="468"/>
      <c r="HBF2" s="468"/>
      <c r="HBG2" s="468"/>
      <c r="HBH2" s="468"/>
      <c r="HBI2" s="468"/>
      <c r="HBJ2" s="468"/>
      <c r="HBK2" s="468"/>
      <c r="HBL2" s="468"/>
      <c r="HBM2" s="468"/>
      <c r="HBN2" s="468"/>
      <c r="HBO2" s="468"/>
      <c r="HBP2" s="468"/>
      <c r="HBQ2" s="468"/>
      <c r="HBR2" s="468"/>
      <c r="HBS2" s="468"/>
      <c r="HBT2" s="468"/>
      <c r="HBU2" s="468"/>
      <c r="HBV2" s="468"/>
      <c r="HBW2" s="468"/>
      <c r="HBX2" s="468"/>
      <c r="HBY2" s="468"/>
      <c r="HBZ2" s="468"/>
      <c r="HCA2" s="468"/>
      <c r="HCB2" s="468"/>
      <c r="HCC2" s="468"/>
      <c r="HCD2" s="468"/>
      <c r="HCE2" s="468"/>
      <c r="HCF2" s="468"/>
      <c r="HCG2" s="468"/>
      <c r="HCH2" s="468"/>
      <c r="HCI2" s="468"/>
      <c r="HCJ2" s="468"/>
      <c r="HCK2" s="468"/>
      <c r="HCL2" s="468"/>
      <c r="HCM2" s="468"/>
      <c r="HCN2" s="468"/>
      <c r="HCO2" s="468"/>
      <c r="HCP2" s="468"/>
      <c r="HCQ2" s="468"/>
      <c r="HCR2" s="468"/>
      <c r="HCS2" s="468"/>
      <c r="HCT2" s="468"/>
      <c r="HCU2" s="468"/>
      <c r="HCV2" s="468"/>
      <c r="HCW2" s="468"/>
      <c r="HCX2" s="468"/>
      <c r="HCY2" s="468"/>
      <c r="HCZ2" s="468"/>
      <c r="HDA2" s="468"/>
      <c r="HDB2" s="468"/>
      <c r="HDC2" s="468"/>
      <c r="HDD2" s="468"/>
      <c r="HDE2" s="468"/>
      <c r="HDF2" s="468"/>
      <c r="HDG2" s="468"/>
      <c r="HDH2" s="468"/>
      <c r="HDI2" s="468"/>
      <c r="HDJ2" s="468"/>
      <c r="HDK2" s="468"/>
      <c r="HDL2" s="468"/>
      <c r="HDM2" s="468"/>
      <c r="HDN2" s="468"/>
      <c r="HDO2" s="468"/>
      <c r="HDP2" s="468"/>
      <c r="HDQ2" s="468"/>
      <c r="HDR2" s="468"/>
      <c r="HDS2" s="468"/>
      <c r="HDT2" s="468"/>
      <c r="HDU2" s="468"/>
      <c r="HDV2" s="468"/>
      <c r="HDW2" s="468"/>
      <c r="HDX2" s="468"/>
      <c r="HDY2" s="468"/>
      <c r="HDZ2" s="468"/>
      <c r="HEA2" s="468"/>
      <c r="HEB2" s="468"/>
      <c r="HEC2" s="468"/>
      <c r="HED2" s="468"/>
      <c r="HEE2" s="468"/>
      <c r="HEF2" s="468"/>
      <c r="HEG2" s="468"/>
      <c r="HEH2" s="468"/>
      <c r="HEI2" s="468"/>
      <c r="HEJ2" s="468"/>
      <c r="HEK2" s="468"/>
      <c r="HEL2" s="468"/>
      <c r="HEM2" s="468"/>
      <c r="HEN2" s="468"/>
      <c r="HEO2" s="468"/>
      <c r="HEP2" s="468"/>
      <c r="HEQ2" s="468"/>
      <c r="HER2" s="468"/>
      <c r="HES2" s="468"/>
      <c r="HET2" s="468"/>
      <c r="HEU2" s="468"/>
      <c r="HEV2" s="468"/>
      <c r="HEW2" s="468"/>
      <c r="HEX2" s="468"/>
      <c r="HEY2" s="468"/>
      <c r="HEZ2" s="468"/>
      <c r="HFA2" s="468"/>
      <c r="HFB2" s="468"/>
      <c r="HFC2" s="468"/>
      <c r="HFD2" s="468"/>
      <c r="HFE2" s="468"/>
      <c r="HFF2" s="468"/>
      <c r="HFG2" s="468"/>
      <c r="HFH2" s="468"/>
      <c r="HFI2" s="468"/>
      <c r="HFJ2" s="468"/>
      <c r="HFK2" s="468"/>
      <c r="HFL2" s="468"/>
      <c r="HFM2" s="468"/>
      <c r="HFN2" s="468"/>
      <c r="HFO2" s="468"/>
      <c r="HFP2" s="468"/>
      <c r="HFQ2" s="468"/>
      <c r="HFR2" s="468"/>
      <c r="HFS2" s="468"/>
      <c r="HFT2" s="468"/>
      <c r="HFU2" s="468"/>
      <c r="HFV2" s="468"/>
      <c r="HFW2" s="468"/>
      <c r="HFX2" s="468"/>
      <c r="HFY2" s="468"/>
      <c r="HFZ2" s="468"/>
      <c r="HGA2" s="468"/>
      <c r="HGB2" s="468"/>
      <c r="HGC2" s="468"/>
      <c r="HGD2" s="468"/>
      <c r="HGE2" s="468"/>
      <c r="HGF2" s="468"/>
      <c r="HGG2" s="468"/>
      <c r="HGH2" s="468"/>
      <c r="HGI2" s="468"/>
      <c r="HGJ2" s="468"/>
      <c r="HGK2" s="468"/>
      <c r="HGL2" s="468"/>
      <c r="HGM2" s="468"/>
      <c r="HGN2" s="468"/>
      <c r="HGO2" s="468"/>
      <c r="HGP2" s="468"/>
      <c r="HGQ2" s="468"/>
      <c r="HGR2" s="468"/>
      <c r="HGS2" s="468"/>
      <c r="HGT2" s="468"/>
      <c r="HGU2" s="468"/>
      <c r="HGV2" s="468"/>
      <c r="HGW2" s="468"/>
      <c r="HGX2" s="468"/>
      <c r="HGY2" s="468"/>
      <c r="HGZ2" s="468"/>
      <c r="HHA2" s="468"/>
      <c r="HHB2" s="468"/>
      <c r="HHC2" s="468"/>
      <c r="HHD2" s="468"/>
      <c r="HHE2" s="468"/>
      <c r="HHF2" s="468"/>
      <c r="HHG2" s="468"/>
      <c r="HHH2" s="468"/>
      <c r="HHI2" s="468"/>
      <c r="HHJ2" s="468"/>
      <c r="HHK2" s="468"/>
      <c r="HHL2" s="468"/>
      <c r="HHM2" s="468"/>
      <c r="HHN2" s="468"/>
      <c r="HHO2" s="468"/>
      <c r="HHP2" s="468"/>
      <c r="HHQ2" s="468"/>
      <c r="HHR2" s="468"/>
      <c r="HHS2" s="468"/>
      <c r="HHT2" s="468"/>
      <c r="HHU2" s="468"/>
      <c r="HHV2" s="468"/>
      <c r="HHW2" s="468"/>
      <c r="HHX2" s="468"/>
      <c r="HHY2" s="468"/>
      <c r="HHZ2" s="468"/>
      <c r="HIA2" s="468"/>
      <c r="HIB2" s="468"/>
      <c r="HIC2" s="468"/>
      <c r="HID2" s="468"/>
      <c r="HIE2" s="468"/>
      <c r="HIF2" s="468"/>
      <c r="HIG2" s="468"/>
      <c r="HIH2" s="468"/>
      <c r="HII2" s="468"/>
      <c r="HIJ2" s="468"/>
      <c r="HIK2" s="468"/>
      <c r="HIL2" s="468"/>
      <c r="HIM2" s="468"/>
      <c r="HIN2" s="468"/>
      <c r="HIO2" s="468"/>
      <c r="HIP2" s="468"/>
      <c r="HIQ2" s="468"/>
      <c r="HIR2" s="468"/>
      <c r="HIS2" s="468"/>
      <c r="HIT2" s="468"/>
      <c r="HIU2" s="468"/>
      <c r="HIV2" s="468"/>
      <c r="HIW2" s="468"/>
      <c r="HIX2" s="468"/>
      <c r="HIY2" s="468"/>
      <c r="HIZ2" s="468"/>
      <c r="HJA2" s="468"/>
      <c r="HJB2" s="468"/>
      <c r="HJC2" s="468"/>
      <c r="HJD2" s="468"/>
      <c r="HJE2" s="468"/>
      <c r="HJF2" s="468"/>
      <c r="HJG2" s="468"/>
      <c r="HJH2" s="468"/>
      <c r="HJI2" s="468"/>
      <c r="HJJ2" s="468"/>
      <c r="HJK2" s="468"/>
      <c r="HJL2" s="468"/>
      <c r="HJM2" s="468"/>
      <c r="HJN2" s="468"/>
      <c r="HJO2" s="468"/>
      <c r="HJP2" s="468"/>
      <c r="HJQ2" s="468"/>
      <c r="HJR2" s="468"/>
      <c r="HJS2" s="468"/>
      <c r="HJT2" s="468"/>
      <c r="HJU2" s="468"/>
      <c r="HJV2" s="468"/>
      <c r="HJW2" s="468"/>
      <c r="HJX2" s="468"/>
      <c r="HJY2" s="468"/>
      <c r="HJZ2" s="468"/>
      <c r="HKA2" s="468"/>
      <c r="HKB2" s="468"/>
      <c r="HKC2" s="468"/>
      <c r="HKD2" s="468"/>
      <c r="HKE2" s="468"/>
      <c r="HKF2" s="468"/>
      <c r="HKG2" s="468"/>
      <c r="HKH2" s="468"/>
      <c r="HKI2" s="468"/>
      <c r="HKJ2" s="468"/>
      <c r="HKK2" s="468"/>
      <c r="HKL2" s="468"/>
      <c r="HKM2" s="468"/>
      <c r="HKN2" s="468"/>
      <c r="HKO2" s="468"/>
      <c r="HKP2" s="468"/>
      <c r="HKQ2" s="468"/>
      <c r="HKR2" s="468"/>
      <c r="HKS2" s="468"/>
      <c r="HKT2" s="468"/>
      <c r="HKU2" s="468"/>
      <c r="HKV2" s="468"/>
      <c r="HKW2" s="468"/>
      <c r="HKX2" s="468"/>
      <c r="HKY2" s="468"/>
      <c r="HKZ2" s="468"/>
      <c r="HLA2" s="468"/>
      <c r="HLB2" s="468"/>
      <c r="HLC2" s="468"/>
      <c r="HLD2" s="468"/>
      <c r="HLE2" s="468"/>
      <c r="HLF2" s="468"/>
      <c r="HLG2" s="468"/>
      <c r="HLH2" s="468"/>
      <c r="HLI2" s="468"/>
      <c r="HLJ2" s="468"/>
      <c r="HLK2" s="468"/>
      <c r="HLL2" s="468"/>
      <c r="HLM2" s="468"/>
      <c r="HLN2" s="468"/>
      <c r="HLO2" s="468"/>
      <c r="HLP2" s="468"/>
      <c r="HLQ2" s="468"/>
      <c r="HLR2" s="468"/>
      <c r="HLS2" s="468"/>
      <c r="HLT2" s="468"/>
      <c r="HLU2" s="468"/>
      <c r="HLV2" s="468"/>
      <c r="HLW2" s="468"/>
      <c r="HLX2" s="468"/>
      <c r="HLY2" s="468"/>
      <c r="HLZ2" s="468"/>
      <c r="HMA2" s="468"/>
      <c r="HMB2" s="468"/>
      <c r="HMC2" s="468"/>
      <c r="HMD2" s="468"/>
      <c r="HME2" s="468"/>
      <c r="HMF2" s="468"/>
      <c r="HMG2" s="468"/>
      <c r="HMH2" s="468"/>
      <c r="HMI2" s="468"/>
      <c r="HMJ2" s="468"/>
      <c r="HMK2" s="468"/>
      <c r="HML2" s="468"/>
      <c r="HMM2" s="468"/>
      <c r="HMN2" s="468"/>
      <c r="HMO2" s="468"/>
      <c r="HMP2" s="468"/>
      <c r="HMQ2" s="468"/>
      <c r="HMR2" s="468"/>
      <c r="HMS2" s="468"/>
      <c r="HMT2" s="468"/>
      <c r="HMU2" s="468"/>
      <c r="HMV2" s="468"/>
      <c r="HMW2" s="468"/>
      <c r="HMX2" s="468"/>
      <c r="HMY2" s="468"/>
      <c r="HMZ2" s="468"/>
      <c r="HNA2" s="468"/>
      <c r="HNB2" s="468"/>
      <c r="HNC2" s="468"/>
      <c r="HND2" s="468"/>
      <c r="HNE2" s="468"/>
      <c r="HNF2" s="468"/>
      <c r="HNG2" s="468"/>
      <c r="HNH2" s="468"/>
      <c r="HNI2" s="468"/>
      <c r="HNJ2" s="468"/>
      <c r="HNK2" s="468"/>
      <c r="HNL2" s="468"/>
      <c r="HNM2" s="468"/>
      <c r="HNN2" s="468"/>
      <c r="HNO2" s="468"/>
      <c r="HNP2" s="468"/>
      <c r="HNQ2" s="468"/>
      <c r="HNR2" s="468"/>
      <c r="HNS2" s="468"/>
      <c r="HNT2" s="468"/>
      <c r="HNU2" s="468"/>
      <c r="HNV2" s="468"/>
      <c r="HNW2" s="468"/>
      <c r="HNX2" s="468"/>
      <c r="HNY2" s="468"/>
      <c r="HNZ2" s="468"/>
      <c r="HOA2" s="468"/>
      <c r="HOB2" s="468"/>
      <c r="HOC2" s="468"/>
      <c r="HOD2" s="468"/>
      <c r="HOE2" s="468"/>
      <c r="HOF2" s="468"/>
      <c r="HOG2" s="468"/>
      <c r="HOH2" s="468"/>
      <c r="HOI2" s="468"/>
      <c r="HOJ2" s="468"/>
      <c r="HOK2" s="468"/>
      <c r="HOL2" s="468"/>
      <c r="HOM2" s="468"/>
      <c r="HON2" s="468"/>
      <c r="HOO2" s="468"/>
      <c r="HOP2" s="468"/>
      <c r="HOQ2" s="468"/>
      <c r="HOR2" s="468"/>
      <c r="HOS2" s="468"/>
      <c r="HOT2" s="468"/>
      <c r="HOU2" s="468"/>
      <c r="HOV2" s="468"/>
      <c r="HOW2" s="468"/>
      <c r="HOX2" s="468"/>
      <c r="HOY2" s="468"/>
      <c r="HOZ2" s="468"/>
      <c r="HPA2" s="468"/>
      <c r="HPB2" s="468"/>
      <c r="HPC2" s="468"/>
      <c r="HPD2" s="468"/>
      <c r="HPE2" s="468"/>
      <c r="HPF2" s="468"/>
      <c r="HPG2" s="468"/>
      <c r="HPH2" s="468"/>
      <c r="HPI2" s="468"/>
      <c r="HPJ2" s="468"/>
      <c r="HPK2" s="468"/>
      <c r="HPL2" s="468"/>
      <c r="HPM2" s="468"/>
      <c r="HPN2" s="468"/>
      <c r="HPO2" s="468"/>
      <c r="HPP2" s="468"/>
      <c r="HPQ2" s="468"/>
      <c r="HPR2" s="468"/>
      <c r="HPS2" s="468"/>
      <c r="HPT2" s="468"/>
      <c r="HPU2" s="468"/>
      <c r="HPV2" s="468"/>
      <c r="HPW2" s="468"/>
      <c r="HPX2" s="468"/>
      <c r="HPY2" s="468"/>
      <c r="HPZ2" s="468"/>
      <c r="HQA2" s="468"/>
      <c r="HQB2" s="468"/>
      <c r="HQC2" s="468"/>
      <c r="HQD2" s="468"/>
      <c r="HQE2" s="468"/>
      <c r="HQF2" s="468"/>
      <c r="HQG2" s="468"/>
      <c r="HQH2" s="468"/>
      <c r="HQI2" s="468"/>
      <c r="HQJ2" s="468"/>
      <c r="HQK2" s="468"/>
      <c r="HQL2" s="468"/>
      <c r="HQM2" s="468"/>
      <c r="HQN2" s="468"/>
      <c r="HQO2" s="468"/>
      <c r="HQP2" s="468"/>
      <c r="HQQ2" s="468"/>
      <c r="HQR2" s="468"/>
      <c r="HQS2" s="468"/>
      <c r="HQT2" s="468"/>
      <c r="HQU2" s="468"/>
      <c r="HQV2" s="468"/>
      <c r="HQW2" s="468"/>
      <c r="HQX2" s="468"/>
      <c r="HQY2" s="468"/>
      <c r="HQZ2" s="468"/>
      <c r="HRA2" s="468"/>
      <c r="HRB2" s="468"/>
      <c r="HRC2" s="468"/>
      <c r="HRD2" s="468"/>
      <c r="HRE2" s="468"/>
      <c r="HRF2" s="468"/>
      <c r="HRG2" s="468"/>
      <c r="HRH2" s="468"/>
      <c r="HRI2" s="468"/>
      <c r="HRJ2" s="468"/>
      <c r="HRK2" s="468"/>
      <c r="HRL2" s="468"/>
      <c r="HRM2" s="468"/>
      <c r="HRN2" s="468"/>
      <c r="HRO2" s="468"/>
      <c r="HRP2" s="468"/>
      <c r="HRQ2" s="468"/>
      <c r="HRR2" s="468"/>
      <c r="HRS2" s="468"/>
      <c r="HRT2" s="468"/>
      <c r="HRU2" s="468"/>
      <c r="HRV2" s="468"/>
      <c r="HRW2" s="468"/>
      <c r="HRX2" s="468"/>
      <c r="HRY2" s="468"/>
      <c r="HRZ2" s="468"/>
      <c r="HSA2" s="468"/>
      <c r="HSB2" s="468"/>
      <c r="HSC2" s="468"/>
      <c r="HSD2" s="468"/>
      <c r="HSE2" s="468"/>
      <c r="HSF2" s="468"/>
      <c r="HSG2" s="468"/>
      <c r="HSH2" s="468"/>
      <c r="HSI2" s="468"/>
      <c r="HSJ2" s="468"/>
      <c r="HSK2" s="468"/>
      <c r="HSL2" s="468"/>
      <c r="HSM2" s="468"/>
      <c r="HSN2" s="468"/>
      <c r="HSO2" s="468"/>
      <c r="HSP2" s="468"/>
      <c r="HSQ2" s="468"/>
      <c r="HSR2" s="468"/>
      <c r="HSS2" s="468"/>
      <c r="HST2" s="468"/>
      <c r="HSU2" s="468"/>
      <c r="HSV2" s="468"/>
      <c r="HSW2" s="468"/>
      <c r="HSX2" s="468"/>
      <c r="HSY2" s="468"/>
      <c r="HSZ2" s="468"/>
      <c r="HTA2" s="468"/>
      <c r="HTB2" s="468"/>
      <c r="HTC2" s="468"/>
      <c r="HTD2" s="468"/>
      <c r="HTE2" s="468"/>
      <c r="HTF2" s="468"/>
      <c r="HTG2" s="468"/>
      <c r="HTH2" s="468"/>
      <c r="HTI2" s="468"/>
      <c r="HTJ2" s="468"/>
      <c r="HTK2" s="468"/>
      <c r="HTL2" s="468"/>
      <c r="HTM2" s="468"/>
      <c r="HTN2" s="468"/>
      <c r="HTO2" s="468"/>
      <c r="HTP2" s="468"/>
      <c r="HTQ2" s="468"/>
      <c r="HTR2" s="468"/>
      <c r="HTS2" s="468"/>
      <c r="HTT2" s="468"/>
      <c r="HTU2" s="468"/>
      <c r="HTV2" s="468"/>
      <c r="HTW2" s="468"/>
      <c r="HTX2" s="468"/>
      <c r="HTY2" s="468"/>
      <c r="HTZ2" s="468"/>
      <c r="HUA2" s="468"/>
      <c r="HUB2" s="468"/>
      <c r="HUC2" s="468"/>
      <c r="HUD2" s="468"/>
      <c r="HUE2" s="468"/>
      <c r="HUF2" s="468"/>
      <c r="HUG2" s="468"/>
      <c r="HUH2" s="468"/>
      <c r="HUI2" s="468"/>
      <c r="HUJ2" s="468"/>
      <c r="HUK2" s="468"/>
      <c r="HUL2" s="468"/>
      <c r="HUM2" s="468"/>
      <c r="HUN2" s="468"/>
      <c r="HUO2" s="468"/>
      <c r="HUP2" s="468"/>
      <c r="HUQ2" s="468"/>
      <c r="HUR2" s="468"/>
      <c r="HUS2" s="468"/>
      <c r="HUT2" s="468"/>
      <c r="HUU2" s="468"/>
      <c r="HUV2" s="468"/>
      <c r="HUW2" s="468"/>
      <c r="HUX2" s="468"/>
      <c r="HUY2" s="468"/>
      <c r="HUZ2" s="468"/>
      <c r="HVA2" s="468"/>
      <c r="HVB2" s="468"/>
      <c r="HVC2" s="468"/>
      <c r="HVD2" s="468"/>
      <c r="HVE2" s="468"/>
      <c r="HVF2" s="468"/>
      <c r="HVG2" s="468"/>
      <c r="HVH2" s="468"/>
      <c r="HVI2" s="468"/>
      <c r="HVJ2" s="468"/>
      <c r="HVK2" s="468"/>
      <c r="HVL2" s="468"/>
      <c r="HVM2" s="468"/>
      <c r="HVN2" s="468"/>
      <c r="HVO2" s="468"/>
      <c r="HVP2" s="468"/>
      <c r="HVQ2" s="468"/>
      <c r="HVR2" s="468"/>
      <c r="HVS2" s="468"/>
      <c r="HVT2" s="468"/>
      <c r="HVU2" s="468"/>
      <c r="HVV2" s="468"/>
      <c r="HVW2" s="468"/>
      <c r="HVX2" s="468"/>
      <c r="HVY2" s="468"/>
      <c r="HVZ2" s="468"/>
      <c r="HWA2" s="468"/>
      <c r="HWB2" s="468"/>
      <c r="HWC2" s="468"/>
      <c r="HWD2" s="468"/>
      <c r="HWE2" s="468"/>
      <c r="HWF2" s="468"/>
      <c r="HWG2" s="468"/>
      <c r="HWH2" s="468"/>
      <c r="HWI2" s="468"/>
      <c r="HWJ2" s="468"/>
      <c r="HWK2" s="468"/>
      <c r="HWL2" s="468"/>
      <c r="HWM2" s="468"/>
      <c r="HWN2" s="468"/>
      <c r="HWO2" s="468"/>
      <c r="HWP2" s="468"/>
      <c r="HWQ2" s="468"/>
      <c r="HWR2" s="468"/>
      <c r="HWS2" s="468"/>
      <c r="HWT2" s="468"/>
      <c r="HWU2" s="468"/>
      <c r="HWV2" s="468"/>
      <c r="HWW2" s="468"/>
      <c r="HWX2" s="468"/>
      <c r="HWY2" s="468"/>
      <c r="HWZ2" s="468"/>
      <c r="HXA2" s="468"/>
      <c r="HXB2" s="468"/>
      <c r="HXC2" s="468"/>
      <c r="HXD2" s="468"/>
      <c r="HXE2" s="468"/>
      <c r="HXF2" s="468"/>
      <c r="HXG2" s="468"/>
      <c r="HXH2" s="468"/>
      <c r="HXI2" s="468"/>
      <c r="HXJ2" s="468"/>
      <c r="HXK2" s="468"/>
      <c r="HXL2" s="468"/>
      <c r="HXM2" s="468"/>
      <c r="HXN2" s="468"/>
      <c r="HXO2" s="468"/>
      <c r="HXP2" s="468"/>
      <c r="HXQ2" s="468"/>
      <c r="HXR2" s="468"/>
      <c r="HXS2" s="468"/>
      <c r="HXT2" s="468"/>
      <c r="HXU2" s="468"/>
      <c r="HXV2" s="468"/>
      <c r="HXW2" s="468"/>
      <c r="HXX2" s="468"/>
      <c r="HXY2" s="468"/>
      <c r="HXZ2" s="468"/>
      <c r="HYA2" s="468"/>
      <c r="HYB2" s="468"/>
      <c r="HYC2" s="468"/>
      <c r="HYD2" s="468"/>
      <c r="HYE2" s="468"/>
      <c r="HYF2" s="468"/>
      <c r="HYG2" s="468"/>
      <c r="HYH2" s="468"/>
      <c r="HYI2" s="468"/>
      <c r="HYJ2" s="468"/>
      <c r="HYK2" s="468"/>
      <c r="HYL2" s="468"/>
      <c r="HYM2" s="468"/>
      <c r="HYN2" s="468"/>
      <c r="HYO2" s="468"/>
      <c r="HYP2" s="468"/>
      <c r="HYQ2" s="468"/>
      <c r="HYR2" s="468"/>
      <c r="HYS2" s="468"/>
      <c r="HYT2" s="468"/>
      <c r="HYU2" s="468"/>
      <c r="HYV2" s="468"/>
      <c r="HYW2" s="468"/>
      <c r="HYX2" s="468"/>
      <c r="HYY2" s="468"/>
      <c r="HYZ2" s="468"/>
      <c r="HZA2" s="468"/>
      <c r="HZB2" s="468"/>
      <c r="HZC2" s="468"/>
      <c r="HZD2" s="468"/>
      <c r="HZE2" s="468"/>
      <c r="HZF2" s="468"/>
      <c r="HZG2" s="468"/>
      <c r="HZH2" s="468"/>
      <c r="HZI2" s="468"/>
      <c r="HZJ2" s="468"/>
      <c r="HZK2" s="468"/>
      <c r="HZL2" s="468"/>
      <c r="HZM2" s="468"/>
      <c r="HZN2" s="468"/>
      <c r="HZO2" s="468"/>
      <c r="HZP2" s="468"/>
      <c r="HZQ2" s="468"/>
      <c r="HZR2" s="468"/>
      <c r="HZS2" s="468"/>
      <c r="HZT2" s="468"/>
      <c r="HZU2" s="468"/>
      <c r="HZV2" s="468"/>
      <c r="HZW2" s="468"/>
      <c r="HZX2" s="468"/>
      <c r="HZY2" s="468"/>
      <c r="HZZ2" s="468"/>
      <c r="IAA2" s="468"/>
      <c r="IAB2" s="468"/>
      <c r="IAC2" s="468"/>
      <c r="IAD2" s="468"/>
      <c r="IAE2" s="468"/>
      <c r="IAF2" s="468"/>
      <c r="IAG2" s="468"/>
      <c r="IAH2" s="468"/>
      <c r="IAI2" s="468"/>
      <c r="IAJ2" s="468"/>
      <c r="IAK2" s="468"/>
      <c r="IAL2" s="468"/>
      <c r="IAM2" s="468"/>
      <c r="IAN2" s="468"/>
      <c r="IAO2" s="468"/>
      <c r="IAP2" s="468"/>
      <c r="IAQ2" s="468"/>
      <c r="IAR2" s="468"/>
      <c r="IAS2" s="468"/>
      <c r="IAT2" s="468"/>
      <c r="IAU2" s="468"/>
      <c r="IAV2" s="468"/>
      <c r="IAW2" s="468"/>
      <c r="IAX2" s="468"/>
      <c r="IAY2" s="468"/>
      <c r="IAZ2" s="468"/>
      <c r="IBA2" s="468"/>
      <c r="IBB2" s="468"/>
      <c r="IBC2" s="468"/>
      <c r="IBD2" s="468"/>
      <c r="IBE2" s="468"/>
      <c r="IBF2" s="468"/>
      <c r="IBG2" s="468"/>
      <c r="IBH2" s="468"/>
      <c r="IBI2" s="468"/>
      <c r="IBJ2" s="468"/>
      <c r="IBK2" s="468"/>
      <c r="IBL2" s="468"/>
      <c r="IBM2" s="468"/>
      <c r="IBN2" s="468"/>
      <c r="IBO2" s="468"/>
      <c r="IBP2" s="468"/>
      <c r="IBQ2" s="468"/>
      <c r="IBR2" s="468"/>
      <c r="IBS2" s="468"/>
      <c r="IBT2" s="468"/>
      <c r="IBU2" s="468"/>
      <c r="IBV2" s="468"/>
      <c r="IBW2" s="468"/>
      <c r="IBX2" s="468"/>
      <c r="IBY2" s="468"/>
      <c r="IBZ2" s="468"/>
      <c r="ICA2" s="468"/>
      <c r="ICB2" s="468"/>
      <c r="ICC2" s="468"/>
      <c r="ICD2" s="468"/>
      <c r="ICE2" s="468"/>
      <c r="ICF2" s="468"/>
      <c r="ICG2" s="468"/>
      <c r="ICH2" s="468"/>
      <c r="ICI2" s="468"/>
      <c r="ICJ2" s="468"/>
      <c r="ICK2" s="468"/>
      <c r="ICL2" s="468"/>
      <c r="ICM2" s="468"/>
      <c r="ICN2" s="468"/>
      <c r="ICO2" s="468"/>
      <c r="ICP2" s="468"/>
      <c r="ICQ2" s="468"/>
      <c r="ICR2" s="468"/>
      <c r="ICS2" s="468"/>
      <c r="ICT2" s="468"/>
      <c r="ICU2" s="468"/>
      <c r="ICV2" s="468"/>
      <c r="ICW2" s="468"/>
      <c r="ICX2" s="468"/>
      <c r="ICY2" s="468"/>
      <c r="ICZ2" s="468"/>
      <c r="IDA2" s="468"/>
      <c r="IDB2" s="468"/>
      <c r="IDC2" s="468"/>
      <c r="IDD2" s="468"/>
      <c r="IDE2" s="468"/>
      <c r="IDF2" s="468"/>
      <c r="IDG2" s="468"/>
      <c r="IDH2" s="468"/>
      <c r="IDI2" s="468"/>
      <c r="IDJ2" s="468"/>
      <c r="IDK2" s="468"/>
      <c r="IDL2" s="468"/>
      <c r="IDM2" s="468"/>
      <c r="IDN2" s="468"/>
      <c r="IDO2" s="468"/>
      <c r="IDP2" s="468"/>
      <c r="IDQ2" s="468"/>
      <c r="IDR2" s="468"/>
      <c r="IDS2" s="468"/>
      <c r="IDT2" s="468"/>
      <c r="IDU2" s="468"/>
      <c r="IDV2" s="468"/>
      <c r="IDW2" s="468"/>
      <c r="IDX2" s="468"/>
      <c r="IDY2" s="468"/>
      <c r="IDZ2" s="468"/>
      <c r="IEA2" s="468"/>
      <c r="IEB2" s="468"/>
      <c r="IEC2" s="468"/>
      <c r="IED2" s="468"/>
      <c r="IEE2" s="468"/>
      <c r="IEF2" s="468"/>
      <c r="IEG2" s="468"/>
      <c r="IEH2" s="468"/>
      <c r="IEI2" s="468"/>
      <c r="IEJ2" s="468"/>
      <c r="IEK2" s="468"/>
      <c r="IEL2" s="468"/>
      <c r="IEM2" s="468"/>
      <c r="IEN2" s="468"/>
      <c r="IEO2" s="468"/>
      <c r="IEP2" s="468"/>
      <c r="IEQ2" s="468"/>
      <c r="IER2" s="468"/>
      <c r="IES2" s="468"/>
      <c r="IET2" s="468"/>
      <c r="IEU2" s="468"/>
      <c r="IEV2" s="468"/>
      <c r="IEW2" s="468"/>
      <c r="IEX2" s="468"/>
      <c r="IEY2" s="468"/>
      <c r="IEZ2" s="468"/>
      <c r="IFA2" s="468"/>
      <c r="IFB2" s="468"/>
      <c r="IFC2" s="468"/>
      <c r="IFD2" s="468"/>
      <c r="IFE2" s="468"/>
      <c r="IFF2" s="468"/>
      <c r="IFG2" s="468"/>
      <c r="IFH2" s="468"/>
      <c r="IFI2" s="468"/>
      <c r="IFJ2" s="468"/>
      <c r="IFK2" s="468"/>
      <c r="IFL2" s="468"/>
      <c r="IFM2" s="468"/>
      <c r="IFN2" s="468"/>
      <c r="IFO2" s="468"/>
      <c r="IFP2" s="468"/>
      <c r="IFQ2" s="468"/>
      <c r="IFR2" s="468"/>
      <c r="IFS2" s="468"/>
      <c r="IFT2" s="468"/>
      <c r="IFU2" s="468"/>
      <c r="IFV2" s="468"/>
      <c r="IFW2" s="468"/>
      <c r="IFX2" s="468"/>
      <c r="IFY2" s="468"/>
      <c r="IFZ2" s="468"/>
      <c r="IGA2" s="468"/>
      <c r="IGB2" s="468"/>
      <c r="IGC2" s="468"/>
      <c r="IGD2" s="468"/>
      <c r="IGE2" s="468"/>
      <c r="IGF2" s="468"/>
      <c r="IGG2" s="468"/>
      <c r="IGH2" s="468"/>
      <c r="IGI2" s="468"/>
      <c r="IGJ2" s="468"/>
      <c r="IGK2" s="468"/>
      <c r="IGL2" s="468"/>
      <c r="IGM2" s="468"/>
      <c r="IGN2" s="468"/>
      <c r="IGO2" s="468"/>
      <c r="IGP2" s="468"/>
      <c r="IGQ2" s="468"/>
      <c r="IGR2" s="468"/>
      <c r="IGS2" s="468"/>
      <c r="IGT2" s="468"/>
      <c r="IGU2" s="468"/>
      <c r="IGV2" s="468"/>
      <c r="IGW2" s="468"/>
      <c r="IGX2" s="468"/>
      <c r="IGY2" s="468"/>
      <c r="IGZ2" s="468"/>
      <c r="IHA2" s="468"/>
      <c r="IHB2" s="468"/>
      <c r="IHC2" s="468"/>
      <c r="IHD2" s="468"/>
      <c r="IHE2" s="468"/>
      <c r="IHF2" s="468"/>
      <c r="IHG2" s="468"/>
      <c r="IHH2" s="468"/>
      <c r="IHI2" s="468"/>
      <c r="IHJ2" s="468"/>
      <c r="IHK2" s="468"/>
      <c r="IHL2" s="468"/>
      <c r="IHM2" s="468"/>
      <c r="IHN2" s="468"/>
      <c r="IHO2" s="468"/>
      <c r="IHP2" s="468"/>
      <c r="IHQ2" s="468"/>
      <c r="IHR2" s="468"/>
      <c r="IHS2" s="468"/>
      <c r="IHT2" s="468"/>
      <c r="IHU2" s="468"/>
      <c r="IHV2" s="468"/>
      <c r="IHW2" s="468"/>
      <c r="IHX2" s="468"/>
      <c r="IHY2" s="468"/>
      <c r="IHZ2" s="468"/>
      <c r="IIA2" s="468"/>
      <c r="IIB2" s="468"/>
      <c r="IIC2" s="468"/>
      <c r="IID2" s="468"/>
      <c r="IIE2" s="468"/>
      <c r="IIF2" s="468"/>
      <c r="IIG2" s="468"/>
      <c r="IIH2" s="468"/>
      <c r="III2" s="468"/>
      <c r="IIJ2" s="468"/>
      <c r="IIK2" s="468"/>
      <c r="IIL2" s="468"/>
      <c r="IIM2" s="468"/>
      <c r="IIN2" s="468"/>
      <c r="IIO2" s="468"/>
      <c r="IIP2" s="468"/>
      <c r="IIQ2" s="468"/>
      <c r="IIR2" s="468"/>
      <c r="IIS2" s="468"/>
      <c r="IIT2" s="468"/>
      <c r="IIU2" s="468"/>
      <c r="IIV2" s="468"/>
      <c r="IIW2" s="468"/>
      <c r="IIX2" s="468"/>
      <c r="IIY2" s="468"/>
      <c r="IIZ2" s="468"/>
      <c r="IJA2" s="468"/>
      <c r="IJB2" s="468"/>
      <c r="IJC2" s="468"/>
      <c r="IJD2" s="468"/>
      <c r="IJE2" s="468"/>
      <c r="IJF2" s="468"/>
      <c r="IJG2" s="468"/>
      <c r="IJH2" s="468"/>
      <c r="IJI2" s="468"/>
      <c r="IJJ2" s="468"/>
      <c r="IJK2" s="468"/>
      <c r="IJL2" s="468"/>
      <c r="IJM2" s="468"/>
      <c r="IJN2" s="468"/>
      <c r="IJO2" s="468"/>
      <c r="IJP2" s="468"/>
      <c r="IJQ2" s="468"/>
      <c r="IJR2" s="468"/>
      <c r="IJS2" s="468"/>
      <c r="IJT2" s="468"/>
      <c r="IJU2" s="468"/>
      <c r="IJV2" s="468"/>
      <c r="IJW2" s="468"/>
      <c r="IJX2" s="468"/>
      <c r="IJY2" s="468"/>
      <c r="IJZ2" s="468"/>
      <c r="IKA2" s="468"/>
      <c r="IKB2" s="468"/>
      <c r="IKC2" s="468"/>
      <c r="IKD2" s="468"/>
      <c r="IKE2" s="468"/>
      <c r="IKF2" s="468"/>
      <c r="IKG2" s="468"/>
      <c r="IKH2" s="468"/>
      <c r="IKI2" s="468"/>
      <c r="IKJ2" s="468"/>
      <c r="IKK2" s="468"/>
      <c r="IKL2" s="468"/>
      <c r="IKM2" s="468"/>
      <c r="IKN2" s="468"/>
      <c r="IKO2" s="468"/>
      <c r="IKP2" s="468"/>
      <c r="IKQ2" s="468"/>
      <c r="IKR2" s="468"/>
      <c r="IKS2" s="468"/>
      <c r="IKT2" s="468"/>
      <c r="IKU2" s="468"/>
      <c r="IKV2" s="468"/>
      <c r="IKW2" s="468"/>
      <c r="IKX2" s="468"/>
      <c r="IKY2" s="468"/>
      <c r="IKZ2" s="468"/>
      <c r="ILA2" s="468"/>
      <c r="ILB2" s="468"/>
      <c r="ILC2" s="468"/>
      <c r="ILD2" s="468"/>
      <c r="ILE2" s="468"/>
      <c r="ILF2" s="468"/>
      <c r="ILG2" s="468"/>
      <c r="ILH2" s="468"/>
      <c r="ILI2" s="468"/>
      <c r="ILJ2" s="468"/>
      <c r="ILK2" s="468"/>
      <c r="ILL2" s="468"/>
      <c r="ILM2" s="468"/>
      <c r="ILN2" s="468"/>
      <c r="ILO2" s="468"/>
      <c r="ILP2" s="468"/>
      <c r="ILQ2" s="468"/>
      <c r="ILR2" s="468"/>
      <c r="ILS2" s="468"/>
      <c r="ILT2" s="468"/>
      <c r="ILU2" s="468"/>
      <c r="ILV2" s="468"/>
      <c r="ILW2" s="468"/>
      <c r="ILX2" s="468"/>
      <c r="ILY2" s="468"/>
      <c r="ILZ2" s="468"/>
      <c r="IMA2" s="468"/>
      <c r="IMB2" s="468"/>
      <c r="IMC2" s="468"/>
      <c r="IMD2" s="468"/>
      <c r="IME2" s="468"/>
      <c r="IMF2" s="468"/>
      <c r="IMG2" s="468"/>
      <c r="IMH2" s="468"/>
      <c r="IMI2" s="468"/>
      <c r="IMJ2" s="468"/>
      <c r="IMK2" s="468"/>
      <c r="IML2" s="468"/>
      <c r="IMM2" s="468"/>
      <c r="IMN2" s="468"/>
      <c r="IMO2" s="468"/>
      <c r="IMP2" s="468"/>
      <c r="IMQ2" s="468"/>
      <c r="IMR2" s="468"/>
      <c r="IMS2" s="468"/>
      <c r="IMT2" s="468"/>
      <c r="IMU2" s="468"/>
      <c r="IMV2" s="468"/>
      <c r="IMW2" s="468"/>
      <c r="IMX2" s="468"/>
      <c r="IMY2" s="468"/>
      <c r="IMZ2" s="468"/>
      <c r="INA2" s="468"/>
      <c r="INB2" s="468"/>
      <c r="INC2" s="468"/>
      <c r="IND2" s="468"/>
      <c r="INE2" s="468"/>
      <c r="INF2" s="468"/>
      <c r="ING2" s="468"/>
      <c r="INH2" s="468"/>
      <c r="INI2" s="468"/>
      <c r="INJ2" s="468"/>
      <c r="INK2" s="468"/>
      <c r="INL2" s="468"/>
      <c r="INM2" s="468"/>
      <c r="INN2" s="468"/>
      <c r="INO2" s="468"/>
      <c r="INP2" s="468"/>
      <c r="INQ2" s="468"/>
      <c r="INR2" s="468"/>
      <c r="INS2" s="468"/>
      <c r="INT2" s="468"/>
      <c r="INU2" s="468"/>
      <c r="INV2" s="468"/>
      <c r="INW2" s="468"/>
      <c r="INX2" s="468"/>
      <c r="INY2" s="468"/>
      <c r="INZ2" s="468"/>
      <c r="IOA2" s="468"/>
      <c r="IOB2" s="468"/>
      <c r="IOC2" s="468"/>
      <c r="IOD2" s="468"/>
      <c r="IOE2" s="468"/>
      <c r="IOF2" s="468"/>
      <c r="IOG2" s="468"/>
      <c r="IOH2" s="468"/>
      <c r="IOI2" s="468"/>
      <c r="IOJ2" s="468"/>
      <c r="IOK2" s="468"/>
      <c r="IOL2" s="468"/>
      <c r="IOM2" s="468"/>
      <c r="ION2" s="468"/>
      <c r="IOO2" s="468"/>
      <c r="IOP2" s="468"/>
      <c r="IOQ2" s="468"/>
      <c r="IOR2" s="468"/>
      <c r="IOS2" s="468"/>
      <c r="IOT2" s="468"/>
      <c r="IOU2" s="468"/>
      <c r="IOV2" s="468"/>
      <c r="IOW2" s="468"/>
      <c r="IOX2" s="468"/>
      <c r="IOY2" s="468"/>
      <c r="IOZ2" s="468"/>
      <c r="IPA2" s="468"/>
      <c r="IPB2" s="468"/>
      <c r="IPC2" s="468"/>
      <c r="IPD2" s="468"/>
      <c r="IPE2" s="468"/>
      <c r="IPF2" s="468"/>
      <c r="IPG2" s="468"/>
      <c r="IPH2" s="468"/>
      <c r="IPI2" s="468"/>
      <c r="IPJ2" s="468"/>
      <c r="IPK2" s="468"/>
      <c r="IPL2" s="468"/>
      <c r="IPM2" s="468"/>
      <c r="IPN2" s="468"/>
      <c r="IPO2" s="468"/>
      <c r="IPP2" s="468"/>
      <c r="IPQ2" s="468"/>
      <c r="IPR2" s="468"/>
      <c r="IPS2" s="468"/>
      <c r="IPT2" s="468"/>
      <c r="IPU2" s="468"/>
      <c r="IPV2" s="468"/>
      <c r="IPW2" s="468"/>
      <c r="IPX2" s="468"/>
      <c r="IPY2" s="468"/>
      <c r="IPZ2" s="468"/>
      <c r="IQA2" s="468"/>
      <c r="IQB2" s="468"/>
      <c r="IQC2" s="468"/>
      <c r="IQD2" s="468"/>
      <c r="IQE2" s="468"/>
      <c r="IQF2" s="468"/>
      <c r="IQG2" s="468"/>
      <c r="IQH2" s="468"/>
      <c r="IQI2" s="468"/>
      <c r="IQJ2" s="468"/>
      <c r="IQK2" s="468"/>
      <c r="IQL2" s="468"/>
      <c r="IQM2" s="468"/>
      <c r="IQN2" s="468"/>
      <c r="IQO2" s="468"/>
      <c r="IQP2" s="468"/>
      <c r="IQQ2" s="468"/>
      <c r="IQR2" s="468"/>
      <c r="IQS2" s="468"/>
      <c r="IQT2" s="468"/>
      <c r="IQU2" s="468"/>
      <c r="IQV2" s="468"/>
      <c r="IQW2" s="468"/>
      <c r="IQX2" s="468"/>
      <c r="IQY2" s="468"/>
      <c r="IQZ2" s="468"/>
      <c r="IRA2" s="468"/>
      <c r="IRB2" s="468"/>
      <c r="IRC2" s="468"/>
      <c r="IRD2" s="468"/>
      <c r="IRE2" s="468"/>
      <c r="IRF2" s="468"/>
      <c r="IRG2" s="468"/>
      <c r="IRH2" s="468"/>
      <c r="IRI2" s="468"/>
      <c r="IRJ2" s="468"/>
      <c r="IRK2" s="468"/>
      <c r="IRL2" s="468"/>
      <c r="IRM2" s="468"/>
      <c r="IRN2" s="468"/>
      <c r="IRO2" s="468"/>
      <c r="IRP2" s="468"/>
      <c r="IRQ2" s="468"/>
      <c r="IRR2" s="468"/>
      <c r="IRS2" s="468"/>
      <c r="IRT2" s="468"/>
      <c r="IRU2" s="468"/>
      <c r="IRV2" s="468"/>
      <c r="IRW2" s="468"/>
      <c r="IRX2" s="468"/>
      <c r="IRY2" s="468"/>
      <c r="IRZ2" s="468"/>
      <c r="ISA2" s="468"/>
      <c r="ISB2" s="468"/>
      <c r="ISC2" s="468"/>
      <c r="ISD2" s="468"/>
      <c r="ISE2" s="468"/>
      <c r="ISF2" s="468"/>
      <c r="ISG2" s="468"/>
      <c r="ISH2" s="468"/>
      <c r="ISI2" s="468"/>
      <c r="ISJ2" s="468"/>
      <c r="ISK2" s="468"/>
      <c r="ISL2" s="468"/>
      <c r="ISM2" s="468"/>
      <c r="ISN2" s="468"/>
      <c r="ISO2" s="468"/>
      <c r="ISP2" s="468"/>
      <c r="ISQ2" s="468"/>
      <c r="ISR2" s="468"/>
      <c r="ISS2" s="468"/>
      <c r="IST2" s="468"/>
      <c r="ISU2" s="468"/>
      <c r="ISV2" s="468"/>
      <c r="ISW2" s="468"/>
      <c r="ISX2" s="468"/>
      <c r="ISY2" s="468"/>
      <c r="ISZ2" s="468"/>
      <c r="ITA2" s="468"/>
      <c r="ITB2" s="468"/>
      <c r="ITC2" s="468"/>
      <c r="ITD2" s="468"/>
      <c r="ITE2" s="468"/>
      <c r="ITF2" s="468"/>
      <c r="ITG2" s="468"/>
      <c r="ITH2" s="468"/>
      <c r="ITI2" s="468"/>
      <c r="ITJ2" s="468"/>
      <c r="ITK2" s="468"/>
      <c r="ITL2" s="468"/>
      <c r="ITM2" s="468"/>
      <c r="ITN2" s="468"/>
      <c r="ITO2" s="468"/>
      <c r="ITP2" s="468"/>
      <c r="ITQ2" s="468"/>
      <c r="ITR2" s="468"/>
      <c r="ITS2" s="468"/>
      <c r="ITT2" s="468"/>
      <c r="ITU2" s="468"/>
      <c r="ITV2" s="468"/>
      <c r="ITW2" s="468"/>
      <c r="ITX2" s="468"/>
      <c r="ITY2" s="468"/>
      <c r="ITZ2" s="468"/>
      <c r="IUA2" s="468"/>
      <c r="IUB2" s="468"/>
      <c r="IUC2" s="468"/>
      <c r="IUD2" s="468"/>
      <c r="IUE2" s="468"/>
      <c r="IUF2" s="468"/>
      <c r="IUG2" s="468"/>
      <c r="IUH2" s="468"/>
      <c r="IUI2" s="468"/>
      <c r="IUJ2" s="468"/>
      <c r="IUK2" s="468"/>
      <c r="IUL2" s="468"/>
      <c r="IUM2" s="468"/>
      <c r="IUN2" s="468"/>
      <c r="IUO2" s="468"/>
      <c r="IUP2" s="468"/>
      <c r="IUQ2" s="468"/>
      <c r="IUR2" s="468"/>
      <c r="IUS2" s="468"/>
      <c r="IUT2" s="468"/>
      <c r="IUU2" s="468"/>
      <c r="IUV2" s="468"/>
      <c r="IUW2" s="468"/>
      <c r="IUX2" s="468"/>
      <c r="IUY2" s="468"/>
      <c r="IUZ2" s="468"/>
      <c r="IVA2" s="468"/>
      <c r="IVB2" s="468"/>
      <c r="IVC2" s="468"/>
      <c r="IVD2" s="468"/>
      <c r="IVE2" s="468"/>
      <c r="IVF2" s="468"/>
      <c r="IVG2" s="468"/>
      <c r="IVH2" s="468"/>
      <c r="IVI2" s="468"/>
      <c r="IVJ2" s="468"/>
      <c r="IVK2" s="468"/>
      <c r="IVL2" s="468"/>
      <c r="IVM2" s="468"/>
      <c r="IVN2" s="468"/>
      <c r="IVO2" s="468"/>
      <c r="IVP2" s="468"/>
      <c r="IVQ2" s="468"/>
      <c r="IVR2" s="468"/>
      <c r="IVS2" s="468"/>
      <c r="IVT2" s="468"/>
      <c r="IVU2" s="468"/>
      <c r="IVV2" s="468"/>
      <c r="IVW2" s="468"/>
      <c r="IVX2" s="468"/>
      <c r="IVY2" s="468"/>
      <c r="IVZ2" s="468"/>
      <c r="IWA2" s="468"/>
      <c r="IWB2" s="468"/>
      <c r="IWC2" s="468"/>
      <c r="IWD2" s="468"/>
      <c r="IWE2" s="468"/>
      <c r="IWF2" s="468"/>
      <c r="IWG2" s="468"/>
      <c r="IWH2" s="468"/>
      <c r="IWI2" s="468"/>
      <c r="IWJ2" s="468"/>
      <c r="IWK2" s="468"/>
      <c r="IWL2" s="468"/>
      <c r="IWM2" s="468"/>
      <c r="IWN2" s="468"/>
      <c r="IWO2" s="468"/>
      <c r="IWP2" s="468"/>
      <c r="IWQ2" s="468"/>
      <c r="IWR2" s="468"/>
      <c r="IWS2" s="468"/>
      <c r="IWT2" s="468"/>
      <c r="IWU2" s="468"/>
      <c r="IWV2" s="468"/>
      <c r="IWW2" s="468"/>
      <c r="IWX2" s="468"/>
      <c r="IWY2" s="468"/>
      <c r="IWZ2" s="468"/>
      <c r="IXA2" s="468"/>
      <c r="IXB2" s="468"/>
      <c r="IXC2" s="468"/>
      <c r="IXD2" s="468"/>
      <c r="IXE2" s="468"/>
      <c r="IXF2" s="468"/>
      <c r="IXG2" s="468"/>
      <c r="IXH2" s="468"/>
      <c r="IXI2" s="468"/>
      <c r="IXJ2" s="468"/>
      <c r="IXK2" s="468"/>
      <c r="IXL2" s="468"/>
      <c r="IXM2" s="468"/>
      <c r="IXN2" s="468"/>
      <c r="IXO2" s="468"/>
      <c r="IXP2" s="468"/>
      <c r="IXQ2" s="468"/>
      <c r="IXR2" s="468"/>
      <c r="IXS2" s="468"/>
      <c r="IXT2" s="468"/>
      <c r="IXU2" s="468"/>
      <c r="IXV2" s="468"/>
      <c r="IXW2" s="468"/>
      <c r="IXX2" s="468"/>
      <c r="IXY2" s="468"/>
      <c r="IXZ2" s="468"/>
      <c r="IYA2" s="468"/>
      <c r="IYB2" s="468"/>
      <c r="IYC2" s="468"/>
      <c r="IYD2" s="468"/>
      <c r="IYE2" s="468"/>
      <c r="IYF2" s="468"/>
      <c r="IYG2" s="468"/>
      <c r="IYH2" s="468"/>
      <c r="IYI2" s="468"/>
      <c r="IYJ2" s="468"/>
      <c r="IYK2" s="468"/>
      <c r="IYL2" s="468"/>
      <c r="IYM2" s="468"/>
      <c r="IYN2" s="468"/>
      <c r="IYO2" s="468"/>
      <c r="IYP2" s="468"/>
      <c r="IYQ2" s="468"/>
      <c r="IYR2" s="468"/>
      <c r="IYS2" s="468"/>
      <c r="IYT2" s="468"/>
      <c r="IYU2" s="468"/>
      <c r="IYV2" s="468"/>
      <c r="IYW2" s="468"/>
      <c r="IYX2" s="468"/>
      <c r="IYY2" s="468"/>
      <c r="IYZ2" s="468"/>
      <c r="IZA2" s="468"/>
      <c r="IZB2" s="468"/>
      <c r="IZC2" s="468"/>
      <c r="IZD2" s="468"/>
      <c r="IZE2" s="468"/>
      <c r="IZF2" s="468"/>
      <c r="IZG2" s="468"/>
      <c r="IZH2" s="468"/>
      <c r="IZI2" s="468"/>
      <c r="IZJ2" s="468"/>
      <c r="IZK2" s="468"/>
      <c r="IZL2" s="468"/>
      <c r="IZM2" s="468"/>
      <c r="IZN2" s="468"/>
      <c r="IZO2" s="468"/>
      <c r="IZP2" s="468"/>
      <c r="IZQ2" s="468"/>
      <c r="IZR2" s="468"/>
      <c r="IZS2" s="468"/>
      <c r="IZT2" s="468"/>
      <c r="IZU2" s="468"/>
      <c r="IZV2" s="468"/>
      <c r="IZW2" s="468"/>
      <c r="IZX2" s="468"/>
      <c r="IZY2" s="468"/>
      <c r="IZZ2" s="468"/>
      <c r="JAA2" s="468"/>
      <c r="JAB2" s="468"/>
      <c r="JAC2" s="468"/>
      <c r="JAD2" s="468"/>
      <c r="JAE2" s="468"/>
      <c r="JAF2" s="468"/>
      <c r="JAG2" s="468"/>
      <c r="JAH2" s="468"/>
      <c r="JAI2" s="468"/>
      <c r="JAJ2" s="468"/>
      <c r="JAK2" s="468"/>
      <c r="JAL2" s="468"/>
      <c r="JAM2" s="468"/>
      <c r="JAN2" s="468"/>
      <c r="JAO2" s="468"/>
      <c r="JAP2" s="468"/>
      <c r="JAQ2" s="468"/>
      <c r="JAR2" s="468"/>
      <c r="JAS2" s="468"/>
      <c r="JAT2" s="468"/>
      <c r="JAU2" s="468"/>
      <c r="JAV2" s="468"/>
      <c r="JAW2" s="468"/>
      <c r="JAX2" s="468"/>
      <c r="JAY2" s="468"/>
      <c r="JAZ2" s="468"/>
      <c r="JBA2" s="468"/>
      <c r="JBB2" s="468"/>
      <c r="JBC2" s="468"/>
      <c r="JBD2" s="468"/>
      <c r="JBE2" s="468"/>
      <c r="JBF2" s="468"/>
      <c r="JBG2" s="468"/>
      <c r="JBH2" s="468"/>
      <c r="JBI2" s="468"/>
      <c r="JBJ2" s="468"/>
      <c r="JBK2" s="468"/>
      <c r="JBL2" s="468"/>
      <c r="JBM2" s="468"/>
      <c r="JBN2" s="468"/>
      <c r="JBO2" s="468"/>
      <c r="JBP2" s="468"/>
      <c r="JBQ2" s="468"/>
      <c r="JBR2" s="468"/>
      <c r="JBS2" s="468"/>
      <c r="JBT2" s="468"/>
      <c r="JBU2" s="468"/>
      <c r="JBV2" s="468"/>
      <c r="JBW2" s="468"/>
      <c r="JBX2" s="468"/>
      <c r="JBY2" s="468"/>
      <c r="JBZ2" s="468"/>
      <c r="JCA2" s="468"/>
      <c r="JCB2" s="468"/>
      <c r="JCC2" s="468"/>
      <c r="JCD2" s="468"/>
      <c r="JCE2" s="468"/>
      <c r="JCF2" s="468"/>
      <c r="JCG2" s="468"/>
      <c r="JCH2" s="468"/>
      <c r="JCI2" s="468"/>
      <c r="JCJ2" s="468"/>
      <c r="JCK2" s="468"/>
      <c r="JCL2" s="468"/>
      <c r="JCM2" s="468"/>
      <c r="JCN2" s="468"/>
      <c r="JCO2" s="468"/>
      <c r="JCP2" s="468"/>
      <c r="JCQ2" s="468"/>
      <c r="JCR2" s="468"/>
      <c r="JCS2" s="468"/>
      <c r="JCT2" s="468"/>
      <c r="JCU2" s="468"/>
      <c r="JCV2" s="468"/>
      <c r="JCW2" s="468"/>
      <c r="JCX2" s="468"/>
      <c r="JCY2" s="468"/>
      <c r="JCZ2" s="468"/>
      <c r="JDA2" s="468"/>
      <c r="JDB2" s="468"/>
      <c r="JDC2" s="468"/>
      <c r="JDD2" s="468"/>
      <c r="JDE2" s="468"/>
      <c r="JDF2" s="468"/>
      <c r="JDG2" s="468"/>
      <c r="JDH2" s="468"/>
      <c r="JDI2" s="468"/>
      <c r="JDJ2" s="468"/>
      <c r="JDK2" s="468"/>
      <c r="JDL2" s="468"/>
      <c r="JDM2" s="468"/>
      <c r="JDN2" s="468"/>
      <c r="JDO2" s="468"/>
      <c r="JDP2" s="468"/>
      <c r="JDQ2" s="468"/>
      <c r="JDR2" s="468"/>
      <c r="JDS2" s="468"/>
      <c r="JDT2" s="468"/>
      <c r="JDU2" s="468"/>
      <c r="JDV2" s="468"/>
      <c r="JDW2" s="468"/>
      <c r="JDX2" s="468"/>
      <c r="JDY2" s="468"/>
      <c r="JDZ2" s="468"/>
      <c r="JEA2" s="468"/>
      <c r="JEB2" s="468"/>
      <c r="JEC2" s="468"/>
      <c r="JED2" s="468"/>
      <c r="JEE2" s="468"/>
      <c r="JEF2" s="468"/>
      <c r="JEG2" s="468"/>
      <c r="JEH2" s="468"/>
      <c r="JEI2" s="468"/>
      <c r="JEJ2" s="468"/>
      <c r="JEK2" s="468"/>
      <c r="JEL2" s="468"/>
      <c r="JEM2" s="468"/>
      <c r="JEN2" s="468"/>
      <c r="JEO2" s="468"/>
      <c r="JEP2" s="468"/>
      <c r="JEQ2" s="468"/>
      <c r="JER2" s="468"/>
      <c r="JES2" s="468"/>
      <c r="JET2" s="468"/>
      <c r="JEU2" s="468"/>
      <c r="JEV2" s="468"/>
      <c r="JEW2" s="468"/>
      <c r="JEX2" s="468"/>
      <c r="JEY2" s="468"/>
      <c r="JEZ2" s="468"/>
      <c r="JFA2" s="468"/>
      <c r="JFB2" s="468"/>
      <c r="JFC2" s="468"/>
      <c r="JFD2" s="468"/>
      <c r="JFE2" s="468"/>
      <c r="JFF2" s="468"/>
      <c r="JFG2" s="468"/>
      <c r="JFH2" s="468"/>
      <c r="JFI2" s="468"/>
      <c r="JFJ2" s="468"/>
      <c r="JFK2" s="468"/>
      <c r="JFL2" s="468"/>
      <c r="JFM2" s="468"/>
      <c r="JFN2" s="468"/>
      <c r="JFO2" s="468"/>
      <c r="JFP2" s="468"/>
      <c r="JFQ2" s="468"/>
      <c r="JFR2" s="468"/>
      <c r="JFS2" s="468"/>
      <c r="JFT2" s="468"/>
      <c r="JFU2" s="468"/>
      <c r="JFV2" s="468"/>
      <c r="JFW2" s="468"/>
      <c r="JFX2" s="468"/>
      <c r="JFY2" s="468"/>
      <c r="JFZ2" s="468"/>
      <c r="JGA2" s="468"/>
      <c r="JGB2" s="468"/>
      <c r="JGC2" s="468"/>
      <c r="JGD2" s="468"/>
      <c r="JGE2" s="468"/>
      <c r="JGF2" s="468"/>
      <c r="JGG2" s="468"/>
      <c r="JGH2" s="468"/>
      <c r="JGI2" s="468"/>
      <c r="JGJ2" s="468"/>
      <c r="JGK2" s="468"/>
      <c r="JGL2" s="468"/>
      <c r="JGM2" s="468"/>
      <c r="JGN2" s="468"/>
      <c r="JGO2" s="468"/>
      <c r="JGP2" s="468"/>
      <c r="JGQ2" s="468"/>
      <c r="JGR2" s="468"/>
      <c r="JGS2" s="468"/>
      <c r="JGT2" s="468"/>
      <c r="JGU2" s="468"/>
      <c r="JGV2" s="468"/>
      <c r="JGW2" s="468"/>
      <c r="JGX2" s="468"/>
      <c r="JGY2" s="468"/>
      <c r="JGZ2" s="468"/>
      <c r="JHA2" s="468"/>
      <c r="JHB2" s="468"/>
      <c r="JHC2" s="468"/>
      <c r="JHD2" s="468"/>
      <c r="JHE2" s="468"/>
      <c r="JHF2" s="468"/>
      <c r="JHG2" s="468"/>
      <c r="JHH2" s="468"/>
      <c r="JHI2" s="468"/>
      <c r="JHJ2" s="468"/>
      <c r="JHK2" s="468"/>
      <c r="JHL2" s="468"/>
      <c r="JHM2" s="468"/>
      <c r="JHN2" s="468"/>
      <c r="JHO2" s="468"/>
      <c r="JHP2" s="468"/>
      <c r="JHQ2" s="468"/>
      <c r="JHR2" s="468"/>
      <c r="JHS2" s="468"/>
      <c r="JHT2" s="468"/>
      <c r="JHU2" s="468"/>
      <c r="JHV2" s="468"/>
      <c r="JHW2" s="468"/>
      <c r="JHX2" s="468"/>
      <c r="JHY2" s="468"/>
      <c r="JHZ2" s="468"/>
      <c r="JIA2" s="468"/>
      <c r="JIB2" s="468"/>
      <c r="JIC2" s="468"/>
      <c r="JID2" s="468"/>
      <c r="JIE2" s="468"/>
      <c r="JIF2" s="468"/>
      <c r="JIG2" s="468"/>
      <c r="JIH2" s="468"/>
      <c r="JII2" s="468"/>
      <c r="JIJ2" s="468"/>
      <c r="JIK2" s="468"/>
      <c r="JIL2" s="468"/>
      <c r="JIM2" s="468"/>
      <c r="JIN2" s="468"/>
      <c r="JIO2" s="468"/>
      <c r="JIP2" s="468"/>
      <c r="JIQ2" s="468"/>
      <c r="JIR2" s="468"/>
      <c r="JIS2" s="468"/>
      <c r="JIT2" s="468"/>
      <c r="JIU2" s="468"/>
      <c r="JIV2" s="468"/>
      <c r="JIW2" s="468"/>
      <c r="JIX2" s="468"/>
      <c r="JIY2" s="468"/>
      <c r="JIZ2" s="468"/>
      <c r="JJA2" s="468"/>
      <c r="JJB2" s="468"/>
      <c r="JJC2" s="468"/>
      <c r="JJD2" s="468"/>
      <c r="JJE2" s="468"/>
      <c r="JJF2" s="468"/>
      <c r="JJG2" s="468"/>
      <c r="JJH2" s="468"/>
      <c r="JJI2" s="468"/>
      <c r="JJJ2" s="468"/>
      <c r="JJK2" s="468"/>
      <c r="JJL2" s="468"/>
      <c r="JJM2" s="468"/>
      <c r="JJN2" s="468"/>
      <c r="JJO2" s="468"/>
      <c r="JJP2" s="468"/>
      <c r="JJQ2" s="468"/>
      <c r="JJR2" s="468"/>
      <c r="JJS2" s="468"/>
      <c r="JJT2" s="468"/>
      <c r="JJU2" s="468"/>
      <c r="JJV2" s="468"/>
      <c r="JJW2" s="468"/>
      <c r="JJX2" s="468"/>
      <c r="JJY2" s="468"/>
      <c r="JJZ2" s="468"/>
      <c r="JKA2" s="468"/>
      <c r="JKB2" s="468"/>
      <c r="JKC2" s="468"/>
      <c r="JKD2" s="468"/>
      <c r="JKE2" s="468"/>
      <c r="JKF2" s="468"/>
      <c r="JKG2" s="468"/>
      <c r="JKH2" s="468"/>
      <c r="JKI2" s="468"/>
      <c r="JKJ2" s="468"/>
      <c r="JKK2" s="468"/>
      <c r="JKL2" s="468"/>
      <c r="JKM2" s="468"/>
      <c r="JKN2" s="468"/>
      <c r="JKO2" s="468"/>
      <c r="JKP2" s="468"/>
      <c r="JKQ2" s="468"/>
      <c r="JKR2" s="468"/>
      <c r="JKS2" s="468"/>
      <c r="JKT2" s="468"/>
      <c r="JKU2" s="468"/>
      <c r="JKV2" s="468"/>
      <c r="JKW2" s="468"/>
      <c r="JKX2" s="468"/>
      <c r="JKY2" s="468"/>
      <c r="JKZ2" s="468"/>
      <c r="JLA2" s="468"/>
      <c r="JLB2" s="468"/>
      <c r="JLC2" s="468"/>
      <c r="JLD2" s="468"/>
      <c r="JLE2" s="468"/>
      <c r="JLF2" s="468"/>
      <c r="JLG2" s="468"/>
      <c r="JLH2" s="468"/>
      <c r="JLI2" s="468"/>
      <c r="JLJ2" s="468"/>
      <c r="JLK2" s="468"/>
      <c r="JLL2" s="468"/>
      <c r="JLM2" s="468"/>
      <c r="JLN2" s="468"/>
      <c r="JLO2" s="468"/>
      <c r="JLP2" s="468"/>
      <c r="JLQ2" s="468"/>
      <c r="JLR2" s="468"/>
      <c r="JLS2" s="468"/>
      <c r="JLT2" s="468"/>
      <c r="JLU2" s="468"/>
      <c r="JLV2" s="468"/>
      <c r="JLW2" s="468"/>
      <c r="JLX2" s="468"/>
      <c r="JLY2" s="468"/>
      <c r="JLZ2" s="468"/>
      <c r="JMA2" s="468"/>
      <c r="JMB2" s="468"/>
      <c r="JMC2" s="468"/>
      <c r="JMD2" s="468"/>
      <c r="JME2" s="468"/>
      <c r="JMF2" s="468"/>
      <c r="JMG2" s="468"/>
      <c r="JMH2" s="468"/>
      <c r="JMI2" s="468"/>
      <c r="JMJ2" s="468"/>
      <c r="JMK2" s="468"/>
      <c r="JML2" s="468"/>
      <c r="JMM2" s="468"/>
      <c r="JMN2" s="468"/>
      <c r="JMO2" s="468"/>
      <c r="JMP2" s="468"/>
      <c r="JMQ2" s="468"/>
      <c r="JMR2" s="468"/>
      <c r="JMS2" s="468"/>
      <c r="JMT2" s="468"/>
      <c r="JMU2" s="468"/>
      <c r="JMV2" s="468"/>
      <c r="JMW2" s="468"/>
      <c r="JMX2" s="468"/>
      <c r="JMY2" s="468"/>
      <c r="JMZ2" s="468"/>
      <c r="JNA2" s="468"/>
      <c r="JNB2" s="468"/>
      <c r="JNC2" s="468"/>
      <c r="JND2" s="468"/>
      <c r="JNE2" s="468"/>
      <c r="JNF2" s="468"/>
      <c r="JNG2" s="468"/>
      <c r="JNH2" s="468"/>
      <c r="JNI2" s="468"/>
      <c r="JNJ2" s="468"/>
      <c r="JNK2" s="468"/>
      <c r="JNL2" s="468"/>
      <c r="JNM2" s="468"/>
      <c r="JNN2" s="468"/>
      <c r="JNO2" s="468"/>
      <c r="JNP2" s="468"/>
      <c r="JNQ2" s="468"/>
      <c r="JNR2" s="468"/>
      <c r="JNS2" s="468"/>
      <c r="JNT2" s="468"/>
      <c r="JNU2" s="468"/>
      <c r="JNV2" s="468"/>
      <c r="JNW2" s="468"/>
      <c r="JNX2" s="468"/>
      <c r="JNY2" s="468"/>
      <c r="JNZ2" s="468"/>
      <c r="JOA2" s="468"/>
      <c r="JOB2" s="468"/>
      <c r="JOC2" s="468"/>
      <c r="JOD2" s="468"/>
      <c r="JOE2" s="468"/>
      <c r="JOF2" s="468"/>
      <c r="JOG2" s="468"/>
      <c r="JOH2" s="468"/>
      <c r="JOI2" s="468"/>
      <c r="JOJ2" s="468"/>
      <c r="JOK2" s="468"/>
      <c r="JOL2" s="468"/>
      <c r="JOM2" s="468"/>
      <c r="JON2" s="468"/>
      <c r="JOO2" s="468"/>
      <c r="JOP2" s="468"/>
      <c r="JOQ2" s="468"/>
      <c r="JOR2" s="468"/>
      <c r="JOS2" s="468"/>
      <c r="JOT2" s="468"/>
      <c r="JOU2" s="468"/>
      <c r="JOV2" s="468"/>
      <c r="JOW2" s="468"/>
      <c r="JOX2" s="468"/>
      <c r="JOY2" s="468"/>
      <c r="JOZ2" s="468"/>
      <c r="JPA2" s="468"/>
      <c r="JPB2" s="468"/>
      <c r="JPC2" s="468"/>
      <c r="JPD2" s="468"/>
      <c r="JPE2" s="468"/>
      <c r="JPF2" s="468"/>
      <c r="JPG2" s="468"/>
      <c r="JPH2" s="468"/>
      <c r="JPI2" s="468"/>
      <c r="JPJ2" s="468"/>
      <c r="JPK2" s="468"/>
      <c r="JPL2" s="468"/>
      <c r="JPM2" s="468"/>
      <c r="JPN2" s="468"/>
      <c r="JPO2" s="468"/>
      <c r="JPP2" s="468"/>
      <c r="JPQ2" s="468"/>
      <c r="JPR2" s="468"/>
      <c r="JPS2" s="468"/>
      <c r="JPT2" s="468"/>
      <c r="JPU2" s="468"/>
      <c r="JPV2" s="468"/>
      <c r="JPW2" s="468"/>
      <c r="JPX2" s="468"/>
      <c r="JPY2" s="468"/>
      <c r="JPZ2" s="468"/>
      <c r="JQA2" s="468"/>
      <c r="JQB2" s="468"/>
      <c r="JQC2" s="468"/>
      <c r="JQD2" s="468"/>
      <c r="JQE2" s="468"/>
      <c r="JQF2" s="468"/>
      <c r="JQG2" s="468"/>
      <c r="JQH2" s="468"/>
      <c r="JQI2" s="468"/>
      <c r="JQJ2" s="468"/>
      <c r="JQK2" s="468"/>
      <c r="JQL2" s="468"/>
      <c r="JQM2" s="468"/>
      <c r="JQN2" s="468"/>
      <c r="JQO2" s="468"/>
      <c r="JQP2" s="468"/>
      <c r="JQQ2" s="468"/>
      <c r="JQR2" s="468"/>
      <c r="JQS2" s="468"/>
      <c r="JQT2" s="468"/>
      <c r="JQU2" s="468"/>
      <c r="JQV2" s="468"/>
      <c r="JQW2" s="468"/>
      <c r="JQX2" s="468"/>
      <c r="JQY2" s="468"/>
      <c r="JQZ2" s="468"/>
      <c r="JRA2" s="468"/>
      <c r="JRB2" s="468"/>
      <c r="JRC2" s="468"/>
      <c r="JRD2" s="468"/>
      <c r="JRE2" s="468"/>
      <c r="JRF2" s="468"/>
      <c r="JRG2" s="468"/>
      <c r="JRH2" s="468"/>
      <c r="JRI2" s="468"/>
      <c r="JRJ2" s="468"/>
      <c r="JRK2" s="468"/>
      <c r="JRL2" s="468"/>
      <c r="JRM2" s="468"/>
      <c r="JRN2" s="468"/>
      <c r="JRO2" s="468"/>
      <c r="JRP2" s="468"/>
      <c r="JRQ2" s="468"/>
      <c r="JRR2" s="468"/>
      <c r="JRS2" s="468"/>
      <c r="JRT2" s="468"/>
      <c r="JRU2" s="468"/>
      <c r="JRV2" s="468"/>
      <c r="JRW2" s="468"/>
      <c r="JRX2" s="468"/>
      <c r="JRY2" s="468"/>
      <c r="JRZ2" s="468"/>
      <c r="JSA2" s="468"/>
      <c r="JSB2" s="468"/>
      <c r="JSC2" s="468"/>
      <c r="JSD2" s="468"/>
      <c r="JSE2" s="468"/>
      <c r="JSF2" s="468"/>
      <c r="JSG2" s="468"/>
      <c r="JSH2" s="468"/>
      <c r="JSI2" s="468"/>
      <c r="JSJ2" s="468"/>
      <c r="JSK2" s="468"/>
      <c r="JSL2" s="468"/>
      <c r="JSM2" s="468"/>
      <c r="JSN2" s="468"/>
      <c r="JSO2" s="468"/>
      <c r="JSP2" s="468"/>
      <c r="JSQ2" s="468"/>
      <c r="JSR2" s="468"/>
      <c r="JSS2" s="468"/>
      <c r="JST2" s="468"/>
      <c r="JSU2" s="468"/>
      <c r="JSV2" s="468"/>
      <c r="JSW2" s="468"/>
      <c r="JSX2" s="468"/>
      <c r="JSY2" s="468"/>
      <c r="JSZ2" s="468"/>
      <c r="JTA2" s="468"/>
      <c r="JTB2" s="468"/>
      <c r="JTC2" s="468"/>
      <c r="JTD2" s="468"/>
      <c r="JTE2" s="468"/>
      <c r="JTF2" s="468"/>
      <c r="JTG2" s="468"/>
      <c r="JTH2" s="468"/>
      <c r="JTI2" s="468"/>
      <c r="JTJ2" s="468"/>
      <c r="JTK2" s="468"/>
      <c r="JTL2" s="468"/>
      <c r="JTM2" s="468"/>
      <c r="JTN2" s="468"/>
      <c r="JTO2" s="468"/>
      <c r="JTP2" s="468"/>
      <c r="JTQ2" s="468"/>
      <c r="JTR2" s="468"/>
      <c r="JTS2" s="468"/>
      <c r="JTT2" s="468"/>
      <c r="JTU2" s="468"/>
      <c r="JTV2" s="468"/>
      <c r="JTW2" s="468"/>
      <c r="JTX2" s="468"/>
      <c r="JTY2" s="468"/>
      <c r="JTZ2" s="468"/>
      <c r="JUA2" s="468"/>
      <c r="JUB2" s="468"/>
      <c r="JUC2" s="468"/>
      <c r="JUD2" s="468"/>
      <c r="JUE2" s="468"/>
      <c r="JUF2" s="468"/>
      <c r="JUG2" s="468"/>
      <c r="JUH2" s="468"/>
      <c r="JUI2" s="468"/>
      <c r="JUJ2" s="468"/>
      <c r="JUK2" s="468"/>
      <c r="JUL2" s="468"/>
      <c r="JUM2" s="468"/>
      <c r="JUN2" s="468"/>
      <c r="JUO2" s="468"/>
      <c r="JUP2" s="468"/>
      <c r="JUQ2" s="468"/>
      <c r="JUR2" s="468"/>
      <c r="JUS2" s="468"/>
      <c r="JUT2" s="468"/>
      <c r="JUU2" s="468"/>
      <c r="JUV2" s="468"/>
      <c r="JUW2" s="468"/>
      <c r="JUX2" s="468"/>
      <c r="JUY2" s="468"/>
      <c r="JUZ2" s="468"/>
      <c r="JVA2" s="468"/>
      <c r="JVB2" s="468"/>
      <c r="JVC2" s="468"/>
      <c r="JVD2" s="468"/>
      <c r="JVE2" s="468"/>
      <c r="JVF2" s="468"/>
      <c r="JVG2" s="468"/>
      <c r="JVH2" s="468"/>
      <c r="JVI2" s="468"/>
      <c r="JVJ2" s="468"/>
      <c r="JVK2" s="468"/>
      <c r="JVL2" s="468"/>
      <c r="JVM2" s="468"/>
      <c r="JVN2" s="468"/>
      <c r="JVO2" s="468"/>
      <c r="JVP2" s="468"/>
      <c r="JVQ2" s="468"/>
      <c r="JVR2" s="468"/>
      <c r="JVS2" s="468"/>
      <c r="JVT2" s="468"/>
      <c r="JVU2" s="468"/>
      <c r="JVV2" s="468"/>
      <c r="JVW2" s="468"/>
      <c r="JVX2" s="468"/>
      <c r="JVY2" s="468"/>
      <c r="JVZ2" s="468"/>
      <c r="JWA2" s="468"/>
      <c r="JWB2" s="468"/>
      <c r="JWC2" s="468"/>
      <c r="JWD2" s="468"/>
      <c r="JWE2" s="468"/>
      <c r="JWF2" s="468"/>
      <c r="JWG2" s="468"/>
      <c r="JWH2" s="468"/>
      <c r="JWI2" s="468"/>
      <c r="JWJ2" s="468"/>
      <c r="JWK2" s="468"/>
      <c r="JWL2" s="468"/>
      <c r="JWM2" s="468"/>
      <c r="JWN2" s="468"/>
      <c r="JWO2" s="468"/>
      <c r="JWP2" s="468"/>
      <c r="JWQ2" s="468"/>
      <c r="JWR2" s="468"/>
      <c r="JWS2" s="468"/>
      <c r="JWT2" s="468"/>
      <c r="JWU2" s="468"/>
      <c r="JWV2" s="468"/>
      <c r="JWW2" s="468"/>
      <c r="JWX2" s="468"/>
      <c r="JWY2" s="468"/>
      <c r="JWZ2" s="468"/>
      <c r="JXA2" s="468"/>
      <c r="JXB2" s="468"/>
      <c r="JXC2" s="468"/>
      <c r="JXD2" s="468"/>
      <c r="JXE2" s="468"/>
      <c r="JXF2" s="468"/>
      <c r="JXG2" s="468"/>
      <c r="JXH2" s="468"/>
      <c r="JXI2" s="468"/>
      <c r="JXJ2" s="468"/>
      <c r="JXK2" s="468"/>
      <c r="JXL2" s="468"/>
      <c r="JXM2" s="468"/>
      <c r="JXN2" s="468"/>
      <c r="JXO2" s="468"/>
      <c r="JXP2" s="468"/>
      <c r="JXQ2" s="468"/>
      <c r="JXR2" s="468"/>
      <c r="JXS2" s="468"/>
      <c r="JXT2" s="468"/>
      <c r="JXU2" s="468"/>
      <c r="JXV2" s="468"/>
      <c r="JXW2" s="468"/>
      <c r="JXX2" s="468"/>
      <c r="JXY2" s="468"/>
      <c r="JXZ2" s="468"/>
      <c r="JYA2" s="468"/>
      <c r="JYB2" s="468"/>
      <c r="JYC2" s="468"/>
      <c r="JYD2" s="468"/>
      <c r="JYE2" s="468"/>
      <c r="JYF2" s="468"/>
      <c r="JYG2" s="468"/>
      <c r="JYH2" s="468"/>
      <c r="JYI2" s="468"/>
      <c r="JYJ2" s="468"/>
      <c r="JYK2" s="468"/>
      <c r="JYL2" s="468"/>
      <c r="JYM2" s="468"/>
      <c r="JYN2" s="468"/>
      <c r="JYO2" s="468"/>
      <c r="JYP2" s="468"/>
      <c r="JYQ2" s="468"/>
      <c r="JYR2" s="468"/>
      <c r="JYS2" s="468"/>
      <c r="JYT2" s="468"/>
      <c r="JYU2" s="468"/>
      <c r="JYV2" s="468"/>
      <c r="JYW2" s="468"/>
      <c r="JYX2" s="468"/>
      <c r="JYY2" s="468"/>
      <c r="JYZ2" s="468"/>
      <c r="JZA2" s="468"/>
      <c r="JZB2" s="468"/>
      <c r="JZC2" s="468"/>
      <c r="JZD2" s="468"/>
      <c r="JZE2" s="468"/>
      <c r="JZF2" s="468"/>
      <c r="JZG2" s="468"/>
      <c r="JZH2" s="468"/>
      <c r="JZI2" s="468"/>
      <c r="JZJ2" s="468"/>
      <c r="JZK2" s="468"/>
      <c r="JZL2" s="468"/>
      <c r="JZM2" s="468"/>
      <c r="JZN2" s="468"/>
      <c r="JZO2" s="468"/>
      <c r="JZP2" s="468"/>
      <c r="JZQ2" s="468"/>
      <c r="JZR2" s="468"/>
      <c r="JZS2" s="468"/>
      <c r="JZT2" s="468"/>
      <c r="JZU2" s="468"/>
      <c r="JZV2" s="468"/>
      <c r="JZW2" s="468"/>
      <c r="JZX2" s="468"/>
      <c r="JZY2" s="468"/>
      <c r="JZZ2" s="468"/>
      <c r="KAA2" s="468"/>
      <c r="KAB2" s="468"/>
      <c r="KAC2" s="468"/>
      <c r="KAD2" s="468"/>
      <c r="KAE2" s="468"/>
      <c r="KAF2" s="468"/>
      <c r="KAG2" s="468"/>
      <c r="KAH2" s="468"/>
      <c r="KAI2" s="468"/>
      <c r="KAJ2" s="468"/>
      <c r="KAK2" s="468"/>
      <c r="KAL2" s="468"/>
      <c r="KAM2" s="468"/>
      <c r="KAN2" s="468"/>
      <c r="KAO2" s="468"/>
      <c r="KAP2" s="468"/>
      <c r="KAQ2" s="468"/>
      <c r="KAR2" s="468"/>
      <c r="KAS2" s="468"/>
      <c r="KAT2" s="468"/>
      <c r="KAU2" s="468"/>
      <c r="KAV2" s="468"/>
      <c r="KAW2" s="468"/>
      <c r="KAX2" s="468"/>
      <c r="KAY2" s="468"/>
      <c r="KAZ2" s="468"/>
      <c r="KBA2" s="468"/>
      <c r="KBB2" s="468"/>
      <c r="KBC2" s="468"/>
      <c r="KBD2" s="468"/>
      <c r="KBE2" s="468"/>
      <c r="KBF2" s="468"/>
      <c r="KBG2" s="468"/>
      <c r="KBH2" s="468"/>
      <c r="KBI2" s="468"/>
      <c r="KBJ2" s="468"/>
      <c r="KBK2" s="468"/>
      <c r="KBL2" s="468"/>
      <c r="KBM2" s="468"/>
      <c r="KBN2" s="468"/>
      <c r="KBO2" s="468"/>
      <c r="KBP2" s="468"/>
      <c r="KBQ2" s="468"/>
      <c r="KBR2" s="468"/>
      <c r="KBS2" s="468"/>
      <c r="KBT2" s="468"/>
      <c r="KBU2" s="468"/>
      <c r="KBV2" s="468"/>
      <c r="KBW2" s="468"/>
      <c r="KBX2" s="468"/>
      <c r="KBY2" s="468"/>
      <c r="KBZ2" s="468"/>
      <c r="KCA2" s="468"/>
      <c r="KCB2" s="468"/>
      <c r="KCC2" s="468"/>
      <c r="KCD2" s="468"/>
      <c r="KCE2" s="468"/>
      <c r="KCF2" s="468"/>
      <c r="KCG2" s="468"/>
      <c r="KCH2" s="468"/>
      <c r="KCI2" s="468"/>
      <c r="KCJ2" s="468"/>
      <c r="KCK2" s="468"/>
      <c r="KCL2" s="468"/>
      <c r="KCM2" s="468"/>
      <c r="KCN2" s="468"/>
      <c r="KCO2" s="468"/>
      <c r="KCP2" s="468"/>
      <c r="KCQ2" s="468"/>
      <c r="KCR2" s="468"/>
      <c r="KCS2" s="468"/>
      <c r="KCT2" s="468"/>
      <c r="KCU2" s="468"/>
      <c r="KCV2" s="468"/>
      <c r="KCW2" s="468"/>
      <c r="KCX2" s="468"/>
      <c r="KCY2" s="468"/>
      <c r="KCZ2" s="468"/>
      <c r="KDA2" s="468"/>
      <c r="KDB2" s="468"/>
      <c r="KDC2" s="468"/>
      <c r="KDD2" s="468"/>
      <c r="KDE2" s="468"/>
      <c r="KDF2" s="468"/>
      <c r="KDG2" s="468"/>
      <c r="KDH2" s="468"/>
      <c r="KDI2" s="468"/>
      <c r="KDJ2" s="468"/>
      <c r="KDK2" s="468"/>
      <c r="KDL2" s="468"/>
      <c r="KDM2" s="468"/>
      <c r="KDN2" s="468"/>
      <c r="KDO2" s="468"/>
      <c r="KDP2" s="468"/>
      <c r="KDQ2" s="468"/>
      <c r="KDR2" s="468"/>
      <c r="KDS2" s="468"/>
      <c r="KDT2" s="468"/>
      <c r="KDU2" s="468"/>
      <c r="KDV2" s="468"/>
      <c r="KDW2" s="468"/>
      <c r="KDX2" s="468"/>
      <c r="KDY2" s="468"/>
      <c r="KDZ2" s="468"/>
      <c r="KEA2" s="468"/>
      <c r="KEB2" s="468"/>
      <c r="KEC2" s="468"/>
      <c r="KED2" s="468"/>
      <c r="KEE2" s="468"/>
      <c r="KEF2" s="468"/>
      <c r="KEG2" s="468"/>
      <c r="KEH2" s="468"/>
      <c r="KEI2" s="468"/>
      <c r="KEJ2" s="468"/>
      <c r="KEK2" s="468"/>
      <c r="KEL2" s="468"/>
      <c r="KEM2" s="468"/>
      <c r="KEN2" s="468"/>
      <c r="KEO2" s="468"/>
      <c r="KEP2" s="468"/>
      <c r="KEQ2" s="468"/>
      <c r="KER2" s="468"/>
      <c r="KES2" s="468"/>
      <c r="KET2" s="468"/>
      <c r="KEU2" s="468"/>
      <c r="KEV2" s="468"/>
      <c r="KEW2" s="468"/>
      <c r="KEX2" s="468"/>
      <c r="KEY2" s="468"/>
      <c r="KEZ2" s="468"/>
      <c r="KFA2" s="468"/>
      <c r="KFB2" s="468"/>
      <c r="KFC2" s="468"/>
      <c r="KFD2" s="468"/>
      <c r="KFE2" s="468"/>
      <c r="KFF2" s="468"/>
      <c r="KFG2" s="468"/>
      <c r="KFH2" s="468"/>
      <c r="KFI2" s="468"/>
      <c r="KFJ2" s="468"/>
      <c r="KFK2" s="468"/>
      <c r="KFL2" s="468"/>
      <c r="KFM2" s="468"/>
      <c r="KFN2" s="468"/>
      <c r="KFO2" s="468"/>
      <c r="KFP2" s="468"/>
      <c r="KFQ2" s="468"/>
      <c r="KFR2" s="468"/>
      <c r="KFS2" s="468"/>
      <c r="KFT2" s="468"/>
      <c r="KFU2" s="468"/>
      <c r="KFV2" s="468"/>
      <c r="KFW2" s="468"/>
      <c r="KFX2" s="468"/>
      <c r="KFY2" s="468"/>
      <c r="KFZ2" s="468"/>
      <c r="KGA2" s="468"/>
      <c r="KGB2" s="468"/>
      <c r="KGC2" s="468"/>
      <c r="KGD2" s="468"/>
      <c r="KGE2" s="468"/>
      <c r="KGF2" s="468"/>
      <c r="KGG2" s="468"/>
      <c r="KGH2" s="468"/>
      <c r="KGI2" s="468"/>
      <c r="KGJ2" s="468"/>
      <c r="KGK2" s="468"/>
      <c r="KGL2" s="468"/>
      <c r="KGM2" s="468"/>
      <c r="KGN2" s="468"/>
      <c r="KGO2" s="468"/>
      <c r="KGP2" s="468"/>
      <c r="KGQ2" s="468"/>
      <c r="KGR2" s="468"/>
      <c r="KGS2" s="468"/>
      <c r="KGT2" s="468"/>
      <c r="KGU2" s="468"/>
      <c r="KGV2" s="468"/>
      <c r="KGW2" s="468"/>
      <c r="KGX2" s="468"/>
      <c r="KGY2" s="468"/>
      <c r="KGZ2" s="468"/>
      <c r="KHA2" s="468"/>
      <c r="KHB2" s="468"/>
      <c r="KHC2" s="468"/>
      <c r="KHD2" s="468"/>
      <c r="KHE2" s="468"/>
      <c r="KHF2" s="468"/>
      <c r="KHG2" s="468"/>
      <c r="KHH2" s="468"/>
      <c r="KHI2" s="468"/>
      <c r="KHJ2" s="468"/>
      <c r="KHK2" s="468"/>
      <c r="KHL2" s="468"/>
      <c r="KHM2" s="468"/>
      <c r="KHN2" s="468"/>
      <c r="KHO2" s="468"/>
      <c r="KHP2" s="468"/>
      <c r="KHQ2" s="468"/>
      <c r="KHR2" s="468"/>
      <c r="KHS2" s="468"/>
      <c r="KHT2" s="468"/>
      <c r="KHU2" s="468"/>
      <c r="KHV2" s="468"/>
      <c r="KHW2" s="468"/>
      <c r="KHX2" s="468"/>
      <c r="KHY2" s="468"/>
      <c r="KHZ2" s="468"/>
      <c r="KIA2" s="468"/>
      <c r="KIB2" s="468"/>
      <c r="KIC2" s="468"/>
      <c r="KID2" s="468"/>
      <c r="KIE2" s="468"/>
      <c r="KIF2" s="468"/>
      <c r="KIG2" s="468"/>
      <c r="KIH2" s="468"/>
      <c r="KII2" s="468"/>
      <c r="KIJ2" s="468"/>
      <c r="KIK2" s="468"/>
      <c r="KIL2" s="468"/>
      <c r="KIM2" s="468"/>
      <c r="KIN2" s="468"/>
      <c r="KIO2" s="468"/>
      <c r="KIP2" s="468"/>
      <c r="KIQ2" s="468"/>
      <c r="KIR2" s="468"/>
      <c r="KIS2" s="468"/>
      <c r="KIT2" s="468"/>
      <c r="KIU2" s="468"/>
      <c r="KIV2" s="468"/>
      <c r="KIW2" s="468"/>
      <c r="KIX2" s="468"/>
      <c r="KIY2" s="468"/>
      <c r="KIZ2" s="468"/>
      <c r="KJA2" s="468"/>
      <c r="KJB2" s="468"/>
      <c r="KJC2" s="468"/>
      <c r="KJD2" s="468"/>
      <c r="KJE2" s="468"/>
      <c r="KJF2" s="468"/>
      <c r="KJG2" s="468"/>
      <c r="KJH2" s="468"/>
      <c r="KJI2" s="468"/>
      <c r="KJJ2" s="468"/>
      <c r="KJK2" s="468"/>
      <c r="KJL2" s="468"/>
      <c r="KJM2" s="468"/>
      <c r="KJN2" s="468"/>
      <c r="KJO2" s="468"/>
      <c r="KJP2" s="468"/>
      <c r="KJQ2" s="468"/>
      <c r="KJR2" s="468"/>
      <c r="KJS2" s="468"/>
      <c r="KJT2" s="468"/>
      <c r="KJU2" s="468"/>
      <c r="KJV2" s="468"/>
      <c r="KJW2" s="468"/>
      <c r="KJX2" s="468"/>
      <c r="KJY2" s="468"/>
      <c r="KJZ2" s="468"/>
      <c r="KKA2" s="468"/>
      <c r="KKB2" s="468"/>
      <c r="KKC2" s="468"/>
      <c r="KKD2" s="468"/>
      <c r="KKE2" s="468"/>
      <c r="KKF2" s="468"/>
      <c r="KKG2" s="468"/>
      <c r="KKH2" s="468"/>
      <c r="KKI2" s="468"/>
      <c r="KKJ2" s="468"/>
      <c r="KKK2" s="468"/>
      <c r="KKL2" s="468"/>
      <c r="KKM2" s="468"/>
      <c r="KKN2" s="468"/>
      <c r="KKO2" s="468"/>
      <c r="KKP2" s="468"/>
      <c r="KKQ2" s="468"/>
      <c r="KKR2" s="468"/>
      <c r="KKS2" s="468"/>
      <c r="KKT2" s="468"/>
      <c r="KKU2" s="468"/>
      <c r="KKV2" s="468"/>
      <c r="KKW2" s="468"/>
      <c r="KKX2" s="468"/>
      <c r="KKY2" s="468"/>
      <c r="KKZ2" s="468"/>
      <c r="KLA2" s="468"/>
      <c r="KLB2" s="468"/>
      <c r="KLC2" s="468"/>
      <c r="KLD2" s="468"/>
      <c r="KLE2" s="468"/>
      <c r="KLF2" s="468"/>
      <c r="KLG2" s="468"/>
      <c r="KLH2" s="468"/>
      <c r="KLI2" s="468"/>
      <c r="KLJ2" s="468"/>
      <c r="KLK2" s="468"/>
      <c r="KLL2" s="468"/>
      <c r="KLM2" s="468"/>
      <c r="KLN2" s="468"/>
      <c r="KLO2" s="468"/>
      <c r="KLP2" s="468"/>
      <c r="KLQ2" s="468"/>
      <c r="KLR2" s="468"/>
      <c r="KLS2" s="468"/>
      <c r="KLT2" s="468"/>
      <c r="KLU2" s="468"/>
      <c r="KLV2" s="468"/>
      <c r="KLW2" s="468"/>
      <c r="KLX2" s="468"/>
      <c r="KLY2" s="468"/>
      <c r="KLZ2" s="468"/>
      <c r="KMA2" s="468"/>
      <c r="KMB2" s="468"/>
      <c r="KMC2" s="468"/>
      <c r="KMD2" s="468"/>
      <c r="KME2" s="468"/>
      <c r="KMF2" s="468"/>
      <c r="KMG2" s="468"/>
      <c r="KMH2" s="468"/>
      <c r="KMI2" s="468"/>
      <c r="KMJ2" s="468"/>
      <c r="KMK2" s="468"/>
      <c r="KML2" s="468"/>
      <c r="KMM2" s="468"/>
      <c r="KMN2" s="468"/>
      <c r="KMO2" s="468"/>
      <c r="KMP2" s="468"/>
      <c r="KMQ2" s="468"/>
      <c r="KMR2" s="468"/>
      <c r="KMS2" s="468"/>
      <c r="KMT2" s="468"/>
      <c r="KMU2" s="468"/>
      <c r="KMV2" s="468"/>
      <c r="KMW2" s="468"/>
      <c r="KMX2" s="468"/>
      <c r="KMY2" s="468"/>
      <c r="KMZ2" s="468"/>
      <c r="KNA2" s="468"/>
      <c r="KNB2" s="468"/>
      <c r="KNC2" s="468"/>
      <c r="KND2" s="468"/>
      <c r="KNE2" s="468"/>
      <c r="KNF2" s="468"/>
      <c r="KNG2" s="468"/>
      <c r="KNH2" s="468"/>
      <c r="KNI2" s="468"/>
      <c r="KNJ2" s="468"/>
      <c r="KNK2" s="468"/>
      <c r="KNL2" s="468"/>
      <c r="KNM2" s="468"/>
      <c r="KNN2" s="468"/>
      <c r="KNO2" s="468"/>
      <c r="KNP2" s="468"/>
      <c r="KNQ2" s="468"/>
      <c r="KNR2" s="468"/>
      <c r="KNS2" s="468"/>
      <c r="KNT2" s="468"/>
      <c r="KNU2" s="468"/>
      <c r="KNV2" s="468"/>
      <c r="KNW2" s="468"/>
      <c r="KNX2" s="468"/>
      <c r="KNY2" s="468"/>
      <c r="KNZ2" s="468"/>
      <c r="KOA2" s="468"/>
      <c r="KOB2" s="468"/>
      <c r="KOC2" s="468"/>
      <c r="KOD2" s="468"/>
      <c r="KOE2" s="468"/>
      <c r="KOF2" s="468"/>
      <c r="KOG2" s="468"/>
      <c r="KOH2" s="468"/>
      <c r="KOI2" s="468"/>
      <c r="KOJ2" s="468"/>
      <c r="KOK2" s="468"/>
      <c r="KOL2" s="468"/>
      <c r="KOM2" s="468"/>
      <c r="KON2" s="468"/>
      <c r="KOO2" s="468"/>
      <c r="KOP2" s="468"/>
      <c r="KOQ2" s="468"/>
      <c r="KOR2" s="468"/>
      <c r="KOS2" s="468"/>
      <c r="KOT2" s="468"/>
      <c r="KOU2" s="468"/>
      <c r="KOV2" s="468"/>
      <c r="KOW2" s="468"/>
      <c r="KOX2" s="468"/>
      <c r="KOY2" s="468"/>
      <c r="KOZ2" s="468"/>
      <c r="KPA2" s="468"/>
      <c r="KPB2" s="468"/>
      <c r="KPC2" s="468"/>
      <c r="KPD2" s="468"/>
      <c r="KPE2" s="468"/>
      <c r="KPF2" s="468"/>
      <c r="KPG2" s="468"/>
      <c r="KPH2" s="468"/>
      <c r="KPI2" s="468"/>
      <c r="KPJ2" s="468"/>
      <c r="KPK2" s="468"/>
      <c r="KPL2" s="468"/>
      <c r="KPM2" s="468"/>
      <c r="KPN2" s="468"/>
      <c r="KPO2" s="468"/>
      <c r="KPP2" s="468"/>
      <c r="KPQ2" s="468"/>
      <c r="KPR2" s="468"/>
      <c r="KPS2" s="468"/>
      <c r="KPT2" s="468"/>
      <c r="KPU2" s="468"/>
      <c r="KPV2" s="468"/>
      <c r="KPW2" s="468"/>
      <c r="KPX2" s="468"/>
      <c r="KPY2" s="468"/>
      <c r="KPZ2" s="468"/>
      <c r="KQA2" s="468"/>
      <c r="KQB2" s="468"/>
      <c r="KQC2" s="468"/>
      <c r="KQD2" s="468"/>
      <c r="KQE2" s="468"/>
      <c r="KQF2" s="468"/>
      <c r="KQG2" s="468"/>
      <c r="KQH2" s="468"/>
      <c r="KQI2" s="468"/>
      <c r="KQJ2" s="468"/>
      <c r="KQK2" s="468"/>
      <c r="KQL2" s="468"/>
      <c r="KQM2" s="468"/>
      <c r="KQN2" s="468"/>
      <c r="KQO2" s="468"/>
      <c r="KQP2" s="468"/>
      <c r="KQQ2" s="468"/>
      <c r="KQR2" s="468"/>
      <c r="KQS2" s="468"/>
      <c r="KQT2" s="468"/>
      <c r="KQU2" s="468"/>
      <c r="KQV2" s="468"/>
      <c r="KQW2" s="468"/>
      <c r="KQX2" s="468"/>
      <c r="KQY2" s="468"/>
      <c r="KQZ2" s="468"/>
      <c r="KRA2" s="468"/>
      <c r="KRB2" s="468"/>
      <c r="KRC2" s="468"/>
      <c r="KRD2" s="468"/>
      <c r="KRE2" s="468"/>
      <c r="KRF2" s="468"/>
      <c r="KRG2" s="468"/>
      <c r="KRH2" s="468"/>
      <c r="KRI2" s="468"/>
      <c r="KRJ2" s="468"/>
      <c r="KRK2" s="468"/>
      <c r="KRL2" s="468"/>
      <c r="KRM2" s="468"/>
      <c r="KRN2" s="468"/>
      <c r="KRO2" s="468"/>
      <c r="KRP2" s="468"/>
      <c r="KRQ2" s="468"/>
      <c r="KRR2" s="468"/>
      <c r="KRS2" s="468"/>
      <c r="KRT2" s="468"/>
      <c r="KRU2" s="468"/>
      <c r="KRV2" s="468"/>
      <c r="KRW2" s="468"/>
      <c r="KRX2" s="468"/>
      <c r="KRY2" s="468"/>
      <c r="KRZ2" s="468"/>
      <c r="KSA2" s="468"/>
      <c r="KSB2" s="468"/>
      <c r="KSC2" s="468"/>
      <c r="KSD2" s="468"/>
      <c r="KSE2" s="468"/>
      <c r="KSF2" s="468"/>
      <c r="KSG2" s="468"/>
      <c r="KSH2" s="468"/>
      <c r="KSI2" s="468"/>
      <c r="KSJ2" s="468"/>
      <c r="KSK2" s="468"/>
      <c r="KSL2" s="468"/>
      <c r="KSM2" s="468"/>
      <c r="KSN2" s="468"/>
      <c r="KSO2" s="468"/>
      <c r="KSP2" s="468"/>
      <c r="KSQ2" s="468"/>
      <c r="KSR2" s="468"/>
      <c r="KSS2" s="468"/>
      <c r="KST2" s="468"/>
      <c r="KSU2" s="468"/>
      <c r="KSV2" s="468"/>
      <c r="KSW2" s="468"/>
      <c r="KSX2" s="468"/>
      <c r="KSY2" s="468"/>
      <c r="KSZ2" s="468"/>
      <c r="KTA2" s="468"/>
      <c r="KTB2" s="468"/>
      <c r="KTC2" s="468"/>
      <c r="KTD2" s="468"/>
      <c r="KTE2" s="468"/>
      <c r="KTF2" s="468"/>
      <c r="KTG2" s="468"/>
      <c r="KTH2" s="468"/>
      <c r="KTI2" s="468"/>
      <c r="KTJ2" s="468"/>
      <c r="KTK2" s="468"/>
      <c r="KTL2" s="468"/>
      <c r="KTM2" s="468"/>
      <c r="KTN2" s="468"/>
      <c r="KTO2" s="468"/>
      <c r="KTP2" s="468"/>
      <c r="KTQ2" s="468"/>
      <c r="KTR2" s="468"/>
      <c r="KTS2" s="468"/>
      <c r="KTT2" s="468"/>
      <c r="KTU2" s="468"/>
      <c r="KTV2" s="468"/>
      <c r="KTW2" s="468"/>
      <c r="KTX2" s="468"/>
      <c r="KTY2" s="468"/>
      <c r="KTZ2" s="468"/>
      <c r="KUA2" s="468"/>
      <c r="KUB2" s="468"/>
      <c r="KUC2" s="468"/>
      <c r="KUD2" s="468"/>
      <c r="KUE2" s="468"/>
      <c r="KUF2" s="468"/>
      <c r="KUG2" s="468"/>
      <c r="KUH2" s="468"/>
      <c r="KUI2" s="468"/>
      <c r="KUJ2" s="468"/>
      <c r="KUK2" s="468"/>
      <c r="KUL2" s="468"/>
      <c r="KUM2" s="468"/>
      <c r="KUN2" s="468"/>
      <c r="KUO2" s="468"/>
      <c r="KUP2" s="468"/>
      <c r="KUQ2" s="468"/>
      <c r="KUR2" s="468"/>
      <c r="KUS2" s="468"/>
      <c r="KUT2" s="468"/>
      <c r="KUU2" s="468"/>
      <c r="KUV2" s="468"/>
      <c r="KUW2" s="468"/>
      <c r="KUX2" s="468"/>
      <c r="KUY2" s="468"/>
      <c r="KUZ2" s="468"/>
      <c r="KVA2" s="468"/>
      <c r="KVB2" s="468"/>
      <c r="KVC2" s="468"/>
      <c r="KVD2" s="468"/>
      <c r="KVE2" s="468"/>
      <c r="KVF2" s="468"/>
      <c r="KVG2" s="468"/>
      <c r="KVH2" s="468"/>
      <c r="KVI2" s="468"/>
      <c r="KVJ2" s="468"/>
      <c r="KVK2" s="468"/>
      <c r="KVL2" s="468"/>
      <c r="KVM2" s="468"/>
      <c r="KVN2" s="468"/>
      <c r="KVO2" s="468"/>
      <c r="KVP2" s="468"/>
      <c r="KVQ2" s="468"/>
      <c r="KVR2" s="468"/>
      <c r="KVS2" s="468"/>
      <c r="KVT2" s="468"/>
      <c r="KVU2" s="468"/>
      <c r="KVV2" s="468"/>
      <c r="KVW2" s="468"/>
      <c r="KVX2" s="468"/>
      <c r="KVY2" s="468"/>
      <c r="KVZ2" s="468"/>
      <c r="KWA2" s="468"/>
      <c r="KWB2" s="468"/>
      <c r="KWC2" s="468"/>
      <c r="KWD2" s="468"/>
      <c r="KWE2" s="468"/>
      <c r="KWF2" s="468"/>
      <c r="KWG2" s="468"/>
      <c r="KWH2" s="468"/>
      <c r="KWI2" s="468"/>
      <c r="KWJ2" s="468"/>
      <c r="KWK2" s="468"/>
      <c r="KWL2" s="468"/>
      <c r="KWM2" s="468"/>
      <c r="KWN2" s="468"/>
      <c r="KWO2" s="468"/>
      <c r="KWP2" s="468"/>
      <c r="KWQ2" s="468"/>
      <c r="KWR2" s="468"/>
      <c r="KWS2" s="468"/>
      <c r="KWT2" s="468"/>
      <c r="KWU2" s="468"/>
      <c r="KWV2" s="468"/>
      <c r="KWW2" s="468"/>
      <c r="KWX2" s="468"/>
      <c r="KWY2" s="468"/>
      <c r="KWZ2" s="468"/>
      <c r="KXA2" s="468"/>
      <c r="KXB2" s="468"/>
      <c r="KXC2" s="468"/>
      <c r="KXD2" s="468"/>
      <c r="KXE2" s="468"/>
      <c r="KXF2" s="468"/>
      <c r="KXG2" s="468"/>
      <c r="KXH2" s="468"/>
      <c r="KXI2" s="468"/>
      <c r="KXJ2" s="468"/>
      <c r="KXK2" s="468"/>
      <c r="KXL2" s="468"/>
      <c r="KXM2" s="468"/>
      <c r="KXN2" s="468"/>
      <c r="KXO2" s="468"/>
      <c r="KXP2" s="468"/>
      <c r="KXQ2" s="468"/>
      <c r="KXR2" s="468"/>
      <c r="KXS2" s="468"/>
      <c r="KXT2" s="468"/>
      <c r="KXU2" s="468"/>
      <c r="KXV2" s="468"/>
      <c r="KXW2" s="468"/>
      <c r="KXX2" s="468"/>
      <c r="KXY2" s="468"/>
      <c r="KXZ2" s="468"/>
      <c r="KYA2" s="468"/>
      <c r="KYB2" s="468"/>
      <c r="KYC2" s="468"/>
      <c r="KYD2" s="468"/>
      <c r="KYE2" s="468"/>
      <c r="KYF2" s="468"/>
      <c r="KYG2" s="468"/>
      <c r="KYH2" s="468"/>
      <c r="KYI2" s="468"/>
      <c r="KYJ2" s="468"/>
      <c r="KYK2" s="468"/>
      <c r="KYL2" s="468"/>
      <c r="KYM2" s="468"/>
      <c r="KYN2" s="468"/>
      <c r="KYO2" s="468"/>
      <c r="KYP2" s="468"/>
      <c r="KYQ2" s="468"/>
      <c r="KYR2" s="468"/>
      <c r="KYS2" s="468"/>
      <c r="KYT2" s="468"/>
      <c r="KYU2" s="468"/>
      <c r="KYV2" s="468"/>
      <c r="KYW2" s="468"/>
      <c r="KYX2" s="468"/>
      <c r="KYY2" s="468"/>
      <c r="KYZ2" s="468"/>
      <c r="KZA2" s="468"/>
      <c r="KZB2" s="468"/>
      <c r="KZC2" s="468"/>
      <c r="KZD2" s="468"/>
      <c r="KZE2" s="468"/>
      <c r="KZF2" s="468"/>
      <c r="KZG2" s="468"/>
      <c r="KZH2" s="468"/>
      <c r="KZI2" s="468"/>
      <c r="KZJ2" s="468"/>
      <c r="KZK2" s="468"/>
      <c r="KZL2" s="468"/>
      <c r="KZM2" s="468"/>
      <c r="KZN2" s="468"/>
      <c r="KZO2" s="468"/>
      <c r="KZP2" s="468"/>
      <c r="KZQ2" s="468"/>
      <c r="KZR2" s="468"/>
      <c r="KZS2" s="468"/>
      <c r="KZT2" s="468"/>
      <c r="KZU2" s="468"/>
      <c r="KZV2" s="468"/>
      <c r="KZW2" s="468"/>
      <c r="KZX2" s="468"/>
      <c r="KZY2" s="468"/>
      <c r="KZZ2" s="468"/>
      <c r="LAA2" s="468"/>
      <c r="LAB2" s="468"/>
      <c r="LAC2" s="468"/>
      <c r="LAD2" s="468"/>
      <c r="LAE2" s="468"/>
      <c r="LAF2" s="468"/>
      <c r="LAG2" s="468"/>
      <c r="LAH2" s="468"/>
      <c r="LAI2" s="468"/>
      <c r="LAJ2" s="468"/>
      <c r="LAK2" s="468"/>
      <c r="LAL2" s="468"/>
      <c r="LAM2" s="468"/>
      <c r="LAN2" s="468"/>
      <c r="LAO2" s="468"/>
      <c r="LAP2" s="468"/>
      <c r="LAQ2" s="468"/>
      <c r="LAR2" s="468"/>
      <c r="LAS2" s="468"/>
      <c r="LAT2" s="468"/>
      <c r="LAU2" s="468"/>
      <c r="LAV2" s="468"/>
      <c r="LAW2" s="468"/>
      <c r="LAX2" s="468"/>
      <c r="LAY2" s="468"/>
      <c r="LAZ2" s="468"/>
      <c r="LBA2" s="468"/>
      <c r="LBB2" s="468"/>
      <c r="LBC2" s="468"/>
      <c r="LBD2" s="468"/>
      <c r="LBE2" s="468"/>
      <c r="LBF2" s="468"/>
      <c r="LBG2" s="468"/>
      <c r="LBH2" s="468"/>
      <c r="LBI2" s="468"/>
      <c r="LBJ2" s="468"/>
      <c r="LBK2" s="468"/>
      <c r="LBL2" s="468"/>
      <c r="LBM2" s="468"/>
      <c r="LBN2" s="468"/>
      <c r="LBO2" s="468"/>
      <c r="LBP2" s="468"/>
      <c r="LBQ2" s="468"/>
      <c r="LBR2" s="468"/>
      <c r="LBS2" s="468"/>
      <c r="LBT2" s="468"/>
      <c r="LBU2" s="468"/>
      <c r="LBV2" s="468"/>
      <c r="LBW2" s="468"/>
      <c r="LBX2" s="468"/>
      <c r="LBY2" s="468"/>
      <c r="LBZ2" s="468"/>
      <c r="LCA2" s="468"/>
      <c r="LCB2" s="468"/>
      <c r="LCC2" s="468"/>
      <c r="LCD2" s="468"/>
      <c r="LCE2" s="468"/>
      <c r="LCF2" s="468"/>
      <c r="LCG2" s="468"/>
      <c r="LCH2" s="468"/>
      <c r="LCI2" s="468"/>
      <c r="LCJ2" s="468"/>
      <c r="LCK2" s="468"/>
      <c r="LCL2" s="468"/>
      <c r="LCM2" s="468"/>
      <c r="LCN2" s="468"/>
      <c r="LCO2" s="468"/>
      <c r="LCP2" s="468"/>
      <c r="LCQ2" s="468"/>
      <c r="LCR2" s="468"/>
      <c r="LCS2" s="468"/>
      <c r="LCT2" s="468"/>
      <c r="LCU2" s="468"/>
      <c r="LCV2" s="468"/>
      <c r="LCW2" s="468"/>
      <c r="LCX2" s="468"/>
      <c r="LCY2" s="468"/>
      <c r="LCZ2" s="468"/>
      <c r="LDA2" s="468"/>
      <c r="LDB2" s="468"/>
      <c r="LDC2" s="468"/>
      <c r="LDD2" s="468"/>
      <c r="LDE2" s="468"/>
      <c r="LDF2" s="468"/>
      <c r="LDG2" s="468"/>
      <c r="LDH2" s="468"/>
      <c r="LDI2" s="468"/>
      <c r="LDJ2" s="468"/>
      <c r="LDK2" s="468"/>
      <c r="LDL2" s="468"/>
      <c r="LDM2" s="468"/>
      <c r="LDN2" s="468"/>
      <c r="LDO2" s="468"/>
      <c r="LDP2" s="468"/>
      <c r="LDQ2" s="468"/>
      <c r="LDR2" s="468"/>
      <c r="LDS2" s="468"/>
      <c r="LDT2" s="468"/>
      <c r="LDU2" s="468"/>
      <c r="LDV2" s="468"/>
      <c r="LDW2" s="468"/>
      <c r="LDX2" s="468"/>
      <c r="LDY2" s="468"/>
      <c r="LDZ2" s="468"/>
      <c r="LEA2" s="468"/>
      <c r="LEB2" s="468"/>
      <c r="LEC2" s="468"/>
      <c r="LED2" s="468"/>
      <c r="LEE2" s="468"/>
      <c r="LEF2" s="468"/>
      <c r="LEG2" s="468"/>
      <c r="LEH2" s="468"/>
      <c r="LEI2" s="468"/>
      <c r="LEJ2" s="468"/>
      <c r="LEK2" s="468"/>
      <c r="LEL2" s="468"/>
      <c r="LEM2" s="468"/>
      <c r="LEN2" s="468"/>
      <c r="LEO2" s="468"/>
      <c r="LEP2" s="468"/>
      <c r="LEQ2" s="468"/>
      <c r="LER2" s="468"/>
      <c r="LES2" s="468"/>
      <c r="LET2" s="468"/>
      <c r="LEU2" s="468"/>
      <c r="LEV2" s="468"/>
      <c r="LEW2" s="468"/>
      <c r="LEX2" s="468"/>
      <c r="LEY2" s="468"/>
      <c r="LEZ2" s="468"/>
      <c r="LFA2" s="468"/>
      <c r="LFB2" s="468"/>
      <c r="LFC2" s="468"/>
      <c r="LFD2" s="468"/>
      <c r="LFE2" s="468"/>
      <c r="LFF2" s="468"/>
      <c r="LFG2" s="468"/>
      <c r="LFH2" s="468"/>
      <c r="LFI2" s="468"/>
      <c r="LFJ2" s="468"/>
      <c r="LFK2" s="468"/>
      <c r="LFL2" s="468"/>
      <c r="LFM2" s="468"/>
      <c r="LFN2" s="468"/>
      <c r="LFO2" s="468"/>
      <c r="LFP2" s="468"/>
      <c r="LFQ2" s="468"/>
      <c r="LFR2" s="468"/>
      <c r="LFS2" s="468"/>
      <c r="LFT2" s="468"/>
      <c r="LFU2" s="468"/>
      <c r="LFV2" s="468"/>
      <c r="LFW2" s="468"/>
      <c r="LFX2" s="468"/>
      <c r="LFY2" s="468"/>
      <c r="LFZ2" s="468"/>
      <c r="LGA2" s="468"/>
      <c r="LGB2" s="468"/>
      <c r="LGC2" s="468"/>
      <c r="LGD2" s="468"/>
      <c r="LGE2" s="468"/>
      <c r="LGF2" s="468"/>
      <c r="LGG2" s="468"/>
      <c r="LGH2" s="468"/>
      <c r="LGI2" s="468"/>
      <c r="LGJ2" s="468"/>
      <c r="LGK2" s="468"/>
      <c r="LGL2" s="468"/>
      <c r="LGM2" s="468"/>
      <c r="LGN2" s="468"/>
      <c r="LGO2" s="468"/>
      <c r="LGP2" s="468"/>
      <c r="LGQ2" s="468"/>
      <c r="LGR2" s="468"/>
      <c r="LGS2" s="468"/>
      <c r="LGT2" s="468"/>
      <c r="LGU2" s="468"/>
      <c r="LGV2" s="468"/>
      <c r="LGW2" s="468"/>
      <c r="LGX2" s="468"/>
      <c r="LGY2" s="468"/>
      <c r="LGZ2" s="468"/>
      <c r="LHA2" s="468"/>
      <c r="LHB2" s="468"/>
      <c r="LHC2" s="468"/>
      <c r="LHD2" s="468"/>
      <c r="LHE2" s="468"/>
      <c r="LHF2" s="468"/>
      <c r="LHG2" s="468"/>
      <c r="LHH2" s="468"/>
      <c r="LHI2" s="468"/>
      <c r="LHJ2" s="468"/>
      <c r="LHK2" s="468"/>
      <c r="LHL2" s="468"/>
      <c r="LHM2" s="468"/>
      <c r="LHN2" s="468"/>
      <c r="LHO2" s="468"/>
      <c r="LHP2" s="468"/>
      <c r="LHQ2" s="468"/>
      <c r="LHR2" s="468"/>
      <c r="LHS2" s="468"/>
      <c r="LHT2" s="468"/>
      <c r="LHU2" s="468"/>
      <c r="LHV2" s="468"/>
      <c r="LHW2" s="468"/>
      <c r="LHX2" s="468"/>
      <c r="LHY2" s="468"/>
      <c r="LHZ2" s="468"/>
      <c r="LIA2" s="468"/>
      <c r="LIB2" s="468"/>
      <c r="LIC2" s="468"/>
      <c r="LID2" s="468"/>
      <c r="LIE2" s="468"/>
      <c r="LIF2" s="468"/>
      <c r="LIG2" s="468"/>
      <c r="LIH2" s="468"/>
      <c r="LII2" s="468"/>
      <c r="LIJ2" s="468"/>
      <c r="LIK2" s="468"/>
      <c r="LIL2" s="468"/>
      <c r="LIM2" s="468"/>
      <c r="LIN2" s="468"/>
      <c r="LIO2" s="468"/>
      <c r="LIP2" s="468"/>
      <c r="LIQ2" s="468"/>
      <c r="LIR2" s="468"/>
      <c r="LIS2" s="468"/>
      <c r="LIT2" s="468"/>
      <c r="LIU2" s="468"/>
      <c r="LIV2" s="468"/>
      <c r="LIW2" s="468"/>
      <c r="LIX2" s="468"/>
      <c r="LIY2" s="468"/>
      <c r="LIZ2" s="468"/>
      <c r="LJA2" s="468"/>
      <c r="LJB2" s="468"/>
      <c r="LJC2" s="468"/>
      <c r="LJD2" s="468"/>
      <c r="LJE2" s="468"/>
      <c r="LJF2" s="468"/>
      <c r="LJG2" s="468"/>
      <c r="LJH2" s="468"/>
      <c r="LJI2" s="468"/>
      <c r="LJJ2" s="468"/>
      <c r="LJK2" s="468"/>
      <c r="LJL2" s="468"/>
      <c r="LJM2" s="468"/>
      <c r="LJN2" s="468"/>
      <c r="LJO2" s="468"/>
      <c r="LJP2" s="468"/>
      <c r="LJQ2" s="468"/>
      <c r="LJR2" s="468"/>
      <c r="LJS2" s="468"/>
      <c r="LJT2" s="468"/>
      <c r="LJU2" s="468"/>
      <c r="LJV2" s="468"/>
      <c r="LJW2" s="468"/>
      <c r="LJX2" s="468"/>
      <c r="LJY2" s="468"/>
      <c r="LJZ2" s="468"/>
      <c r="LKA2" s="468"/>
      <c r="LKB2" s="468"/>
      <c r="LKC2" s="468"/>
      <c r="LKD2" s="468"/>
      <c r="LKE2" s="468"/>
      <c r="LKF2" s="468"/>
      <c r="LKG2" s="468"/>
      <c r="LKH2" s="468"/>
      <c r="LKI2" s="468"/>
      <c r="LKJ2" s="468"/>
      <c r="LKK2" s="468"/>
      <c r="LKL2" s="468"/>
      <c r="LKM2" s="468"/>
      <c r="LKN2" s="468"/>
      <c r="LKO2" s="468"/>
      <c r="LKP2" s="468"/>
      <c r="LKQ2" s="468"/>
      <c r="LKR2" s="468"/>
      <c r="LKS2" s="468"/>
      <c r="LKT2" s="468"/>
      <c r="LKU2" s="468"/>
      <c r="LKV2" s="468"/>
      <c r="LKW2" s="468"/>
      <c r="LKX2" s="468"/>
      <c r="LKY2" s="468"/>
      <c r="LKZ2" s="468"/>
      <c r="LLA2" s="468"/>
      <c r="LLB2" s="468"/>
      <c r="LLC2" s="468"/>
      <c r="LLD2" s="468"/>
      <c r="LLE2" s="468"/>
      <c r="LLF2" s="468"/>
      <c r="LLG2" s="468"/>
      <c r="LLH2" s="468"/>
      <c r="LLI2" s="468"/>
      <c r="LLJ2" s="468"/>
      <c r="LLK2" s="468"/>
      <c r="LLL2" s="468"/>
      <c r="LLM2" s="468"/>
      <c r="LLN2" s="468"/>
      <c r="LLO2" s="468"/>
      <c r="LLP2" s="468"/>
      <c r="LLQ2" s="468"/>
      <c r="LLR2" s="468"/>
      <c r="LLS2" s="468"/>
      <c r="LLT2" s="468"/>
      <c r="LLU2" s="468"/>
      <c r="LLV2" s="468"/>
      <c r="LLW2" s="468"/>
      <c r="LLX2" s="468"/>
      <c r="LLY2" s="468"/>
      <c r="LLZ2" s="468"/>
      <c r="LMA2" s="468"/>
      <c r="LMB2" s="468"/>
      <c r="LMC2" s="468"/>
      <c r="LMD2" s="468"/>
      <c r="LME2" s="468"/>
      <c r="LMF2" s="468"/>
      <c r="LMG2" s="468"/>
      <c r="LMH2" s="468"/>
      <c r="LMI2" s="468"/>
      <c r="LMJ2" s="468"/>
      <c r="LMK2" s="468"/>
      <c r="LML2" s="468"/>
      <c r="LMM2" s="468"/>
      <c r="LMN2" s="468"/>
      <c r="LMO2" s="468"/>
      <c r="LMP2" s="468"/>
      <c r="LMQ2" s="468"/>
      <c r="LMR2" s="468"/>
      <c r="LMS2" s="468"/>
      <c r="LMT2" s="468"/>
      <c r="LMU2" s="468"/>
      <c r="LMV2" s="468"/>
      <c r="LMW2" s="468"/>
      <c r="LMX2" s="468"/>
      <c r="LMY2" s="468"/>
      <c r="LMZ2" s="468"/>
      <c r="LNA2" s="468"/>
      <c r="LNB2" s="468"/>
      <c r="LNC2" s="468"/>
      <c r="LND2" s="468"/>
      <c r="LNE2" s="468"/>
      <c r="LNF2" s="468"/>
      <c r="LNG2" s="468"/>
      <c r="LNH2" s="468"/>
      <c r="LNI2" s="468"/>
      <c r="LNJ2" s="468"/>
      <c r="LNK2" s="468"/>
      <c r="LNL2" s="468"/>
      <c r="LNM2" s="468"/>
      <c r="LNN2" s="468"/>
      <c r="LNO2" s="468"/>
      <c r="LNP2" s="468"/>
      <c r="LNQ2" s="468"/>
      <c r="LNR2" s="468"/>
      <c r="LNS2" s="468"/>
      <c r="LNT2" s="468"/>
      <c r="LNU2" s="468"/>
      <c r="LNV2" s="468"/>
      <c r="LNW2" s="468"/>
      <c r="LNX2" s="468"/>
      <c r="LNY2" s="468"/>
      <c r="LNZ2" s="468"/>
      <c r="LOA2" s="468"/>
      <c r="LOB2" s="468"/>
      <c r="LOC2" s="468"/>
      <c r="LOD2" s="468"/>
      <c r="LOE2" s="468"/>
      <c r="LOF2" s="468"/>
      <c r="LOG2" s="468"/>
      <c r="LOH2" s="468"/>
      <c r="LOI2" s="468"/>
      <c r="LOJ2" s="468"/>
      <c r="LOK2" s="468"/>
      <c r="LOL2" s="468"/>
      <c r="LOM2" s="468"/>
      <c r="LON2" s="468"/>
      <c r="LOO2" s="468"/>
      <c r="LOP2" s="468"/>
      <c r="LOQ2" s="468"/>
      <c r="LOR2" s="468"/>
      <c r="LOS2" s="468"/>
      <c r="LOT2" s="468"/>
      <c r="LOU2" s="468"/>
      <c r="LOV2" s="468"/>
      <c r="LOW2" s="468"/>
      <c r="LOX2" s="468"/>
      <c r="LOY2" s="468"/>
      <c r="LOZ2" s="468"/>
      <c r="LPA2" s="468"/>
      <c r="LPB2" s="468"/>
      <c r="LPC2" s="468"/>
      <c r="LPD2" s="468"/>
      <c r="LPE2" s="468"/>
      <c r="LPF2" s="468"/>
      <c r="LPG2" s="468"/>
      <c r="LPH2" s="468"/>
      <c r="LPI2" s="468"/>
      <c r="LPJ2" s="468"/>
      <c r="LPK2" s="468"/>
      <c r="LPL2" s="468"/>
      <c r="LPM2" s="468"/>
      <c r="LPN2" s="468"/>
      <c r="LPO2" s="468"/>
      <c r="LPP2" s="468"/>
      <c r="LPQ2" s="468"/>
      <c r="LPR2" s="468"/>
      <c r="LPS2" s="468"/>
      <c r="LPT2" s="468"/>
      <c r="LPU2" s="468"/>
      <c r="LPV2" s="468"/>
      <c r="LPW2" s="468"/>
      <c r="LPX2" s="468"/>
      <c r="LPY2" s="468"/>
      <c r="LPZ2" s="468"/>
      <c r="LQA2" s="468"/>
      <c r="LQB2" s="468"/>
      <c r="LQC2" s="468"/>
      <c r="LQD2" s="468"/>
      <c r="LQE2" s="468"/>
      <c r="LQF2" s="468"/>
      <c r="LQG2" s="468"/>
      <c r="LQH2" s="468"/>
      <c r="LQI2" s="468"/>
      <c r="LQJ2" s="468"/>
      <c r="LQK2" s="468"/>
      <c r="LQL2" s="468"/>
      <c r="LQM2" s="468"/>
      <c r="LQN2" s="468"/>
      <c r="LQO2" s="468"/>
      <c r="LQP2" s="468"/>
      <c r="LQQ2" s="468"/>
      <c r="LQR2" s="468"/>
      <c r="LQS2" s="468"/>
      <c r="LQT2" s="468"/>
      <c r="LQU2" s="468"/>
      <c r="LQV2" s="468"/>
      <c r="LQW2" s="468"/>
      <c r="LQX2" s="468"/>
      <c r="LQY2" s="468"/>
      <c r="LQZ2" s="468"/>
      <c r="LRA2" s="468"/>
      <c r="LRB2" s="468"/>
      <c r="LRC2" s="468"/>
      <c r="LRD2" s="468"/>
      <c r="LRE2" s="468"/>
      <c r="LRF2" s="468"/>
      <c r="LRG2" s="468"/>
      <c r="LRH2" s="468"/>
      <c r="LRI2" s="468"/>
      <c r="LRJ2" s="468"/>
      <c r="LRK2" s="468"/>
      <c r="LRL2" s="468"/>
      <c r="LRM2" s="468"/>
      <c r="LRN2" s="468"/>
      <c r="LRO2" s="468"/>
      <c r="LRP2" s="468"/>
      <c r="LRQ2" s="468"/>
      <c r="LRR2" s="468"/>
      <c r="LRS2" s="468"/>
      <c r="LRT2" s="468"/>
      <c r="LRU2" s="468"/>
      <c r="LRV2" s="468"/>
      <c r="LRW2" s="468"/>
      <c r="LRX2" s="468"/>
      <c r="LRY2" s="468"/>
      <c r="LRZ2" s="468"/>
      <c r="LSA2" s="468"/>
      <c r="LSB2" s="468"/>
      <c r="LSC2" s="468"/>
      <c r="LSD2" s="468"/>
      <c r="LSE2" s="468"/>
      <c r="LSF2" s="468"/>
      <c r="LSG2" s="468"/>
      <c r="LSH2" s="468"/>
      <c r="LSI2" s="468"/>
      <c r="LSJ2" s="468"/>
      <c r="LSK2" s="468"/>
      <c r="LSL2" s="468"/>
      <c r="LSM2" s="468"/>
      <c r="LSN2" s="468"/>
      <c r="LSO2" s="468"/>
      <c r="LSP2" s="468"/>
      <c r="LSQ2" s="468"/>
      <c r="LSR2" s="468"/>
      <c r="LSS2" s="468"/>
      <c r="LST2" s="468"/>
      <c r="LSU2" s="468"/>
      <c r="LSV2" s="468"/>
      <c r="LSW2" s="468"/>
      <c r="LSX2" s="468"/>
      <c r="LSY2" s="468"/>
      <c r="LSZ2" s="468"/>
      <c r="LTA2" s="468"/>
      <c r="LTB2" s="468"/>
      <c r="LTC2" s="468"/>
      <c r="LTD2" s="468"/>
      <c r="LTE2" s="468"/>
      <c r="LTF2" s="468"/>
      <c r="LTG2" s="468"/>
      <c r="LTH2" s="468"/>
      <c r="LTI2" s="468"/>
      <c r="LTJ2" s="468"/>
      <c r="LTK2" s="468"/>
      <c r="LTL2" s="468"/>
      <c r="LTM2" s="468"/>
      <c r="LTN2" s="468"/>
      <c r="LTO2" s="468"/>
      <c r="LTP2" s="468"/>
      <c r="LTQ2" s="468"/>
      <c r="LTR2" s="468"/>
      <c r="LTS2" s="468"/>
      <c r="LTT2" s="468"/>
      <c r="LTU2" s="468"/>
      <c r="LTV2" s="468"/>
      <c r="LTW2" s="468"/>
      <c r="LTX2" s="468"/>
      <c r="LTY2" s="468"/>
      <c r="LTZ2" s="468"/>
      <c r="LUA2" s="468"/>
      <c r="LUB2" s="468"/>
      <c r="LUC2" s="468"/>
      <c r="LUD2" s="468"/>
      <c r="LUE2" s="468"/>
      <c r="LUF2" s="468"/>
      <c r="LUG2" s="468"/>
      <c r="LUH2" s="468"/>
      <c r="LUI2" s="468"/>
      <c r="LUJ2" s="468"/>
      <c r="LUK2" s="468"/>
      <c r="LUL2" s="468"/>
      <c r="LUM2" s="468"/>
      <c r="LUN2" s="468"/>
      <c r="LUO2" s="468"/>
      <c r="LUP2" s="468"/>
      <c r="LUQ2" s="468"/>
      <c r="LUR2" s="468"/>
      <c r="LUS2" s="468"/>
      <c r="LUT2" s="468"/>
      <c r="LUU2" s="468"/>
      <c r="LUV2" s="468"/>
      <c r="LUW2" s="468"/>
      <c r="LUX2" s="468"/>
      <c r="LUY2" s="468"/>
      <c r="LUZ2" s="468"/>
      <c r="LVA2" s="468"/>
      <c r="LVB2" s="468"/>
      <c r="LVC2" s="468"/>
      <c r="LVD2" s="468"/>
      <c r="LVE2" s="468"/>
      <c r="LVF2" s="468"/>
      <c r="LVG2" s="468"/>
      <c r="LVH2" s="468"/>
      <c r="LVI2" s="468"/>
      <c r="LVJ2" s="468"/>
      <c r="LVK2" s="468"/>
      <c r="LVL2" s="468"/>
      <c r="LVM2" s="468"/>
      <c r="LVN2" s="468"/>
      <c r="LVO2" s="468"/>
      <c r="LVP2" s="468"/>
      <c r="LVQ2" s="468"/>
      <c r="LVR2" s="468"/>
      <c r="LVS2" s="468"/>
      <c r="LVT2" s="468"/>
      <c r="LVU2" s="468"/>
      <c r="LVV2" s="468"/>
      <c r="LVW2" s="468"/>
      <c r="LVX2" s="468"/>
      <c r="LVY2" s="468"/>
      <c r="LVZ2" s="468"/>
      <c r="LWA2" s="468"/>
      <c r="LWB2" s="468"/>
      <c r="LWC2" s="468"/>
      <c r="LWD2" s="468"/>
      <c r="LWE2" s="468"/>
      <c r="LWF2" s="468"/>
      <c r="LWG2" s="468"/>
      <c r="LWH2" s="468"/>
      <c r="LWI2" s="468"/>
      <c r="LWJ2" s="468"/>
      <c r="LWK2" s="468"/>
      <c r="LWL2" s="468"/>
      <c r="LWM2" s="468"/>
      <c r="LWN2" s="468"/>
      <c r="LWO2" s="468"/>
      <c r="LWP2" s="468"/>
      <c r="LWQ2" s="468"/>
      <c r="LWR2" s="468"/>
      <c r="LWS2" s="468"/>
      <c r="LWT2" s="468"/>
      <c r="LWU2" s="468"/>
      <c r="LWV2" s="468"/>
      <c r="LWW2" s="468"/>
      <c r="LWX2" s="468"/>
      <c r="LWY2" s="468"/>
      <c r="LWZ2" s="468"/>
      <c r="LXA2" s="468"/>
      <c r="LXB2" s="468"/>
      <c r="LXC2" s="468"/>
      <c r="LXD2" s="468"/>
      <c r="LXE2" s="468"/>
      <c r="LXF2" s="468"/>
      <c r="LXG2" s="468"/>
      <c r="LXH2" s="468"/>
      <c r="LXI2" s="468"/>
      <c r="LXJ2" s="468"/>
      <c r="LXK2" s="468"/>
      <c r="LXL2" s="468"/>
      <c r="LXM2" s="468"/>
      <c r="LXN2" s="468"/>
      <c r="LXO2" s="468"/>
      <c r="LXP2" s="468"/>
      <c r="LXQ2" s="468"/>
      <c r="LXR2" s="468"/>
      <c r="LXS2" s="468"/>
      <c r="LXT2" s="468"/>
      <c r="LXU2" s="468"/>
      <c r="LXV2" s="468"/>
      <c r="LXW2" s="468"/>
      <c r="LXX2" s="468"/>
      <c r="LXY2" s="468"/>
      <c r="LXZ2" s="468"/>
      <c r="LYA2" s="468"/>
      <c r="LYB2" s="468"/>
      <c r="LYC2" s="468"/>
      <c r="LYD2" s="468"/>
      <c r="LYE2" s="468"/>
      <c r="LYF2" s="468"/>
      <c r="LYG2" s="468"/>
      <c r="LYH2" s="468"/>
      <c r="LYI2" s="468"/>
      <c r="LYJ2" s="468"/>
      <c r="LYK2" s="468"/>
      <c r="LYL2" s="468"/>
      <c r="LYM2" s="468"/>
      <c r="LYN2" s="468"/>
      <c r="LYO2" s="468"/>
      <c r="LYP2" s="468"/>
      <c r="LYQ2" s="468"/>
      <c r="LYR2" s="468"/>
      <c r="LYS2" s="468"/>
      <c r="LYT2" s="468"/>
      <c r="LYU2" s="468"/>
      <c r="LYV2" s="468"/>
      <c r="LYW2" s="468"/>
      <c r="LYX2" s="468"/>
      <c r="LYY2" s="468"/>
      <c r="LYZ2" s="468"/>
      <c r="LZA2" s="468"/>
      <c r="LZB2" s="468"/>
      <c r="LZC2" s="468"/>
      <c r="LZD2" s="468"/>
      <c r="LZE2" s="468"/>
      <c r="LZF2" s="468"/>
      <c r="LZG2" s="468"/>
      <c r="LZH2" s="468"/>
      <c r="LZI2" s="468"/>
      <c r="LZJ2" s="468"/>
      <c r="LZK2" s="468"/>
      <c r="LZL2" s="468"/>
      <c r="LZM2" s="468"/>
      <c r="LZN2" s="468"/>
      <c r="LZO2" s="468"/>
      <c r="LZP2" s="468"/>
      <c r="LZQ2" s="468"/>
      <c r="LZR2" s="468"/>
      <c r="LZS2" s="468"/>
      <c r="LZT2" s="468"/>
      <c r="LZU2" s="468"/>
      <c r="LZV2" s="468"/>
      <c r="LZW2" s="468"/>
      <c r="LZX2" s="468"/>
      <c r="LZY2" s="468"/>
      <c r="LZZ2" s="468"/>
      <c r="MAA2" s="468"/>
      <c r="MAB2" s="468"/>
      <c r="MAC2" s="468"/>
      <c r="MAD2" s="468"/>
      <c r="MAE2" s="468"/>
      <c r="MAF2" s="468"/>
      <c r="MAG2" s="468"/>
      <c r="MAH2" s="468"/>
      <c r="MAI2" s="468"/>
      <c r="MAJ2" s="468"/>
      <c r="MAK2" s="468"/>
      <c r="MAL2" s="468"/>
      <c r="MAM2" s="468"/>
      <c r="MAN2" s="468"/>
      <c r="MAO2" s="468"/>
      <c r="MAP2" s="468"/>
      <c r="MAQ2" s="468"/>
      <c r="MAR2" s="468"/>
      <c r="MAS2" s="468"/>
      <c r="MAT2" s="468"/>
      <c r="MAU2" s="468"/>
      <c r="MAV2" s="468"/>
      <c r="MAW2" s="468"/>
      <c r="MAX2" s="468"/>
      <c r="MAY2" s="468"/>
      <c r="MAZ2" s="468"/>
      <c r="MBA2" s="468"/>
      <c r="MBB2" s="468"/>
      <c r="MBC2" s="468"/>
      <c r="MBD2" s="468"/>
      <c r="MBE2" s="468"/>
      <c r="MBF2" s="468"/>
      <c r="MBG2" s="468"/>
      <c r="MBH2" s="468"/>
      <c r="MBI2" s="468"/>
      <c r="MBJ2" s="468"/>
      <c r="MBK2" s="468"/>
      <c r="MBL2" s="468"/>
      <c r="MBM2" s="468"/>
      <c r="MBN2" s="468"/>
      <c r="MBO2" s="468"/>
      <c r="MBP2" s="468"/>
      <c r="MBQ2" s="468"/>
      <c r="MBR2" s="468"/>
      <c r="MBS2" s="468"/>
      <c r="MBT2" s="468"/>
      <c r="MBU2" s="468"/>
      <c r="MBV2" s="468"/>
      <c r="MBW2" s="468"/>
      <c r="MBX2" s="468"/>
      <c r="MBY2" s="468"/>
      <c r="MBZ2" s="468"/>
      <c r="MCA2" s="468"/>
      <c r="MCB2" s="468"/>
      <c r="MCC2" s="468"/>
      <c r="MCD2" s="468"/>
      <c r="MCE2" s="468"/>
      <c r="MCF2" s="468"/>
      <c r="MCG2" s="468"/>
      <c r="MCH2" s="468"/>
      <c r="MCI2" s="468"/>
      <c r="MCJ2" s="468"/>
      <c r="MCK2" s="468"/>
      <c r="MCL2" s="468"/>
      <c r="MCM2" s="468"/>
      <c r="MCN2" s="468"/>
      <c r="MCO2" s="468"/>
      <c r="MCP2" s="468"/>
      <c r="MCQ2" s="468"/>
      <c r="MCR2" s="468"/>
      <c r="MCS2" s="468"/>
      <c r="MCT2" s="468"/>
      <c r="MCU2" s="468"/>
      <c r="MCV2" s="468"/>
      <c r="MCW2" s="468"/>
      <c r="MCX2" s="468"/>
      <c r="MCY2" s="468"/>
      <c r="MCZ2" s="468"/>
      <c r="MDA2" s="468"/>
      <c r="MDB2" s="468"/>
      <c r="MDC2" s="468"/>
      <c r="MDD2" s="468"/>
      <c r="MDE2" s="468"/>
      <c r="MDF2" s="468"/>
      <c r="MDG2" s="468"/>
      <c r="MDH2" s="468"/>
      <c r="MDI2" s="468"/>
      <c r="MDJ2" s="468"/>
      <c r="MDK2" s="468"/>
      <c r="MDL2" s="468"/>
      <c r="MDM2" s="468"/>
      <c r="MDN2" s="468"/>
      <c r="MDO2" s="468"/>
      <c r="MDP2" s="468"/>
      <c r="MDQ2" s="468"/>
      <c r="MDR2" s="468"/>
      <c r="MDS2" s="468"/>
      <c r="MDT2" s="468"/>
      <c r="MDU2" s="468"/>
      <c r="MDV2" s="468"/>
      <c r="MDW2" s="468"/>
      <c r="MDX2" s="468"/>
      <c r="MDY2" s="468"/>
      <c r="MDZ2" s="468"/>
      <c r="MEA2" s="468"/>
      <c r="MEB2" s="468"/>
      <c r="MEC2" s="468"/>
      <c r="MED2" s="468"/>
      <c r="MEE2" s="468"/>
      <c r="MEF2" s="468"/>
      <c r="MEG2" s="468"/>
      <c r="MEH2" s="468"/>
      <c r="MEI2" s="468"/>
      <c r="MEJ2" s="468"/>
      <c r="MEK2" s="468"/>
      <c r="MEL2" s="468"/>
      <c r="MEM2" s="468"/>
      <c r="MEN2" s="468"/>
      <c r="MEO2" s="468"/>
      <c r="MEP2" s="468"/>
      <c r="MEQ2" s="468"/>
      <c r="MER2" s="468"/>
      <c r="MES2" s="468"/>
      <c r="MET2" s="468"/>
      <c r="MEU2" s="468"/>
      <c r="MEV2" s="468"/>
      <c r="MEW2" s="468"/>
      <c r="MEX2" s="468"/>
      <c r="MEY2" s="468"/>
      <c r="MEZ2" s="468"/>
      <c r="MFA2" s="468"/>
      <c r="MFB2" s="468"/>
      <c r="MFC2" s="468"/>
      <c r="MFD2" s="468"/>
      <c r="MFE2" s="468"/>
      <c r="MFF2" s="468"/>
      <c r="MFG2" s="468"/>
      <c r="MFH2" s="468"/>
      <c r="MFI2" s="468"/>
      <c r="MFJ2" s="468"/>
      <c r="MFK2" s="468"/>
      <c r="MFL2" s="468"/>
      <c r="MFM2" s="468"/>
      <c r="MFN2" s="468"/>
      <c r="MFO2" s="468"/>
      <c r="MFP2" s="468"/>
      <c r="MFQ2" s="468"/>
      <c r="MFR2" s="468"/>
      <c r="MFS2" s="468"/>
      <c r="MFT2" s="468"/>
      <c r="MFU2" s="468"/>
      <c r="MFV2" s="468"/>
      <c r="MFW2" s="468"/>
      <c r="MFX2" s="468"/>
      <c r="MFY2" s="468"/>
      <c r="MFZ2" s="468"/>
      <c r="MGA2" s="468"/>
      <c r="MGB2" s="468"/>
      <c r="MGC2" s="468"/>
      <c r="MGD2" s="468"/>
      <c r="MGE2" s="468"/>
      <c r="MGF2" s="468"/>
      <c r="MGG2" s="468"/>
      <c r="MGH2" s="468"/>
      <c r="MGI2" s="468"/>
      <c r="MGJ2" s="468"/>
      <c r="MGK2" s="468"/>
      <c r="MGL2" s="468"/>
      <c r="MGM2" s="468"/>
      <c r="MGN2" s="468"/>
      <c r="MGO2" s="468"/>
      <c r="MGP2" s="468"/>
      <c r="MGQ2" s="468"/>
      <c r="MGR2" s="468"/>
      <c r="MGS2" s="468"/>
      <c r="MGT2" s="468"/>
      <c r="MGU2" s="468"/>
      <c r="MGV2" s="468"/>
      <c r="MGW2" s="468"/>
      <c r="MGX2" s="468"/>
      <c r="MGY2" s="468"/>
      <c r="MGZ2" s="468"/>
      <c r="MHA2" s="468"/>
      <c r="MHB2" s="468"/>
      <c r="MHC2" s="468"/>
      <c r="MHD2" s="468"/>
      <c r="MHE2" s="468"/>
      <c r="MHF2" s="468"/>
      <c r="MHG2" s="468"/>
      <c r="MHH2" s="468"/>
      <c r="MHI2" s="468"/>
      <c r="MHJ2" s="468"/>
      <c r="MHK2" s="468"/>
      <c r="MHL2" s="468"/>
      <c r="MHM2" s="468"/>
      <c r="MHN2" s="468"/>
      <c r="MHO2" s="468"/>
      <c r="MHP2" s="468"/>
      <c r="MHQ2" s="468"/>
      <c r="MHR2" s="468"/>
      <c r="MHS2" s="468"/>
      <c r="MHT2" s="468"/>
      <c r="MHU2" s="468"/>
      <c r="MHV2" s="468"/>
      <c r="MHW2" s="468"/>
      <c r="MHX2" s="468"/>
      <c r="MHY2" s="468"/>
      <c r="MHZ2" s="468"/>
      <c r="MIA2" s="468"/>
      <c r="MIB2" s="468"/>
      <c r="MIC2" s="468"/>
      <c r="MID2" s="468"/>
      <c r="MIE2" s="468"/>
      <c r="MIF2" s="468"/>
      <c r="MIG2" s="468"/>
      <c r="MIH2" s="468"/>
      <c r="MII2" s="468"/>
      <c r="MIJ2" s="468"/>
      <c r="MIK2" s="468"/>
      <c r="MIL2" s="468"/>
      <c r="MIM2" s="468"/>
      <c r="MIN2" s="468"/>
      <c r="MIO2" s="468"/>
      <c r="MIP2" s="468"/>
      <c r="MIQ2" s="468"/>
      <c r="MIR2" s="468"/>
      <c r="MIS2" s="468"/>
      <c r="MIT2" s="468"/>
      <c r="MIU2" s="468"/>
      <c r="MIV2" s="468"/>
      <c r="MIW2" s="468"/>
      <c r="MIX2" s="468"/>
      <c r="MIY2" s="468"/>
      <c r="MIZ2" s="468"/>
      <c r="MJA2" s="468"/>
      <c r="MJB2" s="468"/>
      <c r="MJC2" s="468"/>
      <c r="MJD2" s="468"/>
      <c r="MJE2" s="468"/>
      <c r="MJF2" s="468"/>
      <c r="MJG2" s="468"/>
      <c r="MJH2" s="468"/>
      <c r="MJI2" s="468"/>
      <c r="MJJ2" s="468"/>
      <c r="MJK2" s="468"/>
      <c r="MJL2" s="468"/>
      <c r="MJM2" s="468"/>
      <c r="MJN2" s="468"/>
      <c r="MJO2" s="468"/>
      <c r="MJP2" s="468"/>
      <c r="MJQ2" s="468"/>
      <c r="MJR2" s="468"/>
      <c r="MJS2" s="468"/>
      <c r="MJT2" s="468"/>
      <c r="MJU2" s="468"/>
      <c r="MJV2" s="468"/>
      <c r="MJW2" s="468"/>
      <c r="MJX2" s="468"/>
      <c r="MJY2" s="468"/>
      <c r="MJZ2" s="468"/>
      <c r="MKA2" s="468"/>
      <c r="MKB2" s="468"/>
      <c r="MKC2" s="468"/>
      <c r="MKD2" s="468"/>
      <c r="MKE2" s="468"/>
      <c r="MKF2" s="468"/>
      <c r="MKG2" s="468"/>
      <c r="MKH2" s="468"/>
      <c r="MKI2" s="468"/>
      <c r="MKJ2" s="468"/>
      <c r="MKK2" s="468"/>
      <c r="MKL2" s="468"/>
      <c r="MKM2" s="468"/>
      <c r="MKN2" s="468"/>
      <c r="MKO2" s="468"/>
      <c r="MKP2" s="468"/>
      <c r="MKQ2" s="468"/>
      <c r="MKR2" s="468"/>
      <c r="MKS2" s="468"/>
      <c r="MKT2" s="468"/>
      <c r="MKU2" s="468"/>
      <c r="MKV2" s="468"/>
      <c r="MKW2" s="468"/>
      <c r="MKX2" s="468"/>
      <c r="MKY2" s="468"/>
      <c r="MKZ2" s="468"/>
      <c r="MLA2" s="468"/>
      <c r="MLB2" s="468"/>
      <c r="MLC2" s="468"/>
      <c r="MLD2" s="468"/>
      <c r="MLE2" s="468"/>
      <c r="MLF2" s="468"/>
      <c r="MLG2" s="468"/>
      <c r="MLH2" s="468"/>
      <c r="MLI2" s="468"/>
      <c r="MLJ2" s="468"/>
      <c r="MLK2" s="468"/>
      <c r="MLL2" s="468"/>
      <c r="MLM2" s="468"/>
      <c r="MLN2" s="468"/>
      <c r="MLO2" s="468"/>
      <c r="MLP2" s="468"/>
      <c r="MLQ2" s="468"/>
      <c r="MLR2" s="468"/>
      <c r="MLS2" s="468"/>
      <c r="MLT2" s="468"/>
      <c r="MLU2" s="468"/>
      <c r="MLV2" s="468"/>
      <c r="MLW2" s="468"/>
      <c r="MLX2" s="468"/>
      <c r="MLY2" s="468"/>
      <c r="MLZ2" s="468"/>
      <c r="MMA2" s="468"/>
      <c r="MMB2" s="468"/>
      <c r="MMC2" s="468"/>
      <c r="MMD2" s="468"/>
      <c r="MME2" s="468"/>
      <c r="MMF2" s="468"/>
      <c r="MMG2" s="468"/>
      <c r="MMH2" s="468"/>
      <c r="MMI2" s="468"/>
      <c r="MMJ2" s="468"/>
      <c r="MMK2" s="468"/>
      <c r="MML2" s="468"/>
      <c r="MMM2" s="468"/>
      <c r="MMN2" s="468"/>
      <c r="MMO2" s="468"/>
      <c r="MMP2" s="468"/>
      <c r="MMQ2" s="468"/>
      <c r="MMR2" s="468"/>
      <c r="MMS2" s="468"/>
      <c r="MMT2" s="468"/>
      <c r="MMU2" s="468"/>
      <c r="MMV2" s="468"/>
      <c r="MMW2" s="468"/>
      <c r="MMX2" s="468"/>
      <c r="MMY2" s="468"/>
      <c r="MMZ2" s="468"/>
      <c r="MNA2" s="468"/>
      <c r="MNB2" s="468"/>
      <c r="MNC2" s="468"/>
      <c r="MND2" s="468"/>
      <c r="MNE2" s="468"/>
      <c r="MNF2" s="468"/>
      <c r="MNG2" s="468"/>
      <c r="MNH2" s="468"/>
      <c r="MNI2" s="468"/>
      <c r="MNJ2" s="468"/>
      <c r="MNK2" s="468"/>
      <c r="MNL2" s="468"/>
      <c r="MNM2" s="468"/>
      <c r="MNN2" s="468"/>
      <c r="MNO2" s="468"/>
      <c r="MNP2" s="468"/>
      <c r="MNQ2" s="468"/>
      <c r="MNR2" s="468"/>
      <c r="MNS2" s="468"/>
      <c r="MNT2" s="468"/>
      <c r="MNU2" s="468"/>
      <c r="MNV2" s="468"/>
      <c r="MNW2" s="468"/>
      <c r="MNX2" s="468"/>
      <c r="MNY2" s="468"/>
      <c r="MNZ2" s="468"/>
      <c r="MOA2" s="468"/>
      <c r="MOB2" s="468"/>
      <c r="MOC2" s="468"/>
      <c r="MOD2" s="468"/>
      <c r="MOE2" s="468"/>
      <c r="MOF2" s="468"/>
      <c r="MOG2" s="468"/>
      <c r="MOH2" s="468"/>
      <c r="MOI2" s="468"/>
      <c r="MOJ2" s="468"/>
      <c r="MOK2" s="468"/>
      <c r="MOL2" s="468"/>
      <c r="MOM2" s="468"/>
      <c r="MON2" s="468"/>
      <c r="MOO2" s="468"/>
      <c r="MOP2" s="468"/>
      <c r="MOQ2" s="468"/>
      <c r="MOR2" s="468"/>
      <c r="MOS2" s="468"/>
      <c r="MOT2" s="468"/>
      <c r="MOU2" s="468"/>
      <c r="MOV2" s="468"/>
      <c r="MOW2" s="468"/>
      <c r="MOX2" s="468"/>
      <c r="MOY2" s="468"/>
      <c r="MOZ2" s="468"/>
      <c r="MPA2" s="468"/>
      <c r="MPB2" s="468"/>
      <c r="MPC2" s="468"/>
      <c r="MPD2" s="468"/>
      <c r="MPE2" s="468"/>
      <c r="MPF2" s="468"/>
      <c r="MPG2" s="468"/>
      <c r="MPH2" s="468"/>
      <c r="MPI2" s="468"/>
      <c r="MPJ2" s="468"/>
      <c r="MPK2" s="468"/>
      <c r="MPL2" s="468"/>
      <c r="MPM2" s="468"/>
      <c r="MPN2" s="468"/>
      <c r="MPO2" s="468"/>
      <c r="MPP2" s="468"/>
      <c r="MPQ2" s="468"/>
      <c r="MPR2" s="468"/>
      <c r="MPS2" s="468"/>
      <c r="MPT2" s="468"/>
      <c r="MPU2" s="468"/>
      <c r="MPV2" s="468"/>
      <c r="MPW2" s="468"/>
      <c r="MPX2" s="468"/>
      <c r="MPY2" s="468"/>
      <c r="MPZ2" s="468"/>
      <c r="MQA2" s="468"/>
      <c r="MQB2" s="468"/>
      <c r="MQC2" s="468"/>
      <c r="MQD2" s="468"/>
      <c r="MQE2" s="468"/>
      <c r="MQF2" s="468"/>
      <c r="MQG2" s="468"/>
      <c r="MQH2" s="468"/>
      <c r="MQI2" s="468"/>
      <c r="MQJ2" s="468"/>
      <c r="MQK2" s="468"/>
      <c r="MQL2" s="468"/>
      <c r="MQM2" s="468"/>
      <c r="MQN2" s="468"/>
      <c r="MQO2" s="468"/>
      <c r="MQP2" s="468"/>
      <c r="MQQ2" s="468"/>
      <c r="MQR2" s="468"/>
      <c r="MQS2" s="468"/>
      <c r="MQT2" s="468"/>
      <c r="MQU2" s="468"/>
      <c r="MQV2" s="468"/>
      <c r="MQW2" s="468"/>
      <c r="MQX2" s="468"/>
      <c r="MQY2" s="468"/>
      <c r="MQZ2" s="468"/>
      <c r="MRA2" s="468"/>
      <c r="MRB2" s="468"/>
      <c r="MRC2" s="468"/>
      <c r="MRD2" s="468"/>
      <c r="MRE2" s="468"/>
      <c r="MRF2" s="468"/>
      <c r="MRG2" s="468"/>
      <c r="MRH2" s="468"/>
      <c r="MRI2" s="468"/>
      <c r="MRJ2" s="468"/>
      <c r="MRK2" s="468"/>
      <c r="MRL2" s="468"/>
      <c r="MRM2" s="468"/>
      <c r="MRN2" s="468"/>
      <c r="MRO2" s="468"/>
      <c r="MRP2" s="468"/>
      <c r="MRQ2" s="468"/>
      <c r="MRR2" s="468"/>
      <c r="MRS2" s="468"/>
      <c r="MRT2" s="468"/>
      <c r="MRU2" s="468"/>
      <c r="MRV2" s="468"/>
      <c r="MRW2" s="468"/>
      <c r="MRX2" s="468"/>
      <c r="MRY2" s="468"/>
      <c r="MRZ2" s="468"/>
      <c r="MSA2" s="468"/>
      <c r="MSB2" s="468"/>
      <c r="MSC2" s="468"/>
      <c r="MSD2" s="468"/>
      <c r="MSE2" s="468"/>
      <c r="MSF2" s="468"/>
      <c r="MSG2" s="468"/>
      <c r="MSH2" s="468"/>
      <c r="MSI2" s="468"/>
      <c r="MSJ2" s="468"/>
      <c r="MSK2" s="468"/>
      <c r="MSL2" s="468"/>
      <c r="MSM2" s="468"/>
      <c r="MSN2" s="468"/>
      <c r="MSO2" s="468"/>
      <c r="MSP2" s="468"/>
      <c r="MSQ2" s="468"/>
      <c r="MSR2" s="468"/>
      <c r="MSS2" s="468"/>
      <c r="MST2" s="468"/>
      <c r="MSU2" s="468"/>
      <c r="MSV2" s="468"/>
      <c r="MSW2" s="468"/>
      <c r="MSX2" s="468"/>
      <c r="MSY2" s="468"/>
      <c r="MSZ2" s="468"/>
      <c r="MTA2" s="468"/>
      <c r="MTB2" s="468"/>
      <c r="MTC2" s="468"/>
      <c r="MTD2" s="468"/>
      <c r="MTE2" s="468"/>
      <c r="MTF2" s="468"/>
      <c r="MTG2" s="468"/>
      <c r="MTH2" s="468"/>
      <c r="MTI2" s="468"/>
      <c r="MTJ2" s="468"/>
      <c r="MTK2" s="468"/>
      <c r="MTL2" s="468"/>
      <c r="MTM2" s="468"/>
      <c r="MTN2" s="468"/>
      <c r="MTO2" s="468"/>
      <c r="MTP2" s="468"/>
      <c r="MTQ2" s="468"/>
      <c r="MTR2" s="468"/>
      <c r="MTS2" s="468"/>
      <c r="MTT2" s="468"/>
      <c r="MTU2" s="468"/>
      <c r="MTV2" s="468"/>
      <c r="MTW2" s="468"/>
      <c r="MTX2" s="468"/>
      <c r="MTY2" s="468"/>
      <c r="MTZ2" s="468"/>
      <c r="MUA2" s="468"/>
      <c r="MUB2" s="468"/>
      <c r="MUC2" s="468"/>
      <c r="MUD2" s="468"/>
      <c r="MUE2" s="468"/>
      <c r="MUF2" s="468"/>
      <c r="MUG2" s="468"/>
      <c r="MUH2" s="468"/>
      <c r="MUI2" s="468"/>
      <c r="MUJ2" s="468"/>
      <c r="MUK2" s="468"/>
      <c r="MUL2" s="468"/>
      <c r="MUM2" s="468"/>
      <c r="MUN2" s="468"/>
      <c r="MUO2" s="468"/>
      <c r="MUP2" s="468"/>
      <c r="MUQ2" s="468"/>
      <c r="MUR2" s="468"/>
      <c r="MUS2" s="468"/>
      <c r="MUT2" s="468"/>
      <c r="MUU2" s="468"/>
      <c r="MUV2" s="468"/>
      <c r="MUW2" s="468"/>
      <c r="MUX2" s="468"/>
      <c r="MUY2" s="468"/>
      <c r="MUZ2" s="468"/>
      <c r="MVA2" s="468"/>
      <c r="MVB2" s="468"/>
      <c r="MVC2" s="468"/>
      <c r="MVD2" s="468"/>
      <c r="MVE2" s="468"/>
      <c r="MVF2" s="468"/>
      <c r="MVG2" s="468"/>
      <c r="MVH2" s="468"/>
      <c r="MVI2" s="468"/>
      <c r="MVJ2" s="468"/>
      <c r="MVK2" s="468"/>
      <c r="MVL2" s="468"/>
      <c r="MVM2" s="468"/>
      <c r="MVN2" s="468"/>
      <c r="MVO2" s="468"/>
      <c r="MVP2" s="468"/>
      <c r="MVQ2" s="468"/>
      <c r="MVR2" s="468"/>
      <c r="MVS2" s="468"/>
      <c r="MVT2" s="468"/>
      <c r="MVU2" s="468"/>
      <c r="MVV2" s="468"/>
      <c r="MVW2" s="468"/>
      <c r="MVX2" s="468"/>
      <c r="MVY2" s="468"/>
      <c r="MVZ2" s="468"/>
      <c r="MWA2" s="468"/>
      <c r="MWB2" s="468"/>
      <c r="MWC2" s="468"/>
      <c r="MWD2" s="468"/>
      <c r="MWE2" s="468"/>
      <c r="MWF2" s="468"/>
      <c r="MWG2" s="468"/>
      <c r="MWH2" s="468"/>
      <c r="MWI2" s="468"/>
      <c r="MWJ2" s="468"/>
      <c r="MWK2" s="468"/>
      <c r="MWL2" s="468"/>
      <c r="MWM2" s="468"/>
      <c r="MWN2" s="468"/>
      <c r="MWO2" s="468"/>
      <c r="MWP2" s="468"/>
      <c r="MWQ2" s="468"/>
      <c r="MWR2" s="468"/>
      <c r="MWS2" s="468"/>
      <c r="MWT2" s="468"/>
      <c r="MWU2" s="468"/>
      <c r="MWV2" s="468"/>
      <c r="MWW2" s="468"/>
      <c r="MWX2" s="468"/>
      <c r="MWY2" s="468"/>
      <c r="MWZ2" s="468"/>
      <c r="MXA2" s="468"/>
      <c r="MXB2" s="468"/>
      <c r="MXC2" s="468"/>
      <c r="MXD2" s="468"/>
      <c r="MXE2" s="468"/>
      <c r="MXF2" s="468"/>
      <c r="MXG2" s="468"/>
      <c r="MXH2" s="468"/>
      <c r="MXI2" s="468"/>
      <c r="MXJ2" s="468"/>
      <c r="MXK2" s="468"/>
      <c r="MXL2" s="468"/>
      <c r="MXM2" s="468"/>
      <c r="MXN2" s="468"/>
      <c r="MXO2" s="468"/>
      <c r="MXP2" s="468"/>
      <c r="MXQ2" s="468"/>
      <c r="MXR2" s="468"/>
      <c r="MXS2" s="468"/>
      <c r="MXT2" s="468"/>
      <c r="MXU2" s="468"/>
      <c r="MXV2" s="468"/>
      <c r="MXW2" s="468"/>
      <c r="MXX2" s="468"/>
      <c r="MXY2" s="468"/>
      <c r="MXZ2" s="468"/>
      <c r="MYA2" s="468"/>
      <c r="MYB2" s="468"/>
      <c r="MYC2" s="468"/>
      <c r="MYD2" s="468"/>
      <c r="MYE2" s="468"/>
      <c r="MYF2" s="468"/>
      <c r="MYG2" s="468"/>
      <c r="MYH2" s="468"/>
      <c r="MYI2" s="468"/>
      <c r="MYJ2" s="468"/>
      <c r="MYK2" s="468"/>
      <c r="MYL2" s="468"/>
      <c r="MYM2" s="468"/>
      <c r="MYN2" s="468"/>
      <c r="MYO2" s="468"/>
      <c r="MYP2" s="468"/>
      <c r="MYQ2" s="468"/>
      <c r="MYR2" s="468"/>
      <c r="MYS2" s="468"/>
      <c r="MYT2" s="468"/>
      <c r="MYU2" s="468"/>
      <c r="MYV2" s="468"/>
      <c r="MYW2" s="468"/>
      <c r="MYX2" s="468"/>
      <c r="MYY2" s="468"/>
      <c r="MYZ2" s="468"/>
      <c r="MZA2" s="468"/>
      <c r="MZB2" s="468"/>
      <c r="MZC2" s="468"/>
      <c r="MZD2" s="468"/>
      <c r="MZE2" s="468"/>
      <c r="MZF2" s="468"/>
      <c r="MZG2" s="468"/>
      <c r="MZH2" s="468"/>
      <c r="MZI2" s="468"/>
      <c r="MZJ2" s="468"/>
      <c r="MZK2" s="468"/>
      <c r="MZL2" s="468"/>
      <c r="MZM2" s="468"/>
      <c r="MZN2" s="468"/>
      <c r="MZO2" s="468"/>
      <c r="MZP2" s="468"/>
      <c r="MZQ2" s="468"/>
      <c r="MZR2" s="468"/>
      <c r="MZS2" s="468"/>
      <c r="MZT2" s="468"/>
      <c r="MZU2" s="468"/>
      <c r="MZV2" s="468"/>
      <c r="MZW2" s="468"/>
      <c r="MZX2" s="468"/>
      <c r="MZY2" s="468"/>
      <c r="MZZ2" s="468"/>
      <c r="NAA2" s="468"/>
      <c r="NAB2" s="468"/>
      <c r="NAC2" s="468"/>
      <c r="NAD2" s="468"/>
      <c r="NAE2" s="468"/>
      <c r="NAF2" s="468"/>
      <c r="NAG2" s="468"/>
      <c r="NAH2" s="468"/>
      <c r="NAI2" s="468"/>
      <c r="NAJ2" s="468"/>
      <c r="NAK2" s="468"/>
      <c r="NAL2" s="468"/>
      <c r="NAM2" s="468"/>
      <c r="NAN2" s="468"/>
      <c r="NAO2" s="468"/>
      <c r="NAP2" s="468"/>
      <c r="NAQ2" s="468"/>
      <c r="NAR2" s="468"/>
      <c r="NAS2" s="468"/>
      <c r="NAT2" s="468"/>
      <c r="NAU2" s="468"/>
      <c r="NAV2" s="468"/>
      <c r="NAW2" s="468"/>
      <c r="NAX2" s="468"/>
      <c r="NAY2" s="468"/>
      <c r="NAZ2" s="468"/>
      <c r="NBA2" s="468"/>
      <c r="NBB2" s="468"/>
      <c r="NBC2" s="468"/>
      <c r="NBD2" s="468"/>
      <c r="NBE2" s="468"/>
      <c r="NBF2" s="468"/>
      <c r="NBG2" s="468"/>
      <c r="NBH2" s="468"/>
      <c r="NBI2" s="468"/>
      <c r="NBJ2" s="468"/>
      <c r="NBK2" s="468"/>
      <c r="NBL2" s="468"/>
      <c r="NBM2" s="468"/>
      <c r="NBN2" s="468"/>
      <c r="NBO2" s="468"/>
      <c r="NBP2" s="468"/>
      <c r="NBQ2" s="468"/>
      <c r="NBR2" s="468"/>
      <c r="NBS2" s="468"/>
      <c r="NBT2" s="468"/>
      <c r="NBU2" s="468"/>
      <c r="NBV2" s="468"/>
      <c r="NBW2" s="468"/>
      <c r="NBX2" s="468"/>
      <c r="NBY2" s="468"/>
      <c r="NBZ2" s="468"/>
      <c r="NCA2" s="468"/>
      <c r="NCB2" s="468"/>
      <c r="NCC2" s="468"/>
      <c r="NCD2" s="468"/>
      <c r="NCE2" s="468"/>
      <c r="NCF2" s="468"/>
      <c r="NCG2" s="468"/>
      <c r="NCH2" s="468"/>
      <c r="NCI2" s="468"/>
      <c r="NCJ2" s="468"/>
      <c r="NCK2" s="468"/>
      <c r="NCL2" s="468"/>
      <c r="NCM2" s="468"/>
      <c r="NCN2" s="468"/>
      <c r="NCO2" s="468"/>
      <c r="NCP2" s="468"/>
      <c r="NCQ2" s="468"/>
      <c r="NCR2" s="468"/>
      <c r="NCS2" s="468"/>
      <c r="NCT2" s="468"/>
      <c r="NCU2" s="468"/>
      <c r="NCV2" s="468"/>
      <c r="NCW2" s="468"/>
      <c r="NCX2" s="468"/>
      <c r="NCY2" s="468"/>
      <c r="NCZ2" s="468"/>
      <c r="NDA2" s="468"/>
      <c r="NDB2" s="468"/>
      <c r="NDC2" s="468"/>
      <c r="NDD2" s="468"/>
      <c r="NDE2" s="468"/>
      <c r="NDF2" s="468"/>
      <c r="NDG2" s="468"/>
      <c r="NDH2" s="468"/>
      <c r="NDI2" s="468"/>
      <c r="NDJ2" s="468"/>
      <c r="NDK2" s="468"/>
      <c r="NDL2" s="468"/>
      <c r="NDM2" s="468"/>
      <c r="NDN2" s="468"/>
      <c r="NDO2" s="468"/>
      <c r="NDP2" s="468"/>
      <c r="NDQ2" s="468"/>
      <c r="NDR2" s="468"/>
      <c r="NDS2" s="468"/>
      <c r="NDT2" s="468"/>
      <c r="NDU2" s="468"/>
      <c r="NDV2" s="468"/>
      <c r="NDW2" s="468"/>
      <c r="NDX2" s="468"/>
      <c r="NDY2" s="468"/>
      <c r="NDZ2" s="468"/>
      <c r="NEA2" s="468"/>
      <c r="NEB2" s="468"/>
      <c r="NEC2" s="468"/>
      <c r="NED2" s="468"/>
      <c r="NEE2" s="468"/>
      <c r="NEF2" s="468"/>
      <c r="NEG2" s="468"/>
      <c r="NEH2" s="468"/>
      <c r="NEI2" s="468"/>
      <c r="NEJ2" s="468"/>
      <c r="NEK2" s="468"/>
      <c r="NEL2" s="468"/>
      <c r="NEM2" s="468"/>
      <c r="NEN2" s="468"/>
      <c r="NEO2" s="468"/>
      <c r="NEP2" s="468"/>
      <c r="NEQ2" s="468"/>
      <c r="NER2" s="468"/>
      <c r="NES2" s="468"/>
      <c r="NET2" s="468"/>
      <c r="NEU2" s="468"/>
      <c r="NEV2" s="468"/>
      <c r="NEW2" s="468"/>
      <c r="NEX2" s="468"/>
      <c r="NEY2" s="468"/>
      <c r="NEZ2" s="468"/>
      <c r="NFA2" s="468"/>
      <c r="NFB2" s="468"/>
      <c r="NFC2" s="468"/>
      <c r="NFD2" s="468"/>
      <c r="NFE2" s="468"/>
      <c r="NFF2" s="468"/>
      <c r="NFG2" s="468"/>
      <c r="NFH2" s="468"/>
      <c r="NFI2" s="468"/>
      <c r="NFJ2" s="468"/>
      <c r="NFK2" s="468"/>
      <c r="NFL2" s="468"/>
      <c r="NFM2" s="468"/>
      <c r="NFN2" s="468"/>
      <c r="NFO2" s="468"/>
      <c r="NFP2" s="468"/>
      <c r="NFQ2" s="468"/>
      <c r="NFR2" s="468"/>
      <c r="NFS2" s="468"/>
      <c r="NFT2" s="468"/>
      <c r="NFU2" s="468"/>
      <c r="NFV2" s="468"/>
      <c r="NFW2" s="468"/>
      <c r="NFX2" s="468"/>
      <c r="NFY2" s="468"/>
      <c r="NFZ2" s="468"/>
      <c r="NGA2" s="468"/>
      <c r="NGB2" s="468"/>
      <c r="NGC2" s="468"/>
      <c r="NGD2" s="468"/>
      <c r="NGE2" s="468"/>
      <c r="NGF2" s="468"/>
      <c r="NGG2" s="468"/>
      <c r="NGH2" s="468"/>
      <c r="NGI2" s="468"/>
      <c r="NGJ2" s="468"/>
      <c r="NGK2" s="468"/>
      <c r="NGL2" s="468"/>
      <c r="NGM2" s="468"/>
      <c r="NGN2" s="468"/>
      <c r="NGO2" s="468"/>
      <c r="NGP2" s="468"/>
      <c r="NGQ2" s="468"/>
      <c r="NGR2" s="468"/>
      <c r="NGS2" s="468"/>
      <c r="NGT2" s="468"/>
      <c r="NGU2" s="468"/>
      <c r="NGV2" s="468"/>
      <c r="NGW2" s="468"/>
      <c r="NGX2" s="468"/>
      <c r="NGY2" s="468"/>
      <c r="NGZ2" s="468"/>
      <c r="NHA2" s="468"/>
      <c r="NHB2" s="468"/>
      <c r="NHC2" s="468"/>
      <c r="NHD2" s="468"/>
      <c r="NHE2" s="468"/>
      <c r="NHF2" s="468"/>
      <c r="NHG2" s="468"/>
      <c r="NHH2" s="468"/>
      <c r="NHI2" s="468"/>
      <c r="NHJ2" s="468"/>
      <c r="NHK2" s="468"/>
      <c r="NHL2" s="468"/>
      <c r="NHM2" s="468"/>
      <c r="NHN2" s="468"/>
      <c r="NHO2" s="468"/>
      <c r="NHP2" s="468"/>
      <c r="NHQ2" s="468"/>
      <c r="NHR2" s="468"/>
      <c r="NHS2" s="468"/>
      <c r="NHT2" s="468"/>
      <c r="NHU2" s="468"/>
      <c r="NHV2" s="468"/>
      <c r="NHW2" s="468"/>
      <c r="NHX2" s="468"/>
      <c r="NHY2" s="468"/>
      <c r="NHZ2" s="468"/>
      <c r="NIA2" s="468"/>
      <c r="NIB2" s="468"/>
      <c r="NIC2" s="468"/>
      <c r="NID2" s="468"/>
      <c r="NIE2" s="468"/>
      <c r="NIF2" s="468"/>
      <c r="NIG2" s="468"/>
      <c r="NIH2" s="468"/>
      <c r="NII2" s="468"/>
      <c r="NIJ2" s="468"/>
      <c r="NIK2" s="468"/>
      <c r="NIL2" s="468"/>
      <c r="NIM2" s="468"/>
      <c r="NIN2" s="468"/>
      <c r="NIO2" s="468"/>
      <c r="NIP2" s="468"/>
      <c r="NIQ2" s="468"/>
      <c r="NIR2" s="468"/>
      <c r="NIS2" s="468"/>
      <c r="NIT2" s="468"/>
      <c r="NIU2" s="468"/>
      <c r="NIV2" s="468"/>
      <c r="NIW2" s="468"/>
      <c r="NIX2" s="468"/>
      <c r="NIY2" s="468"/>
      <c r="NIZ2" s="468"/>
      <c r="NJA2" s="468"/>
      <c r="NJB2" s="468"/>
      <c r="NJC2" s="468"/>
      <c r="NJD2" s="468"/>
      <c r="NJE2" s="468"/>
      <c r="NJF2" s="468"/>
      <c r="NJG2" s="468"/>
      <c r="NJH2" s="468"/>
      <c r="NJI2" s="468"/>
      <c r="NJJ2" s="468"/>
      <c r="NJK2" s="468"/>
      <c r="NJL2" s="468"/>
      <c r="NJM2" s="468"/>
      <c r="NJN2" s="468"/>
      <c r="NJO2" s="468"/>
      <c r="NJP2" s="468"/>
      <c r="NJQ2" s="468"/>
      <c r="NJR2" s="468"/>
      <c r="NJS2" s="468"/>
      <c r="NJT2" s="468"/>
      <c r="NJU2" s="468"/>
      <c r="NJV2" s="468"/>
      <c r="NJW2" s="468"/>
      <c r="NJX2" s="468"/>
      <c r="NJY2" s="468"/>
      <c r="NJZ2" s="468"/>
      <c r="NKA2" s="468"/>
      <c r="NKB2" s="468"/>
      <c r="NKC2" s="468"/>
      <c r="NKD2" s="468"/>
      <c r="NKE2" s="468"/>
      <c r="NKF2" s="468"/>
      <c r="NKG2" s="468"/>
      <c r="NKH2" s="468"/>
      <c r="NKI2" s="468"/>
      <c r="NKJ2" s="468"/>
      <c r="NKK2" s="468"/>
      <c r="NKL2" s="468"/>
      <c r="NKM2" s="468"/>
      <c r="NKN2" s="468"/>
      <c r="NKO2" s="468"/>
      <c r="NKP2" s="468"/>
      <c r="NKQ2" s="468"/>
      <c r="NKR2" s="468"/>
      <c r="NKS2" s="468"/>
      <c r="NKT2" s="468"/>
      <c r="NKU2" s="468"/>
      <c r="NKV2" s="468"/>
      <c r="NKW2" s="468"/>
      <c r="NKX2" s="468"/>
      <c r="NKY2" s="468"/>
      <c r="NKZ2" s="468"/>
      <c r="NLA2" s="468"/>
      <c r="NLB2" s="468"/>
      <c r="NLC2" s="468"/>
      <c r="NLD2" s="468"/>
      <c r="NLE2" s="468"/>
      <c r="NLF2" s="468"/>
      <c r="NLG2" s="468"/>
      <c r="NLH2" s="468"/>
      <c r="NLI2" s="468"/>
      <c r="NLJ2" s="468"/>
      <c r="NLK2" s="468"/>
      <c r="NLL2" s="468"/>
      <c r="NLM2" s="468"/>
      <c r="NLN2" s="468"/>
      <c r="NLO2" s="468"/>
      <c r="NLP2" s="468"/>
      <c r="NLQ2" s="468"/>
      <c r="NLR2" s="468"/>
      <c r="NLS2" s="468"/>
      <c r="NLT2" s="468"/>
      <c r="NLU2" s="468"/>
      <c r="NLV2" s="468"/>
      <c r="NLW2" s="468"/>
      <c r="NLX2" s="468"/>
      <c r="NLY2" s="468"/>
      <c r="NLZ2" s="468"/>
      <c r="NMA2" s="468"/>
      <c r="NMB2" s="468"/>
      <c r="NMC2" s="468"/>
      <c r="NMD2" s="468"/>
      <c r="NME2" s="468"/>
      <c r="NMF2" s="468"/>
      <c r="NMG2" s="468"/>
      <c r="NMH2" s="468"/>
      <c r="NMI2" s="468"/>
      <c r="NMJ2" s="468"/>
      <c r="NMK2" s="468"/>
      <c r="NML2" s="468"/>
      <c r="NMM2" s="468"/>
      <c r="NMN2" s="468"/>
      <c r="NMO2" s="468"/>
      <c r="NMP2" s="468"/>
      <c r="NMQ2" s="468"/>
      <c r="NMR2" s="468"/>
      <c r="NMS2" s="468"/>
      <c r="NMT2" s="468"/>
      <c r="NMU2" s="468"/>
      <c r="NMV2" s="468"/>
      <c r="NMW2" s="468"/>
      <c r="NMX2" s="468"/>
      <c r="NMY2" s="468"/>
      <c r="NMZ2" s="468"/>
      <c r="NNA2" s="468"/>
      <c r="NNB2" s="468"/>
      <c r="NNC2" s="468"/>
      <c r="NND2" s="468"/>
      <c r="NNE2" s="468"/>
      <c r="NNF2" s="468"/>
      <c r="NNG2" s="468"/>
      <c r="NNH2" s="468"/>
      <c r="NNI2" s="468"/>
      <c r="NNJ2" s="468"/>
      <c r="NNK2" s="468"/>
      <c r="NNL2" s="468"/>
      <c r="NNM2" s="468"/>
      <c r="NNN2" s="468"/>
      <c r="NNO2" s="468"/>
      <c r="NNP2" s="468"/>
      <c r="NNQ2" s="468"/>
      <c r="NNR2" s="468"/>
      <c r="NNS2" s="468"/>
      <c r="NNT2" s="468"/>
      <c r="NNU2" s="468"/>
      <c r="NNV2" s="468"/>
      <c r="NNW2" s="468"/>
      <c r="NNX2" s="468"/>
      <c r="NNY2" s="468"/>
      <c r="NNZ2" s="468"/>
      <c r="NOA2" s="468"/>
      <c r="NOB2" s="468"/>
      <c r="NOC2" s="468"/>
      <c r="NOD2" s="468"/>
      <c r="NOE2" s="468"/>
      <c r="NOF2" s="468"/>
      <c r="NOG2" s="468"/>
      <c r="NOH2" s="468"/>
      <c r="NOI2" s="468"/>
      <c r="NOJ2" s="468"/>
      <c r="NOK2" s="468"/>
      <c r="NOL2" s="468"/>
      <c r="NOM2" s="468"/>
      <c r="NON2" s="468"/>
      <c r="NOO2" s="468"/>
      <c r="NOP2" s="468"/>
      <c r="NOQ2" s="468"/>
      <c r="NOR2" s="468"/>
      <c r="NOS2" s="468"/>
      <c r="NOT2" s="468"/>
      <c r="NOU2" s="468"/>
      <c r="NOV2" s="468"/>
      <c r="NOW2" s="468"/>
      <c r="NOX2" s="468"/>
      <c r="NOY2" s="468"/>
      <c r="NOZ2" s="468"/>
      <c r="NPA2" s="468"/>
      <c r="NPB2" s="468"/>
      <c r="NPC2" s="468"/>
      <c r="NPD2" s="468"/>
      <c r="NPE2" s="468"/>
      <c r="NPF2" s="468"/>
      <c r="NPG2" s="468"/>
      <c r="NPH2" s="468"/>
      <c r="NPI2" s="468"/>
      <c r="NPJ2" s="468"/>
      <c r="NPK2" s="468"/>
      <c r="NPL2" s="468"/>
      <c r="NPM2" s="468"/>
      <c r="NPN2" s="468"/>
      <c r="NPO2" s="468"/>
      <c r="NPP2" s="468"/>
      <c r="NPQ2" s="468"/>
      <c r="NPR2" s="468"/>
      <c r="NPS2" s="468"/>
      <c r="NPT2" s="468"/>
      <c r="NPU2" s="468"/>
      <c r="NPV2" s="468"/>
      <c r="NPW2" s="468"/>
      <c r="NPX2" s="468"/>
      <c r="NPY2" s="468"/>
      <c r="NPZ2" s="468"/>
      <c r="NQA2" s="468"/>
      <c r="NQB2" s="468"/>
      <c r="NQC2" s="468"/>
      <c r="NQD2" s="468"/>
      <c r="NQE2" s="468"/>
      <c r="NQF2" s="468"/>
      <c r="NQG2" s="468"/>
      <c r="NQH2" s="468"/>
      <c r="NQI2" s="468"/>
      <c r="NQJ2" s="468"/>
      <c r="NQK2" s="468"/>
      <c r="NQL2" s="468"/>
      <c r="NQM2" s="468"/>
      <c r="NQN2" s="468"/>
      <c r="NQO2" s="468"/>
      <c r="NQP2" s="468"/>
      <c r="NQQ2" s="468"/>
      <c r="NQR2" s="468"/>
      <c r="NQS2" s="468"/>
      <c r="NQT2" s="468"/>
      <c r="NQU2" s="468"/>
      <c r="NQV2" s="468"/>
      <c r="NQW2" s="468"/>
      <c r="NQX2" s="468"/>
      <c r="NQY2" s="468"/>
      <c r="NQZ2" s="468"/>
      <c r="NRA2" s="468"/>
      <c r="NRB2" s="468"/>
      <c r="NRC2" s="468"/>
      <c r="NRD2" s="468"/>
      <c r="NRE2" s="468"/>
      <c r="NRF2" s="468"/>
      <c r="NRG2" s="468"/>
      <c r="NRH2" s="468"/>
      <c r="NRI2" s="468"/>
      <c r="NRJ2" s="468"/>
      <c r="NRK2" s="468"/>
      <c r="NRL2" s="468"/>
      <c r="NRM2" s="468"/>
      <c r="NRN2" s="468"/>
      <c r="NRO2" s="468"/>
      <c r="NRP2" s="468"/>
      <c r="NRQ2" s="468"/>
      <c r="NRR2" s="468"/>
      <c r="NRS2" s="468"/>
      <c r="NRT2" s="468"/>
      <c r="NRU2" s="468"/>
      <c r="NRV2" s="468"/>
      <c r="NRW2" s="468"/>
      <c r="NRX2" s="468"/>
      <c r="NRY2" s="468"/>
      <c r="NRZ2" s="468"/>
      <c r="NSA2" s="468"/>
      <c r="NSB2" s="468"/>
      <c r="NSC2" s="468"/>
      <c r="NSD2" s="468"/>
      <c r="NSE2" s="468"/>
      <c r="NSF2" s="468"/>
      <c r="NSG2" s="468"/>
      <c r="NSH2" s="468"/>
      <c r="NSI2" s="468"/>
      <c r="NSJ2" s="468"/>
      <c r="NSK2" s="468"/>
      <c r="NSL2" s="468"/>
      <c r="NSM2" s="468"/>
      <c r="NSN2" s="468"/>
      <c r="NSO2" s="468"/>
      <c r="NSP2" s="468"/>
      <c r="NSQ2" s="468"/>
      <c r="NSR2" s="468"/>
      <c r="NSS2" s="468"/>
      <c r="NST2" s="468"/>
      <c r="NSU2" s="468"/>
      <c r="NSV2" s="468"/>
      <c r="NSW2" s="468"/>
      <c r="NSX2" s="468"/>
      <c r="NSY2" s="468"/>
      <c r="NSZ2" s="468"/>
      <c r="NTA2" s="468"/>
      <c r="NTB2" s="468"/>
      <c r="NTC2" s="468"/>
      <c r="NTD2" s="468"/>
      <c r="NTE2" s="468"/>
      <c r="NTF2" s="468"/>
      <c r="NTG2" s="468"/>
      <c r="NTH2" s="468"/>
      <c r="NTI2" s="468"/>
      <c r="NTJ2" s="468"/>
      <c r="NTK2" s="468"/>
      <c r="NTL2" s="468"/>
      <c r="NTM2" s="468"/>
      <c r="NTN2" s="468"/>
      <c r="NTO2" s="468"/>
      <c r="NTP2" s="468"/>
      <c r="NTQ2" s="468"/>
      <c r="NTR2" s="468"/>
      <c r="NTS2" s="468"/>
      <c r="NTT2" s="468"/>
      <c r="NTU2" s="468"/>
      <c r="NTV2" s="468"/>
      <c r="NTW2" s="468"/>
      <c r="NTX2" s="468"/>
      <c r="NTY2" s="468"/>
      <c r="NTZ2" s="468"/>
      <c r="NUA2" s="468"/>
      <c r="NUB2" s="468"/>
      <c r="NUC2" s="468"/>
      <c r="NUD2" s="468"/>
      <c r="NUE2" s="468"/>
      <c r="NUF2" s="468"/>
      <c r="NUG2" s="468"/>
      <c r="NUH2" s="468"/>
      <c r="NUI2" s="468"/>
      <c r="NUJ2" s="468"/>
      <c r="NUK2" s="468"/>
      <c r="NUL2" s="468"/>
      <c r="NUM2" s="468"/>
      <c r="NUN2" s="468"/>
      <c r="NUO2" s="468"/>
      <c r="NUP2" s="468"/>
      <c r="NUQ2" s="468"/>
      <c r="NUR2" s="468"/>
      <c r="NUS2" s="468"/>
      <c r="NUT2" s="468"/>
      <c r="NUU2" s="468"/>
      <c r="NUV2" s="468"/>
      <c r="NUW2" s="468"/>
      <c r="NUX2" s="468"/>
      <c r="NUY2" s="468"/>
      <c r="NUZ2" s="468"/>
      <c r="NVA2" s="468"/>
      <c r="NVB2" s="468"/>
      <c r="NVC2" s="468"/>
      <c r="NVD2" s="468"/>
      <c r="NVE2" s="468"/>
      <c r="NVF2" s="468"/>
      <c r="NVG2" s="468"/>
      <c r="NVH2" s="468"/>
      <c r="NVI2" s="468"/>
      <c r="NVJ2" s="468"/>
      <c r="NVK2" s="468"/>
      <c r="NVL2" s="468"/>
      <c r="NVM2" s="468"/>
      <c r="NVN2" s="468"/>
      <c r="NVO2" s="468"/>
      <c r="NVP2" s="468"/>
      <c r="NVQ2" s="468"/>
      <c r="NVR2" s="468"/>
      <c r="NVS2" s="468"/>
      <c r="NVT2" s="468"/>
      <c r="NVU2" s="468"/>
      <c r="NVV2" s="468"/>
      <c r="NVW2" s="468"/>
      <c r="NVX2" s="468"/>
      <c r="NVY2" s="468"/>
      <c r="NVZ2" s="468"/>
      <c r="NWA2" s="468"/>
      <c r="NWB2" s="468"/>
      <c r="NWC2" s="468"/>
      <c r="NWD2" s="468"/>
      <c r="NWE2" s="468"/>
      <c r="NWF2" s="468"/>
      <c r="NWG2" s="468"/>
      <c r="NWH2" s="468"/>
      <c r="NWI2" s="468"/>
      <c r="NWJ2" s="468"/>
      <c r="NWK2" s="468"/>
      <c r="NWL2" s="468"/>
      <c r="NWM2" s="468"/>
      <c r="NWN2" s="468"/>
      <c r="NWO2" s="468"/>
      <c r="NWP2" s="468"/>
      <c r="NWQ2" s="468"/>
      <c r="NWR2" s="468"/>
      <c r="NWS2" s="468"/>
      <c r="NWT2" s="468"/>
      <c r="NWU2" s="468"/>
      <c r="NWV2" s="468"/>
      <c r="NWW2" s="468"/>
      <c r="NWX2" s="468"/>
      <c r="NWY2" s="468"/>
      <c r="NWZ2" s="468"/>
      <c r="NXA2" s="468"/>
      <c r="NXB2" s="468"/>
      <c r="NXC2" s="468"/>
      <c r="NXD2" s="468"/>
      <c r="NXE2" s="468"/>
      <c r="NXF2" s="468"/>
      <c r="NXG2" s="468"/>
      <c r="NXH2" s="468"/>
      <c r="NXI2" s="468"/>
      <c r="NXJ2" s="468"/>
      <c r="NXK2" s="468"/>
      <c r="NXL2" s="468"/>
      <c r="NXM2" s="468"/>
      <c r="NXN2" s="468"/>
      <c r="NXO2" s="468"/>
      <c r="NXP2" s="468"/>
      <c r="NXQ2" s="468"/>
      <c r="NXR2" s="468"/>
      <c r="NXS2" s="468"/>
      <c r="NXT2" s="468"/>
      <c r="NXU2" s="468"/>
      <c r="NXV2" s="468"/>
      <c r="NXW2" s="468"/>
      <c r="NXX2" s="468"/>
      <c r="NXY2" s="468"/>
      <c r="NXZ2" s="468"/>
      <c r="NYA2" s="468"/>
      <c r="NYB2" s="468"/>
      <c r="NYC2" s="468"/>
      <c r="NYD2" s="468"/>
      <c r="NYE2" s="468"/>
      <c r="NYF2" s="468"/>
      <c r="NYG2" s="468"/>
      <c r="NYH2" s="468"/>
      <c r="NYI2" s="468"/>
      <c r="NYJ2" s="468"/>
      <c r="NYK2" s="468"/>
      <c r="NYL2" s="468"/>
      <c r="NYM2" s="468"/>
      <c r="NYN2" s="468"/>
      <c r="NYO2" s="468"/>
      <c r="NYP2" s="468"/>
      <c r="NYQ2" s="468"/>
      <c r="NYR2" s="468"/>
      <c r="NYS2" s="468"/>
      <c r="NYT2" s="468"/>
      <c r="NYU2" s="468"/>
      <c r="NYV2" s="468"/>
      <c r="NYW2" s="468"/>
      <c r="NYX2" s="468"/>
      <c r="NYY2" s="468"/>
      <c r="NYZ2" s="468"/>
      <c r="NZA2" s="468"/>
      <c r="NZB2" s="468"/>
      <c r="NZC2" s="468"/>
      <c r="NZD2" s="468"/>
      <c r="NZE2" s="468"/>
      <c r="NZF2" s="468"/>
      <c r="NZG2" s="468"/>
      <c r="NZH2" s="468"/>
      <c r="NZI2" s="468"/>
      <c r="NZJ2" s="468"/>
      <c r="NZK2" s="468"/>
      <c r="NZL2" s="468"/>
      <c r="NZM2" s="468"/>
      <c r="NZN2" s="468"/>
      <c r="NZO2" s="468"/>
      <c r="NZP2" s="468"/>
      <c r="NZQ2" s="468"/>
      <c r="NZR2" s="468"/>
      <c r="NZS2" s="468"/>
      <c r="NZT2" s="468"/>
      <c r="NZU2" s="468"/>
      <c r="NZV2" s="468"/>
      <c r="NZW2" s="468"/>
      <c r="NZX2" s="468"/>
      <c r="NZY2" s="468"/>
      <c r="NZZ2" s="468"/>
      <c r="OAA2" s="468"/>
      <c r="OAB2" s="468"/>
      <c r="OAC2" s="468"/>
      <c r="OAD2" s="468"/>
      <c r="OAE2" s="468"/>
      <c r="OAF2" s="468"/>
      <c r="OAG2" s="468"/>
      <c r="OAH2" s="468"/>
      <c r="OAI2" s="468"/>
      <c r="OAJ2" s="468"/>
      <c r="OAK2" s="468"/>
      <c r="OAL2" s="468"/>
      <c r="OAM2" s="468"/>
      <c r="OAN2" s="468"/>
      <c r="OAO2" s="468"/>
      <c r="OAP2" s="468"/>
      <c r="OAQ2" s="468"/>
      <c r="OAR2" s="468"/>
      <c r="OAS2" s="468"/>
      <c r="OAT2" s="468"/>
      <c r="OAU2" s="468"/>
      <c r="OAV2" s="468"/>
      <c r="OAW2" s="468"/>
      <c r="OAX2" s="468"/>
      <c r="OAY2" s="468"/>
      <c r="OAZ2" s="468"/>
      <c r="OBA2" s="468"/>
      <c r="OBB2" s="468"/>
      <c r="OBC2" s="468"/>
      <c r="OBD2" s="468"/>
      <c r="OBE2" s="468"/>
      <c r="OBF2" s="468"/>
      <c r="OBG2" s="468"/>
      <c r="OBH2" s="468"/>
      <c r="OBI2" s="468"/>
      <c r="OBJ2" s="468"/>
      <c r="OBK2" s="468"/>
      <c r="OBL2" s="468"/>
      <c r="OBM2" s="468"/>
      <c r="OBN2" s="468"/>
      <c r="OBO2" s="468"/>
      <c r="OBP2" s="468"/>
      <c r="OBQ2" s="468"/>
      <c r="OBR2" s="468"/>
      <c r="OBS2" s="468"/>
      <c r="OBT2" s="468"/>
      <c r="OBU2" s="468"/>
      <c r="OBV2" s="468"/>
      <c r="OBW2" s="468"/>
      <c r="OBX2" s="468"/>
      <c r="OBY2" s="468"/>
      <c r="OBZ2" s="468"/>
      <c r="OCA2" s="468"/>
      <c r="OCB2" s="468"/>
      <c r="OCC2" s="468"/>
      <c r="OCD2" s="468"/>
      <c r="OCE2" s="468"/>
      <c r="OCF2" s="468"/>
      <c r="OCG2" s="468"/>
      <c r="OCH2" s="468"/>
      <c r="OCI2" s="468"/>
      <c r="OCJ2" s="468"/>
      <c r="OCK2" s="468"/>
      <c r="OCL2" s="468"/>
      <c r="OCM2" s="468"/>
      <c r="OCN2" s="468"/>
      <c r="OCO2" s="468"/>
      <c r="OCP2" s="468"/>
      <c r="OCQ2" s="468"/>
      <c r="OCR2" s="468"/>
      <c r="OCS2" s="468"/>
      <c r="OCT2" s="468"/>
      <c r="OCU2" s="468"/>
      <c r="OCV2" s="468"/>
      <c r="OCW2" s="468"/>
      <c r="OCX2" s="468"/>
      <c r="OCY2" s="468"/>
      <c r="OCZ2" s="468"/>
      <c r="ODA2" s="468"/>
      <c r="ODB2" s="468"/>
      <c r="ODC2" s="468"/>
      <c r="ODD2" s="468"/>
      <c r="ODE2" s="468"/>
      <c r="ODF2" s="468"/>
      <c r="ODG2" s="468"/>
      <c r="ODH2" s="468"/>
      <c r="ODI2" s="468"/>
      <c r="ODJ2" s="468"/>
      <c r="ODK2" s="468"/>
      <c r="ODL2" s="468"/>
      <c r="ODM2" s="468"/>
      <c r="ODN2" s="468"/>
      <c r="ODO2" s="468"/>
      <c r="ODP2" s="468"/>
      <c r="ODQ2" s="468"/>
      <c r="ODR2" s="468"/>
      <c r="ODS2" s="468"/>
      <c r="ODT2" s="468"/>
      <c r="ODU2" s="468"/>
      <c r="ODV2" s="468"/>
      <c r="ODW2" s="468"/>
      <c r="ODX2" s="468"/>
      <c r="ODY2" s="468"/>
      <c r="ODZ2" s="468"/>
      <c r="OEA2" s="468"/>
      <c r="OEB2" s="468"/>
      <c r="OEC2" s="468"/>
      <c r="OED2" s="468"/>
      <c r="OEE2" s="468"/>
      <c r="OEF2" s="468"/>
      <c r="OEG2" s="468"/>
      <c r="OEH2" s="468"/>
      <c r="OEI2" s="468"/>
      <c r="OEJ2" s="468"/>
      <c r="OEK2" s="468"/>
      <c r="OEL2" s="468"/>
      <c r="OEM2" s="468"/>
      <c r="OEN2" s="468"/>
      <c r="OEO2" s="468"/>
      <c r="OEP2" s="468"/>
      <c r="OEQ2" s="468"/>
      <c r="OER2" s="468"/>
      <c r="OES2" s="468"/>
      <c r="OET2" s="468"/>
      <c r="OEU2" s="468"/>
      <c r="OEV2" s="468"/>
      <c r="OEW2" s="468"/>
      <c r="OEX2" s="468"/>
      <c r="OEY2" s="468"/>
      <c r="OEZ2" s="468"/>
      <c r="OFA2" s="468"/>
      <c r="OFB2" s="468"/>
      <c r="OFC2" s="468"/>
      <c r="OFD2" s="468"/>
      <c r="OFE2" s="468"/>
      <c r="OFF2" s="468"/>
      <c r="OFG2" s="468"/>
      <c r="OFH2" s="468"/>
      <c r="OFI2" s="468"/>
      <c r="OFJ2" s="468"/>
      <c r="OFK2" s="468"/>
      <c r="OFL2" s="468"/>
      <c r="OFM2" s="468"/>
      <c r="OFN2" s="468"/>
      <c r="OFO2" s="468"/>
      <c r="OFP2" s="468"/>
      <c r="OFQ2" s="468"/>
      <c r="OFR2" s="468"/>
      <c r="OFS2" s="468"/>
      <c r="OFT2" s="468"/>
      <c r="OFU2" s="468"/>
      <c r="OFV2" s="468"/>
      <c r="OFW2" s="468"/>
      <c r="OFX2" s="468"/>
      <c r="OFY2" s="468"/>
      <c r="OFZ2" s="468"/>
      <c r="OGA2" s="468"/>
      <c r="OGB2" s="468"/>
      <c r="OGC2" s="468"/>
      <c r="OGD2" s="468"/>
      <c r="OGE2" s="468"/>
      <c r="OGF2" s="468"/>
      <c r="OGG2" s="468"/>
      <c r="OGH2" s="468"/>
      <c r="OGI2" s="468"/>
      <c r="OGJ2" s="468"/>
      <c r="OGK2" s="468"/>
      <c r="OGL2" s="468"/>
      <c r="OGM2" s="468"/>
      <c r="OGN2" s="468"/>
      <c r="OGO2" s="468"/>
      <c r="OGP2" s="468"/>
      <c r="OGQ2" s="468"/>
      <c r="OGR2" s="468"/>
      <c r="OGS2" s="468"/>
      <c r="OGT2" s="468"/>
      <c r="OGU2" s="468"/>
      <c r="OGV2" s="468"/>
      <c r="OGW2" s="468"/>
      <c r="OGX2" s="468"/>
      <c r="OGY2" s="468"/>
      <c r="OGZ2" s="468"/>
      <c r="OHA2" s="468"/>
      <c r="OHB2" s="468"/>
      <c r="OHC2" s="468"/>
      <c r="OHD2" s="468"/>
      <c r="OHE2" s="468"/>
      <c r="OHF2" s="468"/>
      <c r="OHG2" s="468"/>
      <c r="OHH2" s="468"/>
      <c r="OHI2" s="468"/>
      <c r="OHJ2" s="468"/>
      <c r="OHK2" s="468"/>
      <c r="OHL2" s="468"/>
      <c r="OHM2" s="468"/>
      <c r="OHN2" s="468"/>
      <c r="OHO2" s="468"/>
      <c r="OHP2" s="468"/>
      <c r="OHQ2" s="468"/>
      <c r="OHR2" s="468"/>
      <c r="OHS2" s="468"/>
      <c r="OHT2" s="468"/>
      <c r="OHU2" s="468"/>
      <c r="OHV2" s="468"/>
      <c r="OHW2" s="468"/>
      <c r="OHX2" s="468"/>
      <c r="OHY2" s="468"/>
      <c r="OHZ2" s="468"/>
      <c r="OIA2" s="468"/>
      <c r="OIB2" s="468"/>
      <c r="OIC2" s="468"/>
      <c r="OID2" s="468"/>
      <c r="OIE2" s="468"/>
      <c r="OIF2" s="468"/>
      <c r="OIG2" s="468"/>
      <c r="OIH2" s="468"/>
      <c r="OII2" s="468"/>
      <c r="OIJ2" s="468"/>
      <c r="OIK2" s="468"/>
      <c r="OIL2" s="468"/>
      <c r="OIM2" s="468"/>
      <c r="OIN2" s="468"/>
      <c r="OIO2" s="468"/>
      <c r="OIP2" s="468"/>
      <c r="OIQ2" s="468"/>
      <c r="OIR2" s="468"/>
      <c r="OIS2" s="468"/>
      <c r="OIT2" s="468"/>
      <c r="OIU2" s="468"/>
      <c r="OIV2" s="468"/>
      <c r="OIW2" s="468"/>
      <c r="OIX2" s="468"/>
      <c r="OIY2" s="468"/>
      <c r="OIZ2" s="468"/>
      <c r="OJA2" s="468"/>
      <c r="OJB2" s="468"/>
      <c r="OJC2" s="468"/>
      <c r="OJD2" s="468"/>
      <c r="OJE2" s="468"/>
      <c r="OJF2" s="468"/>
      <c r="OJG2" s="468"/>
      <c r="OJH2" s="468"/>
      <c r="OJI2" s="468"/>
      <c r="OJJ2" s="468"/>
      <c r="OJK2" s="468"/>
      <c r="OJL2" s="468"/>
      <c r="OJM2" s="468"/>
      <c r="OJN2" s="468"/>
      <c r="OJO2" s="468"/>
      <c r="OJP2" s="468"/>
      <c r="OJQ2" s="468"/>
      <c r="OJR2" s="468"/>
      <c r="OJS2" s="468"/>
      <c r="OJT2" s="468"/>
      <c r="OJU2" s="468"/>
      <c r="OJV2" s="468"/>
      <c r="OJW2" s="468"/>
      <c r="OJX2" s="468"/>
      <c r="OJY2" s="468"/>
      <c r="OJZ2" s="468"/>
      <c r="OKA2" s="468"/>
      <c r="OKB2" s="468"/>
      <c r="OKC2" s="468"/>
      <c r="OKD2" s="468"/>
      <c r="OKE2" s="468"/>
      <c r="OKF2" s="468"/>
      <c r="OKG2" s="468"/>
      <c r="OKH2" s="468"/>
      <c r="OKI2" s="468"/>
      <c r="OKJ2" s="468"/>
      <c r="OKK2" s="468"/>
      <c r="OKL2" s="468"/>
      <c r="OKM2" s="468"/>
      <c r="OKN2" s="468"/>
      <c r="OKO2" s="468"/>
      <c r="OKP2" s="468"/>
      <c r="OKQ2" s="468"/>
      <c r="OKR2" s="468"/>
      <c r="OKS2" s="468"/>
      <c r="OKT2" s="468"/>
      <c r="OKU2" s="468"/>
      <c r="OKV2" s="468"/>
      <c r="OKW2" s="468"/>
      <c r="OKX2" s="468"/>
      <c r="OKY2" s="468"/>
      <c r="OKZ2" s="468"/>
      <c r="OLA2" s="468"/>
      <c r="OLB2" s="468"/>
      <c r="OLC2" s="468"/>
      <c r="OLD2" s="468"/>
      <c r="OLE2" s="468"/>
      <c r="OLF2" s="468"/>
      <c r="OLG2" s="468"/>
      <c r="OLH2" s="468"/>
      <c r="OLI2" s="468"/>
      <c r="OLJ2" s="468"/>
      <c r="OLK2" s="468"/>
      <c r="OLL2" s="468"/>
      <c r="OLM2" s="468"/>
      <c r="OLN2" s="468"/>
      <c r="OLO2" s="468"/>
      <c r="OLP2" s="468"/>
      <c r="OLQ2" s="468"/>
      <c r="OLR2" s="468"/>
      <c r="OLS2" s="468"/>
      <c r="OLT2" s="468"/>
      <c r="OLU2" s="468"/>
      <c r="OLV2" s="468"/>
      <c r="OLW2" s="468"/>
      <c r="OLX2" s="468"/>
      <c r="OLY2" s="468"/>
      <c r="OLZ2" s="468"/>
      <c r="OMA2" s="468"/>
      <c r="OMB2" s="468"/>
      <c r="OMC2" s="468"/>
      <c r="OMD2" s="468"/>
      <c r="OME2" s="468"/>
      <c r="OMF2" s="468"/>
      <c r="OMG2" s="468"/>
      <c r="OMH2" s="468"/>
      <c r="OMI2" s="468"/>
      <c r="OMJ2" s="468"/>
      <c r="OMK2" s="468"/>
      <c r="OML2" s="468"/>
      <c r="OMM2" s="468"/>
      <c r="OMN2" s="468"/>
      <c r="OMO2" s="468"/>
      <c r="OMP2" s="468"/>
      <c r="OMQ2" s="468"/>
      <c r="OMR2" s="468"/>
      <c r="OMS2" s="468"/>
      <c r="OMT2" s="468"/>
      <c r="OMU2" s="468"/>
      <c r="OMV2" s="468"/>
      <c r="OMW2" s="468"/>
      <c r="OMX2" s="468"/>
      <c r="OMY2" s="468"/>
      <c r="OMZ2" s="468"/>
      <c r="ONA2" s="468"/>
      <c r="ONB2" s="468"/>
      <c r="ONC2" s="468"/>
      <c r="OND2" s="468"/>
      <c r="ONE2" s="468"/>
      <c r="ONF2" s="468"/>
      <c r="ONG2" s="468"/>
      <c r="ONH2" s="468"/>
      <c r="ONI2" s="468"/>
      <c r="ONJ2" s="468"/>
      <c r="ONK2" s="468"/>
      <c r="ONL2" s="468"/>
      <c r="ONM2" s="468"/>
      <c r="ONN2" s="468"/>
      <c r="ONO2" s="468"/>
      <c r="ONP2" s="468"/>
      <c r="ONQ2" s="468"/>
      <c r="ONR2" s="468"/>
      <c r="ONS2" s="468"/>
      <c r="ONT2" s="468"/>
      <c r="ONU2" s="468"/>
      <c r="ONV2" s="468"/>
      <c r="ONW2" s="468"/>
      <c r="ONX2" s="468"/>
      <c r="ONY2" s="468"/>
      <c r="ONZ2" s="468"/>
      <c r="OOA2" s="468"/>
      <c r="OOB2" s="468"/>
      <c r="OOC2" s="468"/>
      <c r="OOD2" s="468"/>
      <c r="OOE2" s="468"/>
      <c r="OOF2" s="468"/>
      <c r="OOG2" s="468"/>
      <c r="OOH2" s="468"/>
      <c r="OOI2" s="468"/>
      <c r="OOJ2" s="468"/>
      <c r="OOK2" s="468"/>
      <c r="OOL2" s="468"/>
      <c r="OOM2" s="468"/>
      <c r="OON2" s="468"/>
      <c r="OOO2" s="468"/>
      <c r="OOP2" s="468"/>
      <c r="OOQ2" s="468"/>
      <c r="OOR2" s="468"/>
      <c r="OOS2" s="468"/>
      <c r="OOT2" s="468"/>
      <c r="OOU2" s="468"/>
      <c r="OOV2" s="468"/>
      <c r="OOW2" s="468"/>
      <c r="OOX2" s="468"/>
      <c r="OOY2" s="468"/>
      <c r="OOZ2" s="468"/>
      <c r="OPA2" s="468"/>
      <c r="OPB2" s="468"/>
      <c r="OPC2" s="468"/>
      <c r="OPD2" s="468"/>
      <c r="OPE2" s="468"/>
      <c r="OPF2" s="468"/>
      <c r="OPG2" s="468"/>
      <c r="OPH2" s="468"/>
      <c r="OPI2" s="468"/>
      <c r="OPJ2" s="468"/>
      <c r="OPK2" s="468"/>
      <c r="OPL2" s="468"/>
      <c r="OPM2" s="468"/>
      <c r="OPN2" s="468"/>
      <c r="OPO2" s="468"/>
      <c r="OPP2" s="468"/>
      <c r="OPQ2" s="468"/>
      <c r="OPR2" s="468"/>
      <c r="OPS2" s="468"/>
      <c r="OPT2" s="468"/>
      <c r="OPU2" s="468"/>
      <c r="OPV2" s="468"/>
      <c r="OPW2" s="468"/>
      <c r="OPX2" s="468"/>
      <c r="OPY2" s="468"/>
      <c r="OPZ2" s="468"/>
      <c r="OQA2" s="468"/>
      <c r="OQB2" s="468"/>
      <c r="OQC2" s="468"/>
      <c r="OQD2" s="468"/>
      <c r="OQE2" s="468"/>
      <c r="OQF2" s="468"/>
      <c r="OQG2" s="468"/>
      <c r="OQH2" s="468"/>
      <c r="OQI2" s="468"/>
      <c r="OQJ2" s="468"/>
      <c r="OQK2" s="468"/>
      <c r="OQL2" s="468"/>
      <c r="OQM2" s="468"/>
      <c r="OQN2" s="468"/>
      <c r="OQO2" s="468"/>
      <c r="OQP2" s="468"/>
      <c r="OQQ2" s="468"/>
      <c r="OQR2" s="468"/>
      <c r="OQS2" s="468"/>
      <c r="OQT2" s="468"/>
      <c r="OQU2" s="468"/>
      <c r="OQV2" s="468"/>
      <c r="OQW2" s="468"/>
      <c r="OQX2" s="468"/>
      <c r="OQY2" s="468"/>
      <c r="OQZ2" s="468"/>
      <c r="ORA2" s="468"/>
      <c r="ORB2" s="468"/>
      <c r="ORC2" s="468"/>
      <c r="ORD2" s="468"/>
      <c r="ORE2" s="468"/>
      <c r="ORF2" s="468"/>
      <c r="ORG2" s="468"/>
      <c r="ORH2" s="468"/>
      <c r="ORI2" s="468"/>
      <c r="ORJ2" s="468"/>
      <c r="ORK2" s="468"/>
      <c r="ORL2" s="468"/>
      <c r="ORM2" s="468"/>
      <c r="ORN2" s="468"/>
      <c r="ORO2" s="468"/>
      <c r="ORP2" s="468"/>
      <c r="ORQ2" s="468"/>
      <c r="ORR2" s="468"/>
      <c r="ORS2" s="468"/>
      <c r="ORT2" s="468"/>
      <c r="ORU2" s="468"/>
      <c r="ORV2" s="468"/>
      <c r="ORW2" s="468"/>
      <c r="ORX2" s="468"/>
      <c r="ORY2" s="468"/>
      <c r="ORZ2" s="468"/>
      <c r="OSA2" s="468"/>
      <c r="OSB2" s="468"/>
      <c r="OSC2" s="468"/>
      <c r="OSD2" s="468"/>
      <c r="OSE2" s="468"/>
      <c r="OSF2" s="468"/>
      <c r="OSG2" s="468"/>
      <c r="OSH2" s="468"/>
      <c r="OSI2" s="468"/>
      <c r="OSJ2" s="468"/>
      <c r="OSK2" s="468"/>
      <c r="OSL2" s="468"/>
      <c r="OSM2" s="468"/>
      <c r="OSN2" s="468"/>
      <c r="OSO2" s="468"/>
      <c r="OSP2" s="468"/>
      <c r="OSQ2" s="468"/>
      <c r="OSR2" s="468"/>
      <c r="OSS2" s="468"/>
      <c r="OST2" s="468"/>
      <c r="OSU2" s="468"/>
      <c r="OSV2" s="468"/>
      <c r="OSW2" s="468"/>
      <c r="OSX2" s="468"/>
      <c r="OSY2" s="468"/>
      <c r="OSZ2" s="468"/>
      <c r="OTA2" s="468"/>
      <c r="OTB2" s="468"/>
      <c r="OTC2" s="468"/>
      <c r="OTD2" s="468"/>
      <c r="OTE2" s="468"/>
      <c r="OTF2" s="468"/>
      <c r="OTG2" s="468"/>
      <c r="OTH2" s="468"/>
      <c r="OTI2" s="468"/>
      <c r="OTJ2" s="468"/>
      <c r="OTK2" s="468"/>
      <c r="OTL2" s="468"/>
      <c r="OTM2" s="468"/>
      <c r="OTN2" s="468"/>
      <c r="OTO2" s="468"/>
      <c r="OTP2" s="468"/>
      <c r="OTQ2" s="468"/>
      <c r="OTR2" s="468"/>
      <c r="OTS2" s="468"/>
      <c r="OTT2" s="468"/>
      <c r="OTU2" s="468"/>
      <c r="OTV2" s="468"/>
      <c r="OTW2" s="468"/>
      <c r="OTX2" s="468"/>
      <c r="OTY2" s="468"/>
      <c r="OTZ2" s="468"/>
      <c r="OUA2" s="468"/>
      <c r="OUB2" s="468"/>
      <c r="OUC2" s="468"/>
      <c r="OUD2" s="468"/>
      <c r="OUE2" s="468"/>
      <c r="OUF2" s="468"/>
      <c r="OUG2" s="468"/>
      <c r="OUH2" s="468"/>
      <c r="OUI2" s="468"/>
      <c r="OUJ2" s="468"/>
      <c r="OUK2" s="468"/>
      <c r="OUL2" s="468"/>
      <c r="OUM2" s="468"/>
      <c r="OUN2" s="468"/>
      <c r="OUO2" s="468"/>
      <c r="OUP2" s="468"/>
      <c r="OUQ2" s="468"/>
      <c r="OUR2" s="468"/>
      <c r="OUS2" s="468"/>
      <c r="OUT2" s="468"/>
      <c r="OUU2" s="468"/>
      <c r="OUV2" s="468"/>
      <c r="OUW2" s="468"/>
      <c r="OUX2" s="468"/>
      <c r="OUY2" s="468"/>
      <c r="OUZ2" s="468"/>
      <c r="OVA2" s="468"/>
      <c r="OVB2" s="468"/>
      <c r="OVC2" s="468"/>
      <c r="OVD2" s="468"/>
      <c r="OVE2" s="468"/>
      <c r="OVF2" s="468"/>
      <c r="OVG2" s="468"/>
      <c r="OVH2" s="468"/>
      <c r="OVI2" s="468"/>
      <c r="OVJ2" s="468"/>
      <c r="OVK2" s="468"/>
      <c r="OVL2" s="468"/>
      <c r="OVM2" s="468"/>
      <c r="OVN2" s="468"/>
      <c r="OVO2" s="468"/>
      <c r="OVP2" s="468"/>
      <c r="OVQ2" s="468"/>
      <c r="OVR2" s="468"/>
      <c r="OVS2" s="468"/>
      <c r="OVT2" s="468"/>
      <c r="OVU2" s="468"/>
      <c r="OVV2" s="468"/>
      <c r="OVW2" s="468"/>
      <c r="OVX2" s="468"/>
      <c r="OVY2" s="468"/>
      <c r="OVZ2" s="468"/>
      <c r="OWA2" s="468"/>
      <c r="OWB2" s="468"/>
      <c r="OWC2" s="468"/>
      <c r="OWD2" s="468"/>
      <c r="OWE2" s="468"/>
      <c r="OWF2" s="468"/>
      <c r="OWG2" s="468"/>
      <c r="OWH2" s="468"/>
      <c r="OWI2" s="468"/>
      <c r="OWJ2" s="468"/>
      <c r="OWK2" s="468"/>
      <c r="OWL2" s="468"/>
      <c r="OWM2" s="468"/>
      <c r="OWN2" s="468"/>
      <c r="OWO2" s="468"/>
      <c r="OWP2" s="468"/>
      <c r="OWQ2" s="468"/>
      <c r="OWR2" s="468"/>
      <c r="OWS2" s="468"/>
      <c r="OWT2" s="468"/>
      <c r="OWU2" s="468"/>
      <c r="OWV2" s="468"/>
      <c r="OWW2" s="468"/>
      <c r="OWX2" s="468"/>
      <c r="OWY2" s="468"/>
      <c r="OWZ2" s="468"/>
      <c r="OXA2" s="468"/>
      <c r="OXB2" s="468"/>
      <c r="OXC2" s="468"/>
      <c r="OXD2" s="468"/>
      <c r="OXE2" s="468"/>
      <c r="OXF2" s="468"/>
      <c r="OXG2" s="468"/>
      <c r="OXH2" s="468"/>
      <c r="OXI2" s="468"/>
      <c r="OXJ2" s="468"/>
      <c r="OXK2" s="468"/>
      <c r="OXL2" s="468"/>
      <c r="OXM2" s="468"/>
      <c r="OXN2" s="468"/>
      <c r="OXO2" s="468"/>
      <c r="OXP2" s="468"/>
      <c r="OXQ2" s="468"/>
      <c r="OXR2" s="468"/>
      <c r="OXS2" s="468"/>
      <c r="OXT2" s="468"/>
      <c r="OXU2" s="468"/>
      <c r="OXV2" s="468"/>
      <c r="OXW2" s="468"/>
      <c r="OXX2" s="468"/>
      <c r="OXY2" s="468"/>
      <c r="OXZ2" s="468"/>
      <c r="OYA2" s="468"/>
      <c r="OYB2" s="468"/>
      <c r="OYC2" s="468"/>
      <c r="OYD2" s="468"/>
      <c r="OYE2" s="468"/>
      <c r="OYF2" s="468"/>
      <c r="OYG2" s="468"/>
      <c r="OYH2" s="468"/>
      <c r="OYI2" s="468"/>
      <c r="OYJ2" s="468"/>
      <c r="OYK2" s="468"/>
      <c r="OYL2" s="468"/>
      <c r="OYM2" s="468"/>
      <c r="OYN2" s="468"/>
      <c r="OYO2" s="468"/>
      <c r="OYP2" s="468"/>
      <c r="OYQ2" s="468"/>
      <c r="OYR2" s="468"/>
      <c r="OYS2" s="468"/>
      <c r="OYT2" s="468"/>
      <c r="OYU2" s="468"/>
      <c r="OYV2" s="468"/>
      <c r="OYW2" s="468"/>
      <c r="OYX2" s="468"/>
      <c r="OYY2" s="468"/>
      <c r="OYZ2" s="468"/>
      <c r="OZA2" s="468"/>
      <c r="OZB2" s="468"/>
      <c r="OZC2" s="468"/>
      <c r="OZD2" s="468"/>
      <c r="OZE2" s="468"/>
      <c r="OZF2" s="468"/>
      <c r="OZG2" s="468"/>
      <c r="OZH2" s="468"/>
      <c r="OZI2" s="468"/>
      <c r="OZJ2" s="468"/>
      <c r="OZK2" s="468"/>
      <c r="OZL2" s="468"/>
      <c r="OZM2" s="468"/>
      <c r="OZN2" s="468"/>
      <c r="OZO2" s="468"/>
      <c r="OZP2" s="468"/>
      <c r="OZQ2" s="468"/>
      <c r="OZR2" s="468"/>
      <c r="OZS2" s="468"/>
      <c r="OZT2" s="468"/>
      <c r="OZU2" s="468"/>
      <c r="OZV2" s="468"/>
      <c r="OZW2" s="468"/>
      <c r="OZX2" s="468"/>
      <c r="OZY2" s="468"/>
      <c r="OZZ2" s="468"/>
      <c r="PAA2" s="468"/>
      <c r="PAB2" s="468"/>
      <c r="PAC2" s="468"/>
      <c r="PAD2" s="468"/>
      <c r="PAE2" s="468"/>
      <c r="PAF2" s="468"/>
      <c r="PAG2" s="468"/>
      <c r="PAH2" s="468"/>
      <c r="PAI2" s="468"/>
      <c r="PAJ2" s="468"/>
      <c r="PAK2" s="468"/>
      <c r="PAL2" s="468"/>
      <c r="PAM2" s="468"/>
      <c r="PAN2" s="468"/>
      <c r="PAO2" s="468"/>
      <c r="PAP2" s="468"/>
      <c r="PAQ2" s="468"/>
      <c r="PAR2" s="468"/>
      <c r="PAS2" s="468"/>
      <c r="PAT2" s="468"/>
      <c r="PAU2" s="468"/>
      <c r="PAV2" s="468"/>
      <c r="PAW2" s="468"/>
      <c r="PAX2" s="468"/>
      <c r="PAY2" s="468"/>
      <c r="PAZ2" s="468"/>
      <c r="PBA2" s="468"/>
      <c r="PBB2" s="468"/>
      <c r="PBC2" s="468"/>
      <c r="PBD2" s="468"/>
      <c r="PBE2" s="468"/>
      <c r="PBF2" s="468"/>
      <c r="PBG2" s="468"/>
      <c r="PBH2" s="468"/>
      <c r="PBI2" s="468"/>
      <c r="PBJ2" s="468"/>
      <c r="PBK2" s="468"/>
      <c r="PBL2" s="468"/>
      <c r="PBM2" s="468"/>
      <c r="PBN2" s="468"/>
      <c r="PBO2" s="468"/>
      <c r="PBP2" s="468"/>
      <c r="PBQ2" s="468"/>
      <c r="PBR2" s="468"/>
      <c r="PBS2" s="468"/>
      <c r="PBT2" s="468"/>
      <c r="PBU2" s="468"/>
      <c r="PBV2" s="468"/>
      <c r="PBW2" s="468"/>
      <c r="PBX2" s="468"/>
      <c r="PBY2" s="468"/>
      <c r="PBZ2" s="468"/>
      <c r="PCA2" s="468"/>
      <c r="PCB2" s="468"/>
      <c r="PCC2" s="468"/>
      <c r="PCD2" s="468"/>
      <c r="PCE2" s="468"/>
      <c r="PCF2" s="468"/>
      <c r="PCG2" s="468"/>
      <c r="PCH2" s="468"/>
      <c r="PCI2" s="468"/>
      <c r="PCJ2" s="468"/>
      <c r="PCK2" s="468"/>
      <c r="PCL2" s="468"/>
      <c r="PCM2" s="468"/>
      <c r="PCN2" s="468"/>
      <c r="PCO2" s="468"/>
      <c r="PCP2" s="468"/>
      <c r="PCQ2" s="468"/>
      <c r="PCR2" s="468"/>
      <c r="PCS2" s="468"/>
      <c r="PCT2" s="468"/>
      <c r="PCU2" s="468"/>
      <c r="PCV2" s="468"/>
      <c r="PCW2" s="468"/>
      <c r="PCX2" s="468"/>
      <c r="PCY2" s="468"/>
      <c r="PCZ2" s="468"/>
      <c r="PDA2" s="468"/>
      <c r="PDB2" s="468"/>
      <c r="PDC2" s="468"/>
      <c r="PDD2" s="468"/>
      <c r="PDE2" s="468"/>
      <c r="PDF2" s="468"/>
      <c r="PDG2" s="468"/>
      <c r="PDH2" s="468"/>
      <c r="PDI2" s="468"/>
      <c r="PDJ2" s="468"/>
      <c r="PDK2" s="468"/>
      <c r="PDL2" s="468"/>
      <c r="PDM2" s="468"/>
      <c r="PDN2" s="468"/>
      <c r="PDO2" s="468"/>
      <c r="PDP2" s="468"/>
      <c r="PDQ2" s="468"/>
      <c r="PDR2" s="468"/>
      <c r="PDS2" s="468"/>
      <c r="PDT2" s="468"/>
      <c r="PDU2" s="468"/>
      <c r="PDV2" s="468"/>
      <c r="PDW2" s="468"/>
      <c r="PDX2" s="468"/>
      <c r="PDY2" s="468"/>
      <c r="PDZ2" s="468"/>
      <c r="PEA2" s="468"/>
      <c r="PEB2" s="468"/>
      <c r="PEC2" s="468"/>
      <c r="PED2" s="468"/>
      <c r="PEE2" s="468"/>
      <c r="PEF2" s="468"/>
      <c r="PEG2" s="468"/>
      <c r="PEH2" s="468"/>
      <c r="PEI2" s="468"/>
      <c r="PEJ2" s="468"/>
      <c r="PEK2" s="468"/>
      <c r="PEL2" s="468"/>
      <c r="PEM2" s="468"/>
      <c r="PEN2" s="468"/>
      <c r="PEO2" s="468"/>
      <c r="PEP2" s="468"/>
      <c r="PEQ2" s="468"/>
      <c r="PER2" s="468"/>
      <c r="PES2" s="468"/>
      <c r="PET2" s="468"/>
      <c r="PEU2" s="468"/>
      <c r="PEV2" s="468"/>
      <c r="PEW2" s="468"/>
      <c r="PEX2" s="468"/>
      <c r="PEY2" s="468"/>
      <c r="PEZ2" s="468"/>
      <c r="PFA2" s="468"/>
      <c r="PFB2" s="468"/>
      <c r="PFC2" s="468"/>
      <c r="PFD2" s="468"/>
      <c r="PFE2" s="468"/>
      <c r="PFF2" s="468"/>
      <c r="PFG2" s="468"/>
      <c r="PFH2" s="468"/>
      <c r="PFI2" s="468"/>
      <c r="PFJ2" s="468"/>
      <c r="PFK2" s="468"/>
      <c r="PFL2" s="468"/>
      <c r="PFM2" s="468"/>
      <c r="PFN2" s="468"/>
      <c r="PFO2" s="468"/>
      <c r="PFP2" s="468"/>
      <c r="PFQ2" s="468"/>
      <c r="PFR2" s="468"/>
      <c r="PFS2" s="468"/>
      <c r="PFT2" s="468"/>
      <c r="PFU2" s="468"/>
      <c r="PFV2" s="468"/>
      <c r="PFW2" s="468"/>
      <c r="PFX2" s="468"/>
      <c r="PFY2" s="468"/>
      <c r="PFZ2" s="468"/>
      <c r="PGA2" s="468"/>
      <c r="PGB2" s="468"/>
      <c r="PGC2" s="468"/>
      <c r="PGD2" s="468"/>
      <c r="PGE2" s="468"/>
      <c r="PGF2" s="468"/>
      <c r="PGG2" s="468"/>
      <c r="PGH2" s="468"/>
      <c r="PGI2" s="468"/>
      <c r="PGJ2" s="468"/>
      <c r="PGK2" s="468"/>
      <c r="PGL2" s="468"/>
      <c r="PGM2" s="468"/>
      <c r="PGN2" s="468"/>
      <c r="PGO2" s="468"/>
      <c r="PGP2" s="468"/>
      <c r="PGQ2" s="468"/>
      <c r="PGR2" s="468"/>
      <c r="PGS2" s="468"/>
      <c r="PGT2" s="468"/>
      <c r="PGU2" s="468"/>
      <c r="PGV2" s="468"/>
      <c r="PGW2" s="468"/>
      <c r="PGX2" s="468"/>
      <c r="PGY2" s="468"/>
      <c r="PGZ2" s="468"/>
      <c r="PHA2" s="468"/>
      <c r="PHB2" s="468"/>
      <c r="PHC2" s="468"/>
      <c r="PHD2" s="468"/>
      <c r="PHE2" s="468"/>
      <c r="PHF2" s="468"/>
      <c r="PHG2" s="468"/>
      <c r="PHH2" s="468"/>
      <c r="PHI2" s="468"/>
      <c r="PHJ2" s="468"/>
      <c r="PHK2" s="468"/>
      <c r="PHL2" s="468"/>
      <c r="PHM2" s="468"/>
      <c r="PHN2" s="468"/>
      <c r="PHO2" s="468"/>
      <c r="PHP2" s="468"/>
      <c r="PHQ2" s="468"/>
      <c r="PHR2" s="468"/>
      <c r="PHS2" s="468"/>
      <c r="PHT2" s="468"/>
      <c r="PHU2" s="468"/>
      <c r="PHV2" s="468"/>
      <c r="PHW2" s="468"/>
      <c r="PHX2" s="468"/>
      <c r="PHY2" s="468"/>
      <c r="PHZ2" s="468"/>
      <c r="PIA2" s="468"/>
      <c r="PIB2" s="468"/>
      <c r="PIC2" s="468"/>
      <c r="PID2" s="468"/>
      <c r="PIE2" s="468"/>
      <c r="PIF2" s="468"/>
      <c r="PIG2" s="468"/>
      <c r="PIH2" s="468"/>
      <c r="PII2" s="468"/>
      <c r="PIJ2" s="468"/>
      <c r="PIK2" s="468"/>
      <c r="PIL2" s="468"/>
      <c r="PIM2" s="468"/>
      <c r="PIN2" s="468"/>
      <c r="PIO2" s="468"/>
      <c r="PIP2" s="468"/>
      <c r="PIQ2" s="468"/>
      <c r="PIR2" s="468"/>
      <c r="PIS2" s="468"/>
      <c r="PIT2" s="468"/>
      <c r="PIU2" s="468"/>
      <c r="PIV2" s="468"/>
      <c r="PIW2" s="468"/>
      <c r="PIX2" s="468"/>
      <c r="PIY2" s="468"/>
      <c r="PIZ2" s="468"/>
      <c r="PJA2" s="468"/>
      <c r="PJB2" s="468"/>
      <c r="PJC2" s="468"/>
      <c r="PJD2" s="468"/>
      <c r="PJE2" s="468"/>
      <c r="PJF2" s="468"/>
      <c r="PJG2" s="468"/>
      <c r="PJH2" s="468"/>
      <c r="PJI2" s="468"/>
      <c r="PJJ2" s="468"/>
      <c r="PJK2" s="468"/>
      <c r="PJL2" s="468"/>
      <c r="PJM2" s="468"/>
      <c r="PJN2" s="468"/>
      <c r="PJO2" s="468"/>
      <c r="PJP2" s="468"/>
      <c r="PJQ2" s="468"/>
      <c r="PJR2" s="468"/>
      <c r="PJS2" s="468"/>
      <c r="PJT2" s="468"/>
      <c r="PJU2" s="468"/>
      <c r="PJV2" s="468"/>
      <c r="PJW2" s="468"/>
      <c r="PJX2" s="468"/>
      <c r="PJY2" s="468"/>
      <c r="PJZ2" s="468"/>
      <c r="PKA2" s="468"/>
      <c r="PKB2" s="468"/>
      <c r="PKC2" s="468"/>
      <c r="PKD2" s="468"/>
      <c r="PKE2" s="468"/>
      <c r="PKF2" s="468"/>
      <c r="PKG2" s="468"/>
      <c r="PKH2" s="468"/>
      <c r="PKI2" s="468"/>
      <c r="PKJ2" s="468"/>
      <c r="PKK2" s="468"/>
      <c r="PKL2" s="468"/>
      <c r="PKM2" s="468"/>
      <c r="PKN2" s="468"/>
      <c r="PKO2" s="468"/>
      <c r="PKP2" s="468"/>
      <c r="PKQ2" s="468"/>
      <c r="PKR2" s="468"/>
      <c r="PKS2" s="468"/>
      <c r="PKT2" s="468"/>
      <c r="PKU2" s="468"/>
      <c r="PKV2" s="468"/>
      <c r="PKW2" s="468"/>
      <c r="PKX2" s="468"/>
      <c r="PKY2" s="468"/>
      <c r="PKZ2" s="468"/>
      <c r="PLA2" s="468"/>
      <c r="PLB2" s="468"/>
      <c r="PLC2" s="468"/>
      <c r="PLD2" s="468"/>
      <c r="PLE2" s="468"/>
      <c r="PLF2" s="468"/>
      <c r="PLG2" s="468"/>
      <c r="PLH2" s="468"/>
      <c r="PLI2" s="468"/>
      <c r="PLJ2" s="468"/>
      <c r="PLK2" s="468"/>
      <c r="PLL2" s="468"/>
      <c r="PLM2" s="468"/>
      <c r="PLN2" s="468"/>
      <c r="PLO2" s="468"/>
      <c r="PLP2" s="468"/>
      <c r="PLQ2" s="468"/>
      <c r="PLR2" s="468"/>
      <c r="PLS2" s="468"/>
      <c r="PLT2" s="468"/>
      <c r="PLU2" s="468"/>
      <c r="PLV2" s="468"/>
      <c r="PLW2" s="468"/>
      <c r="PLX2" s="468"/>
      <c r="PLY2" s="468"/>
      <c r="PLZ2" s="468"/>
      <c r="PMA2" s="468"/>
      <c r="PMB2" s="468"/>
      <c r="PMC2" s="468"/>
      <c r="PMD2" s="468"/>
      <c r="PME2" s="468"/>
      <c r="PMF2" s="468"/>
      <c r="PMG2" s="468"/>
      <c r="PMH2" s="468"/>
      <c r="PMI2" s="468"/>
      <c r="PMJ2" s="468"/>
      <c r="PMK2" s="468"/>
      <c r="PML2" s="468"/>
      <c r="PMM2" s="468"/>
      <c r="PMN2" s="468"/>
      <c r="PMO2" s="468"/>
      <c r="PMP2" s="468"/>
      <c r="PMQ2" s="468"/>
      <c r="PMR2" s="468"/>
      <c r="PMS2" s="468"/>
      <c r="PMT2" s="468"/>
      <c r="PMU2" s="468"/>
      <c r="PMV2" s="468"/>
      <c r="PMW2" s="468"/>
      <c r="PMX2" s="468"/>
      <c r="PMY2" s="468"/>
      <c r="PMZ2" s="468"/>
      <c r="PNA2" s="468"/>
      <c r="PNB2" s="468"/>
      <c r="PNC2" s="468"/>
      <c r="PND2" s="468"/>
      <c r="PNE2" s="468"/>
      <c r="PNF2" s="468"/>
      <c r="PNG2" s="468"/>
      <c r="PNH2" s="468"/>
      <c r="PNI2" s="468"/>
      <c r="PNJ2" s="468"/>
      <c r="PNK2" s="468"/>
      <c r="PNL2" s="468"/>
      <c r="PNM2" s="468"/>
      <c r="PNN2" s="468"/>
      <c r="PNO2" s="468"/>
      <c r="PNP2" s="468"/>
      <c r="PNQ2" s="468"/>
      <c r="PNR2" s="468"/>
      <c r="PNS2" s="468"/>
      <c r="PNT2" s="468"/>
      <c r="PNU2" s="468"/>
      <c r="PNV2" s="468"/>
      <c r="PNW2" s="468"/>
      <c r="PNX2" s="468"/>
      <c r="PNY2" s="468"/>
      <c r="PNZ2" s="468"/>
      <c r="POA2" s="468"/>
      <c r="POB2" s="468"/>
      <c r="POC2" s="468"/>
      <c r="POD2" s="468"/>
      <c r="POE2" s="468"/>
      <c r="POF2" s="468"/>
      <c r="POG2" s="468"/>
      <c r="POH2" s="468"/>
      <c r="POI2" s="468"/>
      <c r="POJ2" s="468"/>
      <c r="POK2" s="468"/>
      <c r="POL2" s="468"/>
      <c r="POM2" s="468"/>
      <c r="PON2" s="468"/>
      <c r="POO2" s="468"/>
      <c r="POP2" s="468"/>
      <c r="POQ2" s="468"/>
      <c r="POR2" s="468"/>
      <c r="POS2" s="468"/>
      <c r="POT2" s="468"/>
      <c r="POU2" s="468"/>
      <c r="POV2" s="468"/>
      <c r="POW2" s="468"/>
      <c r="POX2" s="468"/>
      <c r="POY2" s="468"/>
      <c r="POZ2" s="468"/>
      <c r="PPA2" s="468"/>
      <c r="PPB2" s="468"/>
      <c r="PPC2" s="468"/>
      <c r="PPD2" s="468"/>
      <c r="PPE2" s="468"/>
      <c r="PPF2" s="468"/>
      <c r="PPG2" s="468"/>
      <c r="PPH2" s="468"/>
      <c r="PPI2" s="468"/>
      <c r="PPJ2" s="468"/>
      <c r="PPK2" s="468"/>
      <c r="PPL2" s="468"/>
      <c r="PPM2" s="468"/>
      <c r="PPN2" s="468"/>
      <c r="PPO2" s="468"/>
      <c r="PPP2" s="468"/>
      <c r="PPQ2" s="468"/>
      <c r="PPR2" s="468"/>
      <c r="PPS2" s="468"/>
      <c r="PPT2" s="468"/>
      <c r="PPU2" s="468"/>
      <c r="PPV2" s="468"/>
      <c r="PPW2" s="468"/>
      <c r="PPX2" s="468"/>
      <c r="PPY2" s="468"/>
      <c r="PPZ2" s="468"/>
      <c r="PQA2" s="468"/>
      <c r="PQB2" s="468"/>
      <c r="PQC2" s="468"/>
      <c r="PQD2" s="468"/>
      <c r="PQE2" s="468"/>
      <c r="PQF2" s="468"/>
      <c r="PQG2" s="468"/>
      <c r="PQH2" s="468"/>
      <c r="PQI2" s="468"/>
      <c r="PQJ2" s="468"/>
      <c r="PQK2" s="468"/>
      <c r="PQL2" s="468"/>
      <c r="PQM2" s="468"/>
      <c r="PQN2" s="468"/>
      <c r="PQO2" s="468"/>
      <c r="PQP2" s="468"/>
      <c r="PQQ2" s="468"/>
      <c r="PQR2" s="468"/>
      <c r="PQS2" s="468"/>
      <c r="PQT2" s="468"/>
      <c r="PQU2" s="468"/>
      <c r="PQV2" s="468"/>
      <c r="PQW2" s="468"/>
      <c r="PQX2" s="468"/>
      <c r="PQY2" s="468"/>
      <c r="PQZ2" s="468"/>
      <c r="PRA2" s="468"/>
      <c r="PRB2" s="468"/>
      <c r="PRC2" s="468"/>
      <c r="PRD2" s="468"/>
      <c r="PRE2" s="468"/>
      <c r="PRF2" s="468"/>
      <c r="PRG2" s="468"/>
      <c r="PRH2" s="468"/>
      <c r="PRI2" s="468"/>
      <c r="PRJ2" s="468"/>
      <c r="PRK2" s="468"/>
      <c r="PRL2" s="468"/>
      <c r="PRM2" s="468"/>
      <c r="PRN2" s="468"/>
      <c r="PRO2" s="468"/>
      <c r="PRP2" s="468"/>
      <c r="PRQ2" s="468"/>
      <c r="PRR2" s="468"/>
      <c r="PRS2" s="468"/>
      <c r="PRT2" s="468"/>
      <c r="PRU2" s="468"/>
      <c r="PRV2" s="468"/>
      <c r="PRW2" s="468"/>
      <c r="PRX2" s="468"/>
      <c r="PRY2" s="468"/>
      <c r="PRZ2" s="468"/>
      <c r="PSA2" s="468"/>
      <c r="PSB2" s="468"/>
      <c r="PSC2" s="468"/>
      <c r="PSD2" s="468"/>
      <c r="PSE2" s="468"/>
      <c r="PSF2" s="468"/>
      <c r="PSG2" s="468"/>
      <c r="PSH2" s="468"/>
      <c r="PSI2" s="468"/>
      <c r="PSJ2" s="468"/>
      <c r="PSK2" s="468"/>
      <c r="PSL2" s="468"/>
      <c r="PSM2" s="468"/>
      <c r="PSN2" s="468"/>
      <c r="PSO2" s="468"/>
      <c r="PSP2" s="468"/>
      <c r="PSQ2" s="468"/>
      <c r="PSR2" s="468"/>
      <c r="PSS2" s="468"/>
      <c r="PST2" s="468"/>
      <c r="PSU2" s="468"/>
      <c r="PSV2" s="468"/>
      <c r="PSW2" s="468"/>
      <c r="PSX2" s="468"/>
      <c r="PSY2" s="468"/>
      <c r="PSZ2" s="468"/>
      <c r="PTA2" s="468"/>
      <c r="PTB2" s="468"/>
      <c r="PTC2" s="468"/>
      <c r="PTD2" s="468"/>
      <c r="PTE2" s="468"/>
      <c r="PTF2" s="468"/>
      <c r="PTG2" s="468"/>
      <c r="PTH2" s="468"/>
      <c r="PTI2" s="468"/>
      <c r="PTJ2" s="468"/>
      <c r="PTK2" s="468"/>
      <c r="PTL2" s="468"/>
      <c r="PTM2" s="468"/>
      <c r="PTN2" s="468"/>
      <c r="PTO2" s="468"/>
      <c r="PTP2" s="468"/>
      <c r="PTQ2" s="468"/>
      <c r="PTR2" s="468"/>
      <c r="PTS2" s="468"/>
      <c r="PTT2" s="468"/>
      <c r="PTU2" s="468"/>
      <c r="PTV2" s="468"/>
      <c r="PTW2" s="468"/>
      <c r="PTX2" s="468"/>
      <c r="PTY2" s="468"/>
      <c r="PTZ2" s="468"/>
      <c r="PUA2" s="468"/>
      <c r="PUB2" s="468"/>
      <c r="PUC2" s="468"/>
      <c r="PUD2" s="468"/>
      <c r="PUE2" s="468"/>
      <c r="PUF2" s="468"/>
      <c r="PUG2" s="468"/>
      <c r="PUH2" s="468"/>
      <c r="PUI2" s="468"/>
      <c r="PUJ2" s="468"/>
      <c r="PUK2" s="468"/>
      <c r="PUL2" s="468"/>
      <c r="PUM2" s="468"/>
      <c r="PUN2" s="468"/>
      <c r="PUO2" s="468"/>
      <c r="PUP2" s="468"/>
      <c r="PUQ2" s="468"/>
      <c r="PUR2" s="468"/>
      <c r="PUS2" s="468"/>
      <c r="PUT2" s="468"/>
      <c r="PUU2" s="468"/>
      <c r="PUV2" s="468"/>
      <c r="PUW2" s="468"/>
      <c r="PUX2" s="468"/>
      <c r="PUY2" s="468"/>
      <c r="PUZ2" s="468"/>
      <c r="PVA2" s="468"/>
      <c r="PVB2" s="468"/>
      <c r="PVC2" s="468"/>
      <c r="PVD2" s="468"/>
      <c r="PVE2" s="468"/>
      <c r="PVF2" s="468"/>
      <c r="PVG2" s="468"/>
      <c r="PVH2" s="468"/>
      <c r="PVI2" s="468"/>
      <c r="PVJ2" s="468"/>
      <c r="PVK2" s="468"/>
      <c r="PVL2" s="468"/>
      <c r="PVM2" s="468"/>
      <c r="PVN2" s="468"/>
      <c r="PVO2" s="468"/>
      <c r="PVP2" s="468"/>
      <c r="PVQ2" s="468"/>
      <c r="PVR2" s="468"/>
      <c r="PVS2" s="468"/>
      <c r="PVT2" s="468"/>
      <c r="PVU2" s="468"/>
      <c r="PVV2" s="468"/>
      <c r="PVW2" s="468"/>
      <c r="PVX2" s="468"/>
      <c r="PVY2" s="468"/>
      <c r="PVZ2" s="468"/>
      <c r="PWA2" s="468"/>
      <c r="PWB2" s="468"/>
      <c r="PWC2" s="468"/>
      <c r="PWD2" s="468"/>
      <c r="PWE2" s="468"/>
      <c r="PWF2" s="468"/>
      <c r="PWG2" s="468"/>
      <c r="PWH2" s="468"/>
      <c r="PWI2" s="468"/>
      <c r="PWJ2" s="468"/>
      <c r="PWK2" s="468"/>
      <c r="PWL2" s="468"/>
      <c r="PWM2" s="468"/>
      <c r="PWN2" s="468"/>
      <c r="PWO2" s="468"/>
      <c r="PWP2" s="468"/>
      <c r="PWQ2" s="468"/>
      <c r="PWR2" s="468"/>
      <c r="PWS2" s="468"/>
      <c r="PWT2" s="468"/>
      <c r="PWU2" s="468"/>
      <c r="PWV2" s="468"/>
      <c r="PWW2" s="468"/>
      <c r="PWX2" s="468"/>
      <c r="PWY2" s="468"/>
      <c r="PWZ2" s="468"/>
      <c r="PXA2" s="468"/>
      <c r="PXB2" s="468"/>
      <c r="PXC2" s="468"/>
      <c r="PXD2" s="468"/>
      <c r="PXE2" s="468"/>
      <c r="PXF2" s="468"/>
      <c r="PXG2" s="468"/>
      <c r="PXH2" s="468"/>
      <c r="PXI2" s="468"/>
      <c r="PXJ2" s="468"/>
      <c r="PXK2" s="468"/>
      <c r="PXL2" s="468"/>
      <c r="PXM2" s="468"/>
      <c r="PXN2" s="468"/>
      <c r="PXO2" s="468"/>
      <c r="PXP2" s="468"/>
      <c r="PXQ2" s="468"/>
      <c r="PXR2" s="468"/>
      <c r="PXS2" s="468"/>
      <c r="PXT2" s="468"/>
      <c r="PXU2" s="468"/>
      <c r="PXV2" s="468"/>
      <c r="PXW2" s="468"/>
      <c r="PXX2" s="468"/>
      <c r="PXY2" s="468"/>
      <c r="PXZ2" s="468"/>
      <c r="PYA2" s="468"/>
      <c r="PYB2" s="468"/>
      <c r="PYC2" s="468"/>
      <c r="PYD2" s="468"/>
      <c r="PYE2" s="468"/>
      <c r="PYF2" s="468"/>
      <c r="PYG2" s="468"/>
      <c r="PYH2" s="468"/>
      <c r="PYI2" s="468"/>
      <c r="PYJ2" s="468"/>
      <c r="PYK2" s="468"/>
      <c r="PYL2" s="468"/>
      <c r="PYM2" s="468"/>
      <c r="PYN2" s="468"/>
      <c r="PYO2" s="468"/>
      <c r="PYP2" s="468"/>
      <c r="PYQ2" s="468"/>
      <c r="PYR2" s="468"/>
      <c r="PYS2" s="468"/>
      <c r="PYT2" s="468"/>
      <c r="PYU2" s="468"/>
      <c r="PYV2" s="468"/>
      <c r="PYW2" s="468"/>
      <c r="PYX2" s="468"/>
      <c r="PYY2" s="468"/>
      <c r="PYZ2" s="468"/>
      <c r="PZA2" s="468"/>
      <c r="PZB2" s="468"/>
      <c r="PZC2" s="468"/>
      <c r="PZD2" s="468"/>
      <c r="PZE2" s="468"/>
      <c r="PZF2" s="468"/>
      <c r="PZG2" s="468"/>
      <c r="PZH2" s="468"/>
      <c r="PZI2" s="468"/>
      <c r="PZJ2" s="468"/>
      <c r="PZK2" s="468"/>
      <c r="PZL2" s="468"/>
      <c r="PZM2" s="468"/>
      <c r="PZN2" s="468"/>
      <c r="PZO2" s="468"/>
      <c r="PZP2" s="468"/>
      <c r="PZQ2" s="468"/>
      <c r="PZR2" s="468"/>
      <c r="PZS2" s="468"/>
      <c r="PZT2" s="468"/>
      <c r="PZU2" s="468"/>
      <c r="PZV2" s="468"/>
      <c r="PZW2" s="468"/>
      <c r="PZX2" s="468"/>
      <c r="PZY2" s="468"/>
      <c r="PZZ2" s="468"/>
      <c r="QAA2" s="468"/>
      <c r="QAB2" s="468"/>
      <c r="QAC2" s="468"/>
      <c r="QAD2" s="468"/>
      <c r="QAE2" s="468"/>
      <c r="QAF2" s="468"/>
      <c r="QAG2" s="468"/>
      <c r="QAH2" s="468"/>
      <c r="QAI2" s="468"/>
      <c r="QAJ2" s="468"/>
      <c r="QAK2" s="468"/>
      <c r="QAL2" s="468"/>
      <c r="QAM2" s="468"/>
      <c r="QAN2" s="468"/>
      <c r="QAO2" s="468"/>
      <c r="QAP2" s="468"/>
      <c r="QAQ2" s="468"/>
      <c r="QAR2" s="468"/>
      <c r="QAS2" s="468"/>
      <c r="QAT2" s="468"/>
      <c r="QAU2" s="468"/>
      <c r="QAV2" s="468"/>
      <c r="QAW2" s="468"/>
      <c r="QAX2" s="468"/>
      <c r="QAY2" s="468"/>
      <c r="QAZ2" s="468"/>
      <c r="QBA2" s="468"/>
      <c r="QBB2" s="468"/>
      <c r="QBC2" s="468"/>
      <c r="QBD2" s="468"/>
      <c r="QBE2" s="468"/>
      <c r="QBF2" s="468"/>
      <c r="QBG2" s="468"/>
      <c r="QBH2" s="468"/>
      <c r="QBI2" s="468"/>
      <c r="QBJ2" s="468"/>
      <c r="QBK2" s="468"/>
      <c r="QBL2" s="468"/>
      <c r="QBM2" s="468"/>
      <c r="QBN2" s="468"/>
      <c r="QBO2" s="468"/>
      <c r="QBP2" s="468"/>
      <c r="QBQ2" s="468"/>
      <c r="QBR2" s="468"/>
      <c r="QBS2" s="468"/>
      <c r="QBT2" s="468"/>
      <c r="QBU2" s="468"/>
      <c r="QBV2" s="468"/>
      <c r="QBW2" s="468"/>
      <c r="QBX2" s="468"/>
      <c r="QBY2" s="468"/>
      <c r="QBZ2" s="468"/>
      <c r="QCA2" s="468"/>
      <c r="QCB2" s="468"/>
      <c r="QCC2" s="468"/>
      <c r="QCD2" s="468"/>
      <c r="QCE2" s="468"/>
      <c r="QCF2" s="468"/>
      <c r="QCG2" s="468"/>
      <c r="QCH2" s="468"/>
      <c r="QCI2" s="468"/>
      <c r="QCJ2" s="468"/>
      <c r="QCK2" s="468"/>
      <c r="QCL2" s="468"/>
      <c r="QCM2" s="468"/>
      <c r="QCN2" s="468"/>
      <c r="QCO2" s="468"/>
      <c r="QCP2" s="468"/>
      <c r="QCQ2" s="468"/>
      <c r="QCR2" s="468"/>
      <c r="QCS2" s="468"/>
      <c r="QCT2" s="468"/>
      <c r="QCU2" s="468"/>
      <c r="QCV2" s="468"/>
      <c r="QCW2" s="468"/>
      <c r="QCX2" s="468"/>
      <c r="QCY2" s="468"/>
      <c r="QCZ2" s="468"/>
      <c r="QDA2" s="468"/>
      <c r="QDB2" s="468"/>
      <c r="QDC2" s="468"/>
      <c r="QDD2" s="468"/>
      <c r="QDE2" s="468"/>
      <c r="QDF2" s="468"/>
      <c r="QDG2" s="468"/>
      <c r="QDH2" s="468"/>
      <c r="QDI2" s="468"/>
      <c r="QDJ2" s="468"/>
      <c r="QDK2" s="468"/>
      <c r="QDL2" s="468"/>
      <c r="QDM2" s="468"/>
      <c r="QDN2" s="468"/>
      <c r="QDO2" s="468"/>
      <c r="QDP2" s="468"/>
      <c r="QDQ2" s="468"/>
      <c r="QDR2" s="468"/>
      <c r="QDS2" s="468"/>
      <c r="QDT2" s="468"/>
      <c r="QDU2" s="468"/>
      <c r="QDV2" s="468"/>
      <c r="QDW2" s="468"/>
      <c r="QDX2" s="468"/>
      <c r="QDY2" s="468"/>
      <c r="QDZ2" s="468"/>
      <c r="QEA2" s="468"/>
      <c r="QEB2" s="468"/>
      <c r="QEC2" s="468"/>
      <c r="QED2" s="468"/>
      <c r="QEE2" s="468"/>
      <c r="QEF2" s="468"/>
      <c r="QEG2" s="468"/>
      <c r="QEH2" s="468"/>
      <c r="QEI2" s="468"/>
      <c r="QEJ2" s="468"/>
      <c r="QEK2" s="468"/>
      <c r="QEL2" s="468"/>
      <c r="QEM2" s="468"/>
      <c r="QEN2" s="468"/>
      <c r="QEO2" s="468"/>
      <c r="QEP2" s="468"/>
      <c r="QEQ2" s="468"/>
      <c r="QER2" s="468"/>
      <c r="QES2" s="468"/>
      <c r="QET2" s="468"/>
      <c r="QEU2" s="468"/>
      <c r="QEV2" s="468"/>
      <c r="QEW2" s="468"/>
      <c r="QEX2" s="468"/>
      <c r="QEY2" s="468"/>
      <c r="QEZ2" s="468"/>
      <c r="QFA2" s="468"/>
      <c r="QFB2" s="468"/>
      <c r="QFC2" s="468"/>
      <c r="QFD2" s="468"/>
      <c r="QFE2" s="468"/>
      <c r="QFF2" s="468"/>
      <c r="QFG2" s="468"/>
      <c r="QFH2" s="468"/>
      <c r="QFI2" s="468"/>
      <c r="QFJ2" s="468"/>
      <c r="QFK2" s="468"/>
      <c r="QFL2" s="468"/>
      <c r="QFM2" s="468"/>
      <c r="QFN2" s="468"/>
      <c r="QFO2" s="468"/>
      <c r="QFP2" s="468"/>
      <c r="QFQ2" s="468"/>
      <c r="QFR2" s="468"/>
      <c r="QFS2" s="468"/>
      <c r="QFT2" s="468"/>
      <c r="QFU2" s="468"/>
      <c r="QFV2" s="468"/>
      <c r="QFW2" s="468"/>
      <c r="QFX2" s="468"/>
      <c r="QFY2" s="468"/>
      <c r="QFZ2" s="468"/>
      <c r="QGA2" s="468"/>
      <c r="QGB2" s="468"/>
      <c r="QGC2" s="468"/>
      <c r="QGD2" s="468"/>
      <c r="QGE2" s="468"/>
      <c r="QGF2" s="468"/>
      <c r="QGG2" s="468"/>
      <c r="QGH2" s="468"/>
      <c r="QGI2" s="468"/>
      <c r="QGJ2" s="468"/>
      <c r="QGK2" s="468"/>
      <c r="QGL2" s="468"/>
      <c r="QGM2" s="468"/>
      <c r="QGN2" s="468"/>
      <c r="QGO2" s="468"/>
      <c r="QGP2" s="468"/>
      <c r="QGQ2" s="468"/>
      <c r="QGR2" s="468"/>
      <c r="QGS2" s="468"/>
      <c r="QGT2" s="468"/>
      <c r="QGU2" s="468"/>
      <c r="QGV2" s="468"/>
      <c r="QGW2" s="468"/>
      <c r="QGX2" s="468"/>
      <c r="QGY2" s="468"/>
      <c r="QGZ2" s="468"/>
      <c r="QHA2" s="468"/>
      <c r="QHB2" s="468"/>
      <c r="QHC2" s="468"/>
      <c r="QHD2" s="468"/>
      <c r="QHE2" s="468"/>
      <c r="QHF2" s="468"/>
      <c r="QHG2" s="468"/>
      <c r="QHH2" s="468"/>
      <c r="QHI2" s="468"/>
      <c r="QHJ2" s="468"/>
      <c r="QHK2" s="468"/>
      <c r="QHL2" s="468"/>
      <c r="QHM2" s="468"/>
      <c r="QHN2" s="468"/>
      <c r="QHO2" s="468"/>
      <c r="QHP2" s="468"/>
      <c r="QHQ2" s="468"/>
      <c r="QHR2" s="468"/>
      <c r="QHS2" s="468"/>
      <c r="QHT2" s="468"/>
      <c r="QHU2" s="468"/>
      <c r="QHV2" s="468"/>
      <c r="QHW2" s="468"/>
      <c r="QHX2" s="468"/>
      <c r="QHY2" s="468"/>
      <c r="QHZ2" s="468"/>
      <c r="QIA2" s="468"/>
      <c r="QIB2" s="468"/>
      <c r="QIC2" s="468"/>
      <c r="QID2" s="468"/>
      <c r="QIE2" s="468"/>
      <c r="QIF2" s="468"/>
      <c r="QIG2" s="468"/>
      <c r="QIH2" s="468"/>
      <c r="QII2" s="468"/>
      <c r="QIJ2" s="468"/>
      <c r="QIK2" s="468"/>
      <c r="QIL2" s="468"/>
      <c r="QIM2" s="468"/>
      <c r="QIN2" s="468"/>
      <c r="QIO2" s="468"/>
      <c r="QIP2" s="468"/>
      <c r="QIQ2" s="468"/>
      <c r="QIR2" s="468"/>
      <c r="QIS2" s="468"/>
      <c r="QIT2" s="468"/>
      <c r="QIU2" s="468"/>
      <c r="QIV2" s="468"/>
      <c r="QIW2" s="468"/>
      <c r="QIX2" s="468"/>
      <c r="QIY2" s="468"/>
      <c r="QIZ2" s="468"/>
      <c r="QJA2" s="468"/>
      <c r="QJB2" s="468"/>
      <c r="QJC2" s="468"/>
      <c r="QJD2" s="468"/>
      <c r="QJE2" s="468"/>
      <c r="QJF2" s="468"/>
      <c r="QJG2" s="468"/>
      <c r="QJH2" s="468"/>
      <c r="QJI2" s="468"/>
      <c r="QJJ2" s="468"/>
      <c r="QJK2" s="468"/>
      <c r="QJL2" s="468"/>
      <c r="QJM2" s="468"/>
      <c r="QJN2" s="468"/>
      <c r="QJO2" s="468"/>
      <c r="QJP2" s="468"/>
      <c r="QJQ2" s="468"/>
      <c r="QJR2" s="468"/>
      <c r="QJS2" s="468"/>
      <c r="QJT2" s="468"/>
      <c r="QJU2" s="468"/>
      <c r="QJV2" s="468"/>
      <c r="QJW2" s="468"/>
      <c r="QJX2" s="468"/>
      <c r="QJY2" s="468"/>
      <c r="QJZ2" s="468"/>
      <c r="QKA2" s="468"/>
      <c r="QKB2" s="468"/>
      <c r="QKC2" s="468"/>
      <c r="QKD2" s="468"/>
      <c r="QKE2" s="468"/>
      <c r="QKF2" s="468"/>
      <c r="QKG2" s="468"/>
      <c r="QKH2" s="468"/>
      <c r="QKI2" s="468"/>
      <c r="QKJ2" s="468"/>
      <c r="QKK2" s="468"/>
      <c r="QKL2" s="468"/>
      <c r="QKM2" s="468"/>
      <c r="QKN2" s="468"/>
      <c r="QKO2" s="468"/>
      <c r="QKP2" s="468"/>
      <c r="QKQ2" s="468"/>
      <c r="QKR2" s="468"/>
      <c r="QKS2" s="468"/>
      <c r="QKT2" s="468"/>
      <c r="QKU2" s="468"/>
      <c r="QKV2" s="468"/>
      <c r="QKW2" s="468"/>
      <c r="QKX2" s="468"/>
      <c r="QKY2" s="468"/>
      <c r="QKZ2" s="468"/>
      <c r="QLA2" s="468"/>
      <c r="QLB2" s="468"/>
      <c r="QLC2" s="468"/>
      <c r="QLD2" s="468"/>
      <c r="QLE2" s="468"/>
      <c r="QLF2" s="468"/>
      <c r="QLG2" s="468"/>
      <c r="QLH2" s="468"/>
      <c r="QLI2" s="468"/>
      <c r="QLJ2" s="468"/>
      <c r="QLK2" s="468"/>
      <c r="QLL2" s="468"/>
      <c r="QLM2" s="468"/>
      <c r="QLN2" s="468"/>
      <c r="QLO2" s="468"/>
      <c r="QLP2" s="468"/>
      <c r="QLQ2" s="468"/>
      <c r="QLR2" s="468"/>
      <c r="QLS2" s="468"/>
      <c r="QLT2" s="468"/>
      <c r="QLU2" s="468"/>
      <c r="QLV2" s="468"/>
      <c r="QLW2" s="468"/>
      <c r="QLX2" s="468"/>
      <c r="QLY2" s="468"/>
      <c r="QLZ2" s="468"/>
      <c r="QMA2" s="468"/>
      <c r="QMB2" s="468"/>
      <c r="QMC2" s="468"/>
      <c r="QMD2" s="468"/>
      <c r="QME2" s="468"/>
      <c r="QMF2" s="468"/>
      <c r="QMG2" s="468"/>
      <c r="QMH2" s="468"/>
      <c r="QMI2" s="468"/>
      <c r="QMJ2" s="468"/>
      <c r="QMK2" s="468"/>
      <c r="QML2" s="468"/>
      <c r="QMM2" s="468"/>
      <c r="QMN2" s="468"/>
      <c r="QMO2" s="468"/>
      <c r="QMP2" s="468"/>
      <c r="QMQ2" s="468"/>
      <c r="QMR2" s="468"/>
      <c r="QMS2" s="468"/>
      <c r="QMT2" s="468"/>
      <c r="QMU2" s="468"/>
      <c r="QMV2" s="468"/>
      <c r="QMW2" s="468"/>
      <c r="QMX2" s="468"/>
      <c r="QMY2" s="468"/>
      <c r="QMZ2" s="468"/>
      <c r="QNA2" s="468"/>
      <c r="QNB2" s="468"/>
      <c r="QNC2" s="468"/>
      <c r="QND2" s="468"/>
      <c r="QNE2" s="468"/>
      <c r="QNF2" s="468"/>
      <c r="QNG2" s="468"/>
      <c r="QNH2" s="468"/>
      <c r="QNI2" s="468"/>
      <c r="QNJ2" s="468"/>
      <c r="QNK2" s="468"/>
      <c r="QNL2" s="468"/>
      <c r="QNM2" s="468"/>
      <c r="QNN2" s="468"/>
      <c r="QNO2" s="468"/>
      <c r="QNP2" s="468"/>
      <c r="QNQ2" s="468"/>
      <c r="QNR2" s="468"/>
      <c r="QNS2" s="468"/>
      <c r="QNT2" s="468"/>
      <c r="QNU2" s="468"/>
      <c r="QNV2" s="468"/>
      <c r="QNW2" s="468"/>
      <c r="QNX2" s="468"/>
      <c r="QNY2" s="468"/>
      <c r="QNZ2" s="468"/>
      <c r="QOA2" s="468"/>
      <c r="QOB2" s="468"/>
      <c r="QOC2" s="468"/>
      <c r="QOD2" s="468"/>
      <c r="QOE2" s="468"/>
      <c r="QOF2" s="468"/>
      <c r="QOG2" s="468"/>
      <c r="QOH2" s="468"/>
      <c r="QOI2" s="468"/>
      <c r="QOJ2" s="468"/>
      <c r="QOK2" s="468"/>
      <c r="QOL2" s="468"/>
      <c r="QOM2" s="468"/>
      <c r="QON2" s="468"/>
      <c r="QOO2" s="468"/>
      <c r="QOP2" s="468"/>
      <c r="QOQ2" s="468"/>
      <c r="QOR2" s="468"/>
      <c r="QOS2" s="468"/>
      <c r="QOT2" s="468"/>
      <c r="QOU2" s="468"/>
      <c r="QOV2" s="468"/>
      <c r="QOW2" s="468"/>
      <c r="QOX2" s="468"/>
      <c r="QOY2" s="468"/>
      <c r="QOZ2" s="468"/>
      <c r="QPA2" s="468"/>
      <c r="QPB2" s="468"/>
      <c r="QPC2" s="468"/>
      <c r="QPD2" s="468"/>
      <c r="QPE2" s="468"/>
      <c r="QPF2" s="468"/>
      <c r="QPG2" s="468"/>
      <c r="QPH2" s="468"/>
      <c r="QPI2" s="468"/>
      <c r="QPJ2" s="468"/>
      <c r="QPK2" s="468"/>
      <c r="QPL2" s="468"/>
      <c r="QPM2" s="468"/>
      <c r="QPN2" s="468"/>
      <c r="QPO2" s="468"/>
      <c r="QPP2" s="468"/>
      <c r="QPQ2" s="468"/>
      <c r="QPR2" s="468"/>
      <c r="QPS2" s="468"/>
      <c r="QPT2" s="468"/>
      <c r="QPU2" s="468"/>
      <c r="QPV2" s="468"/>
      <c r="QPW2" s="468"/>
      <c r="QPX2" s="468"/>
      <c r="QPY2" s="468"/>
      <c r="QPZ2" s="468"/>
      <c r="QQA2" s="468"/>
      <c r="QQB2" s="468"/>
      <c r="QQC2" s="468"/>
      <c r="QQD2" s="468"/>
      <c r="QQE2" s="468"/>
      <c r="QQF2" s="468"/>
      <c r="QQG2" s="468"/>
      <c r="QQH2" s="468"/>
      <c r="QQI2" s="468"/>
      <c r="QQJ2" s="468"/>
      <c r="QQK2" s="468"/>
      <c r="QQL2" s="468"/>
      <c r="QQM2" s="468"/>
      <c r="QQN2" s="468"/>
      <c r="QQO2" s="468"/>
      <c r="QQP2" s="468"/>
      <c r="QQQ2" s="468"/>
      <c r="QQR2" s="468"/>
      <c r="QQS2" s="468"/>
      <c r="QQT2" s="468"/>
      <c r="QQU2" s="468"/>
      <c r="QQV2" s="468"/>
      <c r="QQW2" s="468"/>
      <c r="QQX2" s="468"/>
      <c r="QQY2" s="468"/>
      <c r="QQZ2" s="468"/>
      <c r="QRA2" s="468"/>
      <c r="QRB2" s="468"/>
      <c r="QRC2" s="468"/>
      <c r="QRD2" s="468"/>
      <c r="QRE2" s="468"/>
      <c r="QRF2" s="468"/>
      <c r="QRG2" s="468"/>
      <c r="QRH2" s="468"/>
      <c r="QRI2" s="468"/>
      <c r="QRJ2" s="468"/>
      <c r="QRK2" s="468"/>
      <c r="QRL2" s="468"/>
      <c r="QRM2" s="468"/>
      <c r="QRN2" s="468"/>
      <c r="QRO2" s="468"/>
      <c r="QRP2" s="468"/>
      <c r="QRQ2" s="468"/>
      <c r="QRR2" s="468"/>
      <c r="QRS2" s="468"/>
      <c r="QRT2" s="468"/>
      <c r="QRU2" s="468"/>
      <c r="QRV2" s="468"/>
      <c r="QRW2" s="468"/>
      <c r="QRX2" s="468"/>
      <c r="QRY2" s="468"/>
      <c r="QRZ2" s="468"/>
      <c r="QSA2" s="468"/>
      <c r="QSB2" s="468"/>
      <c r="QSC2" s="468"/>
      <c r="QSD2" s="468"/>
      <c r="QSE2" s="468"/>
      <c r="QSF2" s="468"/>
      <c r="QSG2" s="468"/>
      <c r="QSH2" s="468"/>
      <c r="QSI2" s="468"/>
      <c r="QSJ2" s="468"/>
      <c r="QSK2" s="468"/>
      <c r="QSL2" s="468"/>
      <c r="QSM2" s="468"/>
      <c r="QSN2" s="468"/>
      <c r="QSO2" s="468"/>
      <c r="QSP2" s="468"/>
      <c r="QSQ2" s="468"/>
      <c r="QSR2" s="468"/>
      <c r="QSS2" s="468"/>
      <c r="QST2" s="468"/>
      <c r="QSU2" s="468"/>
      <c r="QSV2" s="468"/>
      <c r="QSW2" s="468"/>
      <c r="QSX2" s="468"/>
      <c r="QSY2" s="468"/>
      <c r="QSZ2" s="468"/>
      <c r="QTA2" s="468"/>
      <c r="QTB2" s="468"/>
      <c r="QTC2" s="468"/>
      <c r="QTD2" s="468"/>
      <c r="QTE2" s="468"/>
      <c r="QTF2" s="468"/>
      <c r="QTG2" s="468"/>
      <c r="QTH2" s="468"/>
      <c r="QTI2" s="468"/>
      <c r="QTJ2" s="468"/>
      <c r="QTK2" s="468"/>
      <c r="QTL2" s="468"/>
      <c r="QTM2" s="468"/>
      <c r="QTN2" s="468"/>
      <c r="QTO2" s="468"/>
      <c r="QTP2" s="468"/>
      <c r="QTQ2" s="468"/>
      <c r="QTR2" s="468"/>
      <c r="QTS2" s="468"/>
      <c r="QTT2" s="468"/>
      <c r="QTU2" s="468"/>
      <c r="QTV2" s="468"/>
      <c r="QTW2" s="468"/>
      <c r="QTX2" s="468"/>
      <c r="QTY2" s="468"/>
      <c r="QTZ2" s="468"/>
      <c r="QUA2" s="468"/>
      <c r="QUB2" s="468"/>
      <c r="QUC2" s="468"/>
      <c r="QUD2" s="468"/>
      <c r="QUE2" s="468"/>
      <c r="QUF2" s="468"/>
      <c r="QUG2" s="468"/>
      <c r="QUH2" s="468"/>
      <c r="QUI2" s="468"/>
      <c r="QUJ2" s="468"/>
      <c r="QUK2" s="468"/>
      <c r="QUL2" s="468"/>
      <c r="QUM2" s="468"/>
      <c r="QUN2" s="468"/>
      <c r="QUO2" s="468"/>
      <c r="QUP2" s="468"/>
      <c r="QUQ2" s="468"/>
      <c r="QUR2" s="468"/>
      <c r="QUS2" s="468"/>
      <c r="QUT2" s="468"/>
      <c r="QUU2" s="468"/>
      <c r="QUV2" s="468"/>
      <c r="QUW2" s="468"/>
      <c r="QUX2" s="468"/>
      <c r="QUY2" s="468"/>
      <c r="QUZ2" s="468"/>
      <c r="QVA2" s="468"/>
      <c r="QVB2" s="468"/>
      <c r="QVC2" s="468"/>
      <c r="QVD2" s="468"/>
      <c r="QVE2" s="468"/>
      <c r="QVF2" s="468"/>
      <c r="QVG2" s="468"/>
      <c r="QVH2" s="468"/>
      <c r="QVI2" s="468"/>
      <c r="QVJ2" s="468"/>
      <c r="QVK2" s="468"/>
      <c r="QVL2" s="468"/>
      <c r="QVM2" s="468"/>
      <c r="QVN2" s="468"/>
      <c r="QVO2" s="468"/>
      <c r="QVP2" s="468"/>
      <c r="QVQ2" s="468"/>
      <c r="QVR2" s="468"/>
      <c r="QVS2" s="468"/>
      <c r="QVT2" s="468"/>
      <c r="QVU2" s="468"/>
      <c r="QVV2" s="468"/>
      <c r="QVW2" s="468"/>
      <c r="QVX2" s="468"/>
      <c r="QVY2" s="468"/>
      <c r="QVZ2" s="468"/>
      <c r="QWA2" s="468"/>
      <c r="QWB2" s="468"/>
      <c r="QWC2" s="468"/>
      <c r="QWD2" s="468"/>
      <c r="QWE2" s="468"/>
      <c r="QWF2" s="468"/>
      <c r="QWG2" s="468"/>
      <c r="QWH2" s="468"/>
      <c r="QWI2" s="468"/>
      <c r="QWJ2" s="468"/>
      <c r="QWK2" s="468"/>
      <c r="QWL2" s="468"/>
      <c r="QWM2" s="468"/>
      <c r="QWN2" s="468"/>
      <c r="QWO2" s="468"/>
      <c r="QWP2" s="468"/>
      <c r="QWQ2" s="468"/>
      <c r="QWR2" s="468"/>
      <c r="QWS2" s="468"/>
      <c r="QWT2" s="468"/>
      <c r="QWU2" s="468"/>
      <c r="QWV2" s="468"/>
      <c r="QWW2" s="468"/>
      <c r="QWX2" s="468"/>
      <c r="QWY2" s="468"/>
      <c r="QWZ2" s="468"/>
      <c r="QXA2" s="468"/>
      <c r="QXB2" s="468"/>
      <c r="QXC2" s="468"/>
      <c r="QXD2" s="468"/>
      <c r="QXE2" s="468"/>
      <c r="QXF2" s="468"/>
      <c r="QXG2" s="468"/>
      <c r="QXH2" s="468"/>
      <c r="QXI2" s="468"/>
      <c r="QXJ2" s="468"/>
      <c r="QXK2" s="468"/>
      <c r="QXL2" s="468"/>
      <c r="QXM2" s="468"/>
      <c r="QXN2" s="468"/>
      <c r="QXO2" s="468"/>
      <c r="QXP2" s="468"/>
      <c r="QXQ2" s="468"/>
      <c r="QXR2" s="468"/>
      <c r="QXS2" s="468"/>
      <c r="QXT2" s="468"/>
      <c r="QXU2" s="468"/>
      <c r="QXV2" s="468"/>
      <c r="QXW2" s="468"/>
      <c r="QXX2" s="468"/>
      <c r="QXY2" s="468"/>
      <c r="QXZ2" s="468"/>
      <c r="QYA2" s="468"/>
      <c r="QYB2" s="468"/>
      <c r="QYC2" s="468"/>
      <c r="QYD2" s="468"/>
      <c r="QYE2" s="468"/>
      <c r="QYF2" s="468"/>
      <c r="QYG2" s="468"/>
      <c r="QYH2" s="468"/>
      <c r="QYI2" s="468"/>
      <c r="QYJ2" s="468"/>
      <c r="QYK2" s="468"/>
      <c r="QYL2" s="468"/>
      <c r="QYM2" s="468"/>
      <c r="QYN2" s="468"/>
      <c r="QYO2" s="468"/>
      <c r="QYP2" s="468"/>
      <c r="QYQ2" s="468"/>
      <c r="QYR2" s="468"/>
      <c r="QYS2" s="468"/>
      <c r="QYT2" s="468"/>
      <c r="QYU2" s="468"/>
      <c r="QYV2" s="468"/>
      <c r="QYW2" s="468"/>
      <c r="QYX2" s="468"/>
      <c r="QYY2" s="468"/>
      <c r="QYZ2" s="468"/>
      <c r="QZA2" s="468"/>
      <c r="QZB2" s="468"/>
      <c r="QZC2" s="468"/>
      <c r="QZD2" s="468"/>
      <c r="QZE2" s="468"/>
      <c r="QZF2" s="468"/>
      <c r="QZG2" s="468"/>
      <c r="QZH2" s="468"/>
      <c r="QZI2" s="468"/>
      <c r="QZJ2" s="468"/>
      <c r="QZK2" s="468"/>
      <c r="QZL2" s="468"/>
      <c r="QZM2" s="468"/>
      <c r="QZN2" s="468"/>
      <c r="QZO2" s="468"/>
      <c r="QZP2" s="468"/>
      <c r="QZQ2" s="468"/>
      <c r="QZR2" s="468"/>
      <c r="QZS2" s="468"/>
      <c r="QZT2" s="468"/>
      <c r="QZU2" s="468"/>
      <c r="QZV2" s="468"/>
      <c r="QZW2" s="468"/>
      <c r="QZX2" s="468"/>
      <c r="QZY2" s="468"/>
      <c r="QZZ2" s="468"/>
      <c r="RAA2" s="468"/>
      <c r="RAB2" s="468"/>
      <c r="RAC2" s="468"/>
      <c r="RAD2" s="468"/>
      <c r="RAE2" s="468"/>
      <c r="RAF2" s="468"/>
      <c r="RAG2" s="468"/>
      <c r="RAH2" s="468"/>
      <c r="RAI2" s="468"/>
      <c r="RAJ2" s="468"/>
      <c r="RAK2" s="468"/>
      <c r="RAL2" s="468"/>
      <c r="RAM2" s="468"/>
      <c r="RAN2" s="468"/>
      <c r="RAO2" s="468"/>
      <c r="RAP2" s="468"/>
      <c r="RAQ2" s="468"/>
      <c r="RAR2" s="468"/>
      <c r="RAS2" s="468"/>
      <c r="RAT2" s="468"/>
      <c r="RAU2" s="468"/>
      <c r="RAV2" s="468"/>
      <c r="RAW2" s="468"/>
      <c r="RAX2" s="468"/>
      <c r="RAY2" s="468"/>
      <c r="RAZ2" s="468"/>
      <c r="RBA2" s="468"/>
      <c r="RBB2" s="468"/>
      <c r="RBC2" s="468"/>
      <c r="RBD2" s="468"/>
      <c r="RBE2" s="468"/>
      <c r="RBF2" s="468"/>
      <c r="RBG2" s="468"/>
      <c r="RBH2" s="468"/>
      <c r="RBI2" s="468"/>
      <c r="RBJ2" s="468"/>
      <c r="RBK2" s="468"/>
      <c r="RBL2" s="468"/>
      <c r="RBM2" s="468"/>
      <c r="RBN2" s="468"/>
      <c r="RBO2" s="468"/>
      <c r="RBP2" s="468"/>
      <c r="RBQ2" s="468"/>
      <c r="RBR2" s="468"/>
      <c r="RBS2" s="468"/>
      <c r="RBT2" s="468"/>
      <c r="RBU2" s="468"/>
      <c r="RBV2" s="468"/>
      <c r="RBW2" s="468"/>
      <c r="RBX2" s="468"/>
      <c r="RBY2" s="468"/>
      <c r="RBZ2" s="468"/>
      <c r="RCA2" s="468"/>
      <c r="RCB2" s="468"/>
      <c r="RCC2" s="468"/>
      <c r="RCD2" s="468"/>
      <c r="RCE2" s="468"/>
      <c r="RCF2" s="468"/>
      <c r="RCG2" s="468"/>
      <c r="RCH2" s="468"/>
      <c r="RCI2" s="468"/>
      <c r="RCJ2" s="468"/>
      <c r="RCK2" s="468"/>
      <c r="RCL2" s="468"/>
      <c r="RCM2" s="468"/>
      <c r="RCN2" s="468"/>
      <c r="RCO2" s="468"/>
      <c r="RCP2" s="468"/>
      <c r="RCQ2" s="468"/>
      <c r="RCR2" s="468"/>
      <c r="RCS2" s="468"/>
      <c r="RCT2" s="468"/>
      <c r="RCU2" s="468"/>
      <c r="RCV2" s="468"/>
      <c r="RCW2" s="468"/>
      <c r="RCX2" s="468"/>
      <c r="RCY2" s="468"/>
      <c r="RCZ2" s="468"/>
      <c r="RDA2" s="468"/>
      <c r="RDB2" s="468"/>
      <c r="RDC2" s="468"/>
      <c r="RDD2" s="468"/>
      <c r="RDE2" s="468"/>
      <c r="RDF2" s="468"/>
      <c r="RDG2" s="468"/>
      <c r="RDH2" s="468"/>
      <c r="RDI2" s="468"/>
      <c r="RDJ2" s="468"/>
      <c r="RDK2" s="468"/>
      <c r="RDL2" s="468"/>
      <c r="RDM2" s="468"/>
      <c r="RDN2" s="468"/>
      <c r="RDO2" s="468"/>
      <c r="RDP2" s="468"/>
      <c r="RDQ2" s="468"/>
      <c r="RDR2" s="468"/>
      <c r="RDS2" s="468"/>
      <c r="RDT2" s="468"/>
      <c r="RDU2" s="468"/>
      <c r="RDV2" s="468"/>
      <c r="RDW2" s="468"/>
      <c r="RDX2" s="468"/>
      <c r="RDY2" s="468"/>
      <c r="RDZ2" s="468"/>
      <c r="REA2" s="468"/>
      <c r="REB2" s="468"/>
      <c r="REC2" s="468"/>
      <c r="RED2" s="468"/>
      <c r="REE2" s="468"/>
      <c r="REF2" s="468"/>
      <c r="REG2" s="468"/>
      <c r="REH2" s="468"/>
      <c r="REI2" s="468"/>
      <c r="REJ2" s="468"/>
      <c r="REK2" s="468"/>
      <c r="REL2" s="468"/>
      <c r="REM2" s="468"/>
      <c r="REN2" s="468"/>
      <c r="REO2" s="468"/>
      <c r="REP2" s="468"/>
      <c r="REQ2" s="468"/>
      <c r="RER2" s="468"/>
      <c r="RES2" s="468"/>
      <c r="RET2" s="468"/>
      <c r="REU2" s="468"/>
      <c r="REV2" s="468"/>
      <c r="REW2" s="468"/>
      <c r="REX2" s="468"/>
      <c r="REY2" s="468"/>
      <c r="REZ2" s="468"/>
      <c r="RFA2" s="468"/>
      <c r="RFB2" s="468"/>
      <c r="RFC2" s="468"/>
      <c r="RFD2" s="468"/>
      <c r="RFE2" s="468"/>
      <c r="RFF2" s="468"/>
      <c r="RFG2" s="468"/>
      <c r="RFH2" s="468"/>
      <c r="RFI2" s="468"/>
      <c r="RFJ2" s="468"/>
      <c r="RFK2" s="468"/>
      <c r="RFL2" s="468"/>
      <c r="RFM2" s="468"/>
      <c r="RFN2" s="468"/>
      <c r="RFO2" s="468"/>
      <c r="RFP2" s="468"/>
      <c r="RFQ2" s="468"/>
      <c r="RFR2" s="468"/>
      <c r="RFS2" s="468"/>
      <c r="RFT2" s="468"/>
      <c r="RFU2" s="468"/>
      <c r="RFV2" s="468"/>
      <c r="RFW2" s="468"/>
      <c r="RFX2" s="468"/>
      <c r="RFY2" s="468"/>
      <c r="RFZ2" s="468"/>
      <c r="RGA2" s="468"/>
      <c r="RGB2" s="468"/>
      <c r="RGC2" s="468"/>
      <c r="RGD2" s="468"/>
      <c r="RGE2" s="468"/>
      <c r="RGF2" s="468"/>
      <c r="RGG2" s="468"/>
      <c r="RGH2" s="468"/>
      <c r="RGI2" s="468"/>
      <c r="RGJ2" s="468"/>
      <c r="RGK2" s="468"/>
      <c r="RGL2" s="468"/>
      <c r="RGM2" s="468"/>
      <c r="RGN2" s="468"/>
      <c r="RGO2" s="468"/>
      <c r="RGP2" s="468"/>
      <c r="RGQ2" s="468"/>
      <c r="RGR2" s="468"/>
      <c r="RGS2" s="468"/>
      <c r="RGT2" s="468"/>
      <c r="RGU2" s="468"/>
      <c r="RGV2" s="468"/>
      <c r="RGW2" s="468"/>
      <c r="RGX2" s="468"/>
      <c r="RGY2" s="468"/>
      <c r="RGZ2" s="468"/>
      <c r="RHA2" s="468"/>
      <c r="RHB2" s="468"/>
      <c r="RHC2" s="468"/>
      <c r="RHD2" s="468"/>
      <c r="RHE2" s="468"/>
      <c r="RHF2" s="468"/>
      <c r="RHG2" s="468"/>
      <c r="RHH2" s="468"/>
      <c r="RHI2" s="468"/>
      <c r="RHJ2" s="468"/>
      <c r="RHK2" s="468"/>
      <c r="RHL2" s="468"/>
      <c r="RHM2" s="468"/>
      <c r="RHN2" s="468"/>
      <c r="RHO2" s="468"/>
      <c r="RHP2" s="468"/>
      <c r="RHQ2" s="468"/>
      <c r="RHR2" s="468"/>
      <c r="RHS2" s="468"/>
      <c r="RHT2" s="468"/>
      <c r="RHU2" s="468"/>
      <c r="RHV2" s="468"/>
      <c r="RHW2" s="468"/>
      <c r="RHX2" s="468"/>
      <c r="RHY2" s="468"/>
      <c r="RHZ2" s="468"/>
      <c r="RIA2" s="468"/>
      <c r="RIB2" s="468"/>
      <c r="RIC2" s="468"/>
      <c r="RID2" s="468"/>
      <c r="RIE2" s="468"/>
      <c r="RIF2" s="468"/>
      <c r="RIG2" s="468"/>
      <c r="RIH2" s="468"/>
      <c r="RII2" s="468"/>
      <c r="RIJ2" s="468"/>
      <c r="RIK2" s="468"/>
      <c r="RIL2" s="468"/>
      <c r="RIM2" s="468"/>
      <c r="RIN2" s="468"/>
      <c r="RIO2" s="468"/>
      <c r="RIP2" s="468"/>
      <c r="RIQ2" s="468"/>
      <c r="RIR2" s="468"/>
      <c r="RIS2" s="468"/>
      <c r="RIT2" s="468"/>
      <c r="RIU2" s="468"/>
      <c r="RIV2" s="468"/>
      <c r="RIW2" s="468"/>
      <c r="RIX2" s="468"/>
      <c r="RIY2" s="468"/>
      <c r="RIZ2" s="468"/>
      <c r="RJA2" s="468"/>
      <c r="RJB2" s="468"/>
      <c r="RJC2" s="468"/>
      <c r="RJD2" s="468"/>
      <c r="RJE2" s="468"/>
      <c r="RJF2" s="468"/>
      <c r="RJG2" s="468"/>
      <c r="RJH2" s="468"/>
      <c r="RJI2" s="468"/>
      <c r="RJJ2" s="468"/>
      <c r="RJK2" s="468"/>
      <c r="RJL2" s="468"/>
      <c r="RJM2" s="468"/>
      <c r="RJN2" s="468"/>
      <c r="RJO2" s="468"/>
      <c r="RJP2" s="468"/>
      <c r="RJQ2" s="468"/>
      <c r="RJR2" s="468"/>
      <c r="RJS2" s="468"/>
      <c r="RJT2" s="468"/>
      <c r="RJU2" s="468"/>
      <c r="RJV2" s="468"/>
      <c r="RJW2" s="468"/>
      <c r="RJX2" s="468"/>
      <c r="RJY2" s="468"/>
      <c r="RJZ2" s="468"/>
      <c r="RKA2" s="468"/>
      <c r="RKB2" s="468"/>
      <c r="RKC2" s="468"/>
      <c r="RKD2" s="468"/>
      <c r="RKE2" s="468"/>
      <c r="RKF2" s="468"/>
      <c r="RKG2" s="468"/>
      <c r="RKH2" s="468"/>
      <c r="RKI2" s="468"/>
      <c r="RKJ2" s="468"/>
      <c r="RKK2" s="468"/>
      <c r="RKL2" s="468"/>
      <c r="RKM2" s="468"/>
      <c r="RKN2" s="468"/>
      <c r="RKO2" s="468"/>
      <c r="RKP2" s="468"/>
      <c r="RKQ2" s="468"/>
      <c r="RKR2" s="468"/>
      <c r="RKS2" s="468"/>
      <c r="RKT2" s="468"/>
      <c r="RKU2" s="468"/>
      <c r="RKV2" s="468"/>
      <c r="RKW2" s="468"/>
      <c r="RKX2" s="468"/>
      <c r="RKY2" s="468"/>
      <c r="RKZ2" s="468"/>
      <c r="RLA2" s="468"/>
      <c r="RLB2" s="468"/>
      <c r="RLC2" s="468"/>
      <c r="RLD2" s="468"/>
      <c r="RLE2" s="468"/>
      <c r="RLF2" s="468"/>
      <c r="RLG2" s="468"/>
      <c r="RLH2" s="468"/>
      <c r="RLI2" s="468"/>
      <c r="RLJ2" s="468"/>
      <c r="RLK2" s="468"/>
      <c r="RLL2" s="468"/>
      <c r="RLM2" s="468"/>
      <c r="RLN2" s="468"/>
      <c r="RLO2" s="468"/>
      <c r="RLP2" s="468"/>
      <c r="RLQ2" s="468"/>
      <c r="RLR2" s="468"/>
      <c r="RLS2" s="468"/>
      <c r="RLT2" s="468"/>
      <c r="RLU2" s="468"/>
      <c r="RLV2" s="468"/>
      <c r="RLW2" s="468"/>
      <c r="RLX2" s="468"/>
      <c r="RLY2" s="468"/>
      <c r="RLZ2" s="468"/>
      <c r="RMA2" s="468"/>
      <c r="RMB2" s="468"/>
      <c r="RMC2" s="468"/>
      <c r="RMD2" s="468"/>
      <c r="RME2" s="468"/>
      <c r="RMF2" s="468"/>
      <c r="RMG2" s="468"/>
      <c r="RMH2" s="468"/>
      <c r="RMI2" s="468"/>
      <c r="RMJ2" s="468"/>
      <c r="RMK2" s="468"/>
      <c r="RML2" s="468"/>
      <c r="RMM2" s="468"/>
      <c r="RMN2" s="468"/>
      <c r="RMO2" s="468"/>
      <c r="RMP2" s="468"/>
      <c r="RMQ2" s="468"/>
      <c r="RMR2" s="468"/>
      <c r="RMS2" s="468"/>
      <c r="RMT2" s="468"/>
      <c r="RMU2" s="468"/>
      <c r="RMV2" s="468"/>
      <c r="RMW2" s="468"/>
      <c r="RMX2" s="468"/>
      <c r="RMY2" s="468"/>
      <c r="RMZ2" s="468"/>
      <c r="RNA2" s="468"/>
      <c r="RNB2" s="468"/>
      <c r="RNC2" s="468"/>
      <c r="RND2" s="468"/>
      <c r="RNE2" s="468"/>
      <c r="RNF2" s="468"/>
      <c r="RNG2" s="468"/>
      <c r="RNH2" s="468"/>
      <c r="RNI2" s="468"/>
      <c r="RNJ2" s="468"/>
      <c r="RNK2" s="468"/>
      <c r="RNL2" s="468"/>
      <c r="RNM2" s="468"/>
      <c r="RNN2" s="468"/>
      <c r="RNO2" s="468"/>
      <c r="RNP2" s="468"/>
      <c r="RNQ2" s="468"/>
      <c r="RNR2" s="468"/>
      <c r="RNS2" s="468"/>
      <c r="RNT2" s="468"/>
      <c r="RNU2" s="468"/>
      <c r="RNV2" s="468"/>
      <c r="RNW2" s="468"/>
      <c r="RNX2" s="468"/>
      <c r="RNY2" s="468"/>
      <c r="RNZ2" s="468"/>
      <c r="ROA2" s="468"/>
      <c r="ROB2" s="468"/>
      <c r="ROC2" s="468"/>
      <c r="ROD2" s="468"/>
      <c r="ROE2" s="468"/>
      <c r="ROF2" s="468"/>
      <c r="ROG2" s="468"/>
      <c r="ROH2" s="468"/>
      <c r="ROI2" s="468"/>
      <c r="ROJ2" s="468"/>
      <c r="ROK2" s="468"/>
      <c r="ROL2" s="468"/>
      <c r="ROM2" s="468"/>
      <c r="RON2" s="468"/>
      <c r="ROO2" s="468"/>
      <c r="ROP2" s="468"/>
      <c r="ROQ2" s="468"/>
      <c r="ROR2" s="468"/>
      <c r="ROS2" s="468"/>
      <c r="ROT2" s="468"/>
      <c r="ROU2" s="468"/>
      <c r="ROV2" s="468"/>
      <c r="ROW2" s="468"/>
      <c r="ROX2" s="468"/>
      <c r="ROY2" s="468"/>
      <c r="ROZ2" s="468"/>
      <c r="RPA2" s="468"/>
      <c r="RPB2" s="468"/>
      <c r="RPC2" s="468"/>
      <c r="RPD2" s="468"/>
      <c r="RPE2" s="468"/>
      <c r="RPF2" s="468"/>
      <c r="RPG2" s="468"/>
      <c r="RPH2" s="468"/>
      <c r="RPI2" s="468"/>
      <c r="RPJ2" s="468"/>
      <c r="RPK2" s="468"/>
      <c r="RPL2" s="468"/>
      <c r="RPM2" s="468"/>
      <c r="RPN2" s="468"/>
      <c r="RPO2" s="468"/>
      <c r="RPP2" s="468"/>
      <c r="RPQ2" s="468"/>
      <c r="RPR2" s="468"/>
      <c r="RPS2" s="468"/>
      <c r="RPT2" s="468"/>
      <c r="RPU2" s="468"/>
      <c r="RPV2" s="468"/>
      <c r="RPW2" s="468"/>
      <c r="RPX2" s="468"/>
      <c r="RPY2" s="468"/>
      <c r="RPZ2" s="468"/>
      <c r="RQA2" s="468"/>
      <c r="RQB2" s="468"/>
      <c r="RQC2" s="468"/>
      <c r="RQD2" s="468"/>
      <c r="RQE2" s="468"/>
      <c r="RQF2" s="468"/>
      <c r="RQG2" s="468"/>
      <c r="RQH2" s="468"/>
      <c r="RQI2" s="468"/>
      <c r="RQJ2" s="468"/>
      <c r="RQK2" s="468"/>
      <c r="RQL2" s="468"/>
      <c r="RQM2" s="468"/>
      <c r="RQN2" s="468"/>
      <c r="RQO2" s="468"/>
      <c r="RQP2" s="468"/>
      <c r="RQQ2" s="468"/>
      <c r="RQR2" s="468"/>
      <c r="RQS2" s="468"/>
      <c r="RQT2" s="468"/>
      <c r="RQU2" s="468"/>
      <c r="RQV2" s="468"/>
      <c r="RQW2" s="468"/>
      <c r="RQX2" s="468"/>
      <c r="RQY2" s="468"/>
      <c r="RQZ2" s="468"/>
      <c r="RRA2" s="468"/>
      <c r="RRB2" s="468"/>
      <c r="RRC2" s="468"/>
      <c r="RRD2" s="468"/>
      <c r="RRE2" s="468"/>
      <c r="RRF2" s="468"/>
      <c r="RRG2" s="468"/>
      <c r="RRH2" s="468"/>
      <c r="RRI2" s="468"/>
      <c r="RRJ2" s="468"/>
      <c r="RRK2" s="468"/>
      <c r="RRL2" s="468"/>
      <c r="RRM2" s="468"/>
      <c r="RRN2" s="468"/>
      <c r="RRO2" s="468"/>
      <c r="RRP2" s="468"/>
      <c r="RRQ2" s="468"/>
      <c r="RRR2" s="468"/>
      <c r="RRS2" s="468"/>
      <c r="RRT2" s="468"/>
      <c r="RRU2" s="468"/>
      <c r="RRV2" s="468"/>
      <c r="RRW2" s="468"/>
      <c r="RRX2" s="468"/>
      <c r="RRY2" s="468"/>
      <c r="RRZ2" s="468"/>
      <c r="RSA2" s="468"/>
      <c r="RSB2" s="468"/>
      <c r="RSC2" s="468"/>
      <c r="RSD2" s="468"/>
      <c r="RSE2" s="468"/>
      <c r="RSF2" s="468"/>
      <c r="RSG2" s="468"/>
      <c r="RSH2" s="468"/>
      <c r="RSI2" s="468"/>
      <c r="RSJ2" s="468"/>
      <c r="RSK2" s="468"/>
      <c r="RSL2" s="468"/>
      <c r="RSM2" s="468"/>
      <c r="RSN2" s="468"/>
      <c r="RSO2" s="468"/>
      <c r="RSP2" s="468"/>
      <c r="RSQ2" s="468"/>
      <c r="RSR2" s="468"/>
      <c r="RSS2" s="468"/>
      <c r="RST2" s="468"/>
      <c r="RSU2" s="468"/>
      <c r="RSV2" s="468"/>
      <c r="RSW2" s="468"/>
      <c r="RSX2" s="468"/>
      <c r="RSY2" s="468"/>
      <c r="RSZ2" s="468"/>
      <c r="RTA2" s="468"/>
      <c r="RTB2" s="468"/>
      <c r="RTC2" s="468"/>
      <c r="RTD2" s="468"/>
      <c r="RTE2" s="468"/>
      <c r="RTF2" s="468"/>
      <c r="RTG2" s="468"/>
      <c r="RTH2" s="468"/>
      <c r="RTI2" s="468"/>
      <c r="RTJ2" s="468"/>
      <c r="RTK2" s="468"/>
      <c r="RTL2" s="468"/>
      <c r="RTM2" s="468"/>
      <c r="RTN2" s="468"/>
      <c r="RTO2" s="468"/>
      <c r="RTP2" s="468"/>
      <c r="RTQ2" s="468"/>
      <c r="RTR2" s="468"/>
      <c r="RTS2" s="468"/>
      <c r="RTT2" s="468"/>
      <c r="RTU2" s="468"/>
      <c r="RTV2" s="468"/>
      <c r="RTW2" s="468"/>
      <c r="RTX2" s="468"/>
      <c r="RTY2" s="468"/>
      <c r="RTZ2" s="468"/>
      <c r="RUA2" s="468"/>
      <c r="RUB2" s="468"/>
      <c r="RUC2" s="468"/>
      <c r="RUD2" s="468"/>
      <c r="RUE2" s="468"/>
      <c r="RUF2" s="468"/>
      <c r="RUG2" s="468"/>
      <c r="RUH2" s="468"/>
      <c r="RUI2" s="468"/>
      <c r="RUJ2" s="468"/>
      <c r="RUK2" s="468"/>
      <c r="RUL2" s="468"/>
      <c r="RUM2" s="468"/>
      <c r="RUN2" s="468"/>
      <c r="RUO2" s="468"/>
      <c r="RUP2" s="468"/>
      <c r="RUQ2" s="468"/>
      <c r="RUR2" s="468"/>
      <c r="RUS2" s="468"/>
      <c r="RUT2" s="468"/>
      <c r="RUU2" s="468"/>
      <c r="RUV2" s="468"/>
      <c r="RUW2" s="468"/>
      <c r="RUX2" s="468"/>
      <c r="RUY2" s="468"/>
      <c r="RUZ2" s="468"/>
      <c r="RVA2" s="468"/>
      <c r="RVB2" s="468"/>
      <c r="RVC2" s="468"/>
      <c r="RVD2" s="468"/>
      <c r="RVE2" s="468"/>
      <c r="RVF2" s="468"/>
      <c r="RVG2" s="468"/>
      <c r="RVH2" s="468"/>
      <c r="RVI2" s="468"/>
      <c r="RVJ2" s="468"/>
      <c r="RVK2" s="468"/>
      <c r="RVL2" s="468"/>
      <c r="RVM2" s="468"/>
      <c r="RVN2" s="468"/>
      <c r="RVO2" s="468"/>
      <c r="RVP2" s="468"/>
      <c r="RVQ2" s="468"/>
      <c r="RVR2" s="468"/>
      <c r="RVS2" s="468"/>
      <c r="RVT2" s="468"/>
      <c r="RVU2" s="468"/>
      <c r="RVV2" s="468"/>
      <c r="RVW2" s="468"/>
      <c r="RVX2" s="468"/>
      <c r="RVY2" s="468"/>
      <c r="RVZ2" s="468"/>
      <c r="RWA2" s="468"/>
      <c r="RWB2" s="468"/>
      <c r="RWC2" s="468"/>
      <c r="RWD2" s="468"/>
      <c r="RWE2" s="468"/>
      <c r="RWF2" s="468"/>
      <c r="RWG2" s="468"/>
      <c r="RWH2" s="468"/>
      <c r="RWI2" s="468"/>
      <c r="RWJ2" s="468"/>
      <c r="RWK2" s="468"/>
      <c r="RWL2" s="468"/>
      <c r="RWM2" s="468"/>
      <c r="RWN2" s="468"/>
      <c r="RWO2" s="468"/>
      <c r="RWP2" s="468"/>
      <c r="RWQ2" s="468"/>
      <c r="RWR2" s="468"/>
      <c r="RWS2" s="468"/>
      <c r="RWT2" s="468"/>
      <c r="RWU2" s="468"/>
      <c r="RWV2" s="468"/>
      <c r="RWW2" s="468"/>
      <c r="RWX2" s="468"/>
      <c r="RWY2" s="468"/>
      <c r="RWZ2" s="468"/>
      <c r="RXA2" s="468"/>
      <c r="RXB2" s="468"/>
      <c r="RXC2" s="468"/>
      <c r="RXD2" s="468"/>
      <c r="RXE2" s="468"/>
      <c r="RXF2" s="468"/>
      <c r="RXG2" s="468"/>
      <c r="RXH2" s="468"/>
      <c r="RXI2" s="468"/>
      <c r="RXJ2" s="468"/>
      <c r="RXK2" s="468"/>
      <c r="RXL2" s="468"/>
      <c r="RXM2" s="468"/>
      <c r="RXN2" s="468"/>
      <c r="RXO2" s="468"/>
      <c r="RXP2" s="468"/>
      <c r="RXQ2" s="468"/>
      <c r="RXR2" s="468"/>
      <c r="RXS2" s="468"/>
      <c r="RXT2" s="468"/>
      <c r="RXU2" s="468"/>
      <c r="RXV2" s="468"/>
      <c r="RXW2" s="468"/>
      <c r="RXX2" s="468"/>
      <c r="RXY2" s="468"/>
      <c r="RXZ2" s="468"/>
      <c r="RYA2" s="468"/>
      <c r="RYB2" s="468"/>
      <c r="RYC2" s="468"/>
      <c r="RYD2" s="468"/>
      <c r="RYE2" s="468"/>
      <c r="RYF2" s="468"/>
      <c r="RYG2" s="468"/>
      <c r="RYH2" s="468"/>
      <c r="RYI2" s="468"/>
      <c r="RYJ2" s="468"/>
      <c r="RYK2" s="468"/>
      <c r="RYL2" s="468"/>
      <c r="RYM2" s="468"/>
      <c r="RYN2" s="468"/>
      <c r="RYO2" s="468"/>
      <c r="RYP2" s="468"/>
      <c r="RYQ2" s="468"/>
      <c r="RYR2" s="468"/>
      <c r="RYS2" s="468"/>
      <c r="RYT2" s="468"/>
      <c r="RYU2" s="468"/>
      <c r="RYV2" s="468"/>
      <c r="RYW2" s="468"/>
      <c r="RYX2" s="468"/>
      <c r="RYY2" s="468"/>
      <c r="RYZ2" s="468"/>
      <c r="RZA2" s="468"/>
      <c r="RZB2" s="468"/>
      <c r="RZC2" s="468"/>
      <c r="RZD2" s="468"/>
      <c r="RZE2" s="468"/>
      <c r="RZF2" s="468"/>
      <c r="RZG2" s="468"/>
      <c r="RZH2" s="468"/>
      <c r="RZI2" s="468"/>
      <c r="RZJ2" s="468"/>
      <c r="RZK2" s="468"/>
      <c r="RZL2" s="468"/>
      <c r="RZM2" s="468"/>
      <c r="RZN2" s="468"/>
      <c r="RZO2" s="468"/>
      <c r="RZP2" s="468"/>
      <c r="RZQ2" s="468"/>
      <c r="RZR2" s="468"/>
      <c r="RZS2" s="468"/>
      <c r="RZT2" s="468"/>
      <c r="RZU2" s="468"/>
      <c r="RZV2" s="468"/>
      <c r="RZW2" s="468"/>
      <c r="RZX2" s="468"/>
      <c r="RZY2" s="468"/>
      <c r="RZZ2" s="468"/>
      <c r="SAA2" s="468"/>
      <c r="SAB2" s="468"/>
      <c r="SAC2" s="468"/>
      <c r="SAD2" s="468"/>
      <c r="SAE2" s="468"/>
      <c r="SAF2" s="468"/>
      <c r="SAG2" s="468"/>
      <c r="SAH2" s="468"/>
      <c r="SAI2" s="468"/>
      <c r="SAJ2" s="468"/>
      <c r="SAK2" s="468"/>
      <c r="SAL2" s="468"/>
      <c r="SAM2" s="468"/>
      <c r="SAN2" s="468"/>
      <c r="SAO2" s="468"/>
      <c r="SAP2" s="468"/>
      <c r="SAQ2" s="468"/>
      <c r="SAR2" s="468"/>
      <c r="SAS2" s="468"/>
      <c r="SAT2" s="468"/>
      <c r="SAU2" s="468"/>
      <c r="SAV2" s="468"/>
      <c r="SAW2" s="468"/>
      <c r="SAX2" s="468"/>
      <c r="SAY2" s="468"/>
      <c r="SAZ2" s="468"/>
      <c r="SBA2" s="468"/>
      <c r="SBB2" s="468"/>
      <c r="SBC2" s="468"/>
      <c r="SBD2" s="468"/>
      <c r="SBE2" s="468"/>
      <c r="SBF2" s="468"/>
      <c r="SBG2" s="468"/>
      <c r="SBH2" s="468"/>
      <c r="SBI2" s="468"/>
      <c r="SBJ2" s="468"/>
      <c r="SBK2" s="468"/>
      <c r="SBL2" s="468"/>
      <c r="SBM2" s="468"/>
      <c r="SBN2" s="468"/>
      <c r="SBO2" s="468"/>
      <c r="SBP2" s="468"/>
      <c r="SBQ2" s="468"/>
      <c r="SBR2" s="468"/>
      <c r="SBS2" s="468"/>
      <c r="SBT2" s="468"/>
      <c r="SBU2" s="468"/>
      <c r="SBV2" s="468"/>
      <c r="SBW2" s="468"/>
      <c r="SBX2" s="468"/>
      <c r="SBY2" s="468"/>
      <c r="SBZ2" s="468"/>
      <c r="SCA2" s="468"/>
      <c r="SCB2" s="468"/>
      <c r="SCC2" s="468"/>
      <c r="SCD2" s="468"/>
      <c r="SCE2" s="468"/>
      <c r="SCF2" s="468"/>
      <c r="SCG2" s="468"/>
      <c r="SCH2" s="468"/>
      <c r="SCI2" s="468"/>
      <c r="SCJ2" s="468"/>
      <c r="SCK2" s="468"/>
      <c r="SCL2" s="468"/>
      <c r="SCM2" s="468"/>
      <c r="SCN2" s="468"/>
      <c r="SCO2" s="468"/>
      <c r="SCP2" s="468"/>
      <c r="SCQ2" s="468"/>
      <c r="SCR2" s="468"/>
      <c r="SCS2" s="468"/>
      <c r="SCT2" s="468"/>
      <c r="SCU2" s="468"/>
      <c r="SCV2" s="468"/>
      <c r="SCW2" s="468"/>
      <c r="SCX2" s="468"/>
      <c r="SCY2" s="468"/>
      <c r="SCZ2" s="468"/>
      <c r="SDA2" s="468"/>
      <c r="SDB2" s="468"/>
      <c r="SDC2" s="468"/>
      <c r="SDD2" s="468"/>
      <c r="SDE2" s="468"/>
      <c r="SDF2" s="468"/>
      <c r="SDG2" s="468"/>
      <c r="SDH2" s="468"/>
      <c r="SDI2" s="468"/>
      <c r="SDJ2" s="468"/>
      <c r="SDK2" s="468"/>
      <c r="SDL2" s="468"/>
      <c r="SDM2" s="468"/>
      <c r="SDN2" s="468"/>
      <c r="SDO2" s="468"/>
      <c r="SDP2" s="468"/>
      <c r="SDQ2" s="468"/>
      <c r="SDR2" s="468"/>
      <c r="SDS2" s="468"/>
      <c r="SDT2" s="468"/>
      <c r="SDU2" s="468"/>
      <c r="SDV2" s="468"/>
      <c r="SDW2" s="468"/>
      <c r="SDX2" s="468"/>
      <c r="SDY2" s="468"/>
      <c r="SDZ2" s="468"/>
      <c r="SEA2" s="468"/>
      <c r="SEB2" s="468"/>
      <c r="SEC2" s="468"/>
      <c r="SED2" s="468"/>
      <c r="SEE2" s="468"/>
      <c r="SEF2" s="468"/>
      <c r="SEG2" s="468"/>
      <c r="SEH2" s="468"/>
      <c r="SEI2" s="468"/>
      <c r="SEJ2" s="468"/>
      <c r="SEK2" s="468"/>
      <c r="SEL2" s="468"/>
      <c r="SEM2" s="468"/>
      <c r="SEN2" s="468"/>
      <c r="SEO2" s="468"/>
      <c r="SEP2" s="468"/>
      <c r="SEQ2" s="468"/>
      <c r="SER2" s="468"/>
      <c r="SES2" s="468"/>
      <c r="SET2" s="468"/>
      <c r="SEU2" s="468"/>
      <c r="SEV2" s="468"/>
      <c r="SEW2" s="468"/>
      <c r="SEX2" s="468"/>
      <c r="SEY2" s="468"/>
      <c r="SEZ2" s="468"/>
      <c r="SFA2" s="468"/>
      <c r="SFB2" s="468"/>
      <c r="SFC2" s="468"/>
      <c r="SFD2" s="468"/>
      <c r="SFE2" s="468"/>
      <c r="SFF2" s="468"/>
      <c r="SFG2" s="468"/>
      <c r="SFH2" s="468"/>
      <c r="SFI2" s="468"/>
      <c r="SFJ2" s="468"/>
      <c r="SFK2" s="468"/>
      <c r="SFL2" s="468"/>
      <c r="SFM2" s="468"/>
      <c r="SFN2" s="468"/>
      <c r="SFO2" s="468"/>
      <c r="SFP2" s="468"/>
      <c r="SFQ2" s="468"/>
      <c r="SFR2" s="468"/>
      <c r="SFS2" s="468"/>
      <c r="SFT2" s="468"/>
      <c r="SFU2" s="468"/>
      <c r="SFV2" s="468"/>
      <c r="SFW2" s="468"/>
      <c r="SFX2" s="468"/>
      <c r="SFY2" s="468"/>
      <c r="SFZ2" s="468"/>
      <c r="SGA2" s="468"/>
      <c r="SGB2" s="468"/>
      <c r="SGC2" s="468"/>
      <c r="SGD2" s="468"/>
      <c r="SGE2" s="468"/>
      <c r="SGF2" s="468"/>
      <c r="SGG2" s="468"/>
      <c r="SGH2" s="468"/>
      <c r="SGI2" s="468"/>
      <c r="SGJ2" s="468"/>
      <c r="SGK2" s="468"/>
      <c r="SGL2" s="468"/>
      <c r="SGM2" s="468"/>
      <c r="SGN2" s="468"/>
      <c r="SGO2" s="468"/>
      <c r="SGP2" s="468"/>
      <c r="SGQ2" s="468"/>
      <c r="SGR2" s="468"/>
      <c r="SGS2" s="468"/>
      <c r="SGT2" s="468"/>
      <c r="SGU2" s="468"/>
      <c r="SGV2" s="468"/>
      <c r="SGW2" s="468"/>
      <c r="SGX2" s="468"/>
      <c r="SGY2" s="468"/>
      <c r="SGZ2" s="468"/>
      <c r="SHA2" s="468"/>
      <c r="SHB2" s="468"/>
      <c r="SHC2" s="468"/>
      <c r="SHD2" s="468"/>
      <c r="SHE2" s="468"/>
      <c r="SHF2" s="468"/>
      <c r="SHG2" s="468"/>
      <c r="SHH2" s="468"/>
      <c r="SHI2" s="468"/>
      <c r="SHJ2" s="468"/>
      <c r="SHK2" s="468"/>
      <c r="SHL2" s="468"/>
      <c r="SHM2" s="468"/>
      <c r="SHN2" s="468"/>
      <c r="SHO2" s="468"/>
      <c r="SHP2" s="468"/>
      <c r="SHQ2" s="468"/>
      <c r="SHR2" s="468"/>
      <c r="SHS2" s="468"/>
      <c r="SHT2" s="468"/>
      <c r="SHU2" s="468"/>
      <c r="SHV2" s="468"/>
      <c r="SHW2" s="468"/>
      <c r="SHX2" s="468"/>
      <c r="SHY2" s="468"/>
      <c r="SHZ2" s="468"/>
      <c r="SIA2" s="468"/>
      <c r="SIB2" s="468"/>
      <c r="SIC2" s="468"/>
      <c r="SID2" s="468"/>
      <c r="SIE2" s="468"/>
      <c r="SIF2" s="468"/>
      <c r="SIG2" s="468"/>
      <c r="SIH2" s="468"/>
      <c r="SII2" s="468"/>
      <c r="SIJ2" s="468"/>
      <c r="SIK2" s="468"/>
      <c r="SIL2" s="468"/>
      <c r="SIM2" s="468"/>
      <c r="SIN2" s="468"/>
      <c r="SIO2" s="468"/>
      <c r="SIP2" s="468"/>
      <c r="SIQ2" s="468"/>
      <c r="SIR2" s="468"/>
      <c r="SIS2" s="468"/>
      <c r="SIT2" s="468"/>
      <c r="SIU2" s="468"/>
      <c r="SIV2" s="468"/>
      <c r="SIW2" s="468"/>
      <c r="SIX2" s="468"/>
      <c r="SIY2" s="468"/>
      <c r="SIZ2" s="468"/>
      <c r="SJA2" s="468"/>
      <c r="SJB2" s="468"/>
      <c r="SJC2" s="468"/>
      <c r="SJD2" s="468"/>
      <c r="SJE2" s="468"/>
      <c r="SJF2" s="468"/>
      <c r="SJG2" s="468"/>
      <c r="SJH2" s="468"/>
      <c r="SJI2" s="468"/>
      <c r="SJJ2" s="468"/>
      <c r="SJK2" s="468"/>
      <c r="SJL2" s="468"/>
      <c r="SJM2" s="468"/>
      <c r="SJN2" s="468"/>
      <c r="SJO2" s="468"/>
      <c r="SJP2" s="468"/>
      <c r="SJQ2" s="468"/>
      <c r="SJR2" s="468"/>
      <c r="SJS2" s="468"/>
      <c r="SJT2" s="468"/>
      <c r="SJU2" s="468"/>
      <c r="SJV2" s="468"/>
      <c r="SJW2" s="468"/>
      <c r="SJX2" s="468"/>
      <c r="SJY2" s="468"/>
      <c r="SJZ2" s="468"/>
      <c r="SKA2" s="468"/>
      <c r="SKB2" s="468"/>
      <c r="SKC2" s="468"/>
      <c r="SKD2" s="468"/>
      <c r="SKE2" s="468"/>
      <c r="SKF2" s="468"/>
      <c r="SKG2" s="468"/>
      <c r="SKH2" s="468"/>
      <c r="SKI2" s="468"/>
      <c r="SKJ2" s="468"/>
      <c r="SKK2" s="468"/>
      <c r="SKL2" s="468"/>
      <c r="SKM2" s="468"/>
      <c r="SKN2" s="468"/>
      <c r="SKO2" s="468"/>
      <c r="SKP2" s="468"/>
      <c r="SKQ2" s="468"/>
      <c r="SKR2" s="468"/>
      <c r="SKS2" s="468"/>
      <c r="SKT2" s="468"/>
      <c r="SKU2" s="468"/>
      <c r="SKV2" s="468"/>
      <c r="SKW2" s="468"/>
      <c r="SKX2" s="468"/>
      <c r="SKY2" s="468"/>
      <c r="SKZ2" s="468"/>
      <c r="SLA2" s="468"/>
      <c r="SLB2" s="468"/>
      <c r="SLC2" s="468"/>
      <c r="SLD2" s="468"/>
      <c r="SLE2" s="468"/>
      <c r="SLF2" s="468"/>
      <c r="SLG2" s="468"/>
      <c r="SLH2" s="468"/>
      <c r="SLI2" s="468"/>
      <c r="SLJ2" s="468"/>
      <c r="SLK2" s="468"/>
      <c r="SLL2" s="468"/>
      <c r="SLM2" s="468"/>
      <c r="SLN2" s="468"/>
      <c r="SLO2" s="468"/>
      <c r="SLP2" s="468"/>
      <c r="SLQ2" s="468"/>
      <c r="SLR2" s="468"/>
      <c r="SLS2" s="468"/>
      <c r="SLT2" s="468"/>
      <c r="SLU2" s="468"/>
      <c r="SLV2" s="468"/>
      <c r="SLW2" s="468"/>
      <c r="SLX2" s="468"/>
      <c r="SLY2" s="468"/>
      <c r="SLZ2" s="468"/>
      <c r="SMA2" s="468"/>
      <c r="SMB2" s="468"/>
      <c r="SMC2" s="468"/>
      <c r="SMD2" s="468"/>
      <c r="SME2" s="468"/>
      <c r="SMF2" s="468"/>
      <c r="SMG2" s="468"/>
      <c r="SMH2" s="468"/>
      <c r="SMI2" s="468"/>
      <c r="SMJ2" s="468"/>
      <c r="SMK2" s="468"/>
      <c r="SML2" s="468"/>
      <c r="SMM2" s="468"/>
      <c r="SMN2" s="468"/>
      <c r="SMO2" s="468"/>
      <c r="SMP2" s="468"/>
      <c r="SMQ2" s="468"/>
      <c r="SMR2" s="468"/>
      <c r="SMS2" s="468"/>
      <c r="SMT2" s="468"/>
      <c r="SMU2" s="468"/>
      <c r="SMV2" s="468"/>
      <c r="SMW2" s="468"/>
      <c r="SMX2" s="468"/>
      <c r="SMY2" s="468"/>
      <c r="SMZ2" s="468"/>
      <c r="SNA2" s="468"/>
      <c r="SNB2" s="468"/>
      <c r="SNC2" s="468"/>
      <c r="SND2" s="468"/>
      <c r="SNE2" s="468"/>
      <c r="SNF2" s="468"/>
      <c r="SNG2" s="468"/>
      <c r="SNH2" s="468"/>
      <c r="SNI2" s="468"/>
      <c r="SNJ2" s="468"/>
      <c r="SNK2" s="468"/>
      <c r="SNL2" s="468"/>
      <c r="SNM2" s="468"/>
      <c r="SNN2" s="468"/>
      <c r="SNO2" s="468"/>
      <c r="SNP2" s="468"/>
      <c r="SNQ2" s="468"/>
      <c r="SNR2" s="468"/>
      <c r="SNS2" s="468"/>
      <c r="SNT2" s="468"/>
      <c r="SNU2" s="468"/>
      <c r="SNV2" s="468"/>
      <c r="SNW2" s="468"/>
      <c r="SNX2" s="468"/>
      <c r="SNY2" s="468"/>
      <c r="SNZ2" s="468"/>
      <c r="SOA2" s="468"/>
      <c r="SOB2" s="468"/>
      <c r="SOC2" s="468"/>
      <c r="SOD2" s="468"/>
      <c r="SOE2" s="468"/>
      <c r="SOF2" s="468"/>
      <c r="SOG2" s="468"/>
      <c r="SOH2" s="468"/>
      <c r="SOI2" s="468"/>
      <c r="SOJ2" s="468"/>
      <c r="SOK2" s="468"/>
      <c r="SOL2" s="468"/>
      <c r="SOM2" s="468"/>
      <c r="SON2" s="468"/>
      <c r="SOO2" s="468"/>
      <c r="SOP2" s="468"/>
      <c r="SOQ2" s="468"/>
      <c r="SOR2" s="468"/>
      <c r="SOS2" s="468"/>
      <c r="SOT2" s="468"/>
      <c r="SOU2" s="468"/>
      <c r="SOV2" s="468"/>
      <c r="SOW2" s="468"/>
      <c r="SOX2" s="468"/>
      <c r="SOY2" s="468"/>
      <c r="SOZ2" s="468"/>
      <c r="SPA2" s="468"/>
      <c r="SPB2" s="468"/>
      <c r="SPC2" s="468"/>
      <c r="SPD2" s="468"/>
      <c r="SPE2" s="468"/>
      <c r="SPF2" s="468"/>
      <c r="SPG2" s="468"/>
      <c r="SPH2" s="468"/>
      <c r="SPI2" s="468"/>
      <c r="SPJ2" s="468"/>
      <c r="SPK2" s="468"/>
      <c r="SPL2" s="468"/>
      <c r="SPM2" s="468"/>
      <c r="SPN2" s="468"/>
      <c r="SPO2" s="468"/>
      <c r="SPP2" s="468"/>
      <c r="SPQ2" s="468"/>
      <c r="SPR2" s="468"/>
      <c r="SPS2" s="468"/>
      <c r="SPT2" s="468"/>
      <c r="SPU2" s="468"/>
      <c r="SPV2" s="468"/>
      <c r="SPW2" s="468"/>
      <c r="SPX2" s="468"/>
      <c r="SPY2" s="468"/>
      <c r="SPZ2" s="468"/>
      <c r="SQA2" s="468"/>
      <c r="SQB2" s="468"/>
      <c r="SQC2" s="468"/>
      <c r="SQD2" s="468"/>
      <c r="SQE2" s="468"/>
      <c r="SQF2" s="468"/>
      <c r="SQG2" s="468"/>
      <c r="SQH2" s="468"/>
      <c r="SQI2" s="468"/>
      <c r="SQJ2" s="468"/>
      <c r="SQK2" s="468"/>
      <c r="SQL2" s="468"/>
      <c r="SQM2" s="468"/>
      <c r="SQN2" s="468"/>
      <c r="SQO2" s="468"/>
      <c r="SQP2" s="468"/>
      <c r="SQQ2" s="468"/>
      <c r="SQR2" s="468"/>
      <c r="SQS2" s="468"/>
      <c r="SQT2" s="468"/>
      <c r="SQU2" s="468"/>
      <c r="SQV2" s="468"/>
      <c r="SQW2" s="468"/>
      <c r="SQX2" s="468"/>
      <c r="SQY2" s="468"/>
      <c r="SQZ2" s="468"/>
      <c r="SRA2" s="468"/>
      <c r="SRB2" s="468"/>
      <c r="SRC2" s="468"/>
      <c r="SRD2" s="468"/>
      <c r="SRE2" s="468"/>
      <c r="SRF2" s="468"/>
      <c r="SRG2" s="468"/>
      <c r="SRH2" s="468"/>
      <c r="SRI2" s="468"/>
      <c r="SRJ2" s="468"/>
      <c r="SRK2" s="468"/>
      <c r="SRL2" s="468"/>
      <c r="SRM2" s="468"/>
      <c r="SRN2" s="468"/>
      <c r="SRO2" s="468"/>
      <c r="SRP2" s="468"/>
      <c r="SRQ2" s="468"/>
      <c r="SRR2" s="468"/>
      <c r="SRS2" s="468"/>
      <c r="SRT2" s="468"/>
      <c r="SRU2" s="468"/>
      <c r="SRV2" s="468"/>
      <c r="SRW2" s="468"/>
      <c r="SRX2" s="468"/>
      <c r="SRY2" s="468"/>
      <c r="SRZ2" s="468"/>
      <c r="SSA2" s="468"/>
      <c r="SSB2" s="468"/>
      <c r="SSC2" s="468"/>
      <c r="SSD2" s="468"/>
      <c r="SSE2" s="468"/>
      <c r="SSF2" s="468"/>
      <c r="SSG2" s="468"/>
      <c r="SSH2" s="468"/>
      <c r="SSI2" s="468"/>
      <c r="SSJ2" s="468"/>
      <c r="SSK2" s="468"/>
      <c r="SSL2" s="468"/>
      <c r="SSM2" s="468"/>
      <c r="SSN2" s="468"/>
      <c r="SSO2" s="468"/>
      <c r="SSP2" s="468"/>
      <c r="SSQ2" s="468"/>
      <c r="SSR2" s="468"/>
      <c r="SSS2" s="468"/>
      <c r="SST2" s="468"/>
      <c r="SSU2" s="468"/>
      <c r="SSV2" s="468"/>
      <c r="SSW2" s="468"/>
      <c r="SSX2" s="468"/>
      <c r="SSY2" s="468"/>
      <c r="SSZ2" s="468"/>
      <c r="STA2" s="468"/>
      <c r="STB2" s="468"/>
      <c r="STC2" s="468"/>
      <c r="STD2" s="468"/>
      <c r="STE2" s="468"/>
      <c r="STF2" s="468"/>
      <c r="STG2" s="468"/>
      <c r="STH2" s="468"/>
      <c r="STI2" s="468"/>
      <c r="STJ2" s="468"/>
      <c r="STK2" s="468"/>
      <c r="STL2" s="468"/>
      <c r="STM2" s="468"/>
      <c r="STN2" s="468"/>
      <c r="STO2" s="468"/>
      <c r="STP2" s="468"/>
      <c r="STQ2" s="468"/>
      <c r="STR2" s="468"/>
      <c r="STS2" s="468"/>
      <c r="STT2" s="468"/>
      <c r="STU2" s="468"/>
      <c r="STV2" s="468"/>
      <c r="STW2" s="468"/>
      <c r="STX2" s="468"/>
      <c r="STY2" s="468"/>
      <c r="STZ2" s="468"/>
      <c r="SUA2" s="468"/>
      <c r="SUB2" s="468"/>
      <c r="SUC2" s="468"/>
      <c r="SUD2" s="468"/>
      <c r="SUE2" s="468"/>
      <c r="SUF2" s="468"/>
      <c r="SUG2" s="468"/>
      <c r="SUH2" s="468"/>
      <c r="SUI2" s="468"/>
      <c r="SUJ2" s="468"/>
      <c r="SUK2" s="468"/>
      <c r="SUL2" s="468"/>
      <c r="SUM2" s="468"/>
      <c r="SUN2" s="468"/>
      <c r="SUO2" s="468"/>
      <c r="SUP2" s="468"/>
      <c r="SUQ2" s="468"/>
      <c r="SUR2" s="468"/>
      <c r="SUS2" s="468"/>
      <c r="SUT2" s="468"/>
      <c r="SUU2" s="468"/>
      <c r="SUV2" s="468"/>
      <c r="SUW2" s="468"/>
      <c r="SUX2" s="468"/>
      <c r="SUY2" s="468"/>
      <c r="SUZ2" s="468"/>
      <c r="SVA2" s="468"/>
      <c r="SVB2" s="468"/>
      <c r="SVC2" s="468"/>
      <c r="SVD2" s="468"/>
      <c r="SVE2" s="468"/>
      <c r="SVF2" s="468"/>
      <c r="SVG2" s="468"/>
      <c r="SVH2" s="468"/>
      <c r="SVI2" s="468"/>
      <c r="SVJ2" s="468"/>
      <c r="SVK2" s="468"/>
      <c r="SVL2" s="468"/>
      <c r="SVM2" s="468"/>
      <c r="SVN2" s="468"/>
      <c r="SVO2" s="468"/>
      <c r="SVP2" s="468"/>
      <c r="SVQ2" s="468"/>
      <c r="SVR2" s="468"/>
      <c r="SVS2" s="468"/>
      <c r="SVT2" s="468"/>
      <c r="SVU2" s="468"/>
      <c r="SVV2" s="468"/>
      <c r="SVW2" s="468"/>
      <c r="SVX2" s="468"/>
      <c r="SVY2" s="468"/>
      <c r="SVZ2" s="468"/>
      <c r="SWA2" s="468"/>
      <c r="SWB2" s="468"/>
      <c r="SWC2" s="468"/>
      <c r="SWD2" s="468"/>
      <c r="SWE2" s="468"/>
      <c r="SWF2" s="468"/>
      <c r="SWG2" s="468"/>
      <c r="SWH2" s="468"/>
      <c r="SWI2" s="468"/>
      <c r="SWJ2" s="468"/>
      <c r="SWK2" s="468"/>
      <c r="SWL2" s="468"/>
      <c r="SWM2" s="468"/>
      <c r="SWN2" s="468"/>
      <c r="SWO2" s="468"/>
      <c r="SWP2" s="468"/>
      <c r="SWQ2" s="468"/>
      <c r="SWR2" s="468"/>
      <c r="SWS2" s="468"/>
      <c r="SWT2" s="468"/>
      <c r="SWU2" s="468"/>
      <c r="SWV2" s="468"/>
      <c r="SWW2" s="468"/>
      <c r="SWX2" s="468"/>
      <c r="SWY2" s="468"/>
      <c r="SWZ2" s="468"/>
      <c r="SXA2" s="468"/>
      <c r="SXB2" s="468"/>
      <c r="SXC2" s="468"/>
      <c r="SXD2" s="468"/>
      <c r="SXE2" s="468"/>
      <c r="SXF2" s="468"/>
      <c r="SXG2" s="468"/>
      <c r="SXH2" s="468"/>
      <c r="SXI2" s="468"/>
      <c r="SXJ2" s="468"/>
      <c r="SXK2" s="468"/>
      <c r="SXL2" s="468"/>
      <c r="SXM2" s="468"/>
      <c r="SXN2" s="468"/>
      <c r="SXO2" s="468"/>
      <c r="SXP2" s="468"/>
      <c r="SXQ2" s="468"/>
      <c r="SXR2" s="468"/>
      <c r="SXS2" s="468"/>
      <c r="SXT2" s="468"/>
      <c r="SXU2" s="468"/>
      <c r="SXV2" s="468"/>
      <c r="SXW2" s="468"/>
      <c r="SXX2" s="468"/>
      <c r="SXY2" s="468"/>
      <c r="SXZ2" s="468"/>
      <c r="SYA2" s="468"/>
      <c r="SYB2" s="468"/>
      <c r="SYC2" s="468"/>
      <c r="SYD2" s="468"/>
      <c r="SYE2" s="468"/>
      <c r="SYF2" s="468"/>
      <c r="SYG2" s="468"/>
      <c r="SYH2" s="468"/>
      <c r="SYI2" s="468"/>
      <c r="SYJ2" s="468"/>
      <c r="SYK2" s="468"/>
      <c r="SYL2" s="468"/>
      <c r="SYM2" s="468"/>
      <c r="SYN2" s="468"/>
      <c r="SYO2" s="468"/>
      <c r="SYP2" s="468"/>
      <c r="SYQ2" s="468"/>
      <c r="SYR2" s="468"/>
      <c r="SYS2" s="468"/>
      <c r="SYT2" s="468"/>
      <c r="SYU2" s="468"/>
      <c r="SYV2" s="468"/>
      <c r="SYW2" s="468"/>
      <c r="SYX2" s="468"/>
      <c r="SYY2" s="468"/>
      <c r="SYZ2" s="468"/>
      <c r="SZA2" s="468"/>
      <c r="SZB2" s="468"/>
      <c r="SZC2" s="468"/>
      <c r="SZD2" s="468"/>
      <c r="SZE2" s="468"/>
      <c r="SZF2" s="468"/>
      <c r="SZG2" s="468"/>
      <c r="SZH2" s="468"/>
      <c r="SZI2" s="468"/>
      <c r="SZJ2" s="468"/>
      <c r="SZK2" s="468"/>
      <c r="SZL2" s="468"/>
      <c r="SZM2" s="468"/>
      <c r="SZN2" s="468"/>
      <c r="SZO2" s="468"/>
      <c r="SZP2" s="468"/>
      <c r="SZQ2" s="468"/>
      <c r="SZR2" s="468"/>
      <c r="SZS2" s="468"/>
      <c r="SZT2" s="468"/>
      <c r="SZU2" s="468"/>
      <c r="SZV2" s="468"/>
      <c r="SZW2" s="468"/>
      <c r="SZX2" s="468"/>
      <c r="SZY2" s="468"/>
      <c r="SZZ2" s="468"/>
      <c r="TAA2" s="468"/>
      <c r="TAB2" s="468"/>
      <c r="TAC2" s="468"/>
      <c r="TAD2" s="468"/>
      <c r="TAE2" s="468"/>
      <c r="TAF2" s="468"/>
      <c r="TAG2" s="468"/>
      <c r="TAH2" s="468"/>
      <c r="TAI2" s="468"/>
      <c r="TAJ2" s="468"/>
      <c r="TAK2" s="468"/>
      <c r="TAL2" s="468"/>
      <c r="TAM2" s="468"/>
      <c r="TAN2" s="468"/>
      <c r="TAO2" s="468"/>
      <c r="TAP2" s="468"/>
      <c r="TAQ2" s="468"/>
      <c r="TAR2" s="468"/>
      <c r="TAS2" s="468"/>
      <c r="TAT2" s="468"/>
      <c r="TAU2" s="468"/>
      <c r="TAV2" s="468"/>
      <c r="TAW2" s="468"/>
      <c r="TAX2" s="468"/>
      <c r="TAY2" s="468"/>
      <c r="TAZ2" s="468"/>
      <c r="TBA2" s="468"/>
      <c r="TBB2" s="468"/>
      <c r="TBC2" s="468"/>
      <c r="TBD2" s="468"/>
      <c r="TBE2" s="468"/>
      <c r="TBF2" s="468"/>
      <c r="TBG2" s="468"/>
      <c r="TBH2" s="468"/>
      <c r="TBI2" s="468"/>
      <c r="TBJ2" s="468"/>
      <c r="TBK2" s="468"/>
      <c r="TBL2" s="468"/>
      <c r="TBM2" s="468"/>
      <c r="TBN2" s="468"/>
      <c r="TBO2" s="468"/>
      <c r="TBP2" s="468"/>
      <c r="TBQ2" s="468"/>
      <c r="TBR2" s="468"/>
      <c r="TBS2" s="468"/>
      <c r="TBT2" s="468"/>
      <c r="TBU2" s="468"/>
      <c r="TBV2" s="468"/>
      <c r="TBW2" s="468"/>
      <c r="TBX2" s="468"/>
      <c r="TBY2" s="468"/>
      <c r="TBZ2" s="468"/>
      <c r="TCA2" s="468"/>
      <c r="TCB2" s="468"/>
      <c r="TCC2" s="468"/>
      <c r="TCD2" s="468"/>
      <c r="TCE2" s="468"/>
      <c r="TCF2" s="468"/>
      <c r="TCG2" s="468"/>
      <c r="TCH2" s="468"/>
      <c r="TCI2" s="468"/>
      <c r="TCJ2" s="468"/>
      <c r="TCK2" s="468"/>
      <c r="TCL2" s="468"/>
      <c r="TCM2" s="468"/>
      <c r="TCN2" s="468"/>
      <c r="TCO2" s="468"/>
      <c r="TCP2" s="468"/>
      <c r="TCQ2" s="468"/>
      <c r="TCR2" s="468"/>
      <c r="TCS2" s="468"/>
      <c r="TCT2" s="468"/>
      <c r="TCU2" s="468"/>
      <c r="TCV2" s="468"/>
      <c r="TCW2" s="468"/>
      <c r="TCX2" s="468"/>
      <c r="TCY2" s="468"/>
      <c r="TCZ2" s="468"/>
      <c r="TDA2" s="468"/>
      <c r="TDB2" s="468"/>
      <c r="TDC2" s="468"/>
      <c r="TDD2" s="468"/>
      <c r="TDE2" s="468"/>
      <c r="TDF2" s="468"/>
      <c r="TDG2" s="468"/>
      <c r="TDH2" s="468"/>
      <c r="TDI2" s="468"/>
      <c r="TDJ2" s="468"/>
      <c r="TDK2" s="468"/>
      <c r="TDL2" s="468"/>
      <c r="TDM2" s="468"/>
      <c r="TDN2" s="468"/>
      <c r="TDO2" s="468"/>
      <c r="TDP2" s="468"/>
      <c r="TDQ2" s="468"/>
      <c r="TDR2" s="468"/>
      <c r="TDS2" s="468"/>
      <c r="TDT2" s="468"/>
      <c r="TDU2" s="468"/>
      <c r="TDV2" s="468"/>
      <c r="TDW2" s="468"/>
      <c r="TDX2" s="468"/>
      <c r="TDY2" s="468"/>
      <c r="TDZ2" s="468"/>
      <c r="TEA2" s="468"/>
      <c r="TEB2" s="468"/>
      <c r="TEC2" s="468"/>
      <c r="TED2" s="468"/>
      <c r="TEE2" s="468"/>
      <c r="TEF2" s="468"/>
      <c r="TEG2" s="468"/>
      <c r="TEH2" s="468"/>
      <c r="TEI2" s="468"/>
      <c r="TEJ2" s="468"/>
      <c r="TEK2" s="468"/>
      <c r="TEL2" s="468"/>
      <c r="TEM2" s="468"/>
      <c r="TEN2" s="468"/>
      <c r="TEO2" s="468"/>
      <c r="TEP2" s="468"/>
      <c r="TEQ2" s="468"/>
      <c r="TER2" s="468"/>
      <c r="TES2" s="468"/>
      <c r="TET2" s="468"/>
      <c r="TEU2" s="468"/>
      <c r="TEV2" s="468"/>
      <c r="TEW2" s="468"/>
      <c r="TEX2" s="468"/>
      <c r="TEY2" s="468"/>
      <c r="TEZ2" s="468"/>
      <c r="TFA2" s="468"/>
      <c r="TFB2" s="468"/>
      <c r="TFC2" s="468"/>
      <c r="TFD2" s="468"/>
      <c r="TFE2" s="468"/>
      <c r="TFF2" s="468"/>
      <c r="TFG2" s="468"/>
      <c r="TFH2" s="468"/>
      <c r="TFI2" s="468"/>
      <c r="TFJ2" s="468"/>
      <c r="TFK2" s="468"/>
      <c r="TFL2" s="468"/>
      <c r="TFM2" s="468"/>
      <c r="TFN2" s="468"/>
      <c r="TFO2" s="468"/>
      <c r="TFP2" s="468"/>
      <c r="TFQ2" s="468"/>
      <c r="TFR2" s="468"/>
      <c r="TFS2" s="468"/>
      <c r="TFT2" s="468"/>
      <c r="TFU2" s="468"/>
      <c r="TFV2" s="468"/>
      <c r="TFW2" s="468"/>
      <c r="TFX2" s="468"/>
      <c r="TFY2" s="468"/>
      <c r="TFZ2" s="468"/>
      <c r="TGA2" s="468"/>
      <c r="TGB2" s="468"/>
      <c r="TGC2" s="468"/>
      <c r="TGD2" s="468"/>
      <c r="TGE2" s="468"/>
      <c r="TGF2" s="468"/>
      <c r="TGG2" s="468"/>
      <c r="TGH2" s="468"/>
      <c r="TGI2" s="468"/>
      <c r="TGJ2" s="468"/>
      <c r="TGK2" s="468"/>
      <c r="TGL2" s="468"/>
      <c r="TGM2" s="468"/>
      <c r="TGN2" s="468"/>
      <c r="TGO2" s="468"/>
      <c r="TGP2" s="468"/>
      <c r="TGQ2" s="468"/>
      <c r="TGR2" s="468"/>
      <c r="TGS2" s="468"/>
      <c r="TGT2" s="468"/>
      <c r="TGU2" s="468"/>
      <c r="TGV2" s="468"/>
      <c r="TGW2" s="468"/>
      <c r="TGX2" s="468"/>
      <c r="TGY2" s="468"/>
      <c r="TGZ2" s="468"/>
      <c r="THA2" s="468"/>
      <c r="THB2" s="468"/>
      <c r="THC2" s="468"/>
      <c r="THD2" s="468"/>
      <c r="THE2" s="468"/>
      <c r="THF2" s="468"/>
      <c r="THG2" s="468"/>
      <c r="THH2" s="468"/>
      <c r="THI2" s="468"/>
      <c r="THJ2" s="468"/>
      <c r="THK2" s="468"/>
      <c r="THL2" s="468"/>
      <c r="THM2" s="468"/>
      <c r="THN2" s="468"/>
      <c r="THO2" s="468"/>
      <c r="THP2" s="468"/>
      <c r="THQ2" s="468"/>
      <c r="THR2" s="468"/>
      <c r="THS2" s="468"/>
      <c r="THT2" s="468"/>
      <c r="THU2" s="468"/>
      <c r="THV2" s="468"/>
      <c r="THW2" s="468"/>
      <c r="THX2" s="468"/>
      <c r="THY2" s="468"/>
      <c r="THZ2" s="468"/>
      <c r="TIA2" s="468"/>
      <c r="TIB2" s="468"/>
      <c r="TIC2" s="468"/>
      <c r="TID2" s="468"/>
      <c r="TIE2" s="468"/>
      <c r="TIF2" s="468"/>
      <c r="TIG2" s="468"/>
      <c r="TIH2" s="468"/>
      <c r="TII2" s="468"/>
      <c r="TIJ2" s="468"/>
      <c r="TIK2" s="468"/>
      <c r="TIL2" s="468"/>
      <c r="TIM2" s="468"/>
      <c r="TIN2" s="468"/>
      <c r="TIO2" s="468"/>
      <c r="TIP2" s="468"/>
      <c r="TIQ2" s="468"/>
      <c r="TIR2" s="468"/>
      <c r="TIS2" s="468"/>
      <c r="TIT2" s="468"/>
      <c r="TIU2" s="468"/>
      <c r="TIV2" s="468"/>
      <c r="TIW2" s="468"/>
      <c r="TIX2" s="468"/>
      <c r="TIY2" s="468"/>
      <c r="TIZ2" s="468"/>
      <c r="TJA2" s="468"/>
      <c r="TJB2" s="468"/>
      <c r="TJC2" s="468"/>
      <c r="TJD2" s="468"/>
      <c r="TJE2" s="468"/>
      <c r="TJF2" s="468"/>
      <c r="TJG2" s="468"/>
      <c r="TJH2" s="468"/>
      <c r="TJI2" s="468"/>
      <c r="TJJ2" s="468"/>
      <c r="TJK2" s="468"/>
      <c r="TJL2" s="468"/>
      <c r="TJM2" s="468"/>
      <c r="TJN2" s="468"/>
      <c r="TJO2" s="468"/>
      <c r="TJP2" s="468"/>
      <c r="TJQ2" s="468"/>
      <c r="TJR2" s="468"/>
      <c r="TJS2" s="468"/>
      <c r="TJT2" s="468"/>
      <c r="TJU2" s="468"/>
      <c r="TJV2" s="468"/>
      <c r="TJW2" s="468"/>
      <c r="TJX2" s="468"/>
      <c r="TJY2" s="468"/>
      <c r="TJZ2" s="468"/>
      <c r="TKA2" s="468"/>
      <c r="TKB2" s="468"/>
      <c r="TKC2" s="468"/>
      <c r="TKD2" s="468"/>
      <c r="TKE2" s="468"/>
      <c r="TKF2" s="468"/>
      <c r="TKG2" s="468"/>
      <c r="TKH2" s="468"/>
      <c r="TKI2" s="468"/>
      <c r="TKJ2" s="468"/>
      <c r="TKK2" s="468"/>
      <c r="TKL2" s="468"/>
      <c r="TKM2" s="468"/>
      <c r="TKN2" s="468"/>
      <c r="TKO2" s="468"/>
      <c r="TKP2" s="468"/>
      <c r="TKQ2" s="468"/>
      <c r="TKR2" s="468"/>
      <c r="TKS2" s="468"/>
      <c r="TKT2" s="468"/>
      <c r="TKU2" s="468"/>
      <c r="TKV2" s="468"/>
      <c r="TKW2" s="468"/>
      <c r="TKX2" s="468"/>
      <c r="TKY2" s="468"/>
      <c r="TKZ2" s="468"/>
      <c r="TLA2" s="468"/>
      <c r="TLB2" s="468"/>
      <c r="TLC2" s="468"/>
      <c r="TLD2" s="468"/>
      <c r="TLE2" s="468"/>
      <c r="TLF2" s="468"/>
      <c r="TLG2" s="468"/>
      <c r="TLH2" s="468"/>
      <c r="TLI2" s="468"/>
      <c r="TLJ2" s="468"/>
      <c r="TLK2" s="468"/>
      <c r="TLL2" s="468"/>
      <c r="TLM2" s="468"/>
      <c r="TLN2" s="468"/>
      <c r="TLO2" s="468"/>
      <c r="TLP2" s="468"/>
      <c r="TLQ2" s="468"/>
      <c r="TLR2" s="468"/>
      <c r="TLS2" s="468"/>
      <c r="TLT2" s="468"/>
      <c r="TLU2" s="468"/>
      <c r="TLV2" s="468"/>
      <c r="TLW2" s="468"/>
      <c r="TLX2" s="468"/>
      <c r="TLY2" s="468"/>
      <c r="TLZ2" s="468"/>
      <c r="TMA2" s="468"/>
      <c r="TMB2" s="468"/>
      <c r="TMC2" s="468"/>
      <c r="TMD2" s="468"/>
      <c r="TME2" s="468"/>
      <c r="TMF2" s="468"/>
      <c r="TMG2" s="468"/>
      <c r="TMH2" s="468"/>
      <c r="TMI2" s="468"/>
      <c r="TMJ2" s="468"/>
      <c r="TMK2" s="468"/>
      <c r="TML2" s="468"/>
      <c r="TMM2" s="468"/>
      <c r="TMN2" s="468"/>
      <c r="TMO2" s="468"/>
      <c r="TMP2" s="468"/>
      <c r="TMQ2" s="468"/>
      <c r="TMR2" s="468"/>
      <c r="TMS2" s="468"/>
      <c r="TMT2" s="468"/>
      <c r="TMU2" s="468"/>
      <c r="TMV2" s="468"/>
      <c r="TMW2" s="468"/>
      <c r="TMX2" s="468"/>
      <c r="TMY2" s="468"/>
      <c r="TMZ2" s="468"/>
      <c r="TNA2" s="468"/>
      <c r="TNB2" s="468"/>
      <c r="TNC2" s="468"/>
      <c r="TND2" s="468"/>
      <c r="TNE2" s="468"/>
      <c r="TNF2" s="468"/>
      <c r="TNG2" s="468"/>
      <c r="TNH2" s="468"/>
      <c r="TNI2" s="468"/>
      <c r="TNJ2" s="468"/>
      <c r="TNK2" s="468"/>
      <c r="TNL2" s="468"/>
      <c r="TNM2" s="468"/>
      <c r="TNN2" s="468"/>
      <c r="TNO2" s="468"/>
      <c r="TNP2" s="468"/>
      <c r="TNQ2" s="468"/>
      <c r="TNR2" s="468"/>
      <c r="TNS2" s="468"/>
      <c r="TNT2" s="468"/>
      <c r="TNU2" s="468"/>
      <c r="TNV2" s="468"/>
      <c r="TNW2" s="468"/>
      <c r="TNX2" s="468"/>
      <c r="TNY2" s="468"/>
      <c r="TNZ2" s="468"/>
      <c r="TOA2" s="468"/>
      <c r="TOB2" s="468"/>
      <c r="TOC2" s="468"/>
      <c r="TOD2" s="468"/>
      <c r="TOE2" s="468"/>
      <c r="TOF2" s="468"/>
      <c r="TOG2" s="468"/>
      <c r="TOH2" s="468"/>
      <c r="TOI2" s="468"/>
      <c r="TOJ2" s="468"/>
      <c r="TOK2" s="468"/>
      <c r="TOL2" s="468"/>
      <c r="TOM2" s="468"/>
      <c r="TON2" s="468"/>
      <c r="TOO2" s="468"/>
      <c r="TOP2" s="468"/>
      <c r="TOQ2" s="468"/>
      <c r="TOR2" s="468"/>
      <c r="TOS2" s="468"/>
      <c r="TOT2" s="468"/>
      <c r="TOU2" s="468"/>
      <c r="TOV2" s="468"/>
      <c r="TOW2" s="468"/>
      <c r="TOX2" s="468"/>
      <c r="TOY2" s="468"/>
      <c r="TOZ2" s="468"/>
      <c r="TPA2" s="468"/>
      <c r="TPB2" s="468"/>
      <c r="TPC2" s="468"/>
      <c r="TPD2" s="468"/>
      <c r="TPE2" s="468"/>
      <c r="TPF2" s="468"/>
      <c r="TPG2" s="468"/>
      <c r="TPH2" s="468"/>
      <c r="TPI2" s="468"/>
      <c r="TPJ2" s="468"/>
      <c r="TPK2" s="468"/>
      <c r="TPL2" s="468"/>
      <c r="TPM2" s="468"/>
      <c r="TPN2" s="468"/>
      <c r="TPO2" s="468"/>
      <c r="TPP2" s="468"/>
      <c r="TPQ2" s="468"/>
      <c r="TPR2" s="468"/>
      <c r="TPS2" s="468"/>
      <c r="TPT2" s="468"/>
      <c r="TPU2" s="468"/>
      <c r="TPV2" s="468"/>
      <c r="TPW2" s="468"/>
      <c r="TPX2" s="468"/>
      <c r="TPY2" s="468"/>
      <c r="TPZ2" s="468"/>
      <c r="TQA2" s="468"/>
      <c r="TQB2" s="468"/>
      <c r="TQC2" s="468"/>
      <c r="TQD2" s="468"/>
      <c r="TQE2" s="468"/>
      <c r="TQF2" s="468"/>
      <c r="TQG2" s="468"/>
      <c r="TQH2" s="468"/>
      <c r="TQI2" s="468"/>
      <c r="TQJ2" s="468"/>
      <c r="TQK2" s="468"/>
      <c r="TQL2" s="468"/>
      <c r="TQM2" s="468"/>
      <c r="TQN2" s="468"/>
      <c r="TQO2" s="468"/>
      <c r="TQP2" s="468"/>
      <c r="TQQ2" s="468"/>
      <c r="TQR2" s="468"/>
      <c r="TQS2" s="468"/>
      <c r="TQT2" s="468"/>
      <c r="TQU2" s="468"/>
      <c r="TQV2" s="468"/>
      <c r="TQW2" s="468"/>
      <c r="TQX2" s="468"/>
      <c r="TQY2" s="468"/>
      <c r="TQZ2" s="468"/>
      <c r="TRA2" s="468"/>
      <c r="TRB2" s="468"/>
      <c r="TRC2" s="468"/>
      <c r="TRD2" s="468"/>
      <c r="TRE2" s="468"/>
      <c r="TRF2" s="468"/>
      <c r="TRG2" s="468"/>
      <c r="TRH2" s="468"/>
      <c r="TRI2" s="468"/>
      <c r="TRJ2" s="468"/>
      <c r="TRK2" s="468"/>
      <c r="TRL2" s="468"/>
      <c r="TRM2" s="468"/>
      <c r="TRN2" s="468"/>
      <c r="TRO2" s="468"/>
      <c r="TRP2" s="468"/>
      <c r="TRQ2" s="468"/>
      <c r="TRR2" s="468"/>
      <c r="TRS2" s="468"/>
      <c r="TRT2" s="468"/>
      <c r="TRU2" s="468"/>
      <c r="TRV2" s="468"/>
      <c r="TRW2" s="468"/>
      <c r="TRX2" s="468"/>
      <c r="TRY2" s="468"/>
      <c r="TRZ2" s="468"/>
      <c r="TSA2" s="468"/>
      <c r="TSB2" s="468"/>
      <c r="TSC2" s="468"/>
      <c r="TSD2" s="468"/>
      <c r="TSE2" s="468"/>
      <c r="TSF2" s="468"/>
      <c r="TSG2" s="468"/>
      <c r="TSH2" s="468"/>
      <c r="TSI2" s="468"/>
      <c r="TSJ2" s="468"/>
      <c r="TSK2" s="468"/>
      <c r="TSL2" s="468"/>
      <c r="TSM2" s="468"/>
      <c r="TSN2" s="468"/>
      <c r="TSO2" s="468"/>
      <c r="TSP2" s="468"/>
      <c r="TSQ2" s="468"/>
      <c r="TSR2" s="468"/>
      <c r="TSS2" s="468"/>
      <c r="TST2" s="468"/>
      <c r="TSU2" s="468"/>
      <c r="TSV2" s="468"/>
      <c r="TSW2" s="468"/>
      <c r="TSX2" s="468"/>
      <c r="TSY2" s="468"/>
      <c r="TSZ2" s="468"/>
      <c r="TTA2" s="468"/>
      <c r="TTB2" s="468"/>
      <c r="TTC2" s="468"/>
      <c r="TTD2" s="468"/>
      <c r="TTE2" s="468"/>
      <c r="TTF2" s="468"/>
      <c r="TTG2" s="468"/>
      <c r="TTH2" s="468"/>
      <c r="TTI2" s="468"/>
      <c r="TTJ2" s="468"/>
      <c r="TTK2" s="468"/>
      <c r="TTL2" s="468"/>
      <c r="TTM2" s="468"/>
      <c r="TTN2" s="468"/>
      <c r="TTO2" s="468"/>
      <c r="TTP2" s="468"/>
      <c r="TTQ2" s="468"/>
      <c r="TTR2" s="468"/>
      <c r="TTS2" s="468"/>
      <c r="TTT2" s="468"/>
      <c r="TTU2" s="468"/>
      <c r="TTV2" s="468"/>
      <c r="TTW2" s="468"/>
      <c r="TTX2" s="468"/>
      <c r="TTY2" s="468"/>
      <c r="TTZ2" s="468"/>
      <c r="TUA2" s="468"/>
      <c r="TUB2" s="468"/>
      <c r="TUC2" s="468"/>
      <c r="TUD2" s="468"/>
      <c r="TUE2" s="468"/>
      <c r="TUF2" s="468"/>
      <c r="TUG2" s="468"/>
      <c r="TUH2" s="468"/>
      <c r="TUI2" s="468"/>
      <c r="TUJ2" s="468"/>
      <c r="TUK2" s="468"/>
      <c r="TUL2" s="468"/>
      <c r="TUM2" s="468"/>
      <c r="TUN2" s="468"/>
      <c r="TUO2" s="468"/>
      <c r="TUP2" s="468"/>
      <c r="TUQ2" s="468"/>
      <c r="TUR2" s="468"/>
      <c r="TUS2" s="468"/>
      <c r="TUT2" s="468"/>
      <c r="TUU2" s="468"/>
      <c r="TUV2" s="468"/>
      <c r="TUW2" s="468"/>
      <c r="TUX2" s="468"/>
      <c r="TUY2" s="468"/>
      <c r="TUZ2" s="468"/>
      <c r="TVA2" s="468"/>
      <c r="TVB2" s="468"/>
      <c r="TVC2" s="468"/>
      <c r="TVD2" s="468"/>
      <c r="TVE2" s="468"/>
      <c r="TVF2" s="468"/>
      <c r="TVG2" s="468"/>
      <c r="TVH2" s="468"/>
      <c r="TVI2" s="468"/>
      <c r="TVJ2" s="468"/>
      <c r="TVK2" s="468"/>
      <c r="TVL2" s="468"/>
      <c r="TVM2" s="468"/>
      <c r="TVN2" s="468"/>
      <c r="TVO2" s="468"/>
      <c r="TVP2" s="468"/>
      <c r="TVQ2" s="468"/>
      <c r="TVR2" s="468"/>
      <c r="TVS2" s="468"/>
      <c r="TVT2" s="468"/>
      <c r="TVU2" s="468"/>
      <c r="TVV2" s="468"/>
      <c r="TVW2" s="468"/>
      <c r="TVX2" s="468"/>
      <c r="TVY2" s="468"/>
      <c r="TVZ2" s="468"/>
      <c r="TWA2" s="468"/>
      <c r="TWB2" s="468"/>
      <c r="TWC2" s="468"/>
      <c r="TWD2" s="468"/>
      <c r="TWE2" s="468"/>
      <c r="TWF2" s="468"/>
      <c r="TWG2" s="468"/>
      <c r="TWH2" s="468"/>
      <c r="TWI2" s="468"/>
      <c r="TWJ2" s="468"/>
      <c r="TWK2" s="468"/>
      <c r="TWL2" s="468"/>
      <c r="TWM2" s="468"/>
      <c r="TWN2" s="468"/>
      <c r="TWO2" s="468"/>
      <c r="TWP2" s="468"/>
      <c r="TWQ2" s="468"/>
      <c r="TWR2" s="468"/>
      <c r="TWS2" s="468"/>
      <c r="TWT2" s="468"/>
      <c r="TWU2" s="468"/>
      <c r="TWV2" s="468"/>
      <c r="TWW2" s="468"/>
      <c r="TWX2" s="468"/>
      <c r="TWY2" s="468"/>
      <c r="TWZ2" s="468"/>
      <c r="TXA2" s="468"/>
      <c r="TXB2" s="468"/>
      <c r="TXC2" s="468"/>
      <c r="TXD2" s="468"/>
      <c r="TXE2" s="468"/>
      <c r="TXF2" s="468"/>
      <c r="TXG2" s="468"/>
      <c r="TXH2" s="468"/>
      <c r="TXI2" s="468"/>
      <c r="TXJ2" s="468"/>
      <c r="TXK2" s="468"/>
      <c r="TXL2" s="468"/>
      <c r="TXM2" s="468"/>
      <c r="TXN2" s="468"/>
      <c r="TXO2" s="468"/>
      <c r="TXP2" s="468"/>
      <c r="TXQ2" s="468"/>
      <c r="TXR2" s="468"/>
      <c r="TXS2" s="468"/>
      <c r="TXT2" s="468"/>
      <c r="TXU2" s="468"/>
      <c r="TXV2" s="468"/>
      <c r="TXW2" s="468"/>
      <c r="TXX2" s="468"/>
      <c r="TXY2" s="468"/>
      <c r="TXZ2" s="468"/>
      <c r="TYA2" s="468"/>
      <c r="TYB2" s="468"/>
      <c r="TYC2" s="468"/>
      <c r="TYD2" s="468"/>
      <c r="TYE2" s="468"/>
      <c r="TYF2" s="468"/>
      <c r="TYG2" s="468"/>
      <c r="TYH2" s="468"/>
      <c r="TYI2" s="468"/>
      <c r="TYJ2" s="468"/>
      <c r="TYK2" s="468"/>
      <c r="TYL2" s="468"/>
      <c r="TYM2" s="468"/>
      <c r="TYN2" s="468"/>
      <c r="TYO2" s="468"/>
      <c r="TYP2" s="468"/>
      <c r="TYQ2" s="468"/>
      <c r="TYR2" s="468"/>
      <c r="TYS2" s="468"/>
      <c r="TYT2" s="468"/>
      <c r="TYU2" s="468"/>
      <c r="TYV2" s="468"/>
      <c r="TYW2" s="468"/>
      <c r="TYX2" s="468"/>
      <c r="TYY2" s="468"/>
      <c r="TYZ2" s="468"/>
      <c r="TZA2" s="468"/>
      <c r="TZB2" s="468"/>
      <c r="TZC2" s="468"/>
      <c r="TZD2" s="468"/>
      <c r="TZE2" s="468"/>
      <c r="TZF2" s="468"/>
      <c r="TZG2" s="468"/>
      <c r="TZH2" s="468"/>
      <c r="TZI2" s="468"/>
      <c r="TZJ2" s="468"/>
      <c r="TZK2" s="468"/>
      <c r="TZL2" s="468"/>
      <c r="TZM2" s="468"/>
      <c r="TZN2" s="468"/>
      <c r="TZO2" s="468"/>
      <c r="TZP2" s="468"/>
      <c r="TZQ2" s="468"/>
      <c r="TZR2" s="468"/>
      <c r="TZS2" s="468"/>
      <c r="TZT2" s="468"/>
      <c r="TZU2" s="468"/>
      <c r="TZV2" s="468"/>
      <c r="TZW2" s="468"/>
      <c r="TZX2" s="468"/>
      <c r="TZY2" s="468"/>
      <c r="TZZ2" s="468"/>
      <c r="UAA2" s="468"/>
      <c r="UAB2" s="468"/>
      <c r="UAC2" s="468"/>
      <c r="UAD2" s="468"/>
      <c r="UAE2" s="468"/>
      <c r="UAF2" s="468"/>
      <c r="UAG2" s="468"/>
      <c r="UAH2" s="468"/>
      <c r="UAI2" s="468"/>
      <c r="UAJ2" s="468"/>
      <c r="UAK2" s="468"/>
      <c r="UAL2" s="468"/>
      <c r="UAM2" s="468"/>
      <c r="UAN2" s="468"/>
      <c r="UAO2" s="468"/>
      <c r="UAP2" s="468"/>
      <c r="UAQ2" s="468"/>
      <c r="UAR2" s="468"/>
      <c r="UAS2" s="468"/>
      <c r="UAT2" s="468"/>
      <c r="UAU2" s="468"/>
      <c r="UAV2" s="468"/>
      <c r="UAW2" s="468"/>
      <c r="UAX2" s="468"/>
      <c r="UAY2" s="468"/>
      <c r="UAZ2" s="468"/>
      <c r="UBA2" s="468"/>
      <c r="UBB2" s="468"/>
      <c r="UBC2" s="468"/>
      <c r="UBD2" s="468"/>
      <c r="UBE2" s="468"/>
      <c r="UBF2" s="468"/>
      <c r="UBG2" s="468"/>
      <c r="UBH2" s="468"/>
      <c r="UBI2" s="468"/>
      <c r="UBJ2" s="468"/>
      <c r="UBK2" s="468"/>
      <c r="UBL2" s="468"/>
      <c r="UBM2" s="468"/>
      <c r="UBN2" s="468"/>
      <c r="UBO2" s="468"/>
      <c r="UBP2" s="468"/>
      <c r="UBQ2" s="468"/>
      <c r="UBR2" s="468"/>
      <c r="UBS2" s="468"/>
      <c r="UBT2" s="468"/>
      <c r="UBU2" s="468"/>
      <c r="UBV2" s="468"/>
      <c r="UBW2" s="468"/>
      <c r="UBX2" s="468"/>
      <c r="UBY2" s="468"/>
      <c r="UBZ2" s="468"/>
      <c r="UCA2" s="468"/>
      <c r="UCB2" s="468"/>
      <c r="UCC2" s="468"/>
      <c r="UCD2" s="468"/>
      <c r="UCE2" s="468"/>
      <c r="UCF2" s="468"/>
      <c r="UCG2" s="468"/>
      <c r="UCH2" s="468"/>
      <c r="UCI2" s="468"/>
      <c r="UCJ2" s="468"/>
      <c r="UCK2" s="468"/>
      <c r="UCL2" s="468"/>
      <c r="UCM2" s="468"/>
      <c r="UCN2" s="468"/>
      <c r="UCO2" s="468"/>
      <c r="UCP2" s="468"/>
      <c r="UCQ2" s="468"/>
      <c r="UCR2" s="468"/>
      <c r="UCS2" s="468"/>
      <c r="UCT2" s="468"/>
      <c r="UCU2" s="468"/>
      <c r="UCV2" s="468"/>
      <c r="UCW2" s="468"/>
      <c r="UCX2" s="468"/>
      <c r="UCY2" s="468"/>
      <c r="UCZ2" s="468"/>
      <c r="UDA2" s="468"/>
      <c r="UDB2" s="468"/>
      <c r="UDC2" s="468"/>
      <c r="UDD2" s="468"/>
      <c r="UDE2" s="468"/>
      <c r="UDF2" s="468"/>
      <c r="UDG2" s="468"/>
      <c r="UDH2" s="468"/>
      <c r="UDI2" s="468"/>
      <c r="UDJ2" s="468"/>
      <c r="UDK2" s="468"/>
      <c r="UDL2" s="468"/>
      <c r="UDM2" s="468"/>
      <c r="UDN2" s="468"/>
      <c r="UDO2" s="468"/>
      <c r="UDP2" s="468"/>
      <c r="UDQ2" s="468"/>
      <c r="UDR2" s="468"/>
      <c r="UDS2" s="468"/>
      <c r="UDT2" s="468"/>
      <c r="UDU2" s="468"/>
      <c r="UDV2" s="468"/>
      <c r="UDW2" s="468"/>
      <c r="UDX2" s="468"/>
      <c r="UDY2" s="468"/>
      <c r="UDZ2" s="468"/>
      <c r="UEA2" s="468"/>
      <c r="UEB2" s="468"/>
      <c r="UEC2" s="468"/>
      <c r="UED2" s="468"/>
      <c r="UEE2" s="468"/>
      <c r="UEF2" s="468"/>
      <c r="UEG2" s="468"/>
      <c r="UEH2" s="468"/>
      <c r="UEI2" s="468"/>
      <c r="UEJ2" s="468"/>
      <c r="UEK2" s="468"/>
      <c r="UEL2" s="468"/>
      <c r="UEM2" s="468"/>
      <c r="UEN2" s="468"/>
      <c r="UEO2" s="468"/>
      <c r="UEP2" s="468"/>
      <c r="UEQ2" s="468"/>
      <c r="UER2" s="468"/>
      <c r="UES2" s="468"/>
      <c r="UET2" s="468"/>
      <c r="UEU2" s="468"/>
      <c r="UEV2" s="468"/>
      <c r="UEW2" s="468"/>
      <c r="UEX2" s="468"/>
      <c r="UEY2" s="468"/>
      <c r="UEZ2" s="468"/>
      <c r="UFA2" s="468"/>
      <c r="UFB2" s="468"/>
      <c r="UFC2" s="468"/>
      <c r="UFD2" s="468"/>
      <c r="UFE2" s="468"/>
      <c r="UFF2" s="468"/>
      <c r="UFG2" s="468"/>
      <c r="UFH2" s="468"/>
      <c r="UFI2" s="468"/>
      <c r="UFJ2" s="468"/>
      <c r="UFK2" s="468"/>
      <c r="UFL2" s="468"/>
      <c r="UFM2" s="468"/>
      <c r="UFN2" s="468"/>
      <c r="UFO2" s="468"/>
      <c r="UFP2" s="468"/>
      <c r="UFQ2" s="468"/>
      <c r="UFR2" s="468"/>
      <c r="UFS2" s="468"/>
      <c r="UFT2" s="468"/>
      <c r="UFU2" s="468"/>
      <c r="UFV2" s="468"/>
      <c r="UFW2" s="468"/>
      <c r="UFX2" s="468"/>
      <c r="UFY2" s="468"/>
      <c r="UFZ2" s="468"/>
      <c r="UGA2" s="468"/>
      <c r="UGB2" s="468"/>
      <c r="UGC2" s="468"/>
      <c r="UGD2" s="468"/>
      <c r="UGE2" s="468"/>
      <c r="UGF2" s="468"/>
      <c r="UGG2" s="468"/>
      <c r="UGH2" s="468"/>
      <c r="UGI2" s="468"/>
      <c r="UGJ2" s="468"/>
      <c r="UGK2" s="468"/>
      <c r="UGL2" s="468"/>
      <c r="UGM2" s="468"/>
      <c r="UGN2" s="468"/>
      <c r="UGO2" s="468"/>
      <c r="UGP2" s="468"/>
      <c r="UGQ2" s="468"/>
      <c r="UGR2" s="468"/>
      <c r="UGS2" s="468"/>
      <c r="UGT2" s="468"/>
      <c r="UGU2" s="468"/>
      <c r="UGV2" s="468"/>
      <c r="UGW2" s="468"/>
      <c r="UGX2" s="468"/>
      <c r="UGY2" s="468"/>
      <c r="UGZ2" s="468"/>
      <c r="UHA2" s="468"/>
      <c r="UHB2" s="468"/>
      <c r="UHC2" s="468"/>
      <c r="UHD2" s="468"/>
      <c r="UHE2" s="468"/>
      <c r="UHF2" s="468"/>
      <c r="UHG2" s="468"/>
      <c r="UHH2" s="468"/>
      <c r="UHI2" s="468"/>
      <c r="UHJ2" s="468"/>
      <c r="UHK2" s="468"/>
      <c r="UHL2" s="468"/>
      <c r="UHM2" s="468"/>
      <c r="UHN2" s="468"/>
      <c r="UHO2" s="468"/>
      <c r="UHP2" s="468"/>
      <c r="UHQ2" s="468"/>
      <c r="UHR2" s="468"/>
      <c r="UHS2" s="468"/>
      <c r="UHT2" s="468"/>
      <c r="UHU2" s="468"/>
      <c r="UHV2" s="468"/>
      <c r="UHW2" s="468"/>
      <c r="UHX2" s="468"/>
      <c r="UHY2" s="468"/>
      <c r="UHZ2" s="468"/>
      <c r="UIA2" s="468"/>
      <c r="UIB2" s="468"/>
      <c r="UIC2" s="468"/>
      <c r="UID2" s="468"/>
      <c r="UIE2" s="468"/>
      <c r="UIF2" s="468"/>
      <c r="UIG2" s="468"/>
      <c r="UIH2" s="468"/>
      <c r="UII2" s="468"/>
      <c r="UIJ2" s="468"/>
      <c r="UIK2" s="468"/>
      <c r="UIL2" s="468"/>
      <c r="UIM2" s="468"/>
      <c r="UIN2" s="468"/>
      <c r="UIO2" s="468"/>
      <c r="UIP2" s="468"/>
      <c r="UIQ2" s="468"/>
      <c r="UIR2" s="468"/>
      <c r="UIS2" s="468"/>
      <c r="UIT2" s="468"/>
      <c r="UIU2" s="468"/>
      <c r="UIV2" s="468"/>
      <c r="UIW2" s="468"/>
      <c r="UIX2" s="468"/>
      <c r="UIY2" s="468"/>
      <c r="UIZ2" s="468"/>
      <c r="UJA2" s="468"/>
      <c r="UJB2" s="468"/>
      <c r="UJC2" s="468"/>
      <c r="UJD2" s="468"/>
      <c r="UJE2" s="468"/>
      <c r="UJF2" s="468"/>
      <c r="UJG2" s="468"/>
      <c r="UJH2" s="468"/>
      <c r="UJI2" s="468"/>
      <c r="UJJ2" s="468"/>
      <c r="UJK2" s="468"/>
      <c r="UJL2" s="468"/>
      <c r="UJM2" s="468"/>
      <c r="UJN2" s="468"/>
      <c r="UJO2" s="468"/>
      <c r="UJP2" s="468"/>
      <c r="UJQ2" s="468"/>
      <c r="UJR2" s="468"/>
      <c r="UJS2" s="468"/>
      <c r="UJT2" s="468"/>
      <c r="UJU2" s="468"/>
      <c r="UJV2" s="468"/>
      <c r="UJW2" s="468"/>
      <c r="UJX2" s="468"/>
      <c r="UJY2" s="468"/>
      <c r="UJZ2" s="468"/>
      <c r="UKA2" s="468"/>
      <c r="UKB2" s="468"/>
      <c r="UKC2" s="468"/>
      <c r="UKD2" s="468"/>
      <c r="UKE2" s="468"/>
      <c r="UKF2" s="468"/>
      <c r="UKG2" s="468"/>
      <c r="UKH2" s="468"/>
      <c r="UKI2" s="468"/>
      <c r="UKJ2" s="468"/>
      <c r="UKK2" s="468"/>
      <c r="UKL2" s="468"/>
      <c r="UKM2" s="468"/>
      <c r="UKN2" s="468"/>
      <c r="UKO2" s="468"/>
      <c r="UKP2" s="468"/>
      <c r="UKQ2" s="468"/>
      <c r="UKR2" s="468"/>
      <c r="UKS2" s="468"/>
      <c r="UKT2" s="468"/>
      <c r="UKU2" s="468"/>
      <c r="UKV2" s="468"/>
      <c r="UKW2" s="468"/>
      <c r="UKX2" s="468"/>
      <c r="UKY2" s="468"/>
      <c r="UKZ2" s="468"/>
      <c r="ULA2" s="468"/>
      <c r="ULB2" s="468"/>
      <c r="ULC2" s="468"/>
      <c r="ULD2" s="468"/>
      <c r="ULE2" s="468"/>
      <c r="ULF2" s="468"/>
      <c r="ULG2" s="468"/>
      <c r="ULH2" s="468"/>
      <c r="ULI2" s="468"/>
      <c r="ULJ2" s="468"/>
      <c r="ULK2" s="468"/>
      <c r="ULL2" s="468"/>
      <c r="ULM2" s="468"/>
      <c r="ULN2" s="468"/>
      <c r="ULO2" s="468"/>
      <c r="ULP2" s="468"/>
      <c r="ULQ2" s="468"/>
      <c r="ULR2" s="468"/>
      <c r="ULS2" s="468"/>
      <c r="ULT2" s="468"/>
      <c r="ULU2" s="468"/>
      <c r="ULV2" s="468"/>
      <c r="ULW2" s="468"/>
      <c r="ULX2" s="468"/>
      <c r="ULY2" s="468"/>
      <c r="ULZ2" s="468"/>
      <c r="UMA2" s="468"/>
      <c r="UMB2" s="468"/>
      <c r="UMC2" s="468"/>
      <c r="UMD2" s="468"/>
      <c r="UME2" s="468"/>
      <c r="UMF2" s="468"/>
      <c r="UMG2" s="468"/>
      <c r="UMH2" s="468"/>
      <c r="UMI2" s="468"/>
      <c r="UMJ2" s="468"/>
      <c r="UMK2" s="468"/>
      <c r="UML2" s="468"/>
      <c r="UMM2" s="468"/>
      <c r="UMN2" s="468"/>
      <c r="UMO2" s="468"/>
      <c r="UMP2" s="468"/>
      <c r="UMQ2" s="468"/>
      <c r="UMR2" s="468"/>
      <c r="UMS2" s="468"/>
      <c r="UMT2" s="468"/>
      <c r="UMU2" s="468"/>
      <c r="UMV2" s="468"/>
      <c r="UMW2" s="468"/>
      <c r="UMX2" s="468"/>
      <c r="UMY2" s="468"/>
      <c r="UMZ2" s="468"/>
      <c r="UNA2" s="468"/>
      <c r="UNB2" s="468"/>
      <c r="UNC2" s="468"/>
      <c r="UND2" s="468"/>
      <c r="UNE2" s="468"/>
      <c r="UNF2" s="468"/>
      <c r="UNG2" s="468"/>
      <c r="UNH2" s="468"/>
      <c r="UNI2" s="468"/>
      <c r="UNJ2" s="468"/>
      <c r="UNK2" s="468"/>
      <c r="UNL2" s="468"/>
      <c r="UNM2" s="468"/>
      <c r="UNN2" s="468"/>
      <c r="UNO2" s="468"/>
      <c r="UNP2" s="468"/>
      <c r="UNQ2" s="468"/>
      <c r="UNR2" s="468"/>
      <c r="UNS2" s="468"/>
      <c r="UNT2" s="468"/>
      <c r="UNU2" s="468"/>
      <c r="UNV2" s="468"/>
      <c r="UNW2" s="468"/>
      <c r="UNX2" s="468"/>
      <c r="UNY2" s="468"/>
      <c r="UNZ2" s="468"/>
      <c r="UOA2" s="468"/>
      <c r="UOB2" s="468"/>
      <c r="UOC2" s="468"/>
      <c r="UOD2" s="468"/>
      <c r="UOE2" s="468"/>
      <c r="UOF2" s="468"/>
      <c r="UOG2" s="468"/>
      <c r="UOH2" s="468"/>
      <c r="UOI2" s="468"/>
      <c r="UOJ2" s="468"/>
      <c r="UOK2" s="468"/>
      <c r="UOL2" s="468"/>
      <c r="UOM2" s="468"/>
      <c r="UON2" s="468"/>
      <c r="UOO2" s="468"/>
      <c r="UOP2" s="468"/>
      <c r="UOQ2" s="468"/>
      <c r="UOR2" s="468"/>
      <c r="UOS2" s="468"/>
      <c r="UOT2" s="468"/>
      <c r="UOU2" s="468"/>
      <c r="UOV2" s="468"/>
      <c r="UOW2" s="468"/>
      <c r="UOX2" s="468"/>
      <c r="UOY2" s="468"/>
      <c r="UOZ2" s="468"/>
      <c r="UPA2" s="468"/>
      <c r="UPB2" s="468"/>
      <c r="UPC2" s="468"/>
      <c r="UPD2" s="468"/>
      <c r="UPE2" s="468"/>
      <c r="UPF2" s="468"/>
      <c r="UPG2" s="468"/>
      <c r="UPH2" s="468"/>
      <c r="UPI2" s="468"/>
      <c r="UPJ2" s="468"/>
      <c r="UPK2" s="468"/>
      <c r="UPL2" s="468"/>
      <c r="UPM2" s="468"/>
      <c r="UPN2" s="468"/>
      <c r="UPO2" s="468"/>
      <c r="UPP2" s="468"/>
      <c r="UPQ2" s="468"/>
      <c r="UPR2" s="468"/>
      <c r="UPS2" s="468"/>
      <c r="UPT2" s="468"/>
      <c r="UPU2" s="468"/>
      <c r="UPV2" s="468"/>
      <c r="UPW2" s="468"/>
      <c r="UPX2" s="468"/>
      <c r="UPY2" s="468"/>
      <c r="UPZ2" s="468"/>
      <c r="UQA2" s="468"/>
      <c r="UQB2" s="468"/>
      <c r="UQC2" s="468"/>
      <c r="UQD2" s="468"/>
      <c r="UQE2" s="468"/>
      <c r="UQF2" s="468"/>
      <c r="UQG2" s="468"/>
      <c r="UQH2" s="468"/>
      <c r="UQI2" s="468"/>
      <c r="UQJ2" s="468"/>
      <c r="UQK2" s="468"/>
      <c r="UQL2" s="468"/>
      <c r="UQM2" s="468"/>
      <c r="UQN2" s="468"/>
      <c r="UQO2" s="468"/>
      <c r="UQP2" s="468"/>
      <c r="UQQ2" s="468"/>
      <c r="UQR2" s="468"/>
      <c r="UQS2" s="468"/>
      <c r="UQT2" s="468"/>
      <c r="UQU2" s="468"/>
      <c r="UQV2" s="468"/>
      <c r="UQW2" s="468"/>
      <c r="UQX2" s="468"/>
      <c r="UQY2" s="468"/>
      <c r="UQZ2" s="468"/>
      <c r="URA2" s="468"/>
      <c r="URB2" s="468"/>
      <c r="URC2" s="468"/>
      <c r="URD2" s="468"/>
      <c r="URE2" s="468"/>
      <c r="URF2" s="468"/>
      <c r="URG2" s="468"/>
      <c r="URH2" s="468"/>
      <c r="URI2" s="468"/>
      <c r="URJ2" s="468"/>
      <c r="URK2" s="468"/>
      <c r="URL2" s="468"/>
      <c r="URM2" s="468"/>
      <c r="URN2" s="468"/>
      <c r="URO2" s="468"/>
      <c r="URP2" s="468"/>
      <c r="URQ2" s="468"/>
      <c r="URR2" s="468"/>
      <c r="URS2" s="468"/>
      <c r="URT2" s="468"/>
      <c r="URU2" s="468"/>
      <c r="URV2" s="468"/>
      <c r="URW2" s="468"/>
      <c r="URX2" s="468"/>
      <c r="URY2" s="468"/>
      <c r="URZ2" s="468"/>
      <c r="USA2" s="468"/>
      <c r="USB2" s="468"/>
      <c r="USC2" s="468"/>
      <c r="USD2" s="468"/>
      <c r="USE2" s="468"/>
      <c r="USF2" s="468"/>
      <c r="USG2" s="468"/>
      <c r="USH2" s="468"/>
      <c r="USI2" s="468"/>
      <c r="USJ2" s="468"/>
      <c r="USK2" s="468"/>
      <c r="USL2" s="468"/>
      <c r="USM2" s="468"/>
      <c r="USN2" s="468"/>
      <c r="USO2" s="468"/>
      <c r="USP2" s="468"/>
      <c r="USQ2" s="468"/>
      <c r="USR2" s="468"/>
      <c r="USS2" s="468"/>
      <c r="UST2" s="468"/>
      <c r="USU2" s="468"/>
      <c r="USV2" s="468"/>
      <c r="USW2" s="468"/>
      <c r="USX2" s="468"/>
      <c r="USY2" s="468"/>
      <c r="USZ2" s="468"/>
      <c r="UTA2" s="468"/>
      <c r="UTB2" s="468"/>
      <c r="UTC2" s="468"/>
      <c r="UTD2" s="468"/>
      <c r="UTE2" s="468"/>
      <c r="UTF2" s="468"/>
      <c r="UTG2" s="468"/>
      <c r="UTH2" s="468"/>
      <c r="UTI2" s="468"/>
      <c r="UTJ2" s="468"/>
      <c r="UTK2" s="468"/>
      <c r="UTL2" s="468"/>
      <c r="UTM2" s="468"/>
      <c r="UTN2" s="468"/>
      <c r="UTO2" s="468"/>
      <c r="UTP2" s="468"/>
      <c r="UTQ2" s="468"/>
      <c r="UTR2" s="468"/>
      <c r="UTS2" s="468"/>
      <c r="UTT2" s="468"/>
      <c r="UTU2" s="468"/>
      <c r="UTV2" s="468"/>
      <c r="UTW2" s="468"/>
      <c r="UTX2" s="468"/>
      <c r="UTY2" s="468"/>
      <c r="UTZ2" s="468"/>
      <c r="UUA2" s="468"/>
      <c r="UUB2" s="468"/>
      <c r="UUC2" s="468"/>
      <c r="UUD2" s="468"/>
      <c r="UUE2" s="468"/>
      <c r="UUF2" s="468"/>
      <c r="UUG2" s="468"/>
      <c r="UUH2" s="468"/>
      <c r="UUI2" s="468"/>
      <c r="UUJ2" s="468"/>
      <c r="UUK2" s="468"/>
      <c r="UUL2" s="468"/>
      <c r="UUM2" s="468"/>
      <c r="UUN2" s="468"/>
      <c r="UUO2" s="468"/>
      <c r="UUP2" s="468"/>
      <c r="UUQ2" s="468"/>
      <c r="UUR2" s="468"/>
      <c r="UUS2" s="468"/>
      <c r="UUT2" s="468"/>
      <c r="UUU2" s="468"/>
      <c r="UUV2" s="468"/>
      <c r="UUW2" s="468"/>
      <c r="UUX2" s="468"/>
      <c r="UUY2" s="468"/>
      <c r="UUZ2" s="468"/>
      <c r="UVA2" s="468"/>
      <c r="UVB2" s="468"/>
      <c r="UVC2" s="468"/>
      <c r="UVD2" s="468"/>
      <c r="UVE2" s="468"/>
      <c r="UVF2" s="468"/>
      <c r="UVG2" s="468"/>
      <c r="UVH2" s="468"/>
      <c r="UVI2" s="468"/>
      <c r="UVJ2" s="468"/>
      <c r="UVK2" s="468"/>
      <c r="UVL2" s="468"/>
      <c r="UVM2" s="468"/>
      <c r="UVN2" s="468"/>
      <c r="UVO2" s="468"/>
      <c r="UVP2" s="468"/>
      <c r="UVQ2" s="468"/>
      <c r="UVR2" s="468"/>
      <c r="UVS2" s="468"/>
      <c r="UVT2" s="468"/>
      <c r="UVU2" s="468"/>
      <c r="UVV2" s="468"/>
      <c r="UVW2" s="468"/>
      <c r="UVX2" s="468"/>
      <c r="UVY2" s="468"/>
      <c r="UVZ2" s="468"/>
      <c r="UWA2" s="468"/>
      <c r="UWB2" s="468"/>
      <c r="UWC2" s="468"/>
      <c r="UWD2" s="468"/>
      <c r="UWE2" s="468"/>
      <c r="UWF2" s="468"/>
      <c r="UWG2" s="468"/>
      <c r="UWH2" s="468"/>
      <c r="UWI2" s="468"/>
      <c r="UWJ2" s="468"/>
      <c r="UWK2" s="468"/>
      <c r="UWL2" s="468"/>
      <c r="UWM2" s="468"/>
      <c r="UWN2" s="468"/>
      <c r="UWO2" s="468"/>
      <c r="UWP2" s="468"/>
      <c r="UWQ2" s="468"/>
      <c r="UWR2" s="468"/>
      <c r="UWS2" s="468"/>
      <c r="UWT2" s="468"/>
      <c r="UWU2" s="468"/>
      <c r="UWV2" s="468"/>
      <c r="UWW2" s="468"/>
      <c r="UWX2" s="468"/>
      <c r="UWY2" s="468"/>
      <c r="UWZ2" s="468"/>
      <c r="UXA2" s="468"/>
      <c r="UXB2" s="468"/>
      <c r="UXC2" s="468"/>
      <c r="UXD2" s="468"/>
      <c r="UXE2" s="468"/>
      <c r="UXF2" s="468"/>
      <c r="UXG2" s="468"/>
      <c r="UXH2" s="468"/>
      <c r="UXI2" s="468"/>
      <c r="UXJ2" s="468"/>
      <c r="UXK2" s="468"/>
      <c r="UXL2" s="468"/>
      <c r="UXM2" s="468"/>
      <c r="UXN2" s="468"/>
      <c r="UXO2" s="468"/>
      <c r="UXP2" s="468"/>
      <c r="UXQ2" s="468"/>
      <c r="UXR2" s="468"/>
      <c r="UXS2" s="468"/>
      <c r="UXT2" s="468"/>
      <c r="UXU2" s="468"/>
      <c r="UXV2" s="468"/>
      <c r="UXW2" s="468"/>
      <c r="UXX2" s="468"/>
      <c r="UXY2" s="468"/>
      <c r="UXZ2" s="468"/>
      <c r="UYA2" s="468"/>
      <c r="UYB2" s="468"/>
      <c r="UYC2" s="468"/>
      <c r="UYD2" s="468"/>
      <c r="UYE2" s="468"/>
      <c r="UYF2" s="468"/>
      <c r="UYG2" s="468"/>
      <c r="UYH2" s="468"/>
      <c r="UYI2" s="468"/>
      <c r="UYJ2" s="468"/>
      <c r="UYK2" s="468"/>
      <c r="UYL2" s="468"/>
      <c r="UYM2" s="468"/>
      <c r="UYN2" s="468"/>
      <c r="UYO2" s="468"/>
      <c r="UYP2" s="468"/>
      <c r="UYQ2" s="468"/>
      <c r="UYR2" s="468"/>
      <c r="UYS2" s="468"/>
      <c r="UYT2" s="468"/>
      <c r="UYU2" s="468"/>
      <c r="UYV2" s="468"/>
      <c r="UYW2" s="468"/>
      <c r="UYX2" s="468"/>
      <c r="UYY2" s="468"/>
      <c r="UYZ2" s="468"/>
      <c r="UZA2" s="468"/>
      <c r="UZB2" s="468"/>
      <c r="UZC2" s="468"/>
      <c r="UZD2" s="468"/>
      <c r="UZE2" s="468"/>
      <c r="UZF2" s="468"/>
      <c r="UZG2" s="468"/>
      <c r="UZH2" s="468"/>
      <c r="UZI2" s="468"/>
      <c r="UZJ2" s="468"/>
      <c r="UZK2" s="468"/>
      <c r="UZL2" s="468"/>
      <c r="UZM2" s="468"/>
      <c r="UZN2" s="468"/>
      <c r="UZO2" s="468"/>
      <c r="UZP2" s="468"/>
      <c r="UZQ2" s="468"/>
      <c r="UZR2" s="468"/>
      <c r="UZS2" s="468"/>
      <c r="UZT2" s="468"/>
      <c r="UZU2" s="468"/>
      <c r="UZV2" s="468"/>
      <c r="UZW2" s="468"/>
      <c r="UZX2" s="468"/>
      <c r="UZY2" s="468"/>
      <c r="UZZ2" s="468"/>
      <c r="VAA2" s="468"/>
      <c r="VAB2" s="468"/>
      <c r="VAC2" s="468"/>
      <c r="VAD2" s="468"/>
      <c r="VAE2" s="468"/>
      <c r="VAF2" s="468"/>
      <c r="VAG2" s="468"/>
      <c r="VAH2" s="468"/>
      <c r="VAI2" s="468"/>
      <c r="VAJ2" s="468"/>
      <c r="VAK2" s="468"/>
      <c r="VAL2" s="468"/>
      <c r="VAM2" s="468"/>
      <c r="VAN2" s="468"/>
      <c r="VAO2" s="468"/>
      <c r="VAP2" s="468"/>
      <c r="VAQ2" s="468"/>
      <c r="VAR2" s="468"/>
      <c r="VAS2" s="468"/>
      <c r="VAT2" s="468"/>
      <c r="VAU2" s="468"/>
      <c r="VAV2" s="468"/>
      <c r="VAW2" s="468"/>
      <c r="VAX2" s="468"/>
      <c r="VAY2" s="468"/>
      <c r="VAZ2" s="468"/>
      <c r="VBA2" s="468"/>
      <c r="VBB2" s="468"/>
      <c r="VBC2" s="468"/>
      <c r="VBD2" s="468"/>
      <c r="VBE2" s="468"/>
      <c r="VBF2" s="468"/>
      <c r="VBG2" s="468"/>
      <c r="VBH2" s="468"/>
      <c r="VBI2" s="468"/>
      <c r="VBJ2" s="468"/>
      <c r="VBK2" s="468"/>
      <c r="VBL2" s="468"/>
      <c r="VBM2" s="468"/>
      <c r="VBN2" s="468"/>
      <c r="VBO2" s="468"/>
      <c r="VBP2" s="468"/>
      <c r="VBQ2" s="468"/>
      <c r="VBR2" s="468"/>
      <c r="VBS2" s="468"/>
      <c r="VBT2" s="468"/>
      <c r="VBU2" s="468"/>
      <c r="VBV2" s="468"/>
      <c r="VBW2" s="468"/>
      <c r="VBX2" s="468"/>
      <c r="VBY2" s="468"/>
      <c r="VBZ2" s="468"/>
      <c r="VCA2" s="468"/>
      <c r="VCB2" s="468"/>
      <c r="VCC2" s="468"/>
      <c r="VCD2" s="468"/>
      <c r="VCE2" s="468"/>
      <c r="VCF2" s="468"/>
      <c r="VCG2" s="468"/>
      <c r="VCH2" s="468"/>
      <c r="VCI2" s="468"/>
      <c r="VCJ2" s="468"/>
      <c r="VCK2" s="468"/>
      <c r="VCL2" s="468"/>
      <c r="VCM2" s="468"/>
      <c r="VCN2" s="468"/>
      <c r="VCO2" s="468"/>
      <c r="VCP2" s="468"/>
      <c r="VCQ2" s="468"/>
      <c r="VCR2" s="468"/>
      <c r="VCS2" s="468"/>
      <c r="VCT2" s="468"/>
      <c r="VCU2" s="468"/>
      <c r="VCV2" s="468"/>
      <c r="VCW2" s="468"/>
      <c r="VCX2" s="468"/>
      <c r="VCY2" s="468"/>
      <c r="VCZ2" s="468"/>
      <c r="VDA2" s="468"/>
      <c r="VDB2" s="468"/>
      <c r="VDC2" s="468"/>
      <c r="VDD2" s="468"/>
      <c r="VDE2" s="468"/>
      <c r="VDF2" s="468"/>
      <c r="VDG2" s="468"/>
      <c r="VDH2" s="468"/>
      <c r="VDI2" s="468"/>
      <c r="VDJ2" s="468"/>
      <c r="VDK2" s="468"/>
      <c r="VDL2" s="468"/>
      <c r="VDM2" s="468"/>
      <c r="VDN2" s="468"/>
      <c r="VDO2" s="468"/>
      <c r="VDP2" s="468"/>
      <c r="VDQ2" s="468"/>
      <c r="VDR2" s="468"/>
      <c r="VDS2" s="468"/>
      <c r="VDT2" s="468"/>
      <c r="VDU2" s="468"/>
      <c r="VDV2" s="468"/>
      <c r="VDW2" s="468"/>
      <c r="VDX2" s="468"/>
      <c r="VDY2" s="468"/>
      <c r="VDZ2" s="468"/>
      <c r="VEA2" s="468"/>
      <c r="VEB2" s="468"/>
      <c r="VEC2" s="468"/>
      <c r="VED2" s="468"/>
      <c r="VEE2" s="468"/>
      <c r="VEF2" s="468"/>
      <c r="VEG2" s="468"/>
      <c r="VEH2" s="468"/>
      <c r="VEI2" s="468"/>
      <c r="VEJ2" s="468"/>
      <c r="VEK2" s="468"/>
      <c r="VEL2" s="468"/>
      <c r="VEM2" s="468"/>
      <c r="VEN2" s="468"/>
      <c r="VEO2" s="468"/>
      <c r="VEP2" s="468"/>
      <c r="VEQ2" s="468"/>
      <c r="VER2" s="468"/>
      <c r="VES2" s="468"/>
      <c r="VET2" s="468"/>
      <c r="VEU2" s="468"/>
      <c r="VEV2" s="468"/>
      <c r="VEW2" s="468"/>
      <c r="VEX2" s="468"/>
      <c r="VEY2" s="468"/>
      <c r="VEZ2" s="468"/>
      <c r="VFA2" s="468"/>
      <c r="VFB2" s="468"/>
      <c r="VFC2" s="468"/>
      <c r="VFD2" s="468"/>
      <c r="VFE2" s="468"/>
      <c r="VFF2" s="468"/>
      <c r="VFG2" s="468"/>
      <c r="VFH2" s="468"/>
      <c r="VFI2" s="468"/>
      <c r="VFJ2" s="468"/>
      <c r="VFK2" s="468"/>
      <c r="VFL2" s="468"/>
      <c r="VFM2" s="468"/>
      <c r="VFN2" s="468"/>
      <c r="VFO2" s="468"/>
      <c r="VFP2" s="468"/>
      <c r="VFQ2" s="468"/>
      <c r="VFR2" s="468"/>
      <c r="VFS2" s="468"/>
      <c r="VFT2" s="468"/>
      <c r="VFU2" s="468"/>
      <c r="VFV2" s="468"/>
      <c r="VFW2" s="468"/>
      <c r="VFX2" s="468"/>
      <c r="VFY2" s="468"/>
      <c r="VFZ2" s="468"/>
      <c r="VGA2" s="468"/>
      <c r="VGB2" s="468"/>
      <c r="VGC2" s="468"/>
      <c r="VGD2" s="468"/>
      <c r="VGE2" s="468"/>
      <c r="VGF2" s="468"/>
      <c r="VGG2" s="468"/>
      <c r="VGH2" s="468"/>
      <c r="VGI2" s="468"/>
      <c r="VGJ2" s="468"/>
      <c r="VGK2" s="468"/>
      <c r="VGL2" s="468"/>
      <c r="VGM2" s="468"/>
      <c r="VGN2" s="468"/>
      <c r="VGO2" s="468"/>
      <c r="VGP2" s="468"/>
      <c r="VGQ2" s="468"/>
      <c r="VGR2" s="468"/>
      <c r="VGS2" s="468"/>
      <c r="VGT2" s="468"/>
      <c r="VGU2" s="468"/>
      <c r="VGV2" s="468"/>
      <c r="VGW2" s="468"/>
      <c r="VGX2" s="468"/>
      <c r="VGY2" s="468"/>
      <c r="VGZ2" s="468"/>
      <c r="VHA2" s="468"/>
      <c r="VHB2" s="468"/>
      <c r="VHC2" s="468"/>
      <c r="VHD2" s="468"/>
      <c r="VHE2" s="468"/>
      <c r="VHF2" s="468"/>
      <c r="VHG2" s="468"/>
      <c r="VHH2" s="468"/>
      <c r="VHI2" s="468"/>
      <c r="VHJ2" s="468"/>
      <c r="VHK2" s="468"/>
      <c r="VHL2" s="468"/>
      <c r="VHM2" s="468"/>
      <c r="VHN2" s="468"/>
      <c r="VHO2" s="468"/>
      <c r="VHP2" s="468"/>
      <c r="VHQ2" s="468"/>
      <c r="VHR2" s="468"/>
      <c r="VHS2" s="468"/>
      <c r="VHT2" s="468"/>
      <c r="VHU2" s="468"/>
      <c r="VHV2" s="468"/>
      <c r="VHW2" s="468"/>
      <c r="VHX2" s="468"/>
      <c r="VHY2" s="468"/>
      <c r="VHZ2" s="468"/>
      <c r="VIA2" s="468"/>
      <c r="VIB2" s="468"/>
      <c r="VIC2" s="468"/>
      <c r="VID2" s="468"/>
      <c r="VIE2" s="468"/>
      <c r="VIF2" s="468"/>
      <c r="VIG2" s="468"/>
      <c r="VIH2" s="468"/>
      <c r="VII2" s="468"/>
      <c r="VIJ2" s="468"/>
      <c r="VIK2" s="468"/>
      <c r="VIL2" s="468"/>
      <c r="VIM2" s="468"/>
      <c r="VIN2" s="468"/>
      <c r="VIO2" s="468"/>
      <c r="VIP2" s="468"/>
      <c r="VIQ2" s="468"/>
      <c r="VIR2" s="468"/>
      <c r="VIS2" s="468"/>
      <c r="VIT2" s="468"/>
      <c r="VIU2" s="468"/>
      <c r="VIV2" s="468"/>
      <c r="VIW2" s="468"/>
      <c r="VIX2" s="468"/>
      <c r="VIY2" s="468"/>
      <c r="VIZ2" s="468"/>
      <c r="VJA2" s="468"/>
      <c r="VJB2" s="468"/>
      <c r="VJC2" s="468"/>
      <c r="VJD2" s="468"/>
      <c r="VJE2" s="468"/>
      <c r="VJF2" s="468"/>
      <c r="VJG2" s="468"/>
      <c r="VJH2" s="468"/>
      <c r="VJI2" s="468"/>
      <c r="VJJ2" s="468"/>
      <c r="VJK2" s="468"/>
      <c r="VJL2" s="468"/>
      <c r="VJM2" s="468"/>
      <c r="VJN2" s="468"/>
      <c r="VJO2" s="468"/>
      <c r="VJP2" s="468"/>
      <c r="VJQ2" s="468"/>
      <c r="VJR2" s="468"/>
      <c r="VJS2" s="468"/>
      <c r="VJT2" s="468"/>
      <c r="VJU2" s="468"/>
      <c r="VJV2" s="468"/>
      <c r="VJW2" s="468"/>
      <c r="VJX2" s="468"/>
      <c r="VJY2" s="468"/>
      <c r="VJZ2" s="468"/>
      <c r="VKA2" s="468"/>
      <c r="VKB2" s="468"/>
      <c r="VKC2" s="468"/>
      <c r="VKD2" s="468"/>
      <c r="VKE2" s="468"/>
      <c r="VKF2" s="468"/>
      <c r="VKG2" s="468"/>
      <c r="VKH2" s="468"/>
      <c r="VKI2" s="468"/>
      <c r="VKJ2" s="468"/>
      <c r="VKK2" s="468"/>
      <c r="VKL2" s="468"/>
      <c r="VKM2" s="468"/>
      <c r="VKN2" s="468"/>
      <c r="VKO2" s="468"/>
      <c r="VKP2" s="468"/>
      <c r="VKQ2" s="468"/>
      <c r="VKR2" s="468"/>
      <c r="VKS2" s="468"/>
      <c r="VKT2" s="468"/>
      <c r="VKU2" s="468"/>
      <c r="VKV2" s="468"/>
      <c r="VKW2" s="468"/>
      <c r="VKX2" s="468"/>
      <c r="VKY2" s="468"/>
      <c r="VKZ2" s="468"/>
      <c r="VLA2" s="468"/>
      <c r="VLB2" s="468"/>
      <c r="VLC2" s="468"/>
      <c r="VLD2" s="468"/>
      <c r="VLE2" s="468"/>
      <c r="VLF2" s="468"/>
      <c r="VLG2" s="468"/>
      <c r="VLH2" s="468"/>
      <c r="VLI2" s="468"/>
      <c r="VLJ2" s="468"/>
      <c r="VLK2" s="468"/>
      <c r="VLL2" s="468"/>
      <c r="VLM2" s="468"/>
      <c r="VLN2" s="468"/>
      <c r="VLO2" s="468"/>
      <c r="VLP2" s="468"/>
      <c r="VLQ2" s="468"/>
      <c r="VLR2" s="468"/>
      <c r="VLS2" s="468"/>
      <c r="VLT2" s="468"/>
      <c r="VLU2" s="468"/>
      <c r="VLV2" s="468"/>
      <c r="VLW2" s="468"/>
      <c r="VLX2" s="468"/>
      <c r="VLY2" s="468"/>
      <c r="VLZ2" s="468"/>
      <c r="VMA2" s="468"/>
      <c r="VMB2" s="468"/>
      <c r="VMC2" s="468"/>
      <c r="VMD2" s="468"/>
      <c r="VME2" s="468"/>
      <c r="VMF2" s="468"/>
      <c r="VMG2" s="468"/>
      <c r="VMH2" s="468"/>
      <c r="VMI2" s="468"/>
      <c r="VMJ2" s="468"/>
      <c r="VMK2" s="468"/>
      <c r="VML2" s="468"/>
      <c r="VMM2" s="468"/>
      <c r="VMN2" s="468"/>
      <c r="VMO2" s="468"/>
      <c r="VMP2" s="468"/>
      <c r="VMQ2" s="468"/>
      <c r="VMR2" s="468"/>
      <c r="VMS2" s="468"/>
      <c r="VMT2" s="468"/>
      <c r="VMU2" s="468"/>
      <c r="VMV2" s="468"/>
      <c r="VMW2" s="468"/>
      <c r="VMX2" s="468"/>
      <c r="VMY2" s="468"/>
      <c r="VMZ2" s="468"/>
      <c r="VNA2" s="468"/>
      <c r="VNB2" s="468"/>
      <c r="VNC2" s="468"/>
      <c r="VND2" s="468"/>
      <c r="VNE2" s="468"/>
      <c r="VNF2" s="468"/>
      <c r="VNG2" s="468"/>
      <c r="VNH2" s="468"/>
      <c r="VNI2" s="468"/>
      <c r="VNJ2" s="468"/>
      <c r="VNK2" s="468"/>
      <c r="VNL2" s="468"/>
      <c r="VNM2" s="468"/>
      <c r="VNN2" s="468"/>
      <c r="VNO2" s="468"/>
      <c r="VNP2" s="468"/>
      <c r="VNQ2" s="468"/>
      <c r="VNR2" s="468"/>
      <c r="VNS2" s="468"/>
      <c r="VNT2" s="468"/>
      <c r="VNU2" s="468"/>
      <c r="VNV2" s="468"/>
      <c r="VNW2" s="468"/>
      <c r="VNX2" s="468"/>
      <c r="VNY2" s="468"/>
      <c r="VNZ2" s="468"/>
      <c r="VOA2" s="468"/>
      <c r="VOB2" s="468"/>
      <c r="VOC2" s="468"/>
      <c r="VOD2" s="468"/>
      <c r="VOE2" s="468"/>
      <c r="VOF2" s="468"/>
      <c r="VOG2" s="468"/>
      <c r="VOH2" s="468"/>
      <c r="VOI2" s="468"/>
      <c r="VOJ2" s="468"/>
      <c r="VOK2" s="468"/>
      <c r="VOL2" s="468"/>
      <c r="VOM2" s="468"/>
      <c r="VON2" s="468"/>
      <c r="VOO2" s="468"/>
      <c r="VOP2" s="468"/>
      <c r="VOQ2" s="468"/>
      <c r="VOR2" s="468"/>
      <c r="VOS2" s="468"/>
      <c r="VOT2" s="468"/>
      <c r="VOU2" s="468"/>
      <c r="VOV2" s="468"/>
      <c r="VOW2" s="468"/>
      <c r="VOX2" s="468"/>
      <c r="VOY2" s="468"/>
      <c r="VOZ2" s="468"/>
      <c r="VPA2" s="468"/>
      <c r="VPB2" s="468"/>
      <c r="VPC2" s="468"/>
      <c r="VPD2" s="468"/>
      <c r="VPE2" s="468"/>
      <c r="VPF2" s="468"/>
      <c r="VPG2" s="468"/>
      <c r="VPH2" s="468"/>
      <c r="VPI2" s="468"/>
      <c r="VPJ2" s="468"/>
      <c r="VPK2" s="468"/>
      <c r="VPL2" s="468"/>
      <c r="VPM2" s="468"/>
      <c r="VPN2" s="468"/>
      <c r="VPO2" s="468"/>
      <c r="VPP2" s="468"/>
      <c r="VPQ2" s="468"/>
      <c r="VPR2" s="468"/>
      <c r="VPS2" s="468"/>
      <c r="VPT2" s="468"/>
      <c r="VPU2" s="468"/>
      <c r="VPV2" s="468"/>
      <c r="VPW2" s="468"/>
      <c r="VPX2" s="468"/>
      <c r="VPY2" s="468"/>
      <c r="VPZ2" s="468"/>
      <c r="VQA2" s="468"/>
      <c r="VQB2" s="468"/>
      <c r="VQC2" s="468"/>
      <c r="VQD2" s="468"/>
      <c r="VQE2" s="468"/>
      <c r="VQF2" s="468"/>
      <c r="VQG2" s="468"/>
      <c r="VQH2" s="468"/>
      <c r="VQI2" s="468"/>
      <c r="VQJ2" s="468"/>
      <c r="VQK2" s="468"/>
      <c r="VQL2" s="468"/>
      <c r="VQM2" s="468"/>
      <c r="VQN2" s="468"/>
      <c r="VQO2" s="468"/>
      <c r="VQP2" s="468"/>
      <c r="VQQ2" s="468"/>
      <c r="VQR2" s="468"/>
      <c r="VQS2" s="468"/>
      <c r="VQT2" s="468"/>
      <c r="VQU2" s="468"/>
      <c r="VQV2" s="468"/>
      <c r="VQW2" s="468"/>
      <c r="VQX2" s="468"/>
      <c r="VQY2" s="468"/>
      <c r="VQZ2" s="468"/>
      <c r="VRA2" s="468"/>
      <c r="VRB2" s="468"/>
      <c r="VRC2" s="468"/>
      <c r="VRD2" s="468"/>
      <c r="VRE2" s="468"/>
      <c r="VRF2" s="468"/>
      <c r="VRG2" s="468"/>
      <c r="VRH2" s="468"/>
      <c r="VRI2" s="468"/>
      <c r="VRJ2" s="468"/>
      <c r="VRK2" s="468"/>
      <c r="VRL2" s="468"/>
      <c r="VRM2" s="468"/>
      <c r="VRN2" s="468"/>
      <c r="VRO2" s="468"/>
      <c r="VRP2" s="468"/>
      <c r="VRQ2" s="468"/>
      <c r="VRR2" s="468"/>
      <c r="VRS2" s="468"/>
      <c r="VRT2" s="468"/>
      <c r="VRU2" s="468"/>
      <c r="VRV2" s="468"/>
      <c r="VRW2" s="468"/>
      <c r="VRX2" s="468"/>
      <c r="VRY2" s="468"/>
      <c r="VRZ2" s="468"/>
      <c r="VSA2" s="468"/>
      <c r="VSB2" s="468"/>
      <c r="VSC2" s="468"/>
      <c r="VSD2" s="468"/>
      <c r="VSE2" s="468"/>
      <c r="VSF2" s="468"/>
      <c r="VSG2" s="468"/>
      <c r="VSH2" s="468"/>
      <c r="VSI2" s="468"/>
      <c r="VSJ2" s="468"/>
      <c r="VSK2" s="468"/>
      <c r="VSL2" s="468"/>
      <c r="VSM2" s="468"/>
      <c r="VSN2" s="468"/>
      <c r="VSO2" s="468"/>
      <c r="VSP2" s="468"/>
      <c r="VSQ2" s="468"/>
      <c r="VSR2" s="468"/>
      <c r="VSS2" s="468"/>
      <c r="VST2" s="468"/>
      <c r="VSU2" s="468"/>
      <c r="VSV2" s="468"/>
      <c r="VSW2" s="468"/>
      <c r="VSX2" s="468"/>
      <c r="VSY2" s="468"/>
      <c r="VSZ2" s="468"/>
      <c r="VTA2" s="468"/>
      <c r="VTB2" s="468"/>
      <c r="VTC2" s="468"/>
      <c r="VTD2" s="468"/>
      <c r="VTE2" s="468"/>
      <c r="VTF2" s="468"/>
      <c r="VTG2" s="468"/>
      <c r="VTH2" s="468"/>
      <c r="VTI2" s="468"/>
      <c r="VTJ2" s="468"/>
      <c r="VTK2" s="468"/>
      <c r="VTL2" s="468"/>
      <c r="VTM2" s="468"/>
      <c r="VTN2" s="468"/>
      <c r="VTO2" s="468"/>
      <c r="VTP2" s="468"/>
      <c r="VTQ2" s="468"/>
      <c r="VTR2" s="468"/>
      <c r="VTS2" s="468"/>
      <c r="VTT2" s="468"/>
      <c r="VTU2" s="468"/>
      <c r="VTV2" s="468"/>
      <c r="VTW2" s="468"/>
      <c r="VTX2" s="468"/>
      <c r="VTY2" s="468"/>
      <c r="VTZ2" s="468"/>
      <c r="VUA2" s="468"/>
      <c r="VUB2" s="468"/>
      <c r="VUC2" s="468"/>
      <c r="VUD2" s="468"/>
      <c r="VUE2" s="468"/>
      <c r="VUF2" s="468"/>
      <c r="VUG2" s="468"/>
      <c r="VUH2" s="468"/>
      <c r="VUI2" s="468"/>
      <c r="VUJ2" s="468"/>
      <c r="VUK2" s="468"/>
      <c r="VUL2" s="468"/>
      <c r="VUM2" s="468"/>
      <c r="VUN2" s="468"/>
      <c r="VUO2" s="468"/>
      <c r="VUP2" s="468"/>
      <c r="VUQ2" s="468"/>
      <c r="VUR2" s="468"/>
      <c r="VUS2" s="468"/>
      <c r="VUT2" s="468"/>
      <c r="VUU2" s="468"/>
      <c r="VUV2" s="468"/>
      <c r="VUW2" s="468"/>
      <c r="VUX2" s="468"/>
      <c r="VUY2" s="468"/>
      <c r="VUZ2" s="468"/>
      <c r="VVA2" s="468"/>
      <c r="VVB2" s="468"/>
      <c r="VVC2" s="468"/>
      <c r="VVD2" s="468"/>
      <c r="VVE2" s="468"/>
      <c r="VVF2" s="468"/>
      <c r="VVG2" s="468"/>
      <c r="VVH2" s="468"/>
      <c r="VVI2" s="468"/>
      <c r="VVJ2" s="468"/>
      <c r="VVK2" s="468"/>
      <c r="VVL2" s="468"/>
      <c r="VVM2" s="468"/>
      <c r="VVN2" s="468"/>
      <c r="VVO2" s="468"/>
      <c r="VVP2" s="468"/>
      <c r="VVQ2" s="468"/>
      <c r="VVR2" s="468"/>
      <c r="VVS2" s="468"/>
      <c r="VVT2" s="468"/>
      <c r="VVU2" s="468"/>
      <c r="VVV2" s="468"/>
      <c r="VVW2" s="468"/>
      <c r="VVX2" s="468"/>
      <c r="VVY2" s="468"/>
      <c r="VVZ2" s="468"/>
      <c r="VWA2" s="468"/>
      <c r="VWB2" s="468"/>
      <c r="VWC2" s="468"/>
      <c r="VWD2" s="468"/>
      <c r="VWE2" s="468"/>
      <c r="VWF2" s="468"/>
      <c r="VWG2" s="468"/>
      <c r="VWH2" s="468"/>
      <c r="VWI2" s="468"/>
      <c r="VWJ2" s="468"/>
      <c r="VWK2" s="468"/>
      <c r="VWL2" s="468"/>
      <c r="VWM2" s="468"/>
      <c r="VWN2" s="468"/>
      <c r="VWO2" s="468"/>
      <c r="VWP2" s="468"/>
      <c r="VWQ2" s="468"/>
      <c r="VWR2" s="468"/>
      <c r="VWS2" s="468"/>
      <c r="VWT2" s="468"/>
      <c r="VWU2" s="468"/>
      <c r="VWV2" s="468"/>
      <c r="VWW2" s="468"/>
      <c r="VWX2" s="468"/>
      <c r="VWY2" s="468"/>
      <c r="VWZ2" s="468"/>
      <c r="VXA2" s="468"/>
      <c r="VXB2" s="468"/>
      <c r="VXC2" s="468"/>
      <c r="VXD2" s="468"/>
      <c r="VXE2" s="468"/>
      <c r="VXF2" s="468"/>
      <c r="VXG2" s="468"/>
      <c r="VXH2" s="468"/>
      <c r="VXI2" s="468"/>
      <c r="VXJ2" s="468"/>
      <c r="VXK2" s="468"/>
      <c r="VXL2" s="468"/>
      <c r="VXM2" s="468"/>
      <c r="VXN2" s="468"/>
      <c r="VXO2" s="468"/>
      <c r="VXP2" s="468"/>
      <c r="VXQ2" s="468"/>
      <c r="VXR2" s="468"/>
      <c r="VXS2" s="468"/>
      <c r="VXT2" s="468"/>
      <c r="VXU2" s="468"/>
      <c r="VXV2" s="468"/>
      <c r="VXW2" s="468"/>
      <c r="VXX2" s="468"/>
      <c r="VXY2" s="468"/>
      <c r="VXZ2" s="468"/>
      <c r="VYA2" s="468"/>
      <c r="VYB2" s="468"/>
      <c r="VYC2" s="468"/>
      <c r="VYD2" s="468"/>
      <c r="VYE2" s="468"/>
      <c r="VYF2" s="468"/>
      <c r="VYG2" s="468"/>
      <c r="VYH2" s="468"/>
      <c r="VYI2" s="468"/>
      <c r="VYJ2" s="468"/>
      <c r="VYK2" s="468"/>
      <c r="VYL2" s="468"/>
      <c r="VYM2" s="468"/>
      <c r="VYN2" s="468"/>
      <c r="VYO2" s="468"/>
      <c r="VYP2" s="468"/>
      <c r="VYQ2" s="468"/>
      <c r="VYR2" s="468"/>
      <c r="VYS2" s="468"/>
      <c r="VYT2" s="468"/>
      <c r="VYU2" s="468"/>
      <c r="VYV2" s="468"/>
      <c r="VYW2" s="468"/>
      <c r="VYX2" s="468"/>
      <c r="VYY2" s="468"/>
      <c r="VYZ2" s="468"/>
      <c r="VZA2" s="468"/>
      <c r="VZB2" s="468"/>
      <c r="VZC2" s="468"/>
      <c r="VZD2" s="468"/>
      <c r="VZE2" s="468"/>
      <c r="VZF2" s="468"/>
      <c r="VZG2" s="468"/>
      <c r="VZH2" s="468"/>
      <c r="VZI2" s="468"/>
      <c r="VZJ2" s="468"/>
      <c r="VZK2" s="468"/>
      <c r="VZL2" s="468"/>
      <c r="VZM2" s="468"/>
      <c r="VZN2" s="468"/>
      <c r="VZO2" s="468"/>
      <c r="VZP2" s="468"/>
      <c r="VZQ2" s="468"/>
      <c r="VZR2" s="468"/>
      <c r="VZS2" s="468"/>
      <c r="VZT2" s="468"/>
      <c r="VZU2" s="468"/>
      <c r="VZV2" s="468"/>
      <c r="VZW2" s="468"/>
      <c r="VZX2" s="468"/>
      <c r="VZY2" s="468"/>
      <c r="VZZ2" s="468"/>
      <c r="WAA2" s="468"/>
      <c r="WAB2" s="468"/>
      <c r="WAC2" s="468"/>
      <c r="WAD2" s="468"/>
      <c r="WAE2" s="468"/>
      <c r="WAF2" s="468"/>
      <c r="WAG2" s="468"/>
      <c r="WAH2" s="468"/>
      <c r="WAI2" s="468"/>
      <c r="WAJ2" s="468"/>
      <c r="WAK2" s="468"/>
      <c r="WAL2" s="468"/>
      <c r="WAM2" s="468"/>
      <c r="WAN2" s="468"/>
      <c r="WAO2" s="468"/>
      <c r="WAP2" s="468"/>
      <c r="WAQ2" s="468"/>
      <c r="WAR2" s="468"/>
      <c r="WAS2" s="468"/>
      <c r="WAT2" s="468"/>
      <c r="WAU2" s="468"/>
      <c r="WAV2" s="468"/>
      <c r="WAW2" s="468"/>
      <c r="WAX2" s="468"/>
      <c r="WAY2" s="468"/>
      <c r="WAZ2" s="468"/>
      <c r="WBA2" s="468"/>
      <c r="WBB2" s="468"/>
      <c r="WBC2" s="468"/>
      <c r="WBD2" s="468"/>
      <c r="WBE2" s="468"/>
      <c r="WBF2" s="468"/>
      <c r="WBG2" s="468"/>
      <c r="WBH2" s="468"/>
      <c r="WBI2" s="468"/>
      <c r="WBJ2" s="468"/>
      <c r="WBK2" s="468"/>
      <c r="WBL2" s="468"/>
      <c r="WBM2" s="468"/>
      <c r="WBN2" s="468"/>
      <c r="WBO2" s="468"/>
      <c r="WBP2" s="468"/>
      <c r="WBQ2" s="468"/>
      <c r="WBR2" s="468"/>
      <c r="WBS2" s="468"/>
      <c r="WBT2" s="468"/>
      <c r="WBU2" s="468"/>
      <c r="WBV2" s="468"/>
      <c r="WBW2" s="468"/>
      <c r="WBX2" s="468"/>
      <c r="WBY2" s="468"/>
      <c r="WBZ2" s="468"/>
      <c r="WCA2" s="468"/>
      <c r="WCB2" s="468"/>
      <c r="WCC2" s="468"/>
      <c r="WCD2" s="468"/>
      <c r="WCE2" s="468"/>
      <c r="WCF2" s="468"/>
      <c r="WCG2" s="468"/>
      <c r="WCH2" s="468"/>
      <c r="WCI2" s="468"/>
      <c r="WCJ2" s="468"/>
      <c r="WCK2" s="468"/>
      <c r="WCL2" s="468"/>
      <c r="WCM2" s="468"/>
      <c r="WCN2" s="468"/>
      <c r="WCO2" s="468"/>
      <c r="WCP2" s="468"/>
      <c r="WCQ2" s="468"/>
      <c r="WCR2" s="468"/>
      <c r="WCS2" s="468"/>
      <c r="WCT2" s="468"/>
      <c r="WCU2" s="468"/>
      <c r="WCV2" s="468"/>
      <c r="WCW2" s="468"/>
      <c r="WCX2" s="468"/>
      <c r="WCY2" s="468"/>
      <c r="WCZ2" s="468"/>
      <c r="WDA2" s="468"/>
      <c r="WDB2" s="468"/>
      <c r="WDC2" s="468"/>
      <c r="WDD2" s="468"/>
      <c r="WDE2" s="468"/>
      <c r="WDF2" s="468"/>
      <c r="WDG2" s="468"/>
      <c r="WDH2" s="468"/>
      <c r="WDI2" s="468"/>
      <c r="WDJ2" s="468"/>
      <c r="WDK2" s="468"/>
      <c r="WDL2" s="468"/>
      <c r="WDM2" s="468"/>
      <c r="WDN2" s="468"/>
      <c r="WDO2" s="468"/>
      <c r="WDP2" s="468"/>
      <c r="WDQ2" s="468"/>
      <c r="WDR2" s="468"/>
      <c r="WDS2" s="468"/>
      <c r="WDT2" s="468"/>
      <c r="WDU2" s="468"/>
      <c r="WDV2" s="468"/>
      <c r="WDW2" s="468"/>
      <c r="WDX2" s="468"/>
      <c r="WDY2" s="468"/>
      <c r="WDZ2" s="468"/>
      <c r="WEA2" s="468"/>
      <c r="WEB2" s="468"/>
      <c r="WEC2" s="468"/>
      <c r="WED2" s="468"/>
      <c r="WEE2" s="468"/>
      <c r="WEF2" s="468"/>
      <c r="WEG2" s="468"/>
      <c r="WEH2" s="468"/>
      <c r="WEI2" s="468"/>
      <c r="WEJ2" s="468"/>
      <c r="WEK2" s="468"/>
      <c r="WEL2" s="468"/>
      <c r="WEM2" s="468"/>
      <c r="WEN2" s="468"/>
      <c r="WEO2" s="468"/>
      <c r="WEP2" s="468"/>
      <c r="WEQ2" s="468"/>
      <c r="WER2" s="468"/>
      <c r="WES2" s="468"/>
      <c r="WET2" s="468"/>
      <c r="WEU2" s="468"/>
      <c r="WEV2" s="468"/>
      <c r="WEW2" s="468"/>
      <c r="WEX2" s="468"/>
      <c r="WEY2" s="468"/>
      <c r="WEZ2" s="468"/>
      <c r="WFA2" s="468"/>
      <c r="WFB2" s="468"/>
      <c r="WFC2" s="468"/>
      <c r="WFD2" s="468"/>
      <c r="WFE2" s="468"/>
      <c r="WFF2" s="468"/>
      <c r="WFG2" s="468"/>
      <c r="WFH2" s="468"/>
      <c r="WFI2" s="468"/>
      <c r="WFJ2" s="468"/>
      <c r="WFK2" s="468"/>
      <c r="WFL2" s="468"/>
      <c r="WFM2" s="468"/>
      <c r="WFN2" s="468"/>
      <c r="WFO2" s="468"/>
      <c r="WFP2" s="468"/>
      <c r="WFQ2" s="468"/>
      <c r="WFR2" s="468"/>
      <c r="WFS2" s="468"/>
      <c r="WFT2" s="468"/>
      <c r="WFU2" s="468"/>
      <c r="WFV2" s="468"/>
      <c r="WFW2" s="468"/>
      <c r="WFX2" s="468"/>
      <c r="WFY2" s="468"/>
      <c r="WFZ2" s="468"/>
      <c r="WGA2" s="468"/>
      <c r="WGB2" s="468"/>
      <c r="WGC2" s="468"/>
      <c r="WGD2" s="468"/>
      <c r="WGE2" s="468"/>
      <c r="WGF2" s="468"/>
      <c r="WGG2" s="468"/>
      <c r="WGH2" s="468"/>
      <c r="WGI2" s="468"/>
      <c r="WGJ2" s="468"/>
      <c r="WGK2" s="468"/>
      <c r="WGL2" s="468"/>
      <c r="WGM2" s="468"/>
      <c r="WGN2" s="468"/>
      <c r="WGO2" s="468"/>
      <c r="WGP2" s="468"/>
      <c r="WGQ2" s="468"/>
      <c r="WGR2" s="468"/>
      <c r="WGS2" s="468"/>
      <c r="WGT2" s="468"/>
      <c r="WGU2" s="468"/>
      <c r="WGV2" s="468"/>
      <c r="WGW2" s="468"/>
      <c r="WGX2" s="468"/>
      <c r="WGY2" s="468"/>
      <c r="WGZ2" s="468"/>
      <c r="WHA2" s="468"/>
      <c r="WHB2" s="468"/>
      <c r="WHC2" s="468"/>
      <c r="WHD2" s="468"/>
      <c r="WHE2" s="468"/>
      <c r="WHF2" s="468"/>
      <c r="WHG2" s="468"/>
      <c r="WHH2" s="468"/>
      <c r="WHI2" s="468"/>
      <c r="WHJ2" s="468"/>
      <c r="WHK2" s="468"/>
      <c r="WHL2" s="468"/>
      <c r="WHM2" s="468"/>
      <c r="WHN2" s="468"/>
      <c r="WHO2" s="468"/>
      <c r="WHP2" s="468"/>
      <c r="WHQ2" s="468"/>
      <c r="WHR2" s="468"/>
      <c r="WHS2" s="468"/>
      <c r="WHT2" s="468"/>
      <c r="WHU2" s="468"/>
      <c r="WHV2" s="468"/>
      <c r="WHW2" s="468"/>
      <c r="WHX2" s="468"/>
      <c r="WHY2" s="468"/>
      <c r="WHZ2" s="468"/>
      <c r="WIA2" s="468"/>
      <c r="WIB2" s="468"/>
      <c r="WIC2" s="468"/>
      <c r="WID2" s="468"/>
      <c r="WIE2" s="468"/>
      <c r="WIF2" s="468"/>
      <c r="WIG2" s="468"/>
      <c r="WIH2" s="468"/>
      <c r="WII2" s="468"/>
      <c r="WIJ2" s="468"/>
      <c r="WIK2" s="468"/>
      <c r="WIL2" s="468"/>
      <c r="WIM2" s="468"/>
      <c r="WIN2" s="468"/>
      <c r="WIO2" s="468"/>
      <c r="WIP2" s="468"/>
      <c r="WIQ2" s="468"/>
      <c r="WIR2" s="468"/>
      <c r="WIS2" s="468"/>
      <c r="WIT2" s="468"/>
      <c r="WIU2" s="468"/>
      <c r="WIV2" s="468"/>
      <c r="WIW2" s="468"/>
      <c r="WIX2" s="468"/>
      <c r="WIY2" s="468"/>
      <c r="WIZ2" s="468"/>
      <c r="WJA2" s="468"/>
      <c r="WJB2" s="468"/>
      <c r="WJC2" s="468"/>
      <c r="WJD2" s="468"/>
      <c r="WJE2" s="468"/>
      <c r="WJF2" s="468"/>
      <c r="WJG2" s="468"/>
      <c r="WJH2" s="468"/>
      <c r="WJI2" s="468"/>
      <c r="WJJ2" s="468"/>
      <c r="WJK2" s="468"/>
      <c r="WJL2" s="468"/>
      <c r="WJM2" s="468"/>
      <c r="WJN2" s="468"/>
      <c r="WJO2" s="468"/>
      <c r="WJP2" s="468"/>
      <c r="WJQ2" s="468"/>
      <c r="WJR2" s="468"/>
      <c r="WJS2" s="468"/>
      <c r="WJT2" s="468"/>
      <c r="WJU2" s="468"/>
      <c r="WJV2" s="468"/>
      <c r="WJW2" s="468"/>
      <c r="WJX2" s="468"/>
      <c r="WJY2" s="468"/>
      <c r="WJZ2" s="468"/>
      <c r="WKA2" s="468"/>
      <c r="WKB2" s="468"/>
      <c r="WKC2" s="468"/>
      <c r="WKD2" s="468"/>
      <c r="WKE2" s="468"/>
      <c r="WKF2" s="468"/>
      <c r="WKG2" s="468"/>
      <c r="WKH2" s="468"/>
      <c r="WKI2" s="468"/>
      <c r="WKJ2" s="468"/>
      <c r="WKK2" s="468"/>
      <c r="WKL2" s="468"/>
      <c r="WKM2" s="468"/>
      <c r="WKN2" s="468"/>
      <c r="WKO2" s="468"/>
      <c r="WKP2" s="468"/>
      <c r="WKQ2" s="468"/>
      <c r="WKR2" s="468"/>
      <c r="WKS2" s="468"/>
      <c r="WKT2" s="468"/>
      <c r="WKU2" s="468"/>
      <c r="WKV2" s="468"/>
      <c r="WKW2" s="468"/>
      <c r="WKX2" s="468"/>
      <c r="WKY2" s="468"/>
      <c r="WKZ2" s="468"/>
      <c r="WLA2" s="468"/>
      <c r="WLB2" s="468"/>
      <c r="WLC2" s="468"/>
      <c r="WLD2" s="468"/>
      <c r="WLE2" s="468"/>
      <c r="WLF2" s="468"/>
      <c r="WLG2" s="468"/>
      <c r="WLH2" s="468"/>
      <c r="WLI2" s="468"/>
      <c r="WLJ2" s="468"/>
      <c r="WLK2" s="468"/>
      <c r="WLL2" s="468"/>
      <c r="WLM2" s="468"/>
      <c r="WLN2" s="468"/>
      <c r="WLO2" s="468"/>
      <c r="WLP2" s="468"/>
      <c r="WLQ2" s="468"/>
      <c r="WLR2" s="468"/>
      <c r="WLS2" s="468"/>
      <c r="WLT2" s="468"/>
      <c r="WLU2" s="468"/>
      <c r="WLV2" s="468"/>
      <c r="WLW2" s="468"/>
      <c r="WLX2" s="468"/>
      <c r="WLY2" s="468"/>
      <c r="WLZ2" s="468"/>
      <c r="WMA2" s="468"/>
      <c r="WMB2" s="468"/>
      <c r="WMC2" s="468"/>
      <c r="WMD2" s="468"/>
      <c r="WME2" s="468"/>
      <c r="WMF2" s="468"/>
      <c r="WMG2" s="468"/>
      <c r="WMH2" s="468"/>
      <c r="WMI2" s="468"/>
      <c r="WMJ2" s="468"/>
      <c r="WMK2" s="468"/>
      <c r="WML2" s="468"/>
      <c r="WMM2" s="468"/>
      <c r="WMN2" s="468"/>
      <c r="WMO2" s="468"/>
      <c r="WMP2" s="468"/>
      <c r="WMQ2" s="468"/>
      <c r="WMR2" s="468"/>
      <c r="WMS2" s="468"/>
      <c r="WMT2" s="468"/>
      <c r="WMU2" s="468"/>
      <c r="WMV2" s="468"/>
      <c r="WMW2" s="468"/>
      <c r="WMX2" s="468"/>
      <c r="WMY2" s="468"/>
      <c r="WMZ2" s="468"/>
      <c r="WNA2" s="468"/>
      <c r="WNB2" s="468"/>
      <c r="WNC2" s="468"/>
      <c r="WND2" s="468"/>
      <c r="WNE2" s="468"/>
      <c r="WNF2" s="468"/>
      <c r="WNG2" s="468"/>
      <c r="WNH2" s="468"/>
      <c r="WNI2" s="468"/>
      <c r="WNJ2" s="468"/>
      <c r="WNK2" s="468"/>
      <c r="WNL2" s="468"/>
      <c r="WNM2" s="468"/>
      <c r="WNN2" s="468"/>
      <c r="WNO2" s="468"/>
      <c r="WNP2" s="468"/>
      <c r="WNQ2" s="468"/>
      <c r="WNR2" s="468"/>
      <c r="WNS2" s="468"/>
      <c r="WNT2" s="468"/>
      <c r="WNU2" s="468"/>
      <c r="WNV2" s="468"/>
      <c r="WNW2" s="468"/>
      <c r="WNX2" s="468"/>
      <c r="WNY2" s="468"/>
      <c r="WNZ2" s="468"/>
      <c r="WOA2" s="468"/>
      <c r="WOB2" s="468"/>
      <c r="WOC2" s="468"/>
      <c r="WOD2" s="468"/>
      <c r="WOE2" s="468"/>
      <c r="WOF2" s="468"/>
      <c r="WOG2" s="468"/>
      <c r="WOH2" s="468"/>
      <c r="WOI2" s="468"/>
      <c r="WOJ2" s="468"/>
      <c r="WOK2" s="468"/>
      <c r="WOL2" s="468"/>
      <c r="WOM2" s="468"/>
      <c r="WON2" s="468"/>
      <c r="WOO2" s="468"/>
      <c r="WOP2" s="468"/>
      <c r="WOQ2" s="468"/>
      <c r="WOR2" s="468"/>
      <c r="WOS2" s="468"/>
      <c r="WOT2" s="468"/>
      <c r="WOU2" s="468"/>
      <c r="WOV2" s="468"/>
      <c r="WOW2" s="468"/>
      <c r="WOX2" s="468"/>
      <c r="WOY2" s="468"/>
      <c r="WOZ2" s="468"/>
      <c r="WPA2" s="468"/>
      <c r="WPB2" s="468"/>
      <c r="WPC2" s="468"/>
      <c r="WPD2" s="468"/>
      <c r="WPE2" s="468"/>
      <c r="WPF2" s="468"/>
      <c r="WPG2" s="468"/>
      <c r="WPH2" s="468"/>
      <c r="WPI2" s="468"/>
      <c r="WPJ2" s="468"/>
      <c r="WPK2" s="468"/>
      <c r="WPL2" s="468"/>
      <c r="WPM2" s="468"/>
      <c r="WPN2" s="468"/>
      <c r="WPO2" s="468"/>
      <c r="WPP2" s="468"/>
      <c r="WPQ2" s="468"/>
      <c r="WPR2" s="468"/>
      <c r="WPS2" s="468"/>
      <c r="WPT2" s="468"/>
      <c r="WPU2" s="468"/>
      <c r="WPV2" s="468"/>
      <c r="WPW2" s="468"/>
      <c r="WPX2" s="468"/>
      <c r="WPY2" s="468"/>
      <c r="WPZ2" s="468"/>
      <c r="WQA2" s="468"/>
      <c r="WQB2" s="468"/>
      <c r="WQC2" s="468"/>
      <c r="WQD2" s="468"/>
      <c r="WQE2" s="468"/>
      <c r="WQF2" s="468"/>
      <c r="WQG2" s="468"/>
      <c r="WQH2" s="468"/>
      <c r="WQI2" s="468"/>
      <c r="WQJ2" s="468"/>
      <c r="WQK2" s="468"/>
      <c r="WQL2" s="468"/>
      <c r="WQM2" s="468"/>
      <c r="WQN2" s="468"/>
      <c r="WQO2" s="468"/>
      <c r="WQP2" s="468"/>
      <c r="WQQ2" s="468"/>
      <c r="WQR2" s="468"/>
      <c r="WQS2" s="468"/>
      <c r="WQT2" s="468"/>
      <c r="WQU2" s="468"/>
      <c r="WQV2" s="468"/>
      <c r="WQW2" s="468"/>
      <c r="WQX2" s="468"/>
      <c r="WQY2" s="468"/>
      <c r="WQZ2" s="468"/>
      <c r="WRA2" s="468"/>
      <c r="WRB2" s="468"/>
      <c r="WRC2" s="468"/>
      <c r="WRD2" s="468"/>
      <c r="WRE2" s="468"/>
      <c r="WRF2" s="468"/>
      <c r="WRG2" s="468"/>
      <c r="WRH2" s="468"/>
      <c r="WRI2" s="468"/>
      <c r="WRJ2" s="468"/>
      <c r="WRK2" s="468"/>
      <c r="WRL2" s="468"/>
      <c r="WRM2" s="468"/>
      <c r="WRN2" s="468"/>
      <c r="WRO2" s="468"/>
      <c r="WRP2" s="468"/>
      <c r="WRQ2" s="468"/>
      <c r="WRR2" s="468"/>
      <c r="WRS2" s="468"/>
      <c r="WRT2" s="468"/>
      <c r="WRU2" s="468"/>
      <c r="WRV2" s="468"/>
      <c r="WRW2" s="468"/>
      <c r="WRX2" s="468"/>
      <c r="WRY2" s="468"/>
      <c r="WRZ2" s="468"/>
      <c r="WSA2" s="468"/>
      <c r="WSB2" s="468"/>
      <c r="WSC2" s="468"/>
      <c r="WSD2" s="468"/>
      <c r="WSE2" s="468"/>
      <c r="WSF2" s="468"/>
      <c r="WSG2" s="468"/>
      <c r="WSH2" s="468"/>
      <c r="WSI2" s="468"/>
      <c r="WSJ2" s="468"/>
      <c r="WSK2" s="468"/>
      <c r="WSL2" s="468"/>
      <c r="WSM2" s="468"/>
      <c r="WSN2" s="468"/>
      <c r="WSO2" s="468"/>
      <c r="WSP2" s="468"/>
      <c r="WSQ2" s="468"/>
      <c r="WSR2" s="468"/>
      <c r="WSS2" s="468"/>
      <c r="WST2" s="468"/>
      <c r="WSU2" s="468"/>
      <c r="WSV2" s="468"/>
      <c r="WSW2" s="468"/>
      <c r="WSX2" s="468"/>
      <c r="WSY2" s="468"/>
      <c r="WSZ2" s="468"/>
      <c r="WTA2" s="468"/>
      <c r="WTB2" s="468"/>
      <c r="WTC2" s="468"/>
      <c r="WTD2" s="468"/>
      <c r="WTE2" s="468"/>
      <c r="WTF2" s="468"/>
      <c r="WTG2" s="468"/>
      <c r="WTH2" s="468"/>
      <c r="WTI2" s="468"/>
      <c r="WTJ2" s="468"/>
      <c r="WTK2" s="468"/>
      <c r="WTL2" s="468"/>
      <c r="WTM2" s="468"/>
      <c r="WTN2" s="468"/>
      <c r="WTO2" s="468"/>
      <c r="WTP2" s="468"/>
      <c r="WTQ2" s="468"/>
      <c r="WTR2" s="468"/>
      <c r="WTS2" s="468"/>
      <c r="WTT2" s="468"/>
      <c r="WTU2" s="468"/>
      <c r="WTV2" s="468"/>
      <c r="WTW2" s="468"/>
      <c r="WTX2" s="468"/>
      <c r="WTY2" s="468"/>
      <c r="WTZ2" s="468"/>
      <c r="WUA2" s="468"/>
      <c r="WUB2" s="468"/>
      <c r="WUC2" s="468"/>
      <c r="WUD2" s="468"/>
      <c r="WUE2" s="468"/>
      <c r="WUF2" s="468"/>
      <c r="WUG2" s="468"/>
      <c r="WUH2" s="468"/>
      <c r="WUI2" s="468"/>
      <c r="WUJ2" s="468"/>
      <c r="WUK2" s="468"/>
      <c r="WUL2" s="468"/>
      <c r="WUM2" s="468"/>
      <c r="WUN2" s="468"/>
      <c r="WUO2" s="468"/>
      <c r="WUP2" s="468"/>
      <c r="WUQ2" s="468"/>
      <c r="WUR2" s="468"/>
      <c r="WUS2" s="468"/>
      <c r="WUT2" s="468"/>
      <c r="WUU2" s="468"/>
      <c r="WUV2" s="468"/>
      <c r="WUW2" s="468"/>
      <c r="WUX2" s="468"/>
      <c r="WUY2" s="468"/>
      <c r="WUZ2" s="468"/>
      <c r="WVA2" s="468"/>
      <c r="WVB2" s="468"/>
      <c r="WVC2" s="468"/>
      <c r="WVD2" s="468"/>
      <c r="WVE2" s="468"/>
      <c r="WVF2" s="468"/>
      <c r="WVG2" s="468"/>
      <c r="WVH2" s="468"/>
      <c r="WVI2" s="468"/>
      <c r="WVJ2" s="468"/>
      <c r="WVK2" s="468"/>
      <c r="WVL2" s="468"/>
      <c r="WVM2" s="468"/>
      <c r="WVN2" s="468"/>
      <c r="WVO2" s="468"/>
      <c r="WVP2" s="468"/>
      <c r="WVQ2" s="468"/>
      <c r="WVR2" s="468"/>
      <c r="WVS2" s="468"/>
      <c r="WVT2" s="468"/>
      <c r="WVU2" s="468"/>
      <c r="WVV2" s="468"/>
      <c r="WVW2" s="468"/>
      <c r="WVX2" s="468"/>
      <c r="WVY2" s="468"/>
      <c r="WVZ2" s="468"/>
      <c r="WWA2" s="468"/>
      <c r="WWB2" s="468"/>
      <c r="WWC2" s="468"/>
      <c r="WWD2" s="468"/>
      <c r="WWE2" s="468"/>
      <c r="WWF2" s="468"/>
      <c r="WWG2" s="468"/>
      <c r="WWH2" s="468"/>
      <c r="WWI2" s="468"/>
      <c r="WWJ2" s="468"/>
      <c r="WWK2" s="468"/>
      <c r="WWL2" s="468"/>
      <c r="WWM2" s="468"/>
      <c r="WWN2" s="468"/>
      <c r="WWO2" s="468"/>
      <c r="WWP2" s="468"/>
      <c r="WWQ2" s="468"/>
      <c r="WWR2" s="468"/>
      <c r="WWS2" s="468"/>
      <c r="WWT2" s="468"/>
      <c r="WWU2" s="468"/>
      <c r="WWV2" s="468"/>
      <c r="WWW2" s="468"/>
      <c r="WWX2" s="468"/>
      <c r="WWY2" s="468"/>
      <c r="WWZ2" s="468"/>
      <c r="WXA2" s="468"/>
      <c r="WXB2" s="468"/>
      <c r="WXC2" s="468"/>
      <c r="WXD2" s="468"/>
      <c r="WXE2" s="468"/>
      <c r="WXF2" s="468"/>
      <c r="WXG2" s="468"/>
      <c r="WXH2" s="468"/>
      <c r="WXI2" s="468"/>
      <c r="WXJ2" s="468"/>
      <c r="WXK2" s="468"/>
      <c r="WXL2" s="468"/>
      <c r="WXM2" s="468"/>
      <c r="WXN2" s="468"/>
      <c r="WXO2" s="468"/>
      <c r="WXP2" s="468"/>
      <c r="WXQ2" s="468"/>
      <c r="WXR2" s="468"/>
      <c r="WXS2" s="468"/>
      <c r="WXT2" s="468"/>
      <c r="WXU2" s="468"/>
      <c r="WXV2" s="468"/>
      <c r="WXW2" s="468"/>
      <c r="WXX2" s="468"/>
      <c r="WXY2" s="468"/>
      <c r="WXZ2" s="468"/>
      <c r="WYA2" s="468"/>
      <c r="WYB2" s="468"/>
      <c r="WYC2" s="468"/>
      <c r="WYD2" s="468"/>
      <c r="WYE2" s="468"/>
      <c r="WYF2" s="468"/>
      <c r="WYG2" s="468"/>
      <c r="WYH2" s="468"/>
      <c r="WYI2" s="468"/>
      <c r="WYJ2" s="468"/>
      <c r="WYK2" s="468"/>
      <c r="WYL2" s="468"/>
      <c r="WYM2" s="468"/>
      <c r="WYN2" s="468"/>
      <c r="WYO2" s="468"/>
      <c r="WYP2" s="468"/>
      <c r="WYQ2" s="468"/>
      <c r="WYR2" s="468"/>
      <c r="WYS2" s="468"/>
      <c r="WYT2" s="468"/>
      <c r="WYU2" s="468"/>
      <c r="WYV2" s="468"/>
      <c r="WYW2" s="468"/>
      <c r="WYX2" s="468"/>
      <c r="WYY2" s="468"/>
      <c r="WYZ2" s="468"/>
      <c r="WZA2" s="468"/>
      <c r="WZB2" s="468"/>
      <c r="WZC2" s="468"/>
      <c r="WZD2" s="468"/>
      <c r="WZE2" s="468"/>
      <c r="WZF2" s="468"/>
      <c r="WZG2" s="468"/>
      <c r="WZH2" s="468"/>
      <c r="WZI2" s="468"/>
      <c r="WZJ2" s="468"/>
      <c r="WZK2" s="468"/>
      <c r="WZL2" s="468"/>
      <c r="WZM2" s="468"/>
      <c r="WZN2" s="468"/>
      <c r="WZO2" s="468"/>
      <c r="WZP2" s="468"/>
      <c r="WZQ2" s="468"/>
      <c r="WZR2" s="468"/>
      <c r="WZS2" s="468"/>
      <c r="WZT2" s="468"/>
      <c r="WZU2" s="468"/>
      <c r="WZV2" s="468"/>
      <c r="WZW2" s="468"/>
      <c r="WZX2" s="468"/>
      <c r="WZY2" s="468"/>
      <c r="WZZ2" s="468"/>
      <c r="XAA2" s="468"/>
      <c r="XAB2" s="468"/>
      <c r="XAC2" s="468"/>
      <c r="XAD2" s="468"/>
      <c r="XAE2" s="468"/>
      <c r="XAF2" s="468"/>
      <c r="XAG2" s="468"/>
      <c r="XAH2" s="468"/>
      <c r="XAI2" s="468"/>
      <c r="XAJ2" s="468"/>
      <c r="XAK2" s="468"/>
      <c r="XAL2" s="468"/>
      <c r="XAM2" s="468"/>
      <c r="XAN2" s="468"/>
      <c r="XAO2" s="468"/>
      <c r="XAP2" s="468"/>
      <c r="XAQ2" s="468"/>
      <c r="XAR2" s="468"/>
      <c r="XAS2" s="468"/>
      <c r="XAT2" s="468"/>
      <c r="XAU2" s="468"/>
      <c r="XAV2" s="468"/>
      <c r="XAW2" s="468"/>
      <c r="XAX2" s="468"/>
      <c r="XAY2" s="468"/>
      <c r="XAZ2" s="468"/>
      <c r="XBA2" s="468"/>
      <c r="XBB2" s="468"/>
      <c r="XBC2" s="468"/>
      <c r="XBD2" s="468"/>
      <c r="XBE2" s="468"/>
      <c r="XBF2" s="468"/>
      <c r="XBG2" s="468"/>
      <c r="XBH2" s="468"/>
      <c r="XBI2" s="468"/>
      <c r="XBJ2" s="468"/>
      <c r="XBK2" s="468"/>
      <c r="XBL2" s="468"/>
      <c r="XBM2" s="468"/>
      <c r="XBN2" s="468"/>
      <c r="XBO2" s="468"/>
      <c r="XBP2" s="468"/>
      <c r="XBQ2" s="468"/>
      <c r="XBR2" s="468"/>
      <c r="XBS2" s="468"/>
      <c r="XBT2" s="468"/>
      <c r="XBU2" s="468"/>
      <c r="XBV2" s="468"/>
      <c r="XBW2" s="468"/>
      <c r="XBX2" s="468"/>
      <c r="XBY2" s="468"/>
      <c r="XBZ2" s="468"/>
      <c r="XCA2" s="468"/>
      <c r="XCB2" s="468"/>
      <c r="XCC2" s="468"/>
      <c r="XCD2" s="468"/>
      <c r="XCE2" s="468"/>
      <c r="XCF2" s="468"/>
      <c r="XCG2" s="468"/>
      <c r="XCH2" s="468"/>
      <c r="XCI2" s="468"/>
      <c r="XCJ2" s="468"/>
      <c r="XCK2" s="468"/>
      <c r="XCL2" s="468"/>
      <c r="XCM2" s="468"/>
      <c r="XCN2" s="468"/>
      <c r="XCO2" s="468"/>
      <c r="XCP2" s="468"/>
      <c r="XCQ2" s="468"/>
      <c r="XCR2" s="468"/>
      <c r="XCS2" s="468"/>
      <c r="XCT2" s="468"/>
      <c r="XCU2" s="468"/>
      <c r="XCV2" s="468"/>
      <c r="XCW2" s="468"/>
      <c r="XCX2" s="468"/>
      <c r="XCY2" s="468"/>
      <c r="XCZ2" s="468"/>
      <c r="XDA2" s="468"/>
      <c r="XDB2" s="468"/>
      <c r="XDC2" s="468"/>
      <c r="XDD2" s="468"/>
      <c r="XDE2" s="468"/>
      <c r="XDF2" s="468"/>
      <c r="XDG2" s="468"/>
      <c r="XDH2" s="468"/>
      <c r="XDI2" s="468"/>
      <c r="XDJ2" s="468"/>
      <c r="XDK2" s="468"/>
      <c r="XDL2" s="468"/>
      <c r="XDM2" s="468"/>
      <c r="XDN2" s="468"/>
      <c r="XDO2" s="468"/>
      <c r="XDP2" s="468"/>
      <c r="XDQ2" s="468"/>
      <c r="XDR2" s="468"/>
      <c r="XDS2" s="468"/>
      <c r="XDT2" s="468"/>
      <c r="XDU2" s="468"/>
      <c r="XDV2" s="468"/>
      <c r="XDW2" s="468"/>
      <c r="XDX2" s="468"/>
      <c r="XDY2" s="468"/>
      <c r="XDZ2" s="468"/>
      <c r="XEA2" s="468"/>
      <c r="XEB2" s="468"/>
      <c r="XEC2" s="468"/>
      <c r="XED2" s="468"/>
      <c r="XEE2" s="468"/>
      <c r="XEF2" s="468"/>
      <c r="XEG2" s="468"/>
      <c r="XEH2" s="468"/>
      <c r="XEI2" s="468"/>
      <c r="XEJ2" s="468"/>
      <c r="XEK2" s="468"/>
      <c r="XEL2" s="468"/>
    </row>
    <row r="3" spans="1:16366" s="468" customFormat="1" ht="15" customHeight="1" x14ac:dyDescent="0.3">
      <c r="A3" s="460">
        <v>307</v>
      </c>
      <c r="B3" s="460" t="s">
        <v>977</v>
      </c>
      <c r="C3" s="460" t="s">
        <v>1029</v>
      </c>
      <c r="D3" s="460" t="s">
        <v>1106</v>
      </c>
      <c r="E3" s="460">
        <v>10</v>
      </c>
      <c r="F3" s="467"/>
      <c r="G3" s="460"/>
      <c r="H3" s="460"/>
      <c r="I3" s="460"/>
      <c r="J3" s="460"/>
      <c r="K3" s="458" t="s">
        <v>896</v>
      </c>
      <c r="L3" s="458"/>
      <c r="M3" s="460"/>
      <c r="N3" s="460"/>
      <c r="O3" s="460"/>
      <c r="P3" s="460"/>
      <c r="Q3" s="460"/>
      <c r="R3" s="460"/>
      <c r="S3" s="460"/>
      <c r="T3" s="460"/>
      <c r="U3" s="460"/>
      <c r="V3" s="460"/>
      <c r="W3" s="460"/>
      <c r="X3" s="483"/>
      <c r="Y3" s="460"/>
      <c r="Z3" s="460"/>
      <c r="AA3" s="460"/>
      <c r="AB3" s="460"/>
      <c r="AC3" s="460"/>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60"/>
      <c r="CE3" s="460"/>
      <c r="CF3" s="460"/>
      <c r="CG3" s="460"/>
      <c r="CH3" s="458"/>
      <c r="CI3" s="458"/>
      <c r="CJ3" s="458"/>
    </row>
    <row r="4" spans="1:16366" ht="15" customHeight="1" x14ac:dyDescent="0.3">
      <c r="A4" s="460">
        <v>377</v>
      </c>
      <c r="B4" s="460" t="s">
        <v>1129</v>
      </c>
      <c r="C4" s="460" t="s">
        <v>1130</v>
      </c>
      <c r="D4" s="460" t="s">
        <v>1191</v>
      </c>
      <c r="E4" s="460">
        <v>64</v>
      </c>
      <c r="F4" s="461"/>
      <c r="K4" s="458" t="s">
        <v>896</v>
      </c>
      <c r="X4" s="483"/>
    </row>
    <row r="5" spans="1:16366" ht="15" customHeight="1" x14ac:dyDescent="0.3">
      <c r="A5" s="460">
        <v>21</v>
      </c>
      <c r="B5" s="460" t="s">
        <v>624</v>
      </c>
      <c r="C5" s="460" t="s">
        <v>625</v>
      </c>
      <c r="D5" s="460" t="s">
        <v>684</v>
      </c>
      <c r="E5" s="460">
        <v>437</v>
      </c>
      <c r="F5" s="462">
        <v>44</v>
      </c>
      <c r="G5" s="460">
        <v>48</v>
      </c>
      <c r="H5" s="460">
        <v>132</v>
      </c>
      <c r="I5" s="460">
        <f>SUM(H5:H7)</f>
        <v>132</v>
      </c>
      <c r="J5" s="460">
        <f>SUM(E5:E7)</f>
        <v>511</v>
      </c>
      <c r="K5" s="458" t="s">
        <v>685</v>
      </c>
      <c r="L5" s="458" t="s">
        <v>686</v>
      </c>
      <c r="P5" s="512"/>
      <c r="Q5" s="517"/>
      <c r="R5" s="483"/>
      <c r="S5" s="483"/>
      <c r="U5" s="483"/>
      <c r="V5" s="483"/>
      <c r="X5" s="483"/>
      <c r="Y5" s="503"/>
      <c r="Z5" s="502"/>
      <c r="AA5" s="503"/>
      <c r="AB5" s="503"/>
      <c r="AC5" s="503"/>
      <c r="AD5" s="503"/>
      <c r="AE5" s="502"/>
      <c r="AF5" s="512"/>
      <c r="BF5" s="512"/>
      <c r="BG5" s="512"/>
      <c r="BH5" s="512"/>
      <c r="BT5" s="515"/>
      <c r="BV5" s="523"/>
      <c r="CA5" s="515"/>
    </row>
    <row r="6" spans="1:16366" ht="15" customHeight="1" x14ac:dyDescent="0.3">
      <c r="A6" s="460">
        <v>219</v>
      </c>
      <c r="B6" s="460" t="s">
        <v>977</v>
      </c>
      <c r="C6" s="460" t="s">
        <v>1010</v>
      </c>
      <c r="D6" s="460" t="s">
        <v>1014</v>
      </c>
      <c r="E6" s="460">
        <v>10</v>
      </c>
      <c r="F6" s="461"/>
      <c r="K6" s="458" t="s">
        <v>685</v>
      </c>
      <c r="L6" s="458" t="s">
        <v>686</v>
      </c>
      <c r="X6" s="483"/>
    </row>
    <row r="7" spans="1:16366" ht="15" customHeight="1" x14ac:dyDescent="0.3">
      <c r="A7" s="460">
        <v>389</v>
      </c>
      <c r="B7" s="460" t="s">
        <v>1129</v>
      </c>
      <c r="C7" s="460" t="s">
        <v>1130</v>
      </c>
      <c r="D7" s="460" t="s">
        <v>1206</v>
      </c>
      <c r="E7" s="460">
        <v>64</v>
      </c>
      <c r="F7" s="461"/>
      <c r="K7" s="458" t="s">
        <v>685</v>
      </c>
      <c r="L7" s="458" t="s">
        <v>686</v>
      </c>
      <c r="X7" s="483"/>
    </row>
    <row r="8" spans="1:16366" ht="15" customHeight="1" x14ac:dyDescent="0.3">
      <c r="A8" s="460">
        <v>106</v>
      </c>
      <c r="B8" s="460" t="s">
        <v>624</v>
      </c>
      <c r="C8" s="460" t="s">
        <v>845</v>
      </c>
      <c r="D8" s="460" t="s">
        <v>849</v>
      </c>
      <c r="E8" s="460">
        <v>605</v>
      </c>
      <c r="F8" s="462">
        <v>77</v>
      </c>
      <c r="G8" s="460">
        <v>72</v>
      </c>
      <c r="H8" s="460">
        <v>180</v>
      </c>
      <c r="I8" s="460">
        <f>SUM(H8:H11)</f>
        <v>180</v>
      </c>
      <c r="J8" s="460">
        <f>SUM(E8:E11)</f>
        <v>862</v>
      </c>
      <c r="K8" s="458" t="s">
        <v>850</v>
      </c>
      <c r="L8" s="458" t="s">
        <v>851</v>
      </c>
      <c r="X8" s="483"/>
      <c r="Y8" s="503"/>
      <c r="Z8" s="513"/>
      <c r="AA8" s="514"/>
      <c r="AB8" s="514"/>
      <c r="AC8" s="514"/>
      <c r="AD8" s="514"/>
      <c r="AE8" s="502"/>
      <c r="BJ8" s="517"/>
      <c r="BK8" s="512"/>
      <c r="BL8" s="517"/>
      <c r="BZ8" s="523"/>
      <c r="CA8" s="515"/>
      <c r="CE8" s="517"/>
      <c r="CF8" s="517"/>
      <c r="CG8" s="517"/>
    </row>
    <row r="9" spans="1:16366" ht="15" customHeight="1" x14ac:dyDescent="0.3">
      <c r="A9" s="460">
        <v>306</v>
      </c>
      <c r="B9" s="460" t="s">
        <v>977</v>
      </c>
      <c r="C9" s="460" t="s">
        <v>1029</v>
      </c>
      <c r="D9" s="460" t="s">
        <v>1105</v>
      </c>
      <c r="E9" s="460">
        <v>10</v>
      </c>
      <c r="F9" s="461"/>
      <c r="K9" s="458" t="s">
        <v>850</v>
      </c>
      <c r="L9" s="458" t="s">
        <v>851</v>
      </c>
      <c r="X9" s="483"/>
    </row>
    <row r="10" spans="1:16366" ht="15" customHeight="1" x14ac:dyDescent="0.3">
      <c r="A10" s="460">
        <v>466</v>
      </c>
      <c r="B10" s="460" t="s">
        <v>1129</v>
      </c>
      <c r="C10" s="460" t="s">
        <v>1130</v>
      </c>
      <c r="D10" s="460" t="s">
        <v>1298</v>
      </c>
      <c r="E10" s="460">
        <v>64</v>
      </c>
      <c r="F10" s="461"/>
      <c r="K10" s="458" t="s">
        <v>850</v>
      </c>
      <c r="L10" s="458" t="s">
        <v>851</v>
      </c>
      <c r="X10" s="483"/>
    </row>
    <row r="11" spans="1:16366" ht="15" customHeight="1" x14ac:dyDescent="0.3">
      <c r="A11" s="460">
        <v>485</v>
      </c>
      <c r="B11" s="460" t="s">
        <v>942</v>
      </c>
      <c r="C11" s="460" t="s">
        <v>845</v>
      </c>
      <c r="D11" s="460" t="s">
        <v>964</v>
      </c>
      <c r="E11" s="460">
        <v>183</v>
      </c>
      <c r="F11" s="461"/>
      <c r="G11" s="460">
        <v>22</v>
      </c>
      <c r="K11" s="458" t="s">
        <v>850</v>
      </c>
      <c r="L11" s="458" t="s">
        <v>851</v>
      </c>
      <c r="X11" s="483"/>
    </row>
    <row r="12" spans="1:16366" ht="15" customHeight="1" x14ac:dyDescent="0.3">
      <c r="A12" s="460">
        <v>22</v>
      </c>
      <c r="B12" s="460" t="s">
        <v>624</v>
      </c>
      <c r="C12" s="460" t="s">
        <v>625</v>
      </c>
      <c r="D12" s="460" t="s">
        <v>687</v>
      </c>
      <c r="E12" s="460">
        <v>784</v>
      </c>
      <c r="F12" s="462">
        <v>79</v>
      </c>
      <c r="G12" s="460">
        <v>91</v>
      </c>
      <c r="H12" s="460">
        <v>255</v>
      </c>
      <c r="I12" s="460">
        <f>SUM(H12:H14)</f>
        <v>255</v>
      </c>
      <c r="J12" s="460">
        <f>SUM(E12:E14)</f>
        <v>858</v>
      </c>
      <c r="K12" s="505" t="s">
        <v>688</v>
      </c>
      <c r="L12" s="458" t="s">
        <v>689</v>
      </c>
      <c r="R12" s="512"/>
      <c r="S12" s="512"/>
      <c r="T12" s="512"/>
      <c r="U12" s="512"/>
      <c r="V12" s="512"/>
      <c r="X12" s="483"/>
      <c r="Y12" s="503"/>
      <c r="Z12" s="502"/>
      <c r="AA12" s="503"/>
      <c r="AB12" s="503"/>
      <c r="AC12" s="503"/>
      <c r="AD12" s="503"/>
      <c r="AE12" s="502"/>
      <c r="BM12" s="517"/>
      <c r="BP12" s="517"/>
      <c r="BY12" s="517"/>
      <c r="BZ12" s="523"/>
      <c r="CA12" s="517"/>
      <c r="CE12" s="517"/>
      <c r="CF12" s="517"/>
      <c r="CG12" s="517"/>
    </row>
    <row r="13" spans="1:16366" ht="15" customHeight="1" x14ac:dyDescent="0.3">
      <c r="A13" s="460">
        <v>189</v>
      </c>
      <c r="B13" s="460" t="s">
        <v>977</v>
      </c>
      <c r="C13" s="460" t="s">
        <v>978</v>
      </c>
      <c r="D13" s="460" t="s">
        <v>983</v>
      </c>
      <c r="E13" s="460">
        <v>10</v>
      </c>
      <c r="F13" s="461"/>
      <c r="K13" s="458" t="s">
        <v>688</v>
      </c>
      <c r="L13" s="458" t="s">
        <v>689</v>
      </c>
      <c r="X13" s="483"/>
    </row>
    <row r="14" spans="1:16366" ht="15" customHeight="1" x14ac:dyDescent="0.3">
      <c r="A14" s="460">
        <v>416</v>
      </c>
      <c r="B14" s="460" t="s">
        <v>1129</v>
      </c>
      <c r="C14" s="460" t="s">
        <v>1130</v>
      </c>
      <c r="D14" s="460" t="s">
        <v>1238</v>
      </c>
      <c r="E14" s="460">
        <v>64</v>
      </c>
      <c r="F14" s="461"/>
      <c r="K14" s="458" t="s">
        <v>688</v>
      </c>
      <c r="L14" s="458" t="s">
        <v>689</v>
      </c>
      <c r="X14" s="483"/>
    </row>
    <row r="15" spans="1:16366" ht="15" customHeight="1" x14ac:dyDescent="0.3">
      <c r="A15" s="460">
        <v>14</v>
      </c>
      <c r="B15" s="460" t="s">
        <v>624</v>
      </c>
      <c r="C15" s="460" t="s">
        <v>625</v>
      </c>
      <c r="D15" s="460" t="s">
        <v>664</v>
      </c>
      <c r="E15" s="460">
        <v>916</v>
      </c>
      <c r="F15" s="462">
        <v>106</v>
      </c>
      <c r="G15" s="460">
        <v>105</v>
      </c>
      <c r="H15" s="460">
        <v>260</v>
      </c>
      <c r="I15" s="460">
        <f>SUM(H15:H17)</f>
        <v>260</v>
      </c>
      <c r="J15" s="460">
        <f>SUM(E15:E17)</f>
        <v>990</v>
      </c>
      <c r="K15" s="458" t="s">
        <v>665</v>
      </c>
      <c r="L15" s="458" t="s">
        <v>666</v>
      </c>
      <c r="X15" s="483"/>
      <c r="Y15" s="503"/>
      <c r="Z15" s="513"/>
      <c r="AA15" s="514"/>
      <c r="AB15" s="503"/>
      <c r="AC15" s="503"/>
      <c r="AD15" s="514"/>
      <c r="AE15" s="513"/>
      <c r="AH15" s="512"/>
      <c r="AJ15" s="512"/>
      <c r="AP15" s="512"/>
      <c r="BF15" s="512"/>
      <c r="BG15" s="512"/>
      <c r="BR15" s="515"/>
      <c r="BS15" s="517"/>
      <c r="BU15" s="517"/>
      <c r="BV15" s="517"/>
      <c r="BX15" s="523"/>
      <c r="CB15" s="515"/>
      <c r="CC15" s="515"/>
      <c r="CD15" s="517"/>
      <c r="CG15" s="512"/>
    </row>
    <row r="16" spans="1:16366" ht="15" customHeight="1" x14ac:dyDescent="0.3">
      <c r="A16" s="460">
        <v>202</v>
      </c>
      <c r="B16" s="460" t="s">
        <v>977</v>
      </c>
      <c r="C16" s="460" t="s">
        <v>978</v>
      </c>
      <c r="D16" s="460" t="s">
        <v>996</v>
      </c>
      <c r="E16" s="460">
        <v>10</v>
      </c>
      <c r="F16" s="461"/>
      <c r="K16" s="458" t="s">
        <v>665</v>
      </c>
      <c r="L16" s="458" t="s">
        <v>666</v>
      </c>
      <c r="X16" s="483"/>
    </row>
    <row r="17" spans="1:85" ht="15" customHeight="1" x14ac:dyDescent="0.3">
      <c r="A17" s="460">
        <v>391</v>
      </c>
      <c r="B17" s="460" t="s">
        <v>1129</v>
      </c>
      <c r="C17" s="460" t="s">
        <v>1130</v>
      </c>
      <c r="D17" s="460" t="s">
        <v>1208</v>
      </c>
      <c r="E17" s="460">
        <v>64</v>
      </c>
      <c r="F17" s="461"/>
      <c r="K17" s="458" t="s">
        <v>665</v>
      </c>
      <c r="L17" s="458" t="s">
        <v>666</v>
      </c>
      <c r="X17" s="483"/>
    </row>
    <row r="18" spans="1:85" ht="15" customHeight="1" x14ac:dyDescent="0.3">
      <c r="A18" s="460">
        <v>402</v>
      </c>
      <c r="B18" s="460" t="s">
        <v>1129</v>
      </c>
      <c r="C18" s="460" t="s">
        <v>1130</v>
      </c>
      <c r="D18" s="460" t="s">
        <v>1219</v>
      </c>
      <c r="E18" s="460">
        <v>64</v>
      </c>
      <c r="F18" s="461"/>
      <c r="I18" s="460">
        <f>SUM(H18)</f>
        <v>0</v>
      </c>
      <c r="J18" s="460">
        <f>SUM(E18)</f>
        <v>64</v>
      </c>
      <c r="K18" s="499" t="s">
        <v>1220</v>
      </c>
      <c r="L18" s="497" t="s">
        <v>744</v>
      </c>
      <c r="M18" s="498"/>
      <c r="O18" s="496"/>
      <c r="P18" s="496"/>
      <c r="Q18" s="496"/>
      <c r="R18" s="496"/>
      <c r="S18" s="496"/>
      <c r="T18" s="535"/>
      <c r="U18" s="496"/>
      <c r="V18" s="496"/>
      <c r="W18" s="496"/>
      <c r="X18" s="496"/>
      <c r="Y18" s="503"/>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c r="CB18" s="496"/>
      <c r="CC18" s="496"/>
      <c r="CD18" s="496"/>
      <c r="CE18" s="496"/>
      <c r="CF18" s="496"/>
      <c r="CG18" s="496"/>
    </row>
    <row r="19" spans="1:85" ht="15" customHeight="1" x14ac:dyDescent="0.3">
      <c r="A19" s="460">
        <v>46</v>
      </c>
      <c r="B19" s="460" t="s">
        <v>624</v>
      </c>
      <c r="C19" s="460" t="s">
        <v>625</v>
      </c>
      <c r="D19" s="460" t="s">
        <v>748</v>
      </c>
      <c r="E19" s="460">
        <v>1181</v>
      </c>
      <c r="F19" s="462">
        <v>171</v>
      </c>
      <c r="G19" s="460">
        <v>128</v>
      </c>
      <c r="H19" s="460">
        <v>558</v>
      </c>
      <c r="I19" s="460">
        <f>SUM(H19:H22)</f>
        <v>558</v>
      </c>
      <c r="J19" s="460">
        <f>SUM(E19:E22)</f>
        <v>1319</v>
      </c>
      <c r="K19" s="458" t="s">
        <v>749</v>
      </c>
      <c r="L19" s="458" t="s">
        <v>663</v>
      </c>
      <c r="S19" s="512"/>
      <c r="T19" s="512"/>
      <c r="U19" s="512"/>
      <c r="V19" s="512"/>
      <c r="X19" s="483"/>
      <c r="Y19" s="502"/>
      <c r="Z19" s="502"/>
      <c r="AA19" s="503"/>
      <c r="AB19" s="503"/>
      <c r="AC19" s="503"/>
      <c r="AD19" s="503"/>
      <c r="AE19" s="502"/>
      <c r="BO19" s="517"/>
      <c r="CA19" s="515"/>
      <c r="CE19" s="523"/>
      <c r="CF19" s="523"/>
      <c r="CG19" s="523"/>
    </row>
    <row r="20" spans="1:85" ht="15" customHeight="1" x14ac:dyDescent="0.3">
      <c r="A20" s="460">
        <v>191</v>
      </c>
      <c r="B20" s="460" t="s">
        <v>977</v>
      </c>
      <c r="C20" s="460" t="s">
        <v>978</v>
      </c>
      <c r="D20" s="460" t="s">
        <v>985</v>
      </c>
      <c r="E20" s="460">
        <v>10</v>
      </c>
      <c r="F20" s="461"/>
      <c r="K20" s="458" t="s">
        <v>749</v>
      </c>
      <c r="L20" s="458" t="s">
        <v>663</v>
      </c>
      <c r="X20" s="483"/>
    </row>
    <row r="21" spans="1:85" ht="15" customHeight="1" x14ac:dyDescent="0.3">
      <c r="A21" s="460">
        <v>376</v>
      </c>
      <c r="B21" s="460" t="s">
        <v>1129</v>
      </c>
      <c r="C21" s="460" t="s">
        <v>1130</v>
      </c>
      <c r="D21" s="460" t="s">
        <v>1190</v>
      </c>
      <c r="E21" s="460">
        <v>64</v>
      </c>
      <c r="F21" s="461"/>
      <c r="K21" s="458" t="s">
        <v>749</v>
      </c>
      <c r="L21" s="458" t="s">
        <v>663</v>
      </c>
      <c r="X21" s="483"/>
    </row>
    <row r="22" spans="1:85" ht="15" customHeight="1" x14ac:dyDescent="0.3">
      <c r="A22" s="460">
        <v>474</v>
      </c>
      <c r="B22" s="467" t="s">
        <v>1129</v>
      </c>
      <c r="C22" s="467" t="s">
        <v>1130</v>
      </c>
      <c r="D22" s="467" t="s">
        <v>1306</v>
      </c>
      <c r="E22" s="467">
        <v>64</v>
      </c>
      <c r="F22" s="461"/>
      <c r="G22" s="467"/>
      <c r="J22" s="467"/>
      <c r="K22" s="468" t="s">
        <v>749</v>
      </c>
      <c r="L22" s="458" t="s">
        <v>663</v>
      </c>
      <c r="X22" s="483"/>
    </row>
    <row r="23" spans="1:85" ht="15" customHeight="1" x14ac:dyDescent="0.3">
      <c r="A23" s="460">
        <v>108</v>
      </c>
      <c r="B23" s="460" t="s">
        <v>624</v>
      </c>
      <c r="C23" s="460" t="s">
        <v>845</v>
      </c>
      <c r="D23" s="460" t="s">
        <v>629</v>
      </c>
      <c r="E23" s="460">
        <v>271</v>
      </c>
      <c r="F23" s="462">
        <v>50</v>
      </c>
      <c r="G23" s="460">
        <v>31</v>
      </c>
      <c r="H23" s="460">
        <v>93</v>
      </c>
      <c r="I23" s="460">
        <f>SUM(H23:H24)</f>
        <v>93</v>
      </c>
      <c r="J23" s="460">
        <f>SUM(E23:E24)</f>
        <v>281</v>
      </c>
      <c r="K23" s="506" t="s">
        <v>854</v>
      </c>
      <c r="L23" s="497" t="s">
        <v>829</v>
      </c>
      <c r="M23" s="498"/>
      <c r="N23" s="496"/>
      <c r="O23" s="496"/>
      <c r="P23" s="496"/>
      <c r="Q23" s="496"/>
      <c r="R23" s="496"/>
      <c r="S23" s="496"/>
      <c r="T23" s="535"/>
      <c r="U23" s="496"/>
      <c r="V23" s="496"/>
      <c r="W23" s="496"/>
      <c r="X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row>
    <row r="24" spans="1:85" ht="15" customHeight="1" x14ac:dyDescent="0.3">
      <c r="A24" s="460">
        <v>237</v>
      </c>
      <c r="B24" s="460" t="s">
        <v>977</v>
      </c>
      <c r="C24" s="460" t="s">
        <v>1032</v>
      </c>
      <c r="D24" s="460" t="s">
        <v>1035</v>
      </c>
      <c r="E24" s="460">
        <v>10</v>
      </c>
      <c r="F24" s="461"/>
      <c r="K24" s="458" t="s">
        <v>854</v>
      </c>
      <c r="L24" s="458" t="s">
        <v>829</v>
      </c>
      <c r="X24" s="483"/>
    </row>
    <row r="25" spans="1:85" ht="15" customHeight="1" x14ac:dyDescent="0.3">
      <c r="A25" s="460">
        <v>438</v>
      </c>
      <c r="B25" s="460" t="s">
        <v>1129</v>
      </c>
      <c r="C25" s="460" t="s">
        <v>1130</v>
      </c>
      <c r="D25" s="460" t="s">
        <v>1263</v>
      </c>
      <c r="E25" s="460">
        <v>64</v>
      </c>
      <c r="F25" s="461"/>
      <c r="I25" s="460">
        <f>SUM(H25)</f>
        <v>0</v>
      </c>
      <c r="J25" s="460">
        <f>SUM(E25)</f>
        <v>64</v>
      </c>
      <c r="K25" s="499" t="s">
        <v>1264</v>
      </c>
      <c r="L25" s="497" t="s">
        <v>1265</v>
      </c>
      <c r="M25" s="498"/>
      <c r="O25" s="496"/>
      <c r="P25" s="496"/>
      <c r="Q25" s="496"/>
      <c r="R25" s="496"/>
      <c r="S25" s="496"/>
      <c r="T25" s="535"/>
      <c r="U25" s="496"/>
      <c r="V25" s="496"/>
      <c r="W25" s="496"/>
      <c r="X25" s="496"/>
      <c r="Y25" s="503"/>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6"/>
      <c r="BN25" s="496"/>
      <c r="BO25" s="496"/>
      <c r="BP25" s="496"/>
      <c r="BQ25" s="496"/>
      <c r="BR25" s="496"/>
      <c r="BS25" s="496"/>
      <c r="BT25" s="496"/>
      <c r="BU25" s="496"/>
      <c r="BV25" s="496"/>
      <c r="BW25" s="496"/>
      <c r="BX25" s="496"/>
      <c r="BY25" s="496"/>
      <c r="BZ25" s="496"/>
      <c r="CA25" s="496"/>
      <c r="CB25" s="496"/>
      <c r="CC25" s="496"/>
      <c r="CD25" s="496"/>
      <c r="CE25" s="496"/>
      <c r="CF25" s="496"/>
      <c r="CG25" s="496"/>
    </row>
    <row r="26" spans="1:85" ht="15" customHeight="1" x14ac:dyDescent="0.3">
      <c r="A26" s="460">
        <v>125</v>
      </c>
      <c r="B26" s="460" t="s">
        <v>624</v>
      </c>
      <c r="C26" s="460" t="s">
        <v>845</v>
      </c>
      <c r="D26" s="460" t="s">
        <v>687</v>
      </c>
      <c r="E26" s="460">
        <v>583</v>
      </c>
      <c r="F26" s="462">
        <v>59</v>
      </c>
      <c r="G26" s="460">
        <v>66</v>
      </c>
      <c r="H26" s="460">
        <v>293</v>
      </c>
      <c r="I26" s="460">
        <f>SUM(H26:H28)</f>
        <v>293</v>
      </c>
      <c r="J26" s="460">
        <f>SUM(E26:E28)</f>
        <v>657</v>
      </c>
      <c r="K26" s="506" t="s">
        <v>876</v>
      </c>
      <c r="L26" s="497" t="s">
        <v>877</v>
      </c>
      <c r="M26" s="498"/>
      <c r="N26" s="496"/>
      <c r="O26" s="496"/>
      <c r="P26" s="496"/>
      <c r="Q26" s="496"/>
      <c r="R26" s="496"/>
      <c r="S26" s="496"/>
      <c r="T26" s="496"/>
      <c r="U26" s="496"/>
      <c r="V26" s="496"/>
      <c r="W26" s="496"/>
      <c r="X26" s="496"/>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496"/>
      <c r="BM26" s="496"/>
      <c r="BN26" s="496"/>
      <c r="BO26" s="496"/>
      <c r="BP26" s="496"/>
      <c r="BQ26" s="496"/>
      <c r="BR26" s="496"/>
      <c r="BS26" s="496"/>
      <c r="BT26" s="496"/>
      <c r="BU26" s="496"/>
      <c r="BV26" s="496"/>
      <c r="BW26" s="496"/>
      <c r="BX26" s="496"/>
      <c r="BY26" s="496"/>
      <c r="BZ26" s="496"/>
      <c r="CA26" s="496"/>
      <c r="CB26" s="496"/>
      <c r="CC26" s="496"/>
      <c r="CD26" s="496"/>
      <c r="CE26" s="496"/>
      <c r="CF26" s="496"/>
      <c r="CG26" s="496"/>
    </row>
    <row r="27" spans="1:85" ht="15" customHeight="1" x14ac:dyDescent="0.3">
      <c r="A27" s="460">
        <v>313</v>
      </c>
      <c r="B27" s="460" t="s">
        <v>977</v>
      </c>
      <c r="C27" s="460" t="s">
        <v>1032</v>
      </c>
      <c r="D27" s="460" t="s">
        <v>1112</v>
      </c>
      <c r="E27" s="460">
        <v>10</v>
      </c>
      <c r="F27" s="461"/>
      <c r="K27" s="458" t="s">
        <v>876</v>
      </c>
      <c r="L27" s="458" t="s">
        <v>877</v>
      </c>
      <c r="X27" s="483"/>
    </row>
    <row r="28" spans="1:85" ht="15" customHeight="1" x14ac:dyDescent="0.3">
      <c r="A28" s="460">
        <v>440</v>
      </c>
      <c r="B28" s="460" t="s">
        <v>1129</v>
      </c>
      <c r="C28" s="460" t="s">
        <v>1130</v>
      </c>
      <c r="D28" s="460" t="s">
        <v>1268</v>
      </c>
      <c r="E28" s="460">
        <v>64</v>
      </c>
      <c r="F28" s="461"/>
      <c r="K28" s="458" t="s">
        <v>876</v>
      </c>
      <c r="L28" s="458" t="s">
        <v>877</v>
      </c>
      <c r="X28" s="483"/>
      <c r="Y28" s="503"/>
    </row>
    <row r="29" spans="1:85" ht="15" customHeight="1" x14ac:dyDescent="0.3">
      <c r="A29" s="460">
        <v>100</v>
      </c>
      <c r="B29" s="460" t="s">
        <v>624</v>
      </c>
      <c r="C29" s="460" t="s">
        <v>784</v>
      </c>
      <c r="D29" s="460" t="s">
        <v>739</v>
      </c>
      <c r="E29" s="460">
        <v>757</v>
      </c>
      <c r="F29" s="462">
        <v>74</v>
      </c>
      <c r="G29" s="460">
        <v>80</v>
      </c>
      <c r="H29" s="460">
        <v>498</v>
      </c>
      <c r="I29" s="460">
        <f>SUM(H29:H31)</f>
        <v>498</v>
      </c>
      <c r="J29" s="460">
        <f>SUM(E29:E31)</f>
        <v>831</v>
      </c>
      <c r="K29" s="458" t="s">
        <v>834</v>
      </c>
      <c r="L29" s="458" t="s">
        <v>706</v>
      </c>
      <c r="Q29" s="515"/>
      <c r="T29" s="512"/>
      <c r="X29" s="483"/>
      <c r="Y29" s="513"/>
      <c r="Z29" s="502"/>
      <c r="AA29" s="503"/>
      <c r="AB29" s="503"/>
      <c r="AC29" s="503"/>
      <c r="AD29" s="503"/>
      <c r="AE29" s="502"/>
      <c r="BQ29" s="515"/>
      <c r="BR29" s="515"/>
      <c r="BS29" s="515"/>
      <c r="BT29" s="515"/>
      <c r="BV29" s="523"/>
      <c r="BW29" s="523"/>
      <c r="BX29" s="523"/>
      <c r="BY29" s="523"/>
      <c r="CB29" s="517"/>
      <c r="CC29" s="517"/>
      <c r="CD29" s="517"/>
      <c r="CE29" s="517"/>
      <c r="CF29" s="517"/>
      <c r="CG29" s="517"/>
    </row>
    <row r="30" spans="1:85" ht="15" customHeight="1" x14ac:dyDescent="0.3">
      <c r="A30" s="460">
        <v>255</v>
      </c>
      <c r="B30" s="460" t="s">
        <v>977</v>
      </c>
      <c r="C30" s="460" t="s">
        <v>978</v>
      </c>
      <c r="D30" s="460" t="s">
        <v>1053</v>
      </c>
      <c r="E30" s="460">
        <v>10</v>
      </c>
      <c r="F30" s="461"/>
      <c r="K30" s="458" t="s">
        <v>834</v>
      </c>
      <c r="L30" s="458" t="s">
        <v>706</v>
      </c>
      <c r="X30" s="483"/>
      <c r="Y30" s="503"/>
    </row>
    <row r="31" spans="1:85" ht="15" customHeight="1" x14ac:dyDescent="0.3">
      <c r="A31" s="460">
        <v>462</v>
      </c>
      <c r="B31" s="460" t="s">
        <v>1129</v>
      </c>
      <c r="C31" s="460" t="s">
        <v>1130</v>
      </c>
      <c r="D31" s="460" t="s">
        <v>1293</v>
      </c>
      <c r="E31" s="460">
        <v>64</v>
      </c>
      <c r="F31" s="461"/>
      <c r="K31" s="458" t="s">
        <v>834</v>
      </c>
      <c r="L31" s="458" t="s">
        <v>706</v>
      </c>
      <c r="X31" s="483"/>
    </row>
    <row r="32" spans="1:85" ht="15" customHeight="1" x14ac:dyDescent="0.3">
      <c r="A32" s="460">
        <v>51</v>
      </c>
      <c r="B32" s="460" t="s">
        <v>624</v>
      </c>
      <c r="C32" s="460" t="s">
        <v>753</v>
      </c>
      <c r="D32" s="460" t="s">
        <v>661</v>
      </c>
      <c r="E32" s="460">
        <v>608</v>
      </c>
      <c r="F32" s="462">
        <v>63</v>
      </c>
      <c r="G32" s="460">
        <v>68</v>
      </c>
      <c r="H32" s="460">
        <v>442</v>
      </c>
      <c r="I32" s="460">
        <f>SUM(H32:H33)</f>
        <v>442</v>
      </c>
      <c r="J32" s="460">
        <f>SUM(E32:E33)</f>
        <v>618</v>
      </c>
      <c r="K32" s="458" t="s">
        <v>760</v>
      </c>
      <c r="L32" s="458" t="s">
        <v>761</v>
      </c>
      <c r="X32" s="483"/>
      <c r="Y32" s="502"/>
      <c r="Z32" s="502"/>
      <c r="AA32" s="503"/>
      <c r="AB32" s="503"/>
      <c r="AC32" s="503"/>
      <c r="AD32" s="503"/>
      <c r="AE32" s="502"/>
      <c r="BF32" s="512"/>
      <c r="BG32" s="512"/>
      <c r="BH32" s="512"/>
      <c r="BI32" s="512"/>
      <c r="BQ32" s="515"/>
      <c r="BR32" s="515"/>
      <c r="BS32" s="515"/>
      <c r="BT32" s="515"/>
      <c r="BV32" s="523"/>
      <c r="CE32" s="523"/>
      <c r="CF32" s="523"/>
      <c r="CG32" s="523"/>
    </row>
    <row r="33" spans="1:85" ht="15" customHeight="1" x14ac:dyDescent="0.3">
      <c r="A33" s="460">
        <v>302</v>
      </c>
      <c r="B33" s="460" t="s">
        <v>977</v>
      </c>
      <c r="C33" s="460" t="s">
        <v>1010</v>
      </c>
      <c r="D33" s="460" t="s">
        <v>1101</v>
      </c>
      <c r="E33" s="460">
        <v>10</v>
      </c>
      <c r="F33" s="461"/>
      <c r="K33" s="458" t="s">
        <v>760</v>
      </c>
      <c r="L33" s="458" t="s">
        <v>761</v>
      </c>
      <c r="X33" s="483"/>
    </row>
    <row r="34" spans="1:85" ht="15" customHeight="1" x14ac:dyDescent="0.3">
      <c r="A34" s="460">
        <v>26</v>
      </c>
      <c r="B34" s="460" t="s">
        <v>624</v>
      </c>
      <c r="C34" s="460" t="s">
        <v>625</v>
      </c>
      <c r="D34" s="460" t="s">
        <v>697</v>
      </c>
      <c r="E34" s="460">
        <v>935</v>
      </c>
      <c r="F34" s="462">
        <v>106</v>
      </c>
      <c r="G34" s="460">
        <v>105</v>
      </c>
      <c r="H34" s="460">
        <v>325</v>
      </c>
      <c r="I34" s="460">
        <f>SUM(H34:H37)</f>
        <v>325</v>
      </c>
      <c r="J34" s="460">
        <f>SUM(E34:E37)</f>
        <v>1073</v>
      </c>
      <c r="K34" s="458" t="s">
        <v>698</v>
      </c>
      <c r="L34" s="458" t="s">
        <v>699</v>
      </c>
      <c r="Q34" s="515"/>
      <c r="R34" s="512"/>
      <c r="X34" s="483"/>
      <c r="Y34" s="503"/>
      <c r="Z34" s="502"/>
      <c r="AA34" s="503"/>
      <c r="AB34" s="503"/>
      <c r="AC34" s="503"/>
      <c r="AD34" s="503"/>
      <c r="AE34" s="502"/>
      <c r="AG34" s="512"/>
      <c r="BF34" s="512"/>
      <c r="BG34" s="512"/>
      <c r="BH34" s="512"/>
      <c r="BO34" s="517"/>
    </row>
    <row r="35" spans="1:85" ht="15" customHeight="1" x14ac:dyDescent="0.3">
      <c r="A35" s="460">
        <v>198</v>
      </c>
      <c r="B35" s="460" t="s">
        <v>977</v>
      </c>
      <c r="C35" s="460" t="s">
        <v>978</v>
      </c>
      <c r="D35" s="460" t="s">
        <v>992</v>
      </c>
      <c r="E35" s="460">
        <v>10</v>
      </c>
      <c r="F35" s="461"/>
      <c r="K35" s="458" t="s">
        <v>698</v>
      </c>
      <c r="L35" s="458" t="s">
        <v>699</v>
      </c>
      <c r="X35" s="483"/>
    </row>
    <row r="36" spans="1:85" ht="15" customHeight="1" x14ac:dyDescent="0.3">
      <c r="A36" s="460">
        <v>390</v>
      </c>
      <c r="B36" s="460" t="s">
        <v>1129</v>
      </c>
      <c r="C36" s="460" t="s">
        <v>1130</v>
      </c>
      <c r="D36" s="460" t="s">
        <v>1207</v>
      </c>
      <c r="E36" s="460">
        <v>64</v>
      </c>
      <c r="F36" s="461"/>
      <c r="K36" s="458" t="s">
        <v>698</v>
      </c>
      <c r="L36" s="458" t="s">
        <v>699</v>
      </c>
      <c r="X36" s="483"/>
    </row>
    <row r="37" spans="1:85" ht="15" customHeight="1" x14ac:dyDescent="0.3">
      <c r="A37" s="460">
        <v>400</v>
      </c>
      <c r="B37" s="460" t="s">
        <v>1129</v>
      </c>
      <c r="C37" s="460" t="s">
        <v>1130</v>
      </c>
      <c r="D37" s="460" t="s">
        <v>1217</v>
      </c>
      <c r="E37" s="460">
        <v>64</v>
      </c>
      <c r="F37" s="461"/>
      <c r="K37" s="458" t="s">
        <v>698</v>
      </c>
      <c r="L37" s="458" t="s">
        <v>699</v>
      </c>
      <c r="X37" s="483"/>
      <c r="Y37" s="503"/>
    </row>
    <row r="38" spans="1:85" ht="15" customHeight="1" x14ac:dyDescent="0.3">
      <c r="A38" s="460">
        <v>69</v>
      </c>
      <c r="B38" s="460" t="s">
        <v>624</v>
      </c>
      <c r="C38" s="460" t="s">
        <v>784</v>
      </c>
      <c r="D38" s="460" t="s">
        <v>638</v>
      </c>
      <c r="E38" s="460">
        <v>377</v>
      </c>
      <c r="F38" s="462">
        <v>41</v>
      </c>
      <c r="G38" s="460">
        <v>43</v>
      </c>
      <c r="H38" s="460">
        <v>122</v>
      </c>
      <c r="I38" s="460">
        <f>SUM(H38:H40)</f>
        <v>122</v>
      </c>
      <c r="J38" s="460">
        <f>SUM(E38:E40)</f>
        <v>451</v>
      </c>
      <c r="K38" s="458" t="s">
        <v>790</v>
      </c>
      <c r="L38" s="458" t="s">
        <v>791</v>
      </c>
      <c r="N38" s="512"/>
      <c r="R38" s="512"/>
      <c r="S38" s="512"/>
      <c r="T38" s="512"/>
      <c r="U38" s="512"/>
      <c r="V38" s="512"/>
      <c r="X38" s="483"/>
      <c r="Y38" s="513"/>
      <c r="Z38" s="513"/>
      <c r="AA38" s="514"/>
      <c r="AB38" s="514"/>
      <c r="AC38" s="514"/>
      <c r="AD38" s="514"/>
      <c r="AE38" s="513"/>
      <c r="BH38" s="512"/>
      <c r="BI38" s="512"/>
      <c r="BT38" s="515"/>
      <c r="BV38" s="517"/>
      <c r="BX38" s="517"/>
      <c r="CB38" s="517"/>
      <c r="CC38" s="517"/>
      <c r="CD38" s="517"/>
    </row>
    <row r="39" spans="1:85" ht="15" customHeight="1" x14ac:dyDescent="0.3">
      <c r="A39" s="460">
        <v>259</v>
      </c>
      <c r="B39" s="460" t="s">
        <v>977</v>
      </c>
      <c r="C39" s="460" t="s">
        <v>978</v>
      </c>
      <c r="D39" s="460" t="s">
        <v>1057</v>
      </c>
      <c r="E39" s="460">
        <v>10</v>
      </c>
      <c r="F39" s="461"/>
      <c r="K39" s="458" t="s">
        <v>790</v>
      </c>
      <c r="L39" s="458" t="s">
        <v>791</v>
      </c>
      <c r="X39" s="483"/>
    </row>
    <row r="40" spans="1:85" ht="15" customHeight="1" x14ac:dyDescent="0.3">
      <c r="A40" s="460">
        <v>414</v>
      </c>
      <c r="B40" s="460" t="s">
        <v>1129</v>
      </c>
      <c r="C40" s="460" t="s">
        <v>1130</v>
      </c>
      <c r="D40" s="460" t="s">
        <v>1236</v>
      </c>
      <c r="E40" s="460">
        <v>64</v>
      </c>
      <c r="F40" s="461"/>
      <c r="K40" s="458" t="s">
        <v>790</v>
      </c>
      <c r="L40" s="458" t="s">
        <v>791</v>
      </c>
      <c r="X40" s="483"/>
    </row>
    <row r="41" spans="1:85" ht="15" customHeight="1" x14ac:dyDescent="0.3">
      <c r="A41" s="460">
        <v>115</v>
      </c>
      <c r="B41" s="460" t="s">
        <v>624</v>
      </c>
      <c r="C41" s="460" t="s">
        <v>845</v>
      </c>
      <c r="D41" s="460" t="s">
        <v>652</v>
      </c>
      <c r="E41" s="460">
        <v>571</v>
      </c>
      <c r="F41" s="462">
        <v>59</v>
      </c>
      <c r="G41" s="460">
        <v>66</v>
      </c>
      <c r="H41" s="460">
        <v>229</v>
      </c>
      <c r="I41" s="460">
        <f>SUM(H41:H43)</f>
        <v>229</v>
      </c>
      <c r="J41" s="460">
        <f>SUM(E41:E43)</f>
        <v>645</v>
      </c>
      <c r="K41" s="458" t="s">
        <v>864</v>
      </c>
      <c r="L41" s="458" t="s">
        <v>796</v>
      </c>
      <c r="X41" s="483"/>
      <c r="Y41" s="502"/>
      <c r="Z41" s="502"/>
      <c r="AA41" s="503"/>
      <c r="AB41" s="503"/>
      <c r="AC41" s="503"/>
      <c r="AD41" s="503"/>
      <c r="AE41" s="502"/>
      <c r="BI41" s="516"/>
      <c r="BJ41" s="515"/>
      <c r="BK41" s="515"/>
      <c r="BL41" s="515"/>
      <c r="BM41" s="515"/>
      <c r="BN41" s="515"/>
      <c r="BW41" s="515"/>
      <c r="BY41" s="523"/>
      <c r="CE41" s="523"/>
      <c r="CF41" s="523"/>
      <c r="CG41" s="523"/>
    </row>
    <row r="42" spans="1:85" ht="15" customHeight="1" x14ac:dyDescent="0.3">
      <c r="A42" s="460">
        <v>240</v>
      </c>
      <c r="B42" s="460" t="s">
        <v>977</v>
      </c>
      <c r="C42" s="460" t="s">
        <v>1032</v>
      </c>
      <c r="D42" s="460" t="s">
        <v>1038</v>
      </c>
      <c r="E42" s="460">
        <v>10</v>
      </c>
      <c r="F42" s="461"/>
      <c r="K42" s="458" t="s">
        <v>864</v>
      </c>
      <c r="L42" s="458" t="s">
        <v>796</v>
      </c>
      <c r="X42" s="483"/>
    </row>
    <row r="43" spans="1:85" ht="15" customHeight="1" x14ac:dyDescent="0.3">
      <c r="A43" s="460">
        <v>335</v>
      </c>
      <c r="B43" s="460" t="s">
        <v>1129</v>
      </c>
      <c r="C43" s="460" t="s">
        <v>1130</v>
      </c>
      <c r="D43" s="460" t="s">
        <v>1137</v>
      </c>
      <c r="E43" s="460">
        <v>64</v>
      </c>
      <c r="F43" s="461"/>
      <c r="K43" s="458" t="s">
        <v>864</v>
      </c>
      <c r="L43" s="458" t="s">
        <v>796</v>
      </c>
      <c r="X43" s="483"/>
      <c r="Y43" s="467"/>
    </row>
    <row r="44" spans="1:85" ht="15" customHeight="1" x14ac:dyDescent="0.3">
      <c r="A44" s="460">
        <v>13</v>
      </c>
      <c r="B44" s="460" t="s">
        <v>624</v>
      </c>
      <c r="C44" s="460" t="s">
        <v>625</v>
      </c>
      <c r="D44" s="460" t="s">
        <v>661</v>
      </c>
      <c r="E44" s="460">
        <v>274</v>
      </c>
      <c r="F44" s="462">
        <v>30</v>
      </c>
      <c r="G44" s="460">
        <v>31</v>
      </c>
      <c r="H44" s="460">
        <v>78</v>
      </c>
      <c r="I44" s="460">
        <f>SUM(H44:H45)</f>
        <v>78</v>
      </c>
      <c r="J44" s="460">
        <f>SUM(E44:E45)</f>
        <v>284</v>
      </c>
      <c r="K44" s="499" t="s">
        <v>662</v>
      </c>
      <c r="L44" s="497" t="s">
        <v>663</v>
      </c>
      <c r="M44" s="498"/>
      <c r="O44" s="496"/>
      <c r="P44" s="496"/>
      <c r="Q44" s="496"/>
      <c r="R44" s="496"/>
      <c r="S44" s="496"/>
      <c r="W44" s="496"/>
      <c r="X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6"/>
      <c r="BN44" s="496"/>
      <c r="BO44" s="496"/>
      <c r="BP44" s="496"/>
      <c r="BQ44" s="496"/>
      <c r="BR44" s="496"/>
      <c r="BS44" s="496"/>
      <c r="BT44" s="496"/>
      <c r="BU44" s="496"/>
      <c r="BV44" s="496"/>
      <c r="BW44" s="496"/>
      <c r="BX44" s="496"/>
      <c r="BY44" s="496"/>
      <c r="BZ44" s="496"/>
      <c r="CA44" s="496"/>
      <c r="CB44" s="496"/>
      <c r="CC44" s="496"/>
      <c r="CD44" s="496"/>
      <c r="CE44" s="496"/>
      <c r="CF44" s="496"/>
      <c r="CG44" s="496"/>
    </row>
    <row r="45" spans="1:85" ht="15" customHeight="1" x14ac:dyDescent="0.3">
      <c r="A45" s="460">
        <v>206</v>
      </c>
      <c r="B45" s="460" t="s">
        <v>977</v>
      </c>
      <c r="C45" s="460" t="s">
        <v>978</v>
      </c>
      <c r="D45" s="460" t="s">
        <v>1000</v>
      </c>
      <c r="E45" s="460">
        <v>10</v>
      </c>
      <c r="F45" s="461"/>
      <c r="K45" s="458" t="s">
        <v>662</v>
      </c>
      <c r="L45" s="458" t="s">
        <v>663</v>
      </c>
      <c r="X45" s="483"/>
    </row>
    <row r="46" spans="1:85" ht="15" customHeight="1" x14ac:dyDescent="0.3">
      <c r="A46" s="460">
        <v>103</v>
      </c>
      <c r="B46" s="460" t="s">
        <v>624</v>
      </c>
      <c r="C46" s="460" t="s">
        <v>784</v>
      </c>
      <c r="D46" s="460" t="s">
        <v>839</v>
      </c>
      <c r="E46" s="460">
        <v>771</v>
      </c>
      <c r="F46" s="462">
        <v>102</v>
      </c>
      <c r="G46" s="460">
        <v>84</v>
      </c>
      <c r="H46" s="460">
        <v>522</v>
      </c>
      <c r="I46" s="460">
        <f>SUM(H46:H48)</f>
        <v>522</v>
      </c>
      <c r="J46" s="460">
        <f>SUM(E46:E48)</f>
        <v>845</v>
      </c>
      <c r="K46" s="458" t="s">
        <v>840</v>
      </c>
      <c r="L46" s="458" t="s">
        <v>841</v>
      </c>
      <c r="X46" s="483"/>
      <c r="Y46" s="502"/>
      <c r="Z46" s="502"/>
      <c r="AA46" s="514"/>
      <c r="AB46" s="503"/>
      <c r="AC46" s="503"/>
      <c r="AD46" s="514"/>
      <c r="AE46" s="502"/>
      <c r="BZ46" s="523"/>
    </row>
    <row r="47" spans="1:85" ht="15" customHeight="1" x14ac:dyDescent="0.3">
      <c r="A47" s="467">
        <v>256</v>
      </c>
      <c r="B47" s="467" t="s">
        <v>977</v>
      </c>
      <c r="C47" s="467" t="s">
        <v>978</v>
      </c>
      <c r="D47" s="467" t="s">
        <v>1054</v>
      </c>
      <c r="E47" s="467">
        <v>10</v>
      </c>
      <c r="F47" s="461"/>
      <c r="G47" s="467"/>
      <c r="J47" s="467"/>
      <c r="K47" s="468" t="s">
        <v>840</v>
      </c>
      <c r="L47" s="458" t="s">
        <v>841</v>
      </c>
      <c r="X47" s="483"/>
    </row>
    <row r="48" spans="1:85" ht="15" customHeight="1" x14ac:dyDescent="0.3">
      <c r="A48" s="460">
        <v>427</v>
      </c>
      <c r="B48" s="460" t="s">
        <v>1129</v>
      </c>
      <c r="C48" s="460" t="s">
        <v>1130</v>
      </c>
      <c r="D48" s="460" t="s">
        <v>1251</v>
      </c>
      <c r="E48" s="460">
        <v>64</v>
      </c>
      <c r="F48" s="461"/>
      <c r="K48" s="458" t="s">
        <v>840</v>
      </c>
      <c r="L48" s="458" t="s">
        <v>841</v>
      </c>
      <c r="X48" s="483"/>
    </row>
    <row r="49" spans="1:85" ht="15" customHeight="1" x14ac:dyDescent="0.3">
      <c r="A49" s="460">
        <v>32</v>
      </c>
      <c r="B49" s="460" t="s">
        <v>624</v>
      </c>
      <c r="C49" s="460" t="s">
        <v>625</v>
      </c>
      <c r="D49" s="460" t="s">
        <v>713</v>
      </c>
      <c r="E49" s="460">
        <v>945</v>
      </c>
      <c r="F49" s="462">
        <v>106</v>
      </c>
      <c r="G49" s="460">
        <v>105</v>
      </c>
      <c r="H49" s="460">
        <v>357</v>
      </c>
      <c r="I49" s="460">
        <f>SUM(H49:H51)</f>
        <v>357</v>
      </c>
      <c r="J49" s="460">
        <f>SUM(E49:E51)</f>
        <v>1019</v>
      </c>
      <c r="K49" s="499" t="s">
        <v>714</v>
      </c>
      <c r="L49" s="497"/>
      <c r="M49" s="498"/>
      <c r="O49" s="496"/>
      <c r="P49" s="496"/>
      <c r="Q49" s="496"/>
      <c r="R49" s="496"/>
      <c r="S49" s="496"/>
      <c r="T49" s="535"/>
      <c r="U49" s="496"/>
      <c r="V49" s="496"/>
      <c r="W49" s="496"/>
      <c r="X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6"/>
      <c r="BN49" s="496"/>
      <c r="BO49" s="496"/>
      <c r="BP49" s="496"/>
      <c r="BQ49" s="496"/>
      <c r="BR49" s="496"/>
      <c r="BS49" s="496"/>
      <c r="BT49" s="496"/>
      <c r="BU49" s="496"/>
      <c r="BV49" s="496"/>
      <c r="BW49" s="496"/>
      <c r="BX49" s="496"/>
      <c r="BY49" s="496"/>
      <c r="BZ49" s="496"/>
      <c r="CA49" s="496"/>
      <c r="CB49" s="496"/>
      <c r="CC49" s="496"/>
      <c r="CD49" s="496"/>
      <c r="CE49" s="496"/>
      <c r="CF49" s="496"/>
      <c r="CG49" s="496"/>
    </row>
    <row r="50" spans="1:85" ht="15" customHeight="1" x14ac:dyDescent="0.3">
      <c r="A50" s="460">
        <v>207</v>
      </c>
      <c r="B50" s="460" t="s">
        <v>977</v>
      </c>
      <c r="C50" s="460" t="s">
        <v>978</v>
      </c>
      <c r="D50" s="460" t="s">
        <v>1001</v>
      </c>
      <c r="E50" s="460">
        <v>10</v>
      </c>
      <c r="F50" s="461"/>
      <c r="K50" s="458" t="s">
        <v>714</v>
      </c>
      <c r="X50" s="483"/>
    </row>
    <row r="51" spans="1:85" ht="15" customHeight="1" x14ac:dyDescent="0.3">
      <c r="A51" s="460">
        <v>395</v>
      </c>
      <c r="B51" s="460" t="s">
        <v>1129</v>
      </c>
      <c r="C51" s="460" t="s">
        <v>1130</v>
      </c>
      <c r="D51" s="460" t="s">
        <v>1212</v>
      </c>
      <c r="E51" s="460">
        <v>64</v>
      </c>
      <c r="F51" s="461"/>
      <c r="K51" s="458" t="s">
        <v>714</v>
      </c>
      <c r="X51" s="483"/>
    </row>
    <row r="52" spans="1:85" ht="15" customHeight="1" x14ac:dyDescent="0.3">
      <c r="A52" s="460">
        <v>339</v>
      </c>
      <c r="B52" s="460" t="s">
        <v>1129</v>
      </c>
      <c r="C52" s="460" t="s">
        <v>1130</v>
      </c>
      <c r="D52" s="460" t="s">
        <v>1143</v>
      </c>
      <c r="E52" s="460">
        <v>64</v>
      </c>
      <c r="F52" s="461"/>
      <c r="I52" s="460">
        <f>SUM(H52)</f>
        <v>0</v>
      </c>
      <c r="J52" s="460">
        <f>SUM(E52)</f>
        <v>64</v>
      </c>
      <c r="K52" s="499" t="s">
        <v>1144</v>
      </c>
      <c r="L52" s="497" t="s">
        <v>1145</v>
      </c>
      <c r="M52" s="498"/>
      <c r="O52" s="496"/>
      <c r="P52" s="496"/>
      <c r="Q52" s="496"/>
      <c r="R52" s="496"/>
      <c r="S52" s="496"/>
      <c r="T52" s="535"/>
      <c r="U52" s="496"/>
      <c r="V52" s="496"/>
      <c r="W52" s="496"/>
      <c r="X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496"/>
      <c r="BC52" s="496"/>
      <c r="BD52" s="496"/>
      <c r="BE52" s="496"/>
      <c r="BF52" s="496"/>
      <c r="BG52" s="496"/>
      <c r="BH52" s="496"/>
      <c r="BI52" s="496"/>
      <c r="BJ52" s="496"/>
      <c r="BK52" s="496"/>
      <c r="BL52" s="496"/>
      <c r="BM52" s="496"/>
      <c r="BN52" s="496"/>
      <c r="BO52" s="496"/>
      <c r="BP52" s="496"/>
      <c r="BQ52" s="496"/>
      <c r="BR52" s="496"/>
      <c r="BS52" s="496"/>
      <c r="BT52" s="496"/>
      <c r="BU52" s="496"/>
      <c r="BV52" s="496"/>
      <c r="BW52" s="496"/>
      <c r="BX52" s="496"/>
      <c r="BY52" s="496"/>
      <c r="BZ52" s="496"/>
      <c r="CA52" s="496"/>
      <c r="CB52" s="496"/>
      <c r="CC52" s="496"/>
      <c r="CD52" s="496"/>
      <c r="CE52" s="496"/>
      <c r="CF52" s="496"/>
      <c r="CG52" s="496"/>
    </row>
    <row r="53" spans="1:85" ht="15" customHeight="1" x14ac:dyDescent="0.3">
      <c r="A53" s="460">
        <v>8</v>
      </c>
      <c r="B53" s="460" t="s">
        <v>624</v>
      </c>
      <c r="C53" s="460" t="s">
        <v>625</v>
      </c>
      <c r="D53" s="460" t="s">
        <v>647</v>
      </c>
      <c r="E53" s="460">
        <v>906</v>
      </c>
      <c r="F53" s="462">
        <v>106</v>
      </c>
      <c r="G53" s="460">
        <v>105</v>
      </c>
      <c r="H53" s="460">
        <v>227</v>
      </c>
      <c r="I53" s="460">
        <f>SUM(H53:H56)</f>
        <v>227</v>
      </c>
      <c r="J53" s="460">
        <f>SUM(E53:E56)</f>
        <v>1044</v>
      </c>
      <c r="K53" s="499" t="s">
        <v>648</v>
      </c>
      <c r="L53" s="497" t="s">
        <v>649</v>
      </c>
      <c r="M53" s="498"/>
      <c r="O53" s="496"/>
      <c r="P53" s="496"/>
      <c r="Q53" s="496"/>
      <c r="R53" s="496"/>
      <c r="S53" s="496"/>
      <c r="W53" s="496"/>
      <c r="X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496"/>
      <c r="BM53" s="496"/>
      <c r="BN53" s="496"/>
      <c r="BO53" s="496"/>
      <c r="BP53" s="496"/>
      <c r="BQ53" s="496"/>
      <c r="BR53" s="496"/>
      <c r="BS53" s="496"/>
      <c r="BT53" s="496"/>
      <c r="BU53" s="496"/>
      <c r="BV53" s="496"/>
      <c r="BW53" s="496"/>
      <c r="BX53" s="496"/>
      <c r="BY53" s="496"/>
      <c r="BZ53" s="496"/>
      <c r="CA53" s="496"/>
      <c r="CB53" s="496"/>
      <c r="CC53" s="496"/>
      <c r="CD53" s="496"/>
      <c r="CE53" s="496"/>
      <c r="CF53" s="496"/>
      <c r="CG53" s="496"/>
    </row>
    <row r="54" spans="1:85" ht="15" customHeight="1" x14ac:dyDescent="0.3">
      <c r="A54" s="460">
        <v>204</v>
      </c>
      <c r="B54" s="460" t="s">
        <v>977</v>
      </c>
      <c r="C54" s="460" t="s">
        <v>978</v>
      </c>
      <c r="D54" s="460" t="s">
        <v>998</v>
      </c>
      <c r="E54" s="460">
        <v>10</v>
      </c>
      <c r="F54" s="461"/>
      <c r="K54" s="458" t="s">
        <v>648</v>
      </c>
      <c r="L54" s="458" t="s">
        <v>649</v>
      </c>
      <c r="X54" s="483"/>
    </row>
    <row r="55" spans="1:85" ht="15" customHeight="1" x14ac:dyDescent="0.3">
      <c r="A55" s="460">
        <v>359</v>
      </c>
      <c r="B55" s="460" t="s">
        <v>1129</v>
      </c>
      <c r="C55" s="460" t="s">
        <v>1130</v>
      </c>
      <c r="D55" s="460" t="s">
        <v>1168</v>
      </c>
      <c r="E55" s="460">
        <v>64</v>
      </c>
      <c r="F55" s="461"/>
      <c r="K55" s="458" t="s">
        <v>648</v>
      </c>
      <c r="L55" s="458" t="s">
        <v>649</v>
      </c>
      <c r="X55" s="483"/>
      <c r="Y55" s="503"/>
    </row>
    <row r="56" spans="1:85" ht="15" customHeight="1" x14ac:dyDescent="0.3">
      <c r="A56" s="460">
        <v>401</v>
      </c>
      <c r="B56" s="460" t="s">
        <v>1129</v>
      </c>
      <c r="C56" s="460" t="s">
        <v>1130</v>
      </c>
      <c r="D56" s="460" t="s">
        <v>1218</v>
      </c>
      <c r="E56" s="460">
        <v>64</v>
      </c>
      <c r="F56" s="461"/>
      <c r="K56" s="458" t="s">
        <v>648</v>
      </c>
      <c r="L56" s="458" t="s">
        <v>649</v>
      </c>
      <c r="X56" s="483"/>
    </row>
    <row r="57" spans="1:85" ht="15" customHeight="1" x14ac:dyDescent="0.3">
      <c r="A57" s="460">
        <v>378</v>
      </c>
      <c r="B57" s="460" t="s">
        <v>1129</v>
      </c>
      <c r="C57" s="460" t="s">
        <v>1130</v>
      </c>
      <c r="D57" s="460" t="s">
        <v>1192</v>
      </c>
      <c r="E57" s="460">
        <v>64</v>
      </c>
      <c r="F57" s="461"/>
      <c r="I57" s="460">
        <f>SUM(H57)</f>
        <v>0</v>
      </c>
      <c r="J57" s="460">
        <f>SUM(E57)</f>
        <v>64</v>
      </c>
      <c r="K57" s="499" t="s">
        <v>1193</v>
      </c>
      <c r="L57" s="497" t="s">
        <v>1194</v>
      </c>
      <c r="M57" s="498"/>
      <c r="O57" s="496"/>
      <c r="P57" s="496"/>
      <c r="Q57" s="496"/>
      <c r="R57" s="496"/>
      <c r="S57" s="496"/>
      <c r="T57" s="512"/>
      <c r="W57" s="496"/>
      <c r="X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c r="BW57" s="496"/>
      <c r="BX57" s="496"/>
      <c r="BY57" s="496"/>
      <c r="BZ57" s="496"/>
      <c r="CA57" s="496"/>
      <c r="CB57" s="496"/>
      <c r="CC57" s="496"/>
      <c r="CD57" s="496"/>
      <c r="CE57" s="496"/>
      <c r="CF57" s="496"/>
      <c r="CG57" s="496"/>
    </row>
    <row r="58" spans="1:85" ht="15" customHeight="1" x14ac:dyDescent="0.3">
      <c r="A58" s="460">
        <v>137</v>
      </c>
      <c r="B58" s="460" t="s">
        <v>624</v>
      </c>
      <c r="C58" s="460" t="s">
        <v>845</v>
      </c>
      <c r="D58" s="460" t="s">
        <v>729</v>
      </c>
      <c r="E58" s="460">
        <v>532</v>
      </c>
      <c r="F58" s="462">
        <v>78</v>
      </c>
      <c r="G58" s="460">
        <v>54</v>
      </c>
      <c r="H58" s="460">
        <v>323</v>
      </c>
      <c r="I58" s="460">
        <f>SUM(H58:H60)</f>
        <v>323</v>
      </c>
      <c r="J58" s="460">
        <f>SUM(E58:E60)</f>
        <v>606</v>
      </c>
      <c r="K58" s="506" t="s">
        <v>894</v>
      </c>
      <c r="L58" s="497" t="s">
        <v>895</v>
      </c>
      <c r="M58" s="498"/>
      <c r="O58" s="496"/>
      <c r="P58" s="496"/>
      <c r="Q58" s="496"/>
      <c r="R58" s="496"/>
      <c r="S58" s="496"/>
      <c r="T58" s="512"/>
      <c r="W58" s="496"/>
      <c r="X58" s="496"/>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496"/>
      <c r="BC58" s="496"/>
      <c r="BD58" s="496"/>
      <c r="BE58" s="496"/>
      <c r="BF58" s="496"/>
      <c r="BG58" s="496"/>
      <c r="BH58" s="496"/>
      <c r="BI58" s="496"/>
      <c r="BJ58" s="496"/>
      <c r="BK58" s="496"/>
      <c r="BL58" s="496"/>
      <c r="BM58" s="496"/>
      <c r="BN58" s="496"/>
      <c r="BO58" s="496"/>
      <c r="BP58" s="496"/>
      <c r="BQ58" s="496"/>
      <c r="BR58" s="496"/>
      <c r="BS58" s="496"/>
      <c r="BT58" s="496"/>
      <c r="BU58" s="496"/>
      <c r="BV58" s="496"/>
      <c r="BW58" s="496"/>
      <c r="BX58" s="496"/>
      <c r="BY58" s="496"/>
      <c r="BZ58" s="496"/>
      <c r="CA58" s="496"/>
      <c r="CB58" s="496"/>
      <c r="CC58" s="496"/>
      <c r="CD58" s="496"/>
      <c r="CE58" s="496"/>
      <c r="CF58" s="496"/>
      <c r="CG58" s="496"/>
    </row>
    <row r="59" spans="1:85" ht="15" customHeight="1" x14ac:dyDescent="0.3">
      <c r="A59" s="460">
        <v>309</v>
      </c>
      <c r="B59" s="460" t="s">
        <v>977</v>
      </c>
      <c r="C59" s="460" t="s">
        <v>1029</v>
      </c>
      <c r="D59" s="460" t="s">
        <v>1108</v>
      </c>
      <c r="E59" s="460">
        <v>10</v>
      </c>
      <c r="F59" s="461"/>
      <c r="K59" s="458" t="s">
        <v>894</v>
      </c>
      <c r="L59" s="458" t="s">
        <v>895</v>
      </c>
      <c r="X59" s="483"/>
    </row>
    <row r="60" spans="1:85" ht="15" customHeight="1" x14ac:dyDescent="0.3">
      <c r="A60" s="460">
        <v>468</v>
      </c>
      <c r="B60" s="460" t="s">
        <v>1129</v>
      </c>
      <c r="C60" s="460" t="s">
        <v>1130</v>
      </c>
      <c r="D60" s="460" t="s">
        <v>1300</v>
      </c>
      <c r="E60" s="460">
        <v>64</v>
      </c>
      <c r="F60" s="461"/>
      <c r="K60" s="458" t="s">
        <v>894</v>
      </c>
      <c r="L60" s="458" t="s">
        <v>895</v>
      </c>
      <c r="X60" s="483"/>
    </row>
    <row r="61" spans="1:85" ht="15" customHeight="1" x14ac:dyDescent="0.3">
      <c r="A61" s="460">
        <v>15</v>
      </c>
      <c r="B61" s="460" t="s">
        <v>624</v>
      </c>
      <c r="C61" s="460" t="s">
        <v>625</v>
      </c>
      <c r="D61" s="460" t="s">
        <v>667</v>
      </c>
      <c r="E61" s="460">
        <v>433</v>
      </c>
      <c r="F61" s="462">
        <v>44</v>
      </c>
      <c r="G61" s="460">
        <v>48</v>
      </c>
      <c r="H61" s="460">
        <v>118</v>
      </c>
      <c r="I61" s="460">
        <f>SUM(H61:H63)</f>
        <v>118</v>
      </c>
      <c r="J61" s="460">
        <f>SUM(E61:E63)</f>
        <v>507</v>
      </c>
      <c r="K61" s="499" t="s">
        <v>668</v>
      </c>
      <c r="L61" s="497" t="s">
        <v>669</v>
      </c>
      <c r="M61" s="498"/>
      <c r="O61" s="496"/>
      <c r="P61" s="496"/>
      <c r="Q61" s="496"/>
      <c r="R61" s="496"/>
      <c r="S61" s="496"/>
      <c r="W61" s="496"/>
      <c r="X61" s="496"/>
      <c r="Y61" s="503"/>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c r="BA61" s="496"/>
      <c r="BB61" s="496"/>
      <c r="BC61" s="496"/>
      <c r="BD61" s="496"/>
      <c r="BE61" s="496"/>
      <c r="BF61" s="496"/>
      <c r="BG61" s="496"/>
      <c r="BH61" s="496"/>
      <c r="BI61" s="496"/>
      <c r="BJ61" s="496"/>
      <c r="BK61" s="496"/>
      <c r="BL61" s="496"/>
      <c r="BM61" s="496"/>
      <c r="BN61" s="496"/>
      <c r="BO61" s="496"/>
      <c r="BP61" s="496"/>
      <c r="BQ61" s="496"/>
      <c r="BR61" s="496"/>
      <c r="BS61" s="496"/>
      <c r="BT61" s="496"/>
      <c r="BU61" s="496"/>
      <c r="BV61" s="496"/>
      <c r="BW61" s="496"/>
      <c r="BX61" s="496"/>
      <c r="BY61" s="496"/>
      <c r="BZ61" s="496"/>
      <c r="CA61" s="496"/>
      <c r="CB61" s="496"/>
      <c r="CC61" s="496"/>
      <c r="CD61" s="496"/>
      <c r="CE61" s="496"/>
      <c r="CF61" s="496"/>
      <c r="CG61" s="496"/>
    </row>
    <row r="62" spans="1:85" ht="15" customHeight="1" x14ac:dyDescent="0.3">
      <c r="A62" s="460">
        <v>220</v>
      </c>
      <c r="B62" s="460" t="s">
        <v>977</v>
      </c>
      <c r="C62" s="460" t="s">
        <v>1010</v>
      </c>
      <c r="D62" s="460" t="s">
        <v>1015</v>
      </c>
      <c r="E62" s="460">
        <v>10</v>
      </c>
      <c r="F62" s="461"/>
      <c r="K62" s="458" t="s">
        <v>668</v>
      </c>
      <c r="L62" s="458" t="s">
        <v>669</v>
      </c>
      <c r="X62" s="483"/>
    </row>
    <row r="63" spans="1:85" ht="15" customHeight="1" x14ac:dyDescent="0.3">
      <c r="A63" s="460">
        <v>388</v>
      </c>
      <c r="B63" s="460" t="s">
        <v>1129</v>
      </c>
      <c r="C63" s="460" t="s">
        <v>1130</v>
      </c>
      <c r="D63" s="460" t="s">
        <v>1205</v>
      </c>
      <c r="E63" s="460">
        <v>64</v>
      </c>
      <c r="F63" s="461"/>
      <c r="K63" s="458" t="s">
        <v>668</v>
      </c>
      <c r="L63" s="458" t="s">
        <v>669</v>
      </c>
      <c r="X63" s="483"/>
    </row>
    <row r="64" spans="1:85" ht="15" customHeight="1" x14ac:dyDescent="0.3">
      <c r="A64" s="460">
        <v>135</v>
      </c>
      <c r="B64" s="460" t="s">
        <v>624</v>
      </c>
      <c r="C64" s="460" t="s">
        <v>845</v>
      </c>
      <c r="D64" s="460" t="s">
        <v>718</v>
      </c>
      <c r="E64" s="460">
        <v>575</v>
      </c>
      <c r="F64" s="462">
        <v>60</v>
      </c>
      <c r="G64" s="460">
        <v>67</v>
      </c>
      <c r="H64" s="460">
        <v>363</v>
      </c>
      <c r="I64" s="460">
        <f>SUM(H64:H66)</f>
        <v>363</v>
      </c>
      <c r="J64" s="460">
        <f>SUM(E64:E66)</f>
        <v>649</v>
      </c>
      <c r="K64" s="506" t="s">
        <v>891</v>
      </c>
      <c r="L64" s="497" t="s">
        <v>892</v>
      </c>
      <c r="M64" s="498"/>
      <c r="O64" s="496"/>
      <c r="P64" s="496"/>
      <c r="Q64" s="496"/>
      <c r="R64" s="496"/>
      <c r="S64" s="496"/>
      <c r="T64" s="535"/>
      <c r="U64" s="496"/>
      <c r="V64" s="496"/>
      <c r="W64" s="496"/>
      <c r="X64" s="496"/>
      <c r="Y64" s="503"/>
      <c r="Z64" s="496"/>
      <c r="AA64" s="496"/>
      <c r="AB64" s="496"/>
      <c r="AC64" s="496"/>
      <c r="AD64" s="496"/>
      <c r="AE64" s="496"/>
      <c r="AF64" s="496"/>
      <c r="AG64" s="496"/>
      <c r="AH64" s="496"/>
      <c r="AI64" s="496"/>
      <c r="AJ64" s="496"/>
      <c r="AK64" s="496"/>
      <c r="AL64" s="496"/>
      <c r="AM64" s="496"/>
      <c r="AN64" s="496"/>
      <c r="AO64" s="496"/>
      <c r="AP64" s="496"/>
      <c r="AQ64" s="496"/>
      <c r="AR64" s="496"/>
      <c r="AS64" s="496"/>
      <c r="AT64" s="496"/>
      <c r="AU64" s="496"/>
      <c r="AV64" s="496"/>
      <c r="AW64" s="496"/>
      <c r="AX64" s="496"/>
      <c r="AY64" s="496"/>
      <c r="AZ64" s="496"/>
      <c r="BA64" s="496"/>
      <c r="BB64" s="496"/>
      <c r="BC64" s="496"/>
      <c r="BD64" s="496"/>
      <c r="BE64" s="496"/>
      <c r="BF64" s="496"/>
      <c r="BG64" s="496"/>
      <c r="BH64" s="496"/>
      <c r="BI64" s="496"/>
      <c r="BJ64" s="496"/>
      <c r="BK64" s="496"/>
      <c r="BL64" s="496"/>
      <c r="BM64" s="496"/>
      <c r="BN64" s="496"/>
      <c r="BO64" s="496"/>
      <c r="BP64" s="496"/>
      <c r="BQ64" s="496"/>
      <c r="BR64" s="496"/>
      <c r="BS64" s="496"/>
      <c r="BT64" s="496"/>
      <c r="BU64" s="496"/>
      <c r="BV64" s="496"/>
      <c r="BW64" s="496"/>
      <c r="BX64" s="496"/>
      <c r="BY64" s="496"/>
      <c r="BZ64" s="496"/>
      <c r="CA64" s="496"/>
      <c r="CB64" s="496"/>
      <c r="CC64" s="496"/>
      <c r="CD64" s="496"/>
      <c r="CE64" s="496"/>
      <c r="CF64" s="496"/>
      <c r="CG64" s="496"/>
    </row>
    <row r="65" spans="1:85" ht="15" customHeight="1" x14ac:dyDescent="0.3">
      <c r="A65" s="460">
        <v>321</v>
      </c>
      <c r="B65" s="460" t="s">
        <v>977</v>
      </c>
      <c r="C65" s="460" t="s">
        <v>1032</v>
      </c>
      <c r="D65" s="460" t="s">
        <v>1120</v>
      </c>
      <c r="E65" s="460">
        <v>10</v>
      </c>
      <c r="F65" s="461"/>
      <c r="K65" s="458" t="s">
        <v>891</v>
      </c>
      <c r="L65" s="458" t="s">
        <v>892</v>
      </c>
      <c r="X65" s="483"/>
    </row>
    <row r="66" spans="1:85" ht="15" customHeight="1" x14ac:dyDescent="0.3">
      <c r="A66" s="460">
        <v>470</v>
      </c>
      <c r="B66" s="460" t="s">
        <v>1129</v>
      </c>
      <c r="C66" s="460" t="s">
        <v>1130</v>
      </c>
      <c r="D66" s="460" t="s">
        <v>1302</v>
      </c>
      <c r="E66" s="460">
        <v>64</v>
      </c>
      <c r="F66" s="461"/>
      <c r="K66" s="458" t="s">
        <v>891</v>
      </c>
      <c r="L66" s="458" t="s">
        <v>892</v>
      </c>
      <c r="X66" s="483"/>
    </row>
    <row r="67" spans="1:85" ht="15" customHeight="1" x14ac:dyDescent="0.3">
      <c r="A67" s="460">
        <v>130</v>
      </c>
      <c r="B67" s="460" t="s">
        <v>624</v>
      </c>
      <c r="C67" s="460" t="s">
        <v>845</v>
      </c>
      <c r="D67" s="460" t="s">
        <v>701</v>
      </c>
      <c r="E67" s="460">
        <v>589</v>
      </c>
      <c r="F67" s="462">
        <v>60</v>
      </c>
      <c r="G67" s="460">
        <v>66</v>
      </c>
      <c r="H67" s="460">
        <v>325</v>
      </c>
      <c r="I67" s="460">
        <f>SUM(H67:H69)</f>
        <v>325</v>
      </c>
      <c r="J67" s="460">
        <f>SUM(E67:E69)</f>
        <v>663</v>
      </c>
      <c r="K67" s="458" t="s">
        <v>883</v>
      </c>
      <c r="L67" s="458" t="s">
        <v>884</v>
      </c>
      <c r="T67" s="512"/>
      <c r="X67" s="483"/>
      <c r="Y67" s="502"/>
      <c r="Z67" s="513"/>
      <c r="AA67" s="514"/>
      <c r="AB67" s="514"/>
      <c r="AC67" s="514"/>
      <c r="AD67" s="514"/>
      <c r="AE67" s="502"/>
      <c r="BJ67" s="515"/>
      <c r="BN67" s="512"/>
      <c r="BX67" s="517"/>
      <c r="BY67" s="517"/>
      <c r="BZ67" s="515"/>
      <c r="CA67" s="515"/>
      <c r="CE67" s="523"/>
      <c r="CF67" s="523"/>
      <c r="CG67" s="523"/>
    </row>
    <row r="68" spans="1:85" ht="15" customHeight="1" x14ac:dyDescent="0.3">
      <c r="A68" s="460">
        <v>317</v>
      </c>
      <c r="B68" s="460" t="s">
        <v>977</v>
      </c>
      <c r="C68" s="460" t="s">
        <v>1032</v>
      </c>
      <c r="D68" s="460" t="s">
        <v>1116</v>
      </c>
      <c r="E68" s="460">
        <v>10</v>
      </c>
      <c r="F68" s="461"/>
      <c r="K68" s="458" t="s">
        <v>883</v>
      </c>
      <c r="L68" s="458" t="s">
        <v>884</v>
      </c>
      <c r="X68" s="483"/>
    </row>
    <row r="69" spans="1:85" ht="15" customHeight="1" x14ac:dyDescent="0.3">
      <c r="A69" s="460">
        <v>469</v>
      </c>
      <c r="B69" s="460" t="s">
        <v>1129</v>
      </c>
      <c r="C69" s="460" t="s">
        <v>1130</v>
      </c>
      <c r="D69" s="460" t="s">
        <v>1301</v>
      </c>
      <c r="E69" s="460">
        <v>64</v>
      </c>
      <c r="F69" s="461"/>
      <c r="K69" s="458" t="s">
        <v>883</v>
      </c>
      <c r="L69" s="458" t="s">
        <v>884</v>
      </c>
      <c r="X69" s="483"/>
    </row>
    <row r="70" spans="1:85" ht="15" customHeight="1" x14ac:dyDescent="0.3">
      <c r="A70" s="460">
        <v>166</v>
      </c>
      <c r="B70" s="460" t="s">
        <v>942</v>
      </c>
      <c r="C70" s="460" t="s">
        <v>625</v>
      </c>
      <c r="D70" s="460" t="s">
        <v>953</v>
      </c>
      <c r="E70" s="460">
        <v>109</v>
      </c>
      <c r="F70" s="462">
        <v>18</v>
      </c>
      <c r="G70" s="460">
        <v>15</v>
      </c>
      <c r="I70" s="460">
        <f>SUM(H70:H73)</f>
        <v>0</v>
      </c>
      <c r="J70" s="460">
        <f>SUM(E70:E73)</f>
        <v>372</v>
      </c>
      <c r="K70" s="499" t="s">
        <v>954</v>
      </c>
      <c r="L70" s="497"/>
      <c r="M70" s="498"/>
      <c r="O70" s="496"/>
      <c r="P70" s="496"/>
      <c r="Q70" s="496"/>
      <c r="R70" s="496"/>
      <c r="S70" s="496"/>
      <c r="T70" s="535"/>
      <c r="U70" s="496"/>
      <c r="V70" s="496"/>
      <c r="W70" s="496"/>
      <c r="X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496"/>
      <c r="AZ70" s="496"/>
      <c r="BA70" s="496"/>
      <c r="BB70" s="496"/>
      <c r="BC70" s="496"/>
      <c r="BD70" s="496"/>
      <c r="BE70" s="496"/>
      <c r="BF70" s="496"/>
      <c r="BG70" s="496"/>
      <c r="BH70" s="496"/>
      <c r="BI70" s="496"/>
      <c r="BJ70" s="496"/>
      <c r="BK70" s="496"/>
      <c r="BL70" s="496"/>
      <c r="BM70" s="496"/>
      <c r="BN70" s="496"/>
      <c r="BO70" s="496"/>
      <c r="BP70" s="496"/>
      <c r="BQ70" s="496"/>
      <c r="BR70" s="496"/>
      <c r="BS70" s="496"/>
      <c r="BT70" s="496"/>
      <c r="BU70" s="496"/>
      <c r="BV70" s="496"/>
      <c r="BW70" s="496"/>
      <c r="BX70" s="496"/>
      <c r="BY70" s="496"/>
      <c r="BZ70" s="496"/>
      <c r="CA70" s="496"/>
      <c r="CB70" s="496"/>
      <c r="CC70" s="496"/>
      <c r="CD70" s="496"/>
      <c r="CE70" s="496"/>
      <c r="CF70" s="496"/>
      <c r="CG70" s="496"/>
    </row>
    <row r="71" spans="1:85" ht="15" customHeight="1" x14ac:dyDescent="0.3">
      <c r="A71" s="460">
        <v>167</v>
      </c>
      <c r="B71" s="460" t="s">
        <v>942</v>
      </c>
      <c r="C71" s="460" t="s">
        <v>625</v>
      </c>
      <c r="D71" s="460" t="s">
        <v>955</v>
      </c>
      <c r="E71" s="460">
        <v>124</v>
      </c>
      <c r="F71" s="462">
        <v>19</v>
      </c>
      <c r="G71" s="460">
        <v>18</v>
      </c>
      <c r="K71" s="458" t="s">
        <v>954</v>
      </c>
      <c r="X71" s="483"/>
    </row>
    <row r="72" spans="1:85" ht="15" customHeight="1" x14ac:dyDescent="0.3">
      <c r="A72" s="460">
        <v>168</v>
      </c>
      <c r="B72" s="460" t="s">
        <v>942</v>
      </c>
      <c r="C72" s="460" t="s">
        <v>625</v>
      </c>
      <c r="D72" s="460" t="s">
        <v>956</v>
      </c>
      <c r="E72" s="460">
        <v>109</v>
      </c>
      <c r="F72" s="462">
        <v>24</v>
      </c>
      <c r="G72" s="460">
        <v>22</v>
      </c>
      <c r="K72" s="458" t="s">
        <v>954</v>
      </c>
      <c r="X72" s="483"/>
    </row>
    <row r="73" spans="1:85" ht="15" customHeight="1" x14ac:dyDescent="0.3">
      <c r="A73" s="460">
        <v>481</v>
      </c>
      <c r="B73" s="460" t="s">
        <v>1129</v>
      </c>
      <c r="C73" s="460" t="s">
        <v>1130</v>
      </c>
      <c r="D73" s="460" t="s">
        <v>1313</v>
      </c>
      <c r="E73" s="460">
        <v>30</v>
      </c>
      <c r="F73" s="461"/>
      <c r="K73" s="458" t="s">
        <v>954</v>
      </c>
      <c r="X73" s="483"/>
    </row>
    <row r="74" spans="1:85" ht="15" customHeight="1" x14ac:dyDescent="0.3">
      <c r="A74" s="460">
        <v>68</v>
      </c>
      <c r="B74" s="460" t="s">
        <v>624</v>
      </c>
      <c r="C74" s="460" t="s">
        <v>784</v>
      </c>
      <c r="D74" s="460" t="s">
        <v>635</v>
      </c>
      <c r="E74" s="460">
        <v>719</v>
      </c>
      <c r="F74" s="462">
        <v>77</v>
      </c>
      <c r="G74" s="460">
        <v>84</v>
      </c>
      <c r="H74" s="460">
        <v>241</v>
      </c>
      <c r="I74" s="460">
        <f>SUM(H74:H76)</f>
        <v>241</v>
      </c>
      <c r="J74" s="460">
        <f>SUM(E74:E76)</f>
        <v>793</v>
      </c>
      <c r="K74" s="458" t="s">
        <v>789</v>
      </c>
      <c r="L74" s="458" t="s">
        <v>735</v>
      </c>
      <c r="Q74" s="515"/>
      <c r="X74" s="483"/>
      <c r="Y74" s="513"/>
      <c r="Z74" s="502"/>
      <c r="AA74" s="503"/>
      <c r="AB74" s="514"/>
      <c r="AC74" s="503"/>
      <c r="AD74" s="503"/>
      <c r="AE74" s="502"/>
      <c r="AF74" s="512"/>
      <c r="AG74" s="512"/>
      <c r="AI74" s="512"/>
      <c r="AK74" s="512"/>
      <c r="AL74" s="512"/>
      <c r="BQ74" s="515"/>
      <c r="BR74" s="515"/>
      <c r="BS74" s="515"/>
      <c r="BT74" s="515"/>
      <c r="BV74" s="523"/>
      <c r="BW74" s="523"/>
      <c r="BX74" s="523"/>
      <c r="BY74" s="523"/>
      <c r="CB74" s="517"/>
      <c r="CC74" s="517"/>
      <c r="CD74" s="517"/>
    </row>
    <row r="75" spans="1:85" ht="15" customHeight="1" x14ac:dyDescent="0.3">
      <c r="A75" s="460">
        <v>267</v>
      </c>
      <c r="B75" s="460" t="s">
        <v>977</v>
      </c>
      <c r="C75" s="460" t="s">
        <v>978</v>
      </c>
      <c r="D75" s="460" t="s">
        <v>1066</v>
      </c>
      <c r="E75" s="460">
        <v>10</v>
      </c>
      <c r="F75" s="461"/>
      <c r="K75" s="458" t="s">
        <v>789</v>
      </c>
      <c r="L75" s="458" t="s">
        <v>735</v>
      </c>
      <c r="X75" s="483"/>
    </row>
    <row r="76" spans="1:85" ht="15" customHeight="1" x14ac:dyDescent="0.3">
      <c r="A76" s="460">
        <v>460</v>
      </c>
      <c r="B76" s="460" t="s">
        <v>1129</v>
      </c>
      <c r="C76" s="460" t="s">
        <v>1130</v>
      </c>
      <c r="D76" s="460" t="s">
        <v>1291</v>
      </c>
      <c r="E76" s="460">
        <v>64</v>
      </c>
      <c r="F76" s="461"/>
      <c r="K76" s="458" t="s">
        <v>789</v>
      </c>
      <c r="L76" s="458" t="s">
        <v>735</v>
      </c>
      <c r="X76" s="483"/>
    </row>
    <row r="77" spans="1:85" ht="15" customHeight="1" x14ac:dyDescent="0.3">
      <c r="A77" s="460">
        <v>121</v>
      </c>
      <c r="B77" s="460" t="s">
        <v>624</v>
      </c>
      <c r="C77" s="460" t="s">
        <v>845</v>
      </c>
      <c r="D77" s="460" t="s">
        <v>673</v>
      </c>
      <c r="E77" s="460">
        <v>556</v>
      </c>
      <c r="F77" s="462">
        <v>60</v>
      </c>
      <c r="G77" s="460">
        <v>67</v>
      </c>
      <c r="H77" s="460">
        <v>265</v>
      </c>
      <c r="I77" s="460">
        <f>SUM(H77:H81)</f>
        <v>689</v>
      </c>
      <c r="J77" s="460">
        <f>SUM(E77:E81)</f>
        <v>1307</v>
      </c>
      <c r="K77" s="458" t="s">
        <v>871</v>
      </c>
      <c r="L77" s="458" t="s">
        <v>628</v>
      </c>
      <c r="N77" s="512"/>
      <c r="O77" s="512"/>
      <c r="Q77" s="515"/>
      <c r="X77" s="483"/>
      <c r="Y77" s="513"/>
      <c r="Z77" s="513"/>
      <c r="AA77" s="514"/>
      <c r="AB77" s="514"/>
      <c r="AC77" s="514"/>
      <c r="AD77" s="514"/>
      <c r="AE77" s="513"/>
      <c r="AM77" s="512"/>
      <c r="BQ77" s="515"/>
      <c r="BR77" s="515"/>
      <c r="BS77" s="515"/>
      <c r="BX77" s="523"/>
      <c r="BY77" s="517"/>
      <c r="BZ77" s="523"/>
      <c r="CA77" s="515"/>
      <c r="CB77" s="515"/>
      <c r="CC77" s="515"/>
      <c r="CD77" s="515"/>
    </row>
    <row r="78" spans="1:85" ht="15" customHeight="1" x14ac:dyDescent="0.3">
      <c r="A78" s="460">
        <v>140</v>
      </c>
      <c r="B78" s="460" t="s">
        <v>624</v>
      </c>
      <c r="C78" s="460" t="s">
        <v>845</v>
      </c>
      <c r="D78" s="460" t="s">
        <v>739</v>
      </c>
      <c r="E78" s="460">
        <v>667</v>
      </c>
      <c r="F78" s="462">
        <v>88</v>
      </c>
      <c r="G78" s="460">
        <v>66</v>
      </c>
      <c r="H78" s="460">
        <v>424</v>
      </c>
      <c r="K78" s="458" t="s">
        <v>871</v>
      </c>
      <c r="L78" s="458" t="s">
        <v>628</v>
      </c>
      <c r="X78" s="483"/>
    </row>
    <row r="79" spans="1:85" ht="15" customHeight="1" x14ac:dyDescent="0.3">
      <c r="A79" s="460">
        <v>232</v>
      </c>
      <c r="B79" s="460" t="s">
        <v>977</v>
      </c>
      <c r="C79" s="460" t="s">
        <v>1010</v>
      </c>
      <c r="D79" s="460" t="s">
        <v>1028</v>
      </c>
      <c r="E79" s="460">
        <v>10</v>
      </c>
      <c r="F79" s="461"/>
      <c r="K79" s="458" t="s">
        <v>871</v>
      </c>
      <c r="L79" s="458" t="s">
        <v>628</v>
      </c>
      <c r="X79" s="483"/>
    </row>
    <row r="80" spans="1:85" ht="15" customHeight="1" x14ac:dyDescent="0.3">
      <c r="A80" s="460">
        <v>329</v>
      </c>
      <c r="B80" s="460" t="s">
        <v>977</v>
      </c>
      <c r="C80" s="460" t="s">
        <v>1032</v>
      </c>
      <c r="D80" s="460" t="s">
        <v>1128</v>
      </c>
      <c r="E80" s="460">
        <v>10</v>
      </c>
      <c r="F80" s="461"/>
      <c r="K80" s="458" t="s">
        <v>871</v>
      </c>
      <c r="L80" s="458" t="s">
        <v>628</v>
      </c>
      <c r="X80" s="483"/>
    </row>
    <row r="81" spans="1:85" ht="15" customHeight="1" x14ac:dyDescent="0.3">
      <c r="A81" s="460">
        <v>443</v>
      </c>
      <c r="B81" s="460" t="s">
        <v>1129</v>
      </c>
      <c r="C81" s="460" t="s">
        <v>1130</v>
      </c>
      <c r="D81" s="460" t="s">
        <v>1273</v>
      </c>
      <c r="E81" s="460">
        <v>64</v>
      </c>
      <c r="F81" s="461"/>
      <c r="K81" s="458" t="s">
        <v>871</v>
      </c>
      <c r="L81" s="458" t="s">
        <v>628</v>
      </c>
      <c r="X81" s="483"/>
    </row>
    <row r="82" spans="1:85" ht="15" customHeight="1" x14ac:dyDescent="0.3">
      <c r="A82" s="460">
        <v>9</v>
      </c>
      <c r="B82" s="460" t="s">
        <v>624</v>
      </c>
      <c r="C82" s="460" t="s">
        <v>625</v>
      </c>
      <c r="D82" s="460" t="s">
        <v>650</v>
      </c>
      <c r="E82" s="460">
        <v>428</v>
      </c>
      <c r="F82" s="462">
        <v>44</v>
      </c>
      <c r="G82" s="460">
        <v>48</v>
      </c>
      <c r="H82" s="460">
        <v>103</v>
      </c>
      <c r="I82" s="460">
        <f>SUM(H82:H84)</f>
        <v>428</v>
      </c>
      <c r="J82" s="460">
        <f>SUM(E82:E94)</f>
        <v>2345</v>
      </c>
      <c r="K82" s="499" t="s">
        <v>651</v>
      </c>
      <c r="L82" s="497" t="s">
        <v>634</v>
      </c>
      <c r="M82" s="498"/>
      <c r="O82" s="496"/>
      <c r="P82" s="496"/>
      <c r="Q82" s="496"/>
      <c r="R82" s="496"/>
      <c r="S82" s="496"/>
      <c r="T82" s="535"/>
      <c r="U82" s="496"/>
      <c r="V82" s="496"/>
      <c r="W82" s="496"/>
      <c r="X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6"/>
      <c r="AZ82" s="496"/>
      <c r="BA82" s="496"/>
      <c r="BB82" s="496"/>
      <c r="BC82" s="496"/>
      <c r="BD82" s="496"/>
      <c r="BE82" s="496"/>
      <c r="BF82" s="496"/>
      <c r="BG82" s="496"/>
      <c r="BH82" s="496"/>
      <c r="BI82" s="496"/>
      <c r="BJ82" s="496"/>
      <c r="BK82" s="496"/>
      <c r="BL82" s="496"/>
      <c r="BM82" s="496"/>
      <c r="BN82" s="496"/>
      <c r="BO82" s="496"/>
      <c r="BP82" s="496"/>
      <c r="BQ82" s="496"/>
      <c r="BR82" s="496"/>
      <c r="BS82" s="496"/>
      <c r="BT82" s="496"/>
      <c r="BU82" s="496"/>
      <c r="BV82" s="496"/>
      <c r="BW82" s="496"/>
      <c r="BX82" s="496"/>
      <c r="BY82" s="496"/>
      <c r="BZ82" s="496"/>
      <c r="CA82" s="496"/>
      <c r="CB82" s="496"/>
      <c r="CC82" s="496"/>
      <c r="CD82" s="496"/>
      <c r="CE82" s="496"/>
      <c r="CF82" s="496"/>
      <c r="CG82" s="496"/>
    </row>
    <row r="83" spans="1:85" ht="15" customHeight="1" x14ac:dyDescent="0.3">
      <c r="A83" s="460">
        <v>27</v>
      </c>
      <c r="B83" s="460" t="s">
        <v>624</v>
      </c>
      <c r="C83" s="460" t="s">
        <v>625</v>
      </c>
      <c r="D83" s="460" t="s">
        <v>700</v>
      </c>
      <c r="E83" s="460">
        <v>442</v>
      </c>
      <c r="F83" s="462">
        <v>44</v>
      </c>
      <c r="G83" s="460">
        <v>48</v>
      </c>
      <c r="H83" s="460">
        <v>148</v>
      </c>
      <c r="K83" s="458" t="s">
        <v>651</v>
      </c>
      <c r="L83" s="458" t="s">
        <v>634</v>
      </c>
      <c r="X83" s="483"/>
    </row>
    <row r="84" spans="1:85" ht="15" customHeight="1" x14ac:dyDescent="0.3">
      <c r="A84" s="460">
        <v>39</v>
      </c>
      <c r="B84" s="460" t="s">
        <v>624</v>
      </c>
      <c r="C84" s="460" t="s">
        <v>625</v>
      </c>
      <c r="D84" s="460" t="s">
        <v>732</v>
      </c>
      <c r="E84" s="460">
        <v>451</v>
      </c>
      <c r="F84" s="462">
        <v>52</v>
      </c>
      <c r="G84" s="460">
        <v>48</v>
      </c>
      <c r="H84" s="460">
        <v>177</v>
      </c>
      <c r="K84" s="458" t="s">
        <v>651</v>
      </c>
      <c r="L84" s="458" t="s">
        <v>634</v>
      </c>
      <c r="X84" s="483"/>
    </row>
    <row r="85" spans="1:85" ht="15" customHeight="1" x14ac:dyDescent="0.3">
      <c r="A85" s="460">
        <v>84</v>
      </c>
      <c r="B85" s="460" t="s">
        <v>624</v>
      </c>
      <c r="C85" s="460" t="s">
        <v>784</v>
      </c>
      <c r="D85" s="460" t="s">
        <v>690</v>
      </c>
      <c r="E85" s="460">
        <v>389</v>
      </c>
      <c r="F85" s="462">
        <v>41</v>
      </c>
      <c r="G85" s="460">
        <v>43</v>
      </c>
      <c r="H85" s="460">
        <v>184</v>
      </c>
      <c r="I85" s="460">
        <f>SUM(H85:H86)</f>
        <v>388</v>
      </c>
      <c r="K85" s="499" t="s">
        <v>651</v>
      </c>
      <c r="L85" s="497" t="s">
        <v>634</v>
      </c>
      <c r="M85" s="498"/>
      <c r="O85" s="496"/>
      <c r="P85" s="496"/>
      <c r="Q85" s="496"/>
      <c r="R85" s="496"/>
      <c r="S85" s="496"/>
      <c r="T85" s="496"/>
      <c r="U85" s="496"/>
      <c r="V85" s="496"/>
      <c r="W85" s="496"/>
      <c r="X85" s="496"/>
      <c r="Z85" s="496"/>
      <c r="AA85" s="496"/>
      <c r="AB85" s="496"/>
      <c r="AC85" s="496"/>
      <c r="AD85" s="496"/>
      <c r="AE85" s="496"/>
      <c r="AF85" s="496"/>
      <c r="AG85" s="496"/>
      <c r="AH85" s="496"/>
      <c r="AI85" s="496"/>
      <c r="AJ85" s="496"/>
      <c r="AK85" s="496"/>
      <c r="AL85" s="496"/>
      <c r="AM85" s="496"/>
      <c r="AN85" s="496"/>
      <c r="AO85" s="496"/>
      <c r="AP85" s="496"/>
      <c r="AQ85" s="496"/>
      <c r="AR85" s="496"/>
      <c r="AS85" s="496"/>
      <c r="AT85" s="496"/>
      <c r="AU85" s="496"/>
      <c r="AV85" s="496"/>
      <c r="AW85" s="496"/>
      <c r="AX85" s="496"/>
      <c r="AY85" s="496"/>
      <c r="AZ85" s="496"/>
      <c r="BA85" s="496"/>
      <c r="BB85" s="496"/>
      <c r="BC85" s="496"/>
      <c r="BD85" s="496"/>
      <c r="BE85" s="496"/>
      <c r="BF85" s="496"/>
      <c r="BG85" s="496"/>
      <c r="BH85" s="496"/>
      <c r="BI85" s="496"/>
      <c r="BJ85" s="496"/>
      <c r="BK85" s="496"/>
      <c r="BL85" s="496"/>
      <c r="BM85" s="496"/>
      <c r="BN85" s="496"/>
      <c r="BO85" s="496"/>
      <c r="BP85" s="496"/>
      <c r="BQ85" s="496"/>
      <c r="BR85" s="496"/>
      <c r="BS85" s="496"/>
      <c r="BT85" s="496"/>
      <c r="BU85" s="496"/>
      <c r="BV85" s="496"/>
      <c r="BW85" s="496"/>
      <c r="BX85" s="496"/>
      <c r="BY85" s="496"/>
      <c r="BZ85" s="496"/>
      <c r="CA85" s="496"/>
      <c r="CB85" s="496"/>
      <c r="CC85" s="496"/>
      <c r="CD85" s="496"/>
      <c r="CE85" s="496"/>
      <c r="CF85" s="496"/>
      <c r="CG85" s="496"/>
    </row>
    <row r="86" spans="1:85" ht="15" customHeight="1" x14ac:dyDescent="0.3">
      <c r="A86" s="460">
        <v>89</v>
      </c>
      <c r="B86" s="460" t="s">
        <v>624</v>
      </c>
      <c r="C86" s="460" t="s">
        <v>784</v>
      </c>
      <c r="D86" s="460" t="s">
        <v>704</v>
      </c>
      <c r="E86" s="460">
        <v>393</v>
      </c>
      <c r="F86" s="462">
        <v>41</v>
      </c>
      <c r="G86" s="460">
        <v>43</v>
      </c>
      <c r="H86" s="460">
        <v>204</v>
      </c>
      <c r="K86" s="458" t="s">
        <v>651</v>
      </c>
      <c r="L86" s="458" t="s">
        <v>634</v>
      </c>
      <c r="X86" s="483"/>
    </row>
    <row r="87" spans="1:85" ht="15" customHeight="1" x14ac:dyDescent="0.3">
      <c r="A87" s="460">
        <v>216</v>
      </c>
      <c r="B87" s="460" t="s">
        <v>977</v>
      </c>
      <c r="C87" s="460" t="s">
        <v>1010</v>
      </c>
      <c r="D87" s="460" t="s">
        <v>1011</v>
      </c>
      <c r="E87" s="460">
        <v>10</v>
      </c>
      <c r="F87" s="461"/>
      <c r="K87" s="458" t="s">
        <v>651</v>
      </c>
      <c r="L87" s="458" t="s">
        <v>634</v>
      </c>
      <c r="X87" s="483"/>
      <c r="Y87" s="503"/>
    </row>
    <row r="88" spans="1:85" ht="15" customHeight="1" x14ac:dyDescent="0.3">
      <c r="A88" s="460">
        <v>218</v>
      </c>
      <c r="B88" s="460" t="s">
        <v>977</v>
      </c>
      <c r="C88" s="460" t="s">
        <v>1010</v>
      </c>
      <c r="D88" s="460" t="s">
        <v>1013</v>
      </c>
      <c r="E88" s="460">
        <v>10</v>
      </c>
      <c r="F88" s="461"/>
      <c r="K88" s="458" t="s">
        <v>651</v>
      </c>
      <c r="L88" s="458" t="s">
        <v>634</v>
      </c>
      <c r="X88" s="483"/>
    </row>
    <row r="89" spans="1:85" ht="15" customHeight="1" x14ac:dyDescent="0.3">
      <c r="A89" s="460">
        <v>228</v>
      </c>
      <c r="B89" s="460" t="s">
        <v>977</v>
      </c>
      <c r="C89" s="460" t="s">
        <v>1010</v>
      </c>
      <c r="D89" s="460" t="s">
        <v>1024</v>
      </c>
      <c r="E89" s="460">
        <v>10</v>
      </c>
      <c r="F89" s="461"/>
      <c r="K89" s="458" t="s">
        <v>651</v>
      </c>
      <c r="L89" s="458" t="s">
        <v>634</v>
      </c>
      <c r="X89" s="483"/>
    </row>
    <row r="90" spans="1:85" ht="15" customHeight="1" x14ac:dyDescent="0.3">
      <c r="A90" s="467">
        <v>283</v>
      </c>
      <c r="B90" s="467" t="s">
        <v>977</v>
      </c>
      <c r="C90" s="467" t="s">
        <v>978</v>
      </c>
      <c r="D90" s="467" t="s">
        <v>1082</v>
      </c>
      <c r="E90" s="467">
        <v>10</v>
      </c>
      <c r="F90" s="461"/>
      <c r="G90" s="467"/>
      <c r="K90" s="468" t="s">
        <v>651</v>
      </c>
      <c r="L90" s="468" t="s">
        <v>634</v>
      </c>
      <c r="X90" s="483"/>
    </row>
    <row r="91" spans="1:85" ht="15" customHeight="1" x14ac:dyDescent="0.3">
      <c r="A91" s="460">
        <v>305</v>
      </c>
      <c r="B91" s="460" t="s">
        <v>977</v>
      </c>
      <c r="C91" s="460" t="s">
        <v>1029</v>
      </c>
      <c r="D91" s="460" t="s">
        <v>1104</v>
      </c>
      <c r="E91" s="460">
        <v>10</v>
      </c>
      <c r="F91" s="461"/>
      <c r="K91" s="458" t="s">
        <v>651</v>
      </c>
      <c r="L91" s="458" t="s">
        <v>634</v>
      </c>
      <c r="X91" s="483"/>
    </row>
    <row r="92" spans="1:85" ht="15" customHeight="1" x14ac:dyDescent="0.3">
      <c r="A92" s="460">
        <v>354</v>
      </c>
      <c r="B92" s="460" t="s">
        <v>1129</v>
      </c>
      <c r="C92" s="460" t="s">
        <v>1130</v>
      </c>
      <c r="D92" s="460" t="s">
        <v>1163</v>
      </c>
      <c r="E92" s="460">
        <v>64</v>
      </c>
      <c r="F92" s="461"/>
      <c r="K92" s="458" t="s">
        <v>651</v>
      </c>
      <c r="L92" s="458" t="s">
        <v>634</v>
      </c>
      <c r="X92" s="483"/>
      <c r="Y92" s="503"/>
    </row>
    <row r="93" spans="1:85" ht="15" customHeight="1" x14ac:dyDescent="0.3">
      <c r="A93" s="460">
        <v>355</v>
      </c>
      <c r="B93" s="460" t="s">
        <v>1129</v>
      </c>
      <c r="C93" s="460" t="s">
        <v>1130</v>
      </c>
      <c r="D93" s="460" t="s">
        <v>1164</v>
      </c>
      <c r="E93" s="460">
        <v>64</v>
      </c>
      <c r="F93" s="461"/>
      <c r="K93" s="458" t="s">
        <v>651</v>
      </c>
      <c r="L93" s="458" t="s">
        <v>634</v>
      </c>
      <c r="X93" s="483"/>
    </row>
    <row r="94" spans="1:85" ht="15" customHeight="1" x14ac:dyDescent="0.3">
      <c r="A94" s="460">
        <v>356</v>
      </c>
      <c r="B94" s="460" t="s">
        <v>1129</v>
      </c>
      <c r="C94" s="460" t="s">
        <v>1130</v>
      </c>
      <c r="D94" s="460" t="s">
        <v>1165</v>
      </c>
      <c r="E94" s="460">
        <v>64</v>
      </c>
      <c r="F94" s="461"/>
      <c r="K94" s="458" t="s">
        <v>651</v>
      </c>
      <c r="L94" s="458" t="s">
        <v>634</v>
      </c>
      <c r="X94" s="483"/>
    </row>
    <row r="95" spans="1:85" ht="15" customHeight="1" x14ac:dyDescent="0.3">
      <c r="A95" s="460">
        <v>5</v>
      </c>
      <c r="B95" s="460" t="s">
        <v>624</v>
      </c>
      <c r="C95" s="460" t="s">
        <v>625</v>
      </c>
      <c r="D95" s="460" t="s">
        <v>638</v>
      </c>
      <c r="E95" s="460">
        <v>548</v>
      </c>
      <c r="F95" s="462">
        <v>62</v>
      </c>
      <c r="G95" s="460">
        <v>68</v>
      </c>
      <c r="H95" s="460">
        <v>128</v>
      </c>
      <c r="I95" s="460">
        <f>SUM(H95:H97)</f>
        <v>128</v>
      </c>
      <c r="J95" s="460">
        <f>SUM(E95:E97)</f>
        <v>622</v>
      </c>
      <c r="K95" s="499" t="s">
        <v>639</v>
      </c>
      <c r="L95" s="497" t="s">
        <v>640</v>
      </c>
      <c r="M95" s="498"/>
      <c r="O95" s="496"/>
      <c r="P95" s="496"/>
      <c r="Q95" s="496"/>
      <c r="R95" s="496"/>
      <c r="S95" s="496"/>
      <c r="T95" s="496"/>
      <c r="U95" s="496"/>
      <c r="V95" s="496"/>
      <c r="W95" s="496"/>
      <c r="X95" s="496"/>
      <c r="Y95" s="503"/>
      <c r="Z95" s="496"/>
      <c r="AA95" s="496"/>
      <c r="AB95" s="496"/>
      <c r="AC95" s="496"/>
      <c r="AD95" s="496"/>
      <c r="AE95" s="496"/>
      <c r="AF95" s="496"/>
      <c r="AG95" s="496"/>
      <c r="AH95" s="496"/>
      <c r="AI95" s="496"/>
      <c r="AJ95" s="496"/>
      <c r="AK95" s="496"/>
      <c r="AL95" s="496"/>
      <c r="AM95" s="496"/>
      <c r="AN95" s="496"/>
      <c r="AO95" s="496"/>
      <c r="AP95" s="496"/>
      <c r="AQ95" s="496"/>
      <c r="AR95" s="496"/>
      <c r="AS95" s="496"/>
      <c r="AT95" s="496"/>
      <c r="AU95" s="496"/>
      <c r="AV95" s="496"/>
      <c r="AW95" s="496"/>
      <c r="AX95" s="496"/>
      <c r="AY95" s="496"/>
      <c r="AZ95" s="496"/>
      <c r="BA95" s="496"/>
      <c r="BB95" s="496"/>
      <c r="BC95" s="496"/>
      <c r="BD95" s="496"/>
      <c r="BE95" s="496"/>
      <c r="BF95" s="496"/>
      <c r="BG95" s="496"/>
      <c r="BH95" s="496"/>
      <c r="BI95" s="496"/>
      <c r="BJ95" s="496"/>
      <c r="BK95" s="496"/>
      <c r="BL95" s="496"/>
      <c r="BM95" s="496"/>
      <c r="BN95" s="496"/>
      <c r="BO95" s="496"/>
      <c r="BP95" s="496"/>
      <c r="BQ95" s="496"/>
      <c r="BR95" s="496"/>
      <c r="BS95" s="496"/>
      <c r="BT95" s="496"/>
      <c r="BU95" s="496"/>
      <c r="BV95" s="496"/>
      <c r="BW95" s="496"/>
      <c r="BX95" s="496"/>
      <c r="BY95" s="496"/>
      <c r="BZ95" s="496"/>
      <c r="CA95" s="496"/>
      <c r="CB95" s="496"/>
      <c r="CC95" s="496"/>
      <c r="CD95" s="496"/>
      <c r="CE95" s="496"/>
      <c r="CF95" s="496"/>
      <c r="CG95" s="496"/>
    </row>
    <row r="96" spans="1:85" ht="15" customHeight="1" x14ac:dyDescent="0.3">
      <c r="A96" s="460">
        <v>188</v>
      </c>
      <c r="B96" s="460" t="s">
        <v>977</v>
      </c>
      <c r="C96" s="460" t="s">
        <v>978</v>
      </c>
      <c r="D96" s="460" t="s">
        <v>982</v>
      </c>
      <c r="E96" s="460">
        <v>10</v>
      </c>
      <c r="F96" s="461"/>
      <c r="K96" s="458" t="s">
        <v>639</v>
      </c>
      <c r="L96" s="458" t="s">
        <v>640</v>
      </c>
      <c r="X96" s="483"/>
    </row>
    <row r="97" spans="1:85" ht="15" customHeight="1" x14ac:dyDescent="0.3">
      <c r="A97" s="460">
        <v>364</v>
      </c>
      <c r="B97" s="460" t="s">
        <v>1129</v>
      </c>
      <c r="C97" s="460" t="s">
        <v>1130</v>
      </c>
      <c r="D97" s="460" t="s">
        <v>1175</v>
      </c>
      <c r="E97" s="460">
        <v>64</v>
      </c>
      <c r="F97" s="461"/>
      <c r="K97" s="458" t="s">
        <v>639</v>
      </c>
      <c r="L97" s="458" t="s">
        <v>640</v>
      </c>
      <c r="X97" s="483"/>
      <c r="Y97" s="503"/>
    </row>
    <row r="98" spans="1:85" ht="15" customHeight="1" x14ac:dyDescent="0.3">
      <c r="A98" s="467">
        <v>101</v>
      </c>
      <c r="B98" s="467" t="s">
        <v>624</v>
      </c>
      <c r="C98" s="467" t="s">
        <v>784</v>
      </c>
      <c r="D98" s="467" t="s">
        <v>742</v>
      </c>
      <c r="E98" s="467">
        <v>273</v>
      </c>
      <c r="F98" s="462">
        <v>35</v>
      </c>
      <c r="G98" s="467">
        <v>28</v>
      </c>
      <c r="H98" s="460">
        <v>172</v>
      </c>
      <c r="I98" s="460">
        <f>SUM(H98,H100)</f>
        <v>172</v>
      </c>
      <c r="J98" s="467">
        <f>SUM(E98,E100)</f>
        <v>283</v>
      </c>
      <c r="K98" s="526" t="s">
        <v>835</v>
      </c>
      <c r="L98" s="497" t="s">
        <v>836</v>
      </c>
      <c r="M98" s="498"/>
      <c r="O98" s="496"/>
      <c r="P98" s="496"/>
      <c r="Q98" s="496"/>
      <c r="R98" s="496"/>
      <c r="S98" s="496"/>
      <c r="T98" s="535"/>
      <c r="U98" s="496"/>
      <c r="V98" s="496"/>
      <c r="W98" s="496"/>
      <c r="X98" s="496"/>
      <c r="Z98" s="496"/>
      <c r="AA98" s="496"/>
      <c r="AB98" s="496"/>
      <c r="AC98" s="496"/>
      <c r="AD98" s="496"/>
      <c r="AE98" s="496"/>
      <c r="AF98" s="496"/>
      <c r="AG98" s="496"/>
      <c r="AH98" s="496"/>
      <c r="AI98" s="496"/>
      <c r="AJ98" s="496"/>
      <c r="AK98" s="496"/>
      <c r="AL98" s="496"/>
      <c r="AM98" s="496"/>
      <c r="AN98" s="496"/>
      <c r="AO98" s="496"/>
      <c r="AP98" s="496"/>
      <c r="AQ98" s="496"/>
      <c r="AR98" s="496"/>
      <c r="AS98" s="496"/>
      <c r="AT98" s="496"/>
      <c r="AU98" s="496"/>
      <c r="AV98" s="496"/>
      <c r="AW98" s="496"/>
      <c r="AX98" s="496"/>
      <c r="AY98" s="496"/>
      <c r="AZ98" s="496"/>
      <c r="BA98" s="496"/>
      <c r="BB98" s="496"/>
      <c r="BC98" s="496"/>
      <c r="BD98" s="496"/>
      <c r="BE98" s="496"/>
      <c r="BF98" s="496"/>
      <c r="BG98" s="496"/>
      <c r="BH98" s="496"/>
      <c r="BI98" s="496"/>
      <c r="BJ98" s="496"/>
      <c r="BK98" s="496"/>
      <c r="BL98" s="496"/>
      <c r="BM98" s="496"/>
      <c r="BN98" s="496"/>
      <c r="BO98" s="496"/>
      <c r="BP98" s="496"/>
      <c r="BQ98" s="496"/>
      <c r="BR98" s="496"/>
      <c r="BS98" s="496"/>
      <c r="BT98" s="496"/>
      <c r="BU98" s="496"/>
      <c r="BV98" s="496"/>
      <c r="BW98" s="496"/>
      <c r="BX98" s="496"/>
      <c r="BY98" s="496"/>
      <c r="BZ98" s="496"/>
      <c r="CA98" s="496"/>
      <c r="CB98" s="496"/>
      <c r="CC98" s="496"/>
      <c r="CD98" s="496"/>
      <c r="CE98" s="496"/>
      <c r="CF98" s="496"/>
      <c r="CG98" s="496"/>
    </row>
    <row r="99" spans="1:85" ht="15" customHeight="1" x14ac:dyDescent="0.3">
      <c r="A99" s="467">
        <v>162</v>
      </c>
      <c r="B99" s="467" t="s">
        <v>942</v>
      </c>
      <c r="C99" s="467" t="s">
        <v>625</v>
      </c>
      <c r="D99" s="467" t="s">
        <v>945</v>
      </c>
      <c r="E99" s="467">
        <v>149</v>
      </c>
      <c r="F99" s="461">
        <v>25</v>
      </c>
      <c r="G99" s="467">
        <v>23</v>
      </c>
      <c r="J99" s="467"/>
      <c r="K99" s="468" t="s">
        <v>835</v>
      </c>
      <c r="L99" s="458" t="s">
        <v>836</v>
      </c>
      <c r="X99" s="483"/>
    </row>
    <row r="100" spans="1:85" ht="15" customHeight="1" x14ac:dyDescent="0.3">
      <c r="A100" s="461">
        <v>253</v>
      </c>
      <c r="B100" s="461" t="s">
        <v>977</v>
      </c>
      <c r="C100" s="461" t="s">
        <v>978</v>
      </c>
      <c r="D100" s="461" t="s">
        <v>1051</v>
      </c>
      <c r="E100" s="461">
        <v>10</v>
      </c>
      <c r="F100" s="461"/>
      <c r="G100" s="461"/>
      <c r="J100" s="461"/>
      <c r="K100" s="466" t="s">
        <v>835</v>
      </c>
      <c r="L100" s="458" t="s">
        <v>836</v>
      </c>
      <c r="X100" s="483"/>
    </row>
    <row r="101" spans="1:85" ht="15" customHeight="1" x14ac:dyDescent="0.3">
      <c r="A101" s="467">
        <v>99</v>
      </c>
      <c r="B101" s="467" t="s">
        <v>624</v>
      </c>
      <c r="C101" s="467" t="s">
        <v>784</v>
      </c>
      <c r="D101" s="467" t="s">
        <v>736</v>
      </c>
      <c r="E101" s="467">
        <v>400</v>
      </c>
      <c r="F101" s="462">
        <v>41</v>
      </c>
      <c r="G101" s="467">
        <v>43</v>
      </c>
      <c r="H101" s="460">
        <v>246</v>
      </c>
      <c r="I101" s="460">
        <f>SUM(H101:H102)</f>
        <v>246</v>
      </c>
      <c r="J101" s="467">
        <f>SUM(E101:E102)</f>
        <v>410</v>
      </c>
      <c r="K101" s="468" t="s">
        <v>832</v>
      </c>
      <c r="L101" s="458" t="s">
        <v>833</v>
      </c>
      <c r="P101" s="512"/>
      <c r="T101" s="512"/>
      <c r="X101" s="483"/>
      <c r="Y101" s="502"/>
      <c r="Z101" s="502"/>
      <c r="AA101" s="503"/>
      <c r="AB101" s="503"/>
      <c r="AC101" s="503"/>
      <c r="AD101" s="503"/>
      <c r="AE101" s="502"/>
      <c r="AK101" s="512"/>
      <c r="AL101" s="512"/>
      <c r="BI101" s="512"/>
      <c r="BQ101" s="515"/>
      <c r="BR101" s="515"/>
      <c r="BS101" s="515"/>
      <c r="BT101" s="515"/>
      <c r="BV101" s="517"/>
      <c r="BW101" s="517"/>
      <c r="BX101" s="517"/>
      <c r="BY101" s="517"/>
      <c r="BZ101" s="517"/>
      <c r="CA101" s="517"/>
      <c r="CB101" s="517"/>
      <c r="CC101" s="517"/>
      <c r="CD101" s="515"/>
      <c r="CE101" s="515"/>
      <c r="CF101" s="515"/>
      <c r="CG101" s="515"/>
    </row>
    <row r="102" spans="1:85" ht="15" customHeight="1" x14ac:dyDescent="0.3">
      <c r="A102" s="467">
        <v>260</v>
      </c>
      <c r="B102" s="467" t="s">
        <v>977</v>
      </c>
      <c r="C102" s="467" t="s">
        <v>978</v>
      </c>
      <c r="D102" s="467" t="s">
        <v>1058</v>
      </c>
      <c r="E102" s="467">
        <v>10</v>
      </c>
      <c r="F102" s="461"/>
      <c r="G102" s="467"/>
      <c r="J102" s="467"/>
      <c r="K102" s="468" t="s">
        <v>832</v>
      </c>
      <c r="L102" s="458" t="s">
        <v>833</v>
      </c>
      <c r="X102" s="483"/>
    </row>
    <row r="103" spans="1:85" ht="15" customHeight="1" x14ac:dyDescent="0.3">
      <c r="A103" s="460">
        <v>149</v>
      </c>
      <c r="B103" s="460" t="s">
        <v>906</v>
      </c>
      <c r="C103" s="460" t="s">
        <v>907</v>
      </c>
      <c r="D103" s="460" t="s">
        <v>914</v>
      </c>
      <c r="E103" s="460">
        <v>129</v>
      </c>
      <c r="F103" s="462">
        <v>12</v>
      </c>
      <c r="G103" s="460">
        <v>12</v>
      </c>
      <c r="I103" s="460">
        <f>SUM(H103)</f>
        <v>0</v>
      </c>
      <c r="J103" s="460">
        <f>SUM(E103)</f>
        <v>129</v>
      </c>
      <c r="K103" s="499" t="s">
        <v>915</v>
      </c>
      <c r="L103" s="497" t="s">
        <v>916</v>
      </c>
      <c r="M103" s="498"/>
      <c r="O103" s="496"/>
      <c r="P103" s="496"/>
      <c r="Q103" s="496"/>
      <c r="R103" s="496"/>
      <c r="S103" s="496"/>
      <c r="T103" s="535"/>
      <c r="U103" s="496"/>
      <c r="V103" s="496"/>
      <c r="W103" s="496"/>
      <c r="X103" s="496"/>
      <c r="Z103" s="496"/>
      <c r="AA103" s="496"/>
      <c r="AB103" s="496"/>
      <c r="AC103" s="496"/>
      <c r="AD103" s="496"/>
      <c r="AE103" s="496"/>
      <c r="AF103" s="496"/>
      <c r="AG103" s="496"/>
      <c r="AH103" s="496"/>
      <c r="AI103" s="496"/>
      <c r="AJ103" s="496"/>
      <c r="AK103" s="496"/>
      <c r="AL103" s="496"/>
      <c r="AM103" s="496"/>
      <c r="AN103" s="496"/>
      <c r="AO103" s="496"/>
      <c r="AP103" s="496"/>
      <c r="AQ103" s="496"/>
      <c r="AR103" s="496"/>
      <c r="AS103" s="496"/>
      <c r="AT103" s="496"/>
      <c r="AU103" s="496"/>
      <c r="AV103" s="496"/>
      <c r="AW103" s="496"/>
      <c r="AX103" s="496"/>
      <c r="AY103" s="496"/>
      <c r="AZ103" s="496"/>
      <c r="BA103" s="496"/>
      <c r="BB103" s="496"/>
      <c r="BC103" s="496"/>
      <c r="BD103" s="496"/>
      <c r="BE103" s="496"/>
      <c r="BF103" s="496"/>
      <c r="BG103" s="496"/>
      <c r="BH103" s="496"/>
      <c r="BI103" s="496"/>
      <c r="BJ103" s="496"/>
      <c r="BK103" s="496"/>
      <c r="BL103" s="496"/>
      <c r="BM103" s="496"/>
      <c r="BN103" s="496"/>
      <c r="BO103" s="496"/>
      <c r="BP103" s="496"/>
      <c r="BQ103" s="496"/>
      <c r="BR103" s="496"/>
      <c r="BS103" s="496"/>
      <c r="BT103" s="496"/>
      <c r="BU103" s="496"/>
      <c r="BV103" s="496"/>
      <c r="BW103" s="496"/>
      <c r="BX103" s="496"/>
      <c r="BY103" s="496"/>
      <c r="BZ103" s="496"/>
      <c r="CA103" s="496"/>
      <c r="CB103" s="496"/>
      <c r="CC103" s="496"/>
      <c r="CD103" s="496"/>
      <c r="CE103" s="496"/>
      <c r="CF103" s="496"/>
      <c r="CG103" s="496"/>
    </row>
    <row r="104" spans="1:85" ht="15" customHeight="1" x14ac:dyDescent="0.3">
      <c r="A104" s="460">
        <v>134</v>
      </c>
      <c r="B104" s="460" t="s">
        <v>624</v>
      </c>
      <c r="C104" s="460" t="s">
        <v>845</v>
      </c>
      <c r="D104" s="460" t="s">
        <v>715</v>
      </c>
      <c r="E104" s="460">
        <v>595</v>
      </c>
      <c r="F104" s="462">
        <v>60</v>
      </c>
      <c r="G104" s="460">
        <v>66</v>
      </c>
      <c r="H104" s="460">
        <v>359</v>
      </c>
      <c r="I104" s="460">
        <f>SUM(H104:H106)</f>
        <v>359</v>
      </c>
      <c r="J104" s="460">
        <f>SUM(E104:E106)</f>
        <v>669</v>
      </c>
      <c r="K104" s="458" t="s">
        <v>890</v>
      </c>
      <c r="X104" s="483"/>
      <c r="Y104" s="502"/>
      <c r="Z104" s="502"/>
      <c r="AA104" s="503"/>
      <c r="AB104" s="503"/>
      <c r="AC104" s="503"/>
      <c r="AD104" s="503"/>
      <c r="AE104" s="502"/>
      <c r="AH104" s="512"/>
      <c r="AJ104" s="512"/>
      <c r="AL104" s="512"/>
      <c r="AY104" s="512"/>
      <c r="BF104" s="512"/>
      <c r="BI104" s="512"/>
      <c r="BM104" s="517"/>
      <c r="BN104" s="512"/>
      <c r="BT104" s="515"/>
      <c r="BU104" s="523"/>
      <c r="BV104" s="523"/>
      <c r="BW104" s="517"/>
      <c r="BY104" s="517"/>
      <c r="BZ104" s="523"/>
      <c r="CA104" s="515"/>
      <c r="CE104" s="523"/>
      <c r="CF104" s="523"/>
      <c r="CG104" s="523"/>
    </row>
    <row r="105" spans="1:85" ht="15" customHeight="1" x14ac:dyDescent="0.3">
      <c r="A105" s="467">
        <v>319</v>
      </c>
      <c r="B105" s="467" t="s">
        <v>977</v>
      </c>
      <c r="C105" s="467" t="s">
        <v>1032</v>
      </c>
      <c r="D105" s="467" t="s">
        <v>1118</v>
      </c>
      <c r="E105" s="467">
        <v>10</v>
      </c>
      <c r="F105" s="461"/>
      <c r="G105" s="467"/>
      <c r="K105" s="468" t="s">
        <v>890</v>
      </c>
      <c r="X105" s="483"/>
    </row>
    <row r="106" spans="1:85" ht="15" customHeight="1" x14ac:dyDescent="0.3">
      <c r="A106" s="460">
        <v>436</v>
      </c>
      <c r="B106" s="460" t="s">
        <v>1129</v>
      </c>
      <c r="C106" s="460" t="s">
        <v>1130</v>
      </c>
      <c r="D106" s="460" t="s">
        <v>1261</v>
      </c>
      <c r="E106" s="460">
        <v>64</v>
      </c>
      <c r="F106" s="461"/>
      <c r="K106" s="458" t="s">
        <v>890</v>
      </c>
      <c r="X106" s="483"/>
    </row>
    <row r="107" spans="1:85" ht="15" customHeight="1" x14ac:dyDescent="0.3">
      <c r="A107" s="460">
        <v>86</v>
      </c>
      <c r="B107" s="460" t="s">
        <v>624</v>
      </c>
      <c r="C107" s="460" t="s">
        <v>784</v>
      </c>
      <c r="D107" s="460" t="s">
        <v>697</v>
      </c>
      <c r="E107" s="460">
        <v>266</v>
      </c>
      <c r="F107" s="462">
        <v>25</v>
      </c>
      <c r="G107" s="460">
        <v>28</v>
      </c>
      <c r="H107" s="460">
        <v>131</v>
      </c>
      <c r="I107" s="460">
        <f>SUM(H107:H109)</f>
        <v>131</v>
      </c>
      <c r="J107" s="460">
        <f>SUM(E107:E109)</f>
        <v>340</v>
      </c>
      <c r="K107" s="499" t="s">
        <v>814</v>
      </c>
      <c r="L107" s="497" t="s">
        <v>815</v>
      </c>
      <c r="M107" s="498"/>
      <c r="O107" s="496"/>
      <c r="P107" s="496"/>
      <c r="Q107" s="496"/>
      <c r="R107" s="496"/>
      <c r="S107" s="496"/>
      <c r="T107" s="535"/>
      <c r="U107" s="496"/>
      <c r="V107" s="496"/>
      <c r="W107" s="496"/>
      <c r="X107" s="496"/>
      <c r="Z107" s="496"/>
      <c r="AA107" s="496"/>
      <c r="AB107" s="496"/>
      <c r="AC107" s="496"/>
      <c r="AD107" s="496"/>
      <c r="AE107" s="496"/>
      <c r="AF107" s="496"/>
      <c r="AG107" s="496"/>
      <c r="AH107" s="496"/>
      <c r="AI107" s="496"/>
      <c r="AJ107" s="496"/>
      <c r="AK107" s="496"/>
      <c r="AL107" s="496"/>
      <c r="AM107" s="496"/>
      <c r="AN107" s="496"/>
      <c r="AO107" s="496"/>
      <c r="AP107" s="496"/>
      <c r="AQ107" s="496"/>
      <c r="AR107" s="496"/>
      <c r="AS107" s="496"/>
      <c r="AT107" s="496"/>
      <c r="AU107" s="496"/>
      <c r="AV107" s="496"/>
      <c r="AW107" s="496"/>
      <c r="AX107" s="496"/>
      <c r="AY107" s="496"/>
      <c r="AZ107" s="496"/>
      <c r="BA107" s="496"/>
      <c r="BB107" s="496"/>
      <c r="BC107" s="496"/>
      <c r="BD107" s="496"/>
      <c r="BE107" s="496"/>
      <c r="BF107" s="496"/>
      <c r="BG107" s="496"/>
      <c r="BH107" s="496"/>
      <c r="BI107" s="496"/>
      <c r="BJ107" s="496"/>
      <c r="BK107" s="496"/>
      <c r="BL107" s="496"/>
      <c r="BM107" s="496"/>
      <c r="BN107" s="496"/>
      <c r="BO107" s="496"/>
      <c r="BP107" s="496"/>
      <c r="BQ107" s="496"/>
      <c r="BR107" s="496"/>
      <c r="BS107" s="496"/>
      <c r="BT107" s="496"/>
      <c r="BU107" s="496"/>
      <c r="BV107" s="496"/>
      <c r="BW107" s="496"/>
      <c r="BX107" s="496"/>
      <c r="BY107" s="496"/>
      <c r="BZ107" s="496"/>
      <c r="CA107" s="496"/>
      <c r="CB107" s="496"/>
      <c r="CC107" s="496"/>
      <c r="CD107" s="496"/>
      <c r="CE107" s="496"/>
      <c r="CF107" s="496"/>
      <c r="CG107" s="496"/>
    </row>
    <row r="108" spans="1:85" ht="15" customHeight="1" x14ac:dyDescent="0.3">
      <c r="A108" s="460">
        <v>265</v>
      </c>
      <c r="B108" s="460" t="s">
        <v>977</v>
      </c>
      <c r="C108" s="460" t="s">
        <v>978</v>
      </c>
      <c r="D108" s="460" t="s">
        <v>1064</v>
      </c>
      <c r="E108" s="460">
        <v>10</v>
      </c>
      <c r="F108" s="461"/>
      <c r="K108" s="458" t="s">
        <v>814</v>
      </c>
      <c r="L108" s="458" t="s">
        <v>815</v>
      </c>
      <c r="X108" s="483"/>
      <c r="Y108" s="503"/>
    </row>
    <row r="109" spans="1:85" ht="15" customHeight="1" x14ac:dyDescent="0.3">
      <c r="A109" s="460">
        <v>386</v>
      </c>
      <c r="B109" s="460" t="s">
        <v>1129</v>
      </c>
      <c r="C109" s="460" t="s">
        <v>1130</v>
      </c>
      <c r="D109" s="460" t="s">
        <v>1203</v>
      </c>
      <c r="E109" s="460">
        <v>64</v>
      </c>
      <c r="F109" s="461"/>
      <c r="K109" s="458" t="s">
        <v>814</v>
      </c>
      <c r="L109" s="458" t="s">
        <v>815</v>
      </c>
      <c r="X109" s="483"/>
    </row>
    <row r="110" spans="1:85" ht="15" customHeight="1" x14ac:dyDescent="0.3">
      <c r="A110" s="460">
        <v>114</v>
      </c>
      <c r="B110" s="460" t="s">
        <v>624</v>
      </c>
      <c r="C110" s="460" t="s">
        <v>845</v>
      </c>
      <c r="D110" s="460" t="s">
        <v>650</v>
      </c>
      <c r="E110" s="460">
        <v>601</v>
      </c>
      <c r="F110" s="462">
        <v>77</v>
      </c>
      <c r="G110" s="460">
        <v>72</v>
      </c>
      <c r="H110" s="460">
        <v>252</v>
      </c>
      <c r="I110" s="460">
        <f>SUM(H110:H112)</f>
        <v>252</v>
      </c>
      <c r="J110" s="460">
        <f>SUM(E110:E112)</f>
        <v>675</v>
      </c>
      <c r="K110" s="458" t="s">
        <v>862</v>
      </c>
      <c r="L110" s="458" t="s">
        <v>863</v>
      </c>
      <c r="Q110" s="515"/>
      <c r="W110" s="512"/>
      <c r="X110" s="483"/>
      <c r="Y110" s="502"/>
      <c r="Z110" s="502"/>
      <c r="AA110" s="503"/>
      <c r="AB110" s="503"/>
      <c r="AC110" s="503"/>
      <c r="AD110" s="503"/>
      <c r="AE110" s="502"/>
      <c r="BF110" s="512"/>
      <c r="BG110" s="512"/>
      <c r="BP110" s="515"/>
      <c r="BQ110" s="515"/>
      <c r="BR110" s="515"/>
      <c r="BS110" s="515"/>
      <c r="BX110" s="523"/>
      <c r="BY110" s="517"/>
      <c r="CA110" s="515"/>
      <c r="CB110" s="515"/>
      <c r="CC110" s="515"/>
      <c r="CD110" s="515"/>
    </row>
    <row r="111" spans="1:85" ht="15" customHeight="1" x14ac:dyDescent="0.3">
      <c r="A111" s="460">
        <v>239</v>
      </c>
      <c r="B111" s="460" t="s">
        <v>977</v>
      </c>
      <c r="C111" s="460" t="s">
        <v>1032</v>
      </c>
      <c r="D111" s="460" t="s">
        <v>1037</v>
      </c>
      <c r="E111" s="460">
        <v>10</v>
      </c>
      <c r="F111" s="461"/>
      <c r="K111" s="458" t="s">
        <v>862</v>
      </c>
      <c r="L111" s="458" t="s">
        <v>863</v>
      </c>
      <c r="X111" s="483"/>
      <c r="Y111" s="503"/>
    </row>
    <row r="112" spans="1:85" ht="15" customHeight="1" x14ac:dyDescent="0.3">
      <c r="A112" s="460">
        <v>471</v>
      </c>
      <c r="B112" s="460" t="s">
        <v>1129</v>
      </c>
      <c r="C112" s="460" t="s">
        <v>1130</v>
      </c>
      <c r="D112" s="460" t="s">
        <v>1303</v>
      </c>
      <c r="E112" s="460">
        <v>64</v>
      </c>
      <c r="F112" s="461"/>
      <c r="K112" s="458" t="s">
        <v>862</v>
      </c>
      <c r="L112" s="458" t="s">
        <v>863</v>
      </c>
      <c r="X112" s="483"/>
    </row>
    <row r="113" spans="1:85" ht="15" customHeight="1" x14ac:dyDescent="0.3">
      <c r="A113" s="460">
        <v>183</v>
      </c>
      <c r="B113" s="460" t="s">
        <v>942</v>
      </c>
      <c r="C113" s="460" t="s">
        <v>901</v>
      </c>
      <c r="D113" s="460" t="s">
        <v>964</v>
      </c>
      <c r="E113" s="460">
        <v>89</v>
      </c>
      <c r="F113" s="462">
        <v>15</v>
      </c>
      <c r="G113" s="460">
        <v>12</v>
      </c>
      <c r="I113" s="460">
        <f>SUM(H113:H114)</f>
        <v>0</v>
      </c>
      <c r="J113" s="460">
        <f>SUM(E113:E114)</f>
        <v>198</v>
      </c>
      <c r="K113" s="458" t="s">
        <v>1364</v>
      </c>
      <c r="L113" s="458" t="s">
        <v>836</v>
      </c>
      <c r="X113" s="483"/>
      <c r="Y113" s="513"/>
      <c r="Z113" s="502"/>
      <c r="AA113" s="503"/>
      <c r="AB113" s="503"/>
      <c r="AC113" s="503"/>
      <c r="AD113" s="503"/>
      <c r="AE113" s="502"/>
      <c r="BI113" s="512"/>
      <c r="BM113" s="517"/>
      <c r="BN113" s="512"/>
      <c r="BP113" s="512"/>
      <c r="BU113" s="517"/>
      <c r="BX113" s="523"/>
      <c r="BZ113" s="523"/>
      <c r="CA113" s="515"/>
      <c r="CB113" s="517"/>
      <c r="CC113" s="517"/>
      <c r="CD113" s="517"/>
    </row>
    <row r="114" spans="1:85" ht="15" customHeight="1" x14ac:dyDescent="0.3">
      <c r="A114" s="460">
        <v>184</v>
      </c>
      <c r="B114" s="460" t="s">
        <v>942</v>
      </c>
      <c r="C114" s="460" t="s">
        <v>901</v>
      </c>
      <c r="D114" s="460" t="s">
        <v>945</v>
      </c>
      <c r="E114" s="460">
        <v>109</v>
      </c>
      <c r="F114" s="462">
        <v>19</v>
      </c>
      <c r="G114" s="460">
        <v>14</v>
      </c>
      <c r="K114" s="458" t="s">
        <v>1364</v>
      </c>
      <c r="L114" s="458" t="s">
        <v>836</v>
      </c>
      <c r="X114" s="483"/>
      <c r="Y114" s="503"/>
    </row>
    <row r="115" spans="1:85" ht="15" customHeight="1" x14ac:dyDescent="0.3">
      <c r="A115" s="460">
        <v>90</v>
      </c>
      <c r="B115" s="460" t="s">
        <v>624</v>
      </c>
      <c r="C115" s="460" t="s">
        <v>784</v>
      </c>
      <c r="D115" s="460" t="s">
        <v>710</v>
      </c>
      <c r="E115" s="460">
        <v>743</v>
      </c>
      <c r="F115" s="462">
        <v>74</v>
      </c>
      <c r="G115" s="460">
        <v>80</v>
      </c>
      <c r="H115" s="460">
        <v>421</v>
      </c>
      <c r="I115" s="460">
        <f>SUM(H115:H117)</f>
        <v>421</v>
      </c>
      <c r="J115" s="460">
        <f>SUM(E115:E117)</f>
        <v>817</v>
      </c>
      <c r="K115" s="458" t="s">
        <v>820</v>
      </c>
      <c r="X115" s="483"/>
      <c r="Y115" s="502"/>
      <c r="Z115" s="502"/>
      <c r="AA115" s="503"/>
      <c r="AB115" s="503"/>
      <c r="AC115" s="503"/>
      <c r="AD115" s="514"/>
      <c r="AE115" s="513"/>
      <c r="BM115" s="517"/>
      <c r="CE115" s="523"/>
      <c r="CF115" s="523"/>
      <c r="CG115" s="523"/>
    </row>
    <row r="116" spans="1:85" ht="15" customHeight="1" x14ac:dyDescent="0.3">
      <c r="A116" s="460">
        <v>272</v>
      </c>
      <c r="B116" s="460" t="s">
        <v>977</v>
      </c>
      <c r="C116" s="460" t="s">
        <v>978</v>
      </c>
      <c r="D116" s="460" t="s">
        <v>1071</v>
      </c>
      <c r="E116" s="460">
        <v>10</v>
      </c>
      <c r="F116" s="461"/>
      <c r="K116" s="458" t="s">
        <v>820</v>
      </c>
      <c r="X116" s="483"/>
    </row>
    <row r="117" spans="1:85" ht="15" customHeight="1" x14ac:dyDescent="0.3">
      <c r="A117" s="460">
        <v>461</v>
      </c>
      <c r="B117" s="460" t="s">
        <v>1129</v>
      </c>
      <c r="C117" s="460" t="s">
        <v>1130</v>
      </c>
      <c r="D117" s="460" t="s">
        <v>1292</v>
      </c>
      <c r="E117" s="460">
        <v>64</v>
      </c>
      <c r="F117" s="461"/>
      <c r="K117" s="458" t="s">
        <v>820</v>
      </c>
      <c r="X117" s="483"/>
      <c r="Y117" s="503"/>
    </row>
    <row r="118" spans="1:85" ht="15" customHeight="1" x14ac:dyDescent="0.3">
      <c r="A118" s="460">
        <v>72</v>
      </c>
      <c r="B118" s="460" t="s">
        <v>624</v>
      </c>
      <c r="C118" s="460" t="s">
        <v>784</v>
      </c>
      <c r="D118" s="460" t="s">
        <v>650</v>
      </c>
      <c r="E118" s="460">
        <v>407</v>
      </c>
      <c r="F118" s="462">
        <v>40</v>
      </c>
      <c r="G118" s="460">
        <v>43</v>
      </c>
      <c r="H118" s="460">
        <v>144</v>
      </c>
      <c r="I118" s="460">
        <f>SUM(H118:H120)</f>
        <v>144</v>
      </c>
      <c r="J118" s="460">
        <f>SUM(E118:E120)</f>
        <v>481</v>
      </c>
      <c r="K118" s="499" t="s">
        <v>795</v>
      </c>
      <c r="L118" s="497" t="s">
        <v>796</v>
      </c>
      <c r="M118" s="498"/>
      <c r="O118" s="496"/>
      <c r="P118" s="496"/>
      <c r="Q118" s="496"/>
      <c r="R118" s="496"/>
      <c r="S118" s="496"/>
      <c r="T118" s="496"/>
      <c r="U118" s="496"/>
      <c r="V118" s="496"/>
      <c r="W118" s="496"/>
      <c r="X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c r="BA118" s="496"/>
      <c r="BB118" s="496"/>
      <c r="BC118" s="496"/>
      <c r="BD118" s="496"/>
      <c r="BE118" s="496"/>
      <c r="BF118" s="496"/>
      <c r="BG118" s="496"/>
      <c r="BH118" s="496"/>
      <c r="BI118" s="496"/>
      <c r="BJ118" s="496"/>
      <c r="BK118" s="496"/>
      <c r="BL118" s="496"/>
      <c r="BM118" s="496"/>
      <c r="BN118" s="496"/>
      <c r="BO118" s="496"/>
      <c r="BP118" s="496"/>
      <c r="BQ118" s="496"/>
      <c r="BR118" s="496"/>
      <c r="BS118" s="496"/>
      <c r="BT118" s="496"/>
      <c r="BU118" s="496"/>
      <c r="BV118" s="496"/>
      <c r="BW118" s="496"/>
      <c r="BX118" s="496"/>
      <c r="BY118" s="496"/>
      <c r="BZ118" s="496"/>
      <c r="CA118" s="496"/>
      <c r="CB118" s="496"/>
      <c r="CC118" s="496"/>
      <c r="CD118" s="496"/>
      <c r="CE118" s="496"/>
      <c r="CF118" s="496"/>
      <c r="CG118" s="496"/>
    </row>
    <row r="119" spans="1:85" ht="15" customHeight="1" x14ac:dyDescent="0.3">
      <c r="A119" s="460">
        <v>288</v>
      </c>
      <c r="B119" s="460" t="s">
        <v>977</v>
      </c>
      <c r="C119" s="460" t="s">
        <v>978</v>
      </c>
      <c r="D119" s="460" t="s">
        <v>1087</v>
      </c>
      <c r="E119" s="460">
        <v>10</v>
      </c>
      <c r="F119" s="461"/>
      <c r="K119" s="458" t="s">
        <v>795</v>
      </c>
      <c r="L119" s="458" t="s">
        <v>796</v>
      </c>
      <c r="X119" s="483"/>
    </row>
    <row r="120" spans="1:85" ht="15" customHeight="1" x14ac:dyDescent="0.3">
      <c r="A120" s="460">
        <v>442</v>
      </c>
      <c r="B120" s="460" t="s">
        <v>1129</v>
      </c>
      <c r="C120" s="460" t="s">
        <v>1130</v>
      </c>
      <c r="D120" s="460" t="s">
        <v>1272</v>
      </c>
      <c r="E120" s="460">
        <v>64</v>
      </c>
      <c r="F120" s="461"/>
      <c r="K120" s="458" t="s">
        <v>795</v>
      </c>
      <c r="L120" s="458" t="s">
        <v>796</v>
      </c>
      <c r="X120" s="483"/>
    </row>
    <row r="121" spans="1:85" ht="15" customHeight="1" x14ac:dyDescent="0.3">
      <c r="A121" s="460">
        <v>104</v>
      </c>
      <c r="B121" s="460" t="s">
        <v>624</v>
      </c>
      <c r="C121" s="460" t="s">
        <v>784</v>
      </c>
      <c r="D121" s="460" t="s">
        <v>842</v>
      </c>
      <c r="E121" s="460">
        <v>404</v>
      </c>
      <c r="F121" s="462">
        <v>54</v>
      </c>
      <c r="G121" s="460">
        <v>43</v>
      </c>
      <c r="H121" s="460">
        <v>267</v>
      </c>
      <c r="I121" s="460">
        <f>SUM(H121:H123)</f>
        <v>267</v>
      </c>
      <c r="J121" s="460">
        <f>SUM(E121:E123)</f>
        <v>478</v>
      </c>
      <c r="K121" s="499" t="s">
        <v>843</v>
      </c>
      <c r="L121" s="497" t="s">
        <v>844</v>
      </c>
      <c r="M121" s="498"/>
      <c r="O121" s="496"/>
      <c r="P121" s="496"/>
      <c r="Q121" s="496"/>
      <c r="R121" s="496"/>
      <c r="S121" s="496"/>
      <c r="T121" s="535"/>
      <c r="U121" s="496"/>
      <c r="V121" s="496"/>
      <c r="W121" s="496"/>
      <c r="X121" s="496"/>
      <c r="Y121" s="503"/>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6"/>
      <c r="BH121" s="496"/>
      <c r="BI121" s="496"/>
      <c r="BJ121" s="496"/>
      <c r="BK121" s="496"/>
      <c r="BL121" s="496"/>
      <c r="BM121" s="496"/>
      <c r="BN121" s="496"/>
      <c r="BO121" s="496"/>
      <c r="BP121" s="496"/>
      <c r="BQ121" s="496"/>
      <c r="BR121" s="496"/>
      <c r="BS121" s="496"/>
      <c r="BT121" s="496"/>
      <c r="BU121" s="496"/>
      <c r="BV121" s="496"/>
      <c r="BW121" s="496"/>
      <c r="BX121" s="496"/>
      <c r="BY121" s="496"/>
      <c r="BZ121" s="496"/>
      <c r="CA121" s="496"/>
      <c r="CB121" s="496"/>
      <c r="CC121" s="496"/>
      <c r="CD121" s="496"/>
      <c r="CE121" s="496"/>
      <c r="CF121" s="496"/>
      <c r="CG121" s="496"/>
    </row>
    <row r="122" spans="1:85" ht="15" customHeight="1" x14ac:dyDescent="0.3">
      <c r="A122" s="460">
        <v>263</v>
      </c>
      <c r="B122" s="460" t="s">
        <v>977</v>
      </c>
      <c r="C122" s="460" t="s">
        <v>978</v>
      </c>
      <c r="D122" s="460" t="s">
        <v>1062</v>
      </c>
      <c r="E122" s="460">
        <v>10</v>
      </c>
      <c r="F122" s="461"/>
      <c r="K122" s="458" t="s">
        <v>843</v>
      </c>
      <c r="L122" s="458" t="s">
        <v>844</v>
      </c>
      <c r="X122" s="483"/>
    </row>
    <row r="123" spans="1:85" ht="15" customHeight="1" x14ac:dyDescent="0.3">
      <c r="A123" s="460">
        <v>415</v>
      </c>
      <c r="B123" s="460" t="s">
        <v>1129</v>
      </c>
      <c r="C123" s="460" t="s">
        <v>1130</v>
      </c>
      <c r="D123" s="460" t="s">
        <v>1237</v>
      </c>
      <c r="E123" s="460">
        <v>64</v>
      </c>
      <c r="F123" s="461"/>
      <c r="K123" s="458" t="s">
        <v>843</v>
      </c>
      <c r="L123" s="458" t="s">
        <v>844</v>
      </c>
      <c r="X123" s="483"/>
    </row>
    <row r="124" spans="1:85" ht="15" customHeight="1" x14ac:dyDescent="0.3">
      <c r="A124" s="460">
        <v>76</v>
      </c>
      <c r="B124" s="460" t="s">
        <v>624</v>
      </c>
      <c r="C124" s="460" t="s">
        <v>784</v>
      </c>
      <c r="D124" s="460" t="s">
        <v>664</v>
      </c>
      <c r="E124" s="460">
        <v>261</v>
      </c>
      <c r="F124" s="462">
        <v>25</v>
      </c>
      <c r="G124" s="460">
        <v>28</v>
      </c>
      <c r="H124" s="460">
        <v>106</v>
      </c>
      <c r="I124" s="460">
        <f>SUM(H124:H127)</f>
        <v>270</v>
      </c>
      <c r="J124" s="460">
        <f>SUM(E124:E127)</f>
        <v>666</v>
      </c>
      <c r="K124" s="499" t="s">
        <v>803</v>
      </c>
      <c r="L124" s="497" t="s">
        <v>741</v>
      </c>
      <c r="M124" s="498"/>
      <c r="O124" s="496"/>
      <c r="P124" s="496"/>
      <c r="Q124" s="496"/>
      <c r="R124" s="496"/>
      <c r="S124" s="496"/>
      <c r="T124" s="535"/>
      <c r="U124" s="496"/>
      <c r="V124" s="496"/>
      <c r="W124" s="496"/>
      <c r="X124" s="496"/>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c r="AT124" s="496"/>
      <c r="AU124" s="496"/>
      <c r="AV124" s="496"/>
      <c r="AW124" s="496"/>
      <c r="AX124" s="496"/>
      <c r="AY124" s="496"/>
      <c r="AZ124" s="496"/>
      <c r="BA124" s="496"/>
      <c r="BB124" s="496"/>
      <c r="BC124" s="496"/>
      <c r="BD124" s="496"/>
      <c r="BE124" s="496"/>
      <c r="BF124" s="496"/>
      <c r="BG124" s="496"/>
      <c r="BH124" s="496"/>
      <c r="BI124" s="496"/>
      <c r="BJ124" s="496"/>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row>
    <row r="125" spans="1:85" ht="15" customHeight="1" x14ac:dyDescent="0.3">
      <c r="A125" s="460">
        <v>79</v>
      </c>
      <c r="B125" s="460" t="s">
        <v>624</v>
      </c>
      <c r="C125" s="460" t="s">
        <v>784</v>
      </c>
      <c r="D125" s="460" t="s">
        <v>673</v>
      </c>
      <c r="E125" s="460">
        <v>385</v>
      </c>
      <c r="F125" s="462">
        <v>41</v>
      </c>
      <c r="G125" s="460">
        <v>43</v>
      </c>
      <c r="H125" s="460">
        <v>164</v>
      </c>
      <c r="K125" s="458" t="s">
        <v>803</v>
      </c>
      <c r="L125" s="458" t="s">
        <v>741</v>
      </c>
      <c r="X125" s="483"/>
    </row>
    <row r="126" spans="1:85" ht="15" customHeight="1" x14ac:dyDescent="0.3">
      <c r="A126" s="460">
        <v>251</v>
      </c>
      <c r="B126" s="460" t="s">
        <v>977</v>
      </c>
      <c r="C126" s="460" t="s">
        <v>978</v>
      </c>
      <c r="D126" s="460" t="s">
        <v>1049</v>
      </c>
      <c r="E126" s="460">
        <v>10</v>
      </c>
      <c r="F126" s="461"/>
      <c r="K126" s="458" t="s">
        <v>803</v>
      </c>
      <c r="L126" s="458" t="s">
        <v>741</v>
      </c>
      <c r="X126" s="483"/>
    </row>
    <row r="127" spans="1:85" ht="15" customHeight="1" x14ac:dyDescent="0.3">
      <c r="A127" s="460">
        <v>287</v>
      </c>
      <c r="B127" s="460" t="s">
        <v>977</v>
      </c>
      <c r="C127" s="460" t="s">
        <v>978</v>
      </c>
      <c r="D127" s="460" t="s">
        <v>1086</v>
      </c>
      <c r="E127" s="460">
        <v>10</v>
      </c>
      <c r="F127" s="461"/>
      <c r="K127" s="458" t="s">
        <v>803</v>
      </c>
      <c r="L127" s="458" t="s">
        <v>741</v>
      </c>
      <c r="X127" s="483"/>
    </row>
    <row r="128" spans="1:85" ht="15" customHeight="1" x14ac:dyDescent="0.3">
      <c r="A128" s="460">
        <v>409</v>
      </c>
      <c r="B128" s="460" t="s">
        <v>1129</v>
      </c>
      <c r="C128" s="460" t="s">
        <v>1130</v>
      </c>
      <c r="D128" s="460" t="s">
        <v>1230</v>
      </c>
      <c r="E128" s="460">
        <v>64</v>
      </c>
      <c r="F128" s="461"/>
      <c r="I128" s="460">
        <f>SUM(H128)</f>
        <v>0</v>
      </c>
      <c r="J128" s="460">
        <f>SUM(E128)</f>
        <v>64</v>
      </c>
      <c r="K128" s="499" t="s">
        <v>1231</v>
      </c>
      <c r="L128" s="497" t="s">
        <v>706</v>
      </c>
      <c r="M128" s="498"/>
      <c r="O128" s="496"/>
      <c r="P128" s="496"/>
      <c r="Q128" s="496"/>
      <c r="R128" s="496"/>
      <c r="S128" s="496"/>
      <c r="T128" s="535"/>
      <c r="U128" s="496"/>
      <c r="V128" s="496"/>
      <c r="W128" s="496"/>
      <c r="X128" s="496"/>
      <c r="Y128" s="467"/>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c r="BA128" s="496"/>
      <c r="BB128" s="496"/>
      <c r="BC128" s="496"/>
      <c r="BD128" s="496"/>
      <c r="BE128" s="496"/>
      <c r="BF128" s="496"/>
      <c r="BG128" s="496"/>
      <c r="BH128" s="496"/>
      <c r="BI128" s="496"/>
      <c r="BJ128" s="496"/>
      <c r="BK128" s="496"/>
      <c r="BL128" s="496"/>
      <c r="BM128" s="496"/>
      <c r="BN128" s="496"/>
      <c r="BO128" s="496"/>
      <c r="BP128" s="496"/>
      <c r="BQ128" s="496"/>
      <c r="BR128" s="496"/>
      <c r="BS128" s="496"/>
      <c r="BT128" s="496"/>
      <c r="BU128" s="496"/>
      <c r="BV128" s="496"/>
      <c r="BW128" s="496"/>
      <c r="BX128" s="496"/>
      <c r="BY128" s="496"/>
      <c r="BZ128" s="496"/>
      <c r="CA128" s="496"/>
      <c r="CB128" s="496"/>
      <c r="CC128" s="496"/>
      <c r="CD128" s="496"/>
      <c r="CE128" s="496"/>
      <c r="CF128" s="496"/>
      <c r="CG128" s="496"/>
    </row>
    <row r="129" spans="1:85" ht="15" customHeight="1" x14ac:dyDescent="0.3">
      <c r="A129" s="460">
        <v>158</v>
      </c>
      <c r="B129" s="460" t="s">
        <v>906</v>
      </c>
      <c r="C129" s="460" t="s">
        <v>907</v>
      </c>
      <c r="D129" s="460" t="s">
        <v>935</v>
      </c>
      <c r="E129" s="460">
        <v>143</v>
      </c>
      <c r="F129" s="462">
        <v>23</v>
      </c>
      <c r="G129" s="460">
        <v>15</v>
      </c>
      <c r="I129" s="460">
        <f>SUM(H129)</f>
        <v>0</v>
      </c>
      <c r="J129" s="460">
        <f>SUM(E129)</f>
        <v>143</v>
      </c>
      <c r="K129" s="499" t="s">
        <v>936</v>
      </c>
      <c r="L129" s="497" t="s">
        <v>937</v>
      </c>
      <c r="M129" s="498"/>
      <c r="O129" s="496"/>
      <c r="P129" s="496"/>
      <c r="Q129" s="496"/>
      <c r="R129" s="496"/>
      <c r="S129" s="496"/>
      <c r="T129" s="535"/>
      <c r="U129" s="496"/>
      <c r="V129" s="496"/>
      <c r="W129" s="496"/>
      <c r="X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c r="BA129" s="496"/>
      <c r="BB129" s="496"/>
      <c r="BC129" s="496"/>
      <c r="BD129" s="496"/>
      <c r="BE129" s="496"/>
      <c r="BF129" s="496"/>
      <c r="BG129" s="496"/>
      <c r="BH129" s="496"/>
      <c r="BI129" s="496"/>
      <c r="BJ129" s="496"/>
      <c r="BK129" s="496"/>
      <c r="BL129" s="496"/>
      <c r="BM129" s="496"/>
      <c r="BN129" s="496"/>
      <c r="BO129" s="496"/>
      <c r="BP129" s="496"/>
      <c r="BQ129" s="496"/>
      <c r="BR129" s="496"/>
      <c r="BS129" s="496"/>
      <c r="BT129" s="496"/>
      <c r="BU129" s="496"/>
      <c r="BV129" s="496"/>
      <c r="BW129" s="496"/>
      <c r="BX129" s="496"/>
      <c r="BY129" s="496"/>
      <c r="BZ129" s="496"/>
      <c r="CA129" s="496"/>
      <c r="CB129" s="496"/>
      <c r="CC129" s="496"/>
      <c r="CD129" s="496"/>
      <c r="CE129" s="496"/>
      <c r="CF129" s="496"/>
      <c r="CG129" s="496"/>
    </row>
    <row r="130" spans="1:85" ht="15" customHeight="1" x14ac:dyDescent="0.3">
      <c r="A130" s="460">
        <v>45</v>
      </c>
      <c r="B130" s="460" t="s">
        <v>624</v>
      </c>
      <c r="C130" s="460" t="s">
        <v>625</v>
      </c>
      <c r="D130" s="460" t="s">
        <v>745</v>
      </c>
      <c r="E130" s="460">
        <v>604</v>
      </c>
      <c r="F130" s="462">
        <v>66</v>
      </c>
      <c r="G130" s="460">
        <v>65</v>
      </c>
      <c r="H130" s="460">
        <v>261</v>
      </c>
      <c r="I130" s="460">
        <f>SUM(H130:H132)</f>
        <v>261</v>
      </c>
      <c r="J130" s="460">
        <f>SUM(E130:E132)</f>
        <v>678</v>
      </c>
      <c r="K130" s="458" t="s">
        <v>1352</v>
      </c>
      <c r="L130" s="458" t="s">
        <v>1353</v>
      </c>
      <c r="X130" s="483"/>
      <c r="Y130" s="503"/>
      <c r="Z130" s="502"/>
      <c r="AA130" s="503"/>
      <c r="AB130" s="503"/>
      <c r="AC130" s="503"/>
      <c r="AD130" s="503"/>
      <c r="AE130" s="502"/>
      <c r="BO130" s="517"/>
      <c r="BZ130" s="523"/>
      <c r="CE130" s="523"/>
      <c r="CF130" s="523"/>
      <c r="CG130" s="523"/>
    </row>
    <row r="131" spans="1:85" ht="15" customHeight="1" x14ac:dyDescent="0.3">
      <c r="A131" s="460">
        <v>195</v>
      </c>
      <c r="B131" s="460" t="s">
        <v>977</v>
      </c>
      <c r="C131" s="460" t="s">
        <v>978</v>
      </c>
      <c r="D131" s="460" t="s">
        <v>989</v>
      </c>
      <c r="E131" s="460">
        <v>10</v>
      </c>
      <c r="F131" s="486"/>
      <c r="G131" s="485"/>
      <c r="H131" s="485"/>
      <c r="I131" s="485"/>
      <c r="J131" s="485"/>
      <c r="K131" s="458" t="s">
        <v>1352</v>
      </c>
      <c r="L131" s="458" t="s">
        <v>1353</v>
      </c>
      <c r="X131" s="483"/>
    </row>
    <row r="132" spans="1:85" ht="15" customHeight="1" x14ac:dyDescent="0.3">
      <c r="A132" s="460">
        <v>428</v>
      </c>
      <c r="B132" s="460" t="s">
        <v>1129</v>
      </c>
      <c r="C132" s="460" t="s">
        <v>1130</v>
      </c>
      <c r="D132" s="460" t="s">
        <v>1252</v>
      </c>
      <c r="E132" s="460">
        <v>64</v>
      </c>
      <c r="F132" s="486"/>
      <c r="G132" s="485"/>
      <c r="H132" s="485"/>
      <c r="I132" s="485"/>
      <c r="J132" s="485"/>
      <c r="K132" s="458" t="s">
        <v>1352</v>
      </c>
      <c r="L132" s="458" t="s">
        <v>1353</v>
      </c>
      <c r="X132" s="483"/>
    </row>
    <row r="133" spans="1:85" ht="15" customHeight="1" x14ac:dyDescent="0.3">
      <c r="A133" s="460">
        <v>63</v>
      </c>
      <c r="B133" s="460" t="s">
        <v>624</v>
      </c>
      <c r="C133" s="460" t="s">
        <v>753</v>
      </c>
      <c r="D133" s="460" t="s">
        <v>748</v>
      </c>
      <c r="E133" s="460">
        <v>991</v>
      </c>
      <c r="F133" s="462">
        <v>194</v>
      </c>
      <c r="G133" s="460">
        <v>103</v>
      </c>
      <c r="H133" s="460">
        <v>1160</v>
      </c>
      <c r="I133" s="460">
        <f>SUM(H133:H134)</f>
        <v>1160</v>
      </c>
      <c r="J133" s="460">
        <f>SUM(E133:E134)</f>
        <v>1055</v>
      </c>
      <c r="K133" s="458" t="s">
        <v>782</v>
      </c>
      <c r="L133" s="458" t="s">
        <v>783</v>
      </c>
      <c r="R133" s="483"/>
      <c r="S133" s="483"/>
      <c r="U133" s="483"/>
      <c r="V133" s="483"/>
      <c r="X133" s="483"/>
      <c r="Y133" s="502"/>
      <c r="Z133" s="502"/>
      <c r="AA133" s="503"/>
      <c r="AB133" s="503"/>
      <c r="AC133" s="503"/>
      <c r="AD133" s="503"/>
      <c r="AE133" s="502"/>
      <c r="BT133" s="515"/>
      <c r="CE133" s="523"/>
      <c r="CF133" s="523"/>
      <c r="CG133" s="523"/>
    </row>
    <row r="134" spans="1:85" ht="15" customHeight="1" x14ac:dyDescent="0.3">
      <c r="A134" s="460">
        <v>348</v>
      </c>
      <c r="B134" s="460" t="s">
        <v>1129</v>
      </c>
      <c r="C134" s="460" t="s">
        <v>1130</v>
      </c>
      <c r="D134" s="460" t="s">
        <v>1157</v>
      </c>
      <c r="E134" s="460">
        <v>64</v>
      </c>
      <c r="F134" s="461"/>
      <c r="K134" s="458" t="s">
        <v>782</v>
      </c>
      <c r="L134" s="458" t="s">
        <v>783</v>
      </c>
      <c r="X134" s="483"/>
    </row>
    <row r="135" spans="1:85" ht="15" customHeight="1" x14ac:dyDescent="0.3">
      <c r="A135" s="488">
        <v>330</v>
      </c>
      <c r="B135" s="488" t="s">
        <v>1129</v>
      </c>
      <c r="C135" s="488" t="s">
        <v>1130</v>
      </c>
      <c r="D135" s="488" t="s">
        <v>1131</v>
      </c>
      <c r="E135" s="488">
        <v>64</v>
      </c>
      <c r="F135" s="489"/>
      <c r="G135" s="488"/>
      <c r="H135" s="488"/>
      <c r="I135" s="488">
        <f>SUM(H135)</f>
        <v>0</v>
      </c>
      <c r="J135" s="490">
        <f>SUM(E135)</f>
        <v>64</v>
      </c>
      <c r="K135" s="491" t="s">
        <v>1132</v>
      </c>
      <c r="L135" s="491"/>
      <c r="M135" s="488"/>
      <c r="X135" s="483"/>
    </row>
    <row r="136" spans="1:85" ht="15" customHeight="1" x14ac:dyDescent="0.3">
      <c r="A136" s="460">
        <v>122</v>
      </c>
      <c r="B136" s="460" t="s">
        <v>624</v>
      </c>
      <c r="C136" s="460" t="s">
        <v>845</v>
      </c>
      <c r="D136" s="460" t="s">
        <v>678</v>
      </c>
      <c r="E136" s="460">
        <v>638</v>
      </c>
      <c r="F136" s="462">
        <v>65</v>
      </c>
      <c r="G136" s="460">
        <v>71</v>
      </c>
      <c r="H136" s="460">
        <v>319</v>
      </c>
      <c r="I136" s="460">
        <f>SUM(H136:H138)</f>
        <v>319</v>
      </c>
      <c r="J136" s="460">
        <f>SUM(E136:E138)</f>
        <v>712</v>
      </c>
      <c r="K136" s="458" t="s">
        <v>1344</v>
      </c>
      <c r="L136" s="458" t="s">
        <v>872</v>
      </c>
      <c r="N136" s="512"/>
      <c r="O136" s="512"/>
      <c r="R136" s="512"/>
      <c r="S136" s="512"/>
      <c r="T136" s="512"/>
      <c r="U136" s="512"/>
      <c r="V136" s="512"/>
      <c r="X136" s="483"/>
      <c r="Y136" s="503"/>
      <c r="Z136" s="502"/>
      <c r="AA136" s="503"/>
      <c r="AB136" s="503"/>
      <c r="AC136" s="503"/>
      <c r="AD136" s="503"/>
      <c r="AE136" s="502"/>
      <c r="BM136" s="517"/>
      <c r="BN136" s="512"/>
      <c r="BP136" s="512"/>
      <c r="BU136" s="523"/>
      <c r="BV136" s="517"/>
      <c r="BW136" s="523"/>
      <c r="BX136" s="523"/>
      <c r="BY136" s="517"/>
      <c r="BZ136" s="523"/>
      <c r="CE136" s="523"/>
      <c r="CF136" s="523"/>
      <c r="CG136" s="523"/>
    </row>
    <row r="137" spans="1:85" ht="15" customHeight="1" x14ac:dyDescent="0.3">
      <c r="A137" s="460">
        <v>311</v>
      </c>
      <c r="B137" s="460" t="s">
        <v>977</v>
      </c>
      <c r="C137" s="460" t="s">
        <v>1029</v>
      </c>
      <c r="D137" s="460" t="s">
        <v>1110</v>
      </c>
      <c r="E137" s="460">
        <v>10</v>
      </c>
      <c r="F137" s="467"/>
      <c r="K137" s="530" t="s">
        <v>1344</v>
      </c>
      <c r="L137" s="530" t="s">
        <v>872</v>
      </c>
      <c r="X137" s="483"/>
      <c r="Y137" s="503"/>
    </row>
    <row r="138" spans="1:85" ht="15" customHeight="1" x14ac:dyDescent="0.3">
      <c r="A138" s="460">
        <v>373</v>
      </c>
      <c r="B138" s="460" t="s">
        <v>1129</v>
      </c>
      <c r="C138" s="460" t="s">
        <v>1130</v>
      </c>
      <c r="D138" s="460" t="s">
        <v>1187</v>
      </c>
      <c r="E138" s="460">
        <v>64</v>
      </c>
      <c r="F138" s="461"/>
      <c r="K138" s="458" t="s">
        <v>1344</v>
      </c>
      <c r="L138" s="458" t="s">
        <v>872</v>
      </c>
      <c r="X138" s="483"/>
    </row>
    <row r="139" spans="1:85" s="580" customFormat="1" ht="15" customHeight="1" x14ac:dyDescent="0.3">
      <c r="A139" s="581">
        <v>441</v>
      </c>
      <c r="B139" s="581" t="s">
        <v>1129</v>
      </c>
      <c r="C139" s="581" t="s">
        <v>1130</v>
      </c>
      <c r="D139" s="581" t="s">
        <v>1269</v>
      </c>
      <c r="E139" s="581">
        <v>64</v>
      </c>
      <c r="F139" s="576"/>
      <c r="G139" s="575"/>
      <c r="H139" s="575"/>
      <c r="I139" s="575">
        <f>SUM(H139)</f>
        <v>0</v>
      </c>
      <c r="J139" s="577">
        <f>SUM(E139)</f>
        <v>64</v>
      </c>
      <c r="K139" s="578" t="s">
        <v>1455</v>
      </c>
      <c r="L139" s="578" t="s">
        <v>1271</v>
      </c>
      <c r="M139" s="575"/>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579"/>
      <c r="AQ139" s="579"/>
      <c r="AR139" s="579"/>
      <c r="AS139" s="579"/>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row>
    <row r="140" spans="1:85" ht="15" customHeight="1" x14ac:dyDescent="0.3">
      <c r="A140" s="460">
        <v>20</v>
      </c>
      <c r="B140" s="460" t="s">
        <v>624</v>
      </c>
      <c r="C140" s="460" t="s">
        <v>625</v>
      </c>
      <c r="D140" s="460" t="s">
        <v>681</v>
      </c>
      <c r="E140" s="460">
        <v>925</v>
      </c>
      <c r="F140" s="462">
        <v>106</v>
      </c>
      <c r="G140" s="460">
        <v>105</v>
      </c>
      <c r="H140" s="460">
        <v>292</v>
      </c>
      <c r="I140" s="460">
        <f>SUM(H140:H142)</f>
        <v>292</v>
      </c>
      <c r="J140" s="460">
        <f>SUM(E140:E142)</f>
        <v>999</v>
      </c>
      <c r="K140" s="458" t="s">
        <v>682</v>
      </c>
      <c r="L140" s="458" t="s">
        <v>683</v>
      </c>
      <c r="R140" s="483"/>
      <c r="S140" s="483"/>
      <c r="U140" s="483"/>
      <c r="V140" s="483"/>
      <c r="X140" s="483"/>
      <c r="Y140" s="503"/>
      <c r="Z140" s="502"/>
      <c r="AA140" s="503"/>
      <c r="AB140" s="503"/>
      <c r="AC140" s="503"/>
      <c r="AD140" s="503"/>
      <c r="AE140" s="502"/>
      <c r="BM140" s="517"/>
      <c r="BP140" s="517"/>
      <c r="BY140" s="517"/>
      <c r="BZ140" s="523"/>
      <c r="CA140" s="517"/>
      <c r="CE140" s="517"/>
      <c r="CF140" s="517"/>
      <c r="CG140" s="517"/>
    </row>
    <row r="141" spans="1:85" ht="15" customHeight="1" x14ac:dyDescent="0.3">
      <c r="A141" s="460">
        <v>201</v>
      </c>
      <c r="B141" s="460" t="s">
        <v>977</v>
      </c>
      <c r="C141" s="460" t="s">
        <v>978</v>
      </c>
      <c r="D141" s="460" t="s">
        <v>995</v>
      </c>
      <c r="E141" s="460">
        <v>10</v>
      </c>
      <c r="F141" s="461"/>
      <c r="K141" s="458" t="s">
        <v>682</v>
      </c>
      <c r="L141" s="458" t="s">
        <v>683</v>
      </c>
      <c r="X141" s="483"/>
    </row>
    <row r="142" spans="1:85" ht="15" customHeight="1" x14ac:dyDescent="0.3">
      <c r="A142" s="460">
        <v>418</v>
      </c>
      <c r="B142" s="460" t="s">
        <v>1129</v>
      </c>
      <c r="C142" s="460" t="s">
        <v>1130</v>
      </c>
      <c r="D142" s="460" t="s">
        <v>1240</v>
      </c>
      <c r="E142" s="460">
        <v>64</v>
      </c>
      <c r="F142" s="461"/>
      <c r="K142" s="458" t="s">
        <v>682</v>
      </c>
      <c r="L142" s="458" t="s">
        <v>683</v>
      </c>
      <c r="X142" s="483"/>
    </row>
    <row r="143" spans="1:85" ht="15" customHeight="1" x14ac:dyDescent="0.3">
      <c r="A143" s="460">
        <v>37</v>
      </c>
      <c r="B143" s="460" t="s">
        <v>624</v>
      </c>
      <c r="C143" s="460" t="s">
        <v>625</v>
      </c>
      <c r="D143" s="460" t="s">
        <v>726</v>
      </c>
      <c r="E143" s="460">
        <v>285</v>
      </c>
      <c r="F143" s="462">
        <v>30</v>
      </c>
      <c r="G143" s="460">
        <v>31</v>
      </c>
      <c r="H143" s="460">
        <v>117</v>
      </c>
      <c r="I143" s="460">
        <f>SUM(H143:H144)</f>
        <v>117</v>
      </c>
      <c r="J143" s="460">
        <f>SUM(E143:E144)</f>
        <v>295</v>
      </c>
      <c r="K143" s="499" t="s">
        <v>727</v>
      </c>
      <c r="L143" s="497" t="s">
        <v>728</v>
      </c>
      <c r="M143" s="498"/>
      <c r="O143" s="496"/>
      <c r="P143" s="496"/>
      <c r="Q143" s="496"/>
      <c r="R143" s="496"/>
      <c r="S143" s="496"/>
      <c r="T143" s="535"/>
      <c r="U143" s="496"/>
      <c r="V143" s="496"/>
      <c r="W143" s="496"/>
      <c r="X143" s="496"/>
      <c r="Y143" s="503"/>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c r="AT143" s="496"/>
      <c r="AU143" s="496"/>
      <c r="AV143" s="496"/>
      <c r="AW143" s="496"/>
      <c r="AX143" s="496"/>
      <c r="AY143" s="496"/>
      <c r="AZ143" s="496"/>
      <c r="BA143" s="496"/>
      <c r="BB143" s="496"/>
      <c r="BC143" s="496"/>
      <c r="BD143" s="496"/>
      <c r="BE143" s="496"/>
      <c r="BF143" s="496"/>
      <c r="BG143" s="496"/>
      <c r="BH143" s="496"/>
      <c r="BI143" s="496"/>
      <c r="BJ143" s="496"/>
      <c r="BK143" s="496"/>
      <c r="BL143" s="496"/>
      <c r="BM143" s="496"/>
      <c r="BN143" s="496"/>
      <c r="BO143" s="496"/>
      <c r="BP143" s="496"/>
      <c r="BQ143" s="496"/>
      <c r="BR143" s="496"/>
      <c r="BS143" s="496"/>
      <c r="BT143" s="496"/>
      <c r="BU143" s="496"/>
      <c r="BV143" s="496"/>
      <c r="BW143" s="496"/>
      <c r="BX143" s="496"/>
      <c r="BY143" s="496"/>
      <c r="BZ143" s="496"/>
      <c r="CA143" s="496"/>
      <c r="CB143" s="496"/>
      <c r="CC143" s="496"/>
      <c r="CD143" s="496"/>
      <c r="CE143" s="496"/>
      <c r="CF143" s="496"/>
      <c r="CG143" s="496"/>
    </row>
    <row r="144" spans="1:85" ht="15" customHeight="1" x14ac:dyDescent="0.3">
      <c r="A144" s="460">
        <v>210</v>
      </c>
      <c r="B144" s="460" t="s">
        <v>977</v>
      </c>
      <c r="C144" s="460" t="s">
        <v>978</v>
      </c>
      <c r="D144" s="460" t="s">
        <v>1004</v>
      </c>
      <c r="E144" s="460">
        <v>10</v>
      </c>
      <c r="F144" s="461"/>
      <c r="K144" s="458" t="s">
        <v>727</v>
      </c>
      <c r="L144" s="458" t="s">
        <v>728</v>
      </c>
      <c r="X144" s="483"/>
    </row>
    <row r="145" spans="1:85" ht="15" customHeight="1" x14ac:dyDescent="0.3">
      <c r="A145" s="460">
        <v>50</v>
      </c>
      <c r="B145" s="460" t="s">
        <v>624</v>
      </c>
      <c r="C145" s="460" t="s">
        <v>753</v>
      </c>
      <c r="D145" s="460" t="s">
        <v>647</v>
      </c>
      <c r="E145" s="460">
        <v>608</v>
      </c>
      <c r="F145" s="462">
        <v>92</v>
      </c>
      <c r="G145" s="460">
        <v>68</v>
      </c>
      <c r="H145" s="460">
        <v>387</v>
      </c>
      <c r="I145" s="460">
        <f>SUM(H145:H147)</f>
        <v>387</v>
      </c>
      <c r="J145" s="460">
        <f>SUM(E145:E147)</f>
        <v>682</v>
      </c>
      <c r="K145" s="458" t="s">
        <v>758</v>
      </c>
      <c r="L145" s="458" t="s">
        <v>759</v>
      </c>
      <c r="R145" s="512"/>
      <c r="S145" s="512"/>
      <c r="T145" s="512"/>
      <c r="U145" s="512"/>
      <c r="V145" s="512"/>
      <c r="W145" s="512"/>
      <c r="X145" s="483"/>
      <c r="Y145" s="513"/>
      <c r="Z145" s="513"/>
      <c r="AA145" s="514"/>
      <c r="AB145" s="503"/>
      <c r="AC145" s="514"/>
      <c r="AD145" s="514"/>
      <c r="AE145" s="513"/>
      <c r="AF145" s="512"/>
      <c r="AK145" s="512"/>
      <c r="AL145" s="512"/>
      <c r="BF145" s="512"/>
      <c r="BG145" s="512"/>
      <c r="BH145" s="512"/>
      <c r="BI145" s="512"/>
      <c r="BM145" s="515"/>
      <c r="BZ145" s="517"/>
      <c r="CA145" s="517"/>
    </row>
    <row r="146" spans="1:85" ht="15" customHeight="1" x14ac:dyDescent="0.3">
      <c r="A146" s="460">
        <v>289</v>
      </c>
      <c r="B146" s="460" t="s">
        <v>977</v>
      </c>
      <c r="C146" s="460" t="s">
        <v>1010</v>
      </c>
      <c r="D146" s="460" t="s">
        <v>1088</v>
      </c>
      <c r="E146" s="460">
        <v>10</v>
      </c>
      <c r="F146" s="461"/>
      <c r="K146" s="458" t="s">
        <v>758</v>
      </c>
      <c r="L146" s="458" t="s">
        <v>759</v>
      </c>
      <c r="X146" s="483"/>
    </row>
    <row r="147" spans="1:85" ht="15" customHeight="1" x14ac:dyDescent="0.3">
      <c r="A147" s="460">
        <v>464</v>
      </c>
      <c r="B147" s="460" t="s">
        <v>1129</v>
      </c>
      <c r="C147" s="460" t="s">
        <v>1130</v>
      </c>
      <c r="D147" s="460" t="s">
        <v>1296</v>
      </c>
      <c r="E147" s="460">
        <v>64</v>
      </c>
      <c r="F147" s="461"/>
      <c r="K147" s="458" t="s">
        <v>758</v>
      </c>
      <c r="L147" s="458" t="s">
        <v>759</v>
      </c>
      <c r="X147" s="483"/>
    </row>
    <row r="148" spans="1:85" ht="15" customHeight="1" x14ac:dyDescent="0.3">
      <c r="A148" s="460">
        <v>85</v>
      </c>
      <c r="B148" s="460" t="s">
        <v>624</v>
      </c>
      <c r="C148" s="460" t="s">
        <v>784</v>
      </c>
      <c r="D148" s="460" t="s">
        <v>696</v>
      </c>
      <c r="E148" s="460">
        <v>736</v>
      </c>
      <c r="F148" s="462">
        <v>74</v>
      </c>
      <c r="G148" s="460">
        <v>80</v>
      </c>
      <c r="H148" s="460">
        <v>383</v>
      </c>
      <c r="I148" s="460">
        <f>SUM(H148:H150)</f>
        <v>383</v>
      </c>
      <c r="J148" s="460">
        <f>SUM(E148:E150)</f>
        <v>810</v>
      </c>
      <c r="K148" s="499" t="s">
        <v>1338</v>
      </c>
      <c r="L148" s="497"/>
      <c r="M148" s="498"/>
      <c r="O148" s="496"/>
      <c r="P148" s="496"/>
      <c r="Q148" s="496"/>
      <c r="R148" s="496"/>
      <c r="S148" s="496"/>
      <c r="T148" s="496"/>
      <c r="U148" s="496"/>
      <c r="V148" s="496"/>
      <c r="W148" s="496"/>
      <c r="X148" s="496"/>
      <c r="Y148" s="503"/>
      <c r="Z148" s="496"/>
      <c r="AA148" s="496"/>
      <c r="AB148" s="496"/>
      <c r="AC148" s="496"/>
      <c r="AD148" s="496"/>
      <c r="AE148" s="496"/>
      <c r="AF148" s="496"/>
      <c r="AG148" s="496"/>
      <c r="AH148" s="496"/>
      <c r="AI148" s="496"/>
      <c r="AJ148" s="496"/>
      <c r="AK148" s="496"/>
      <c r="AL148" s="496"/>
      <c r="AM148" s="496"/>
      <c r="AN148" s="496"/>
      <c r="AO148" s="496"/>
      <c r="AP148" s="496"/>
      <c r="AQ148" s="496"/>
      <c r="AR148" s="496"/>
      <c r="AS148" s="496"/>
      <c r="AT148" s="496"/>
      <c r="AU148" s="496"/>
      <c r="AV148" s="496"/>
      <c r="AW148" s="496"/>
      <c r="AX148" s="496"/>
      <c r="AY148" s="496"/>
      <c r="AZ148" s="496"/>
      <c r="BA148" s="496"/>
      <c r="BB148" s="496"/>
      <c r="BC148" s="496"/>
      <c r="BD148" s="496"/>
      <c r="BE148" s="496"/>
      <c r="BF148" s="496"/>
      <c r="BG148" s="496"/>
      <c r="BH148" s="496"/>
      <c r="BI148" s="496"/>
      <c r="BJ148" s="496"/>
      <c r="BK148" s="496"/>
      <c r="BL148" s="496"/>
      <c r="BM148" s="496"/>
      <c r="BN148" s="496"/>
      <c r="BO148" s="496"/>
      <c r="BP148" s="496"/>
      <c r="BQ148" s="496"/>
      <c r="BR148" s="496"/>
      <c r="BS148" s="496"/>
      <c r="BT148" s="496"/>
      <c r="BU148" s="496"/>
      <c r="BV148" s="496"/>
      <c r="BW148" s="496"/>
      <c r="BX148" s="496"/>
      <c r="BY148" s="496"/>
      <c r="BZ148" s="496"/>
      <c r="CA148" s="496"/>
      <c r="CB148" s="496"/>
      <c r="CC148" s="496"/>
      <c r="CD148" s="496"/>
      <c r="CE148" s="496"/>
      <c r="CF148" s="496"/>
      <c r="CG148" s="496"/>
    </row>
    <row r="149" spans="1:85" ht="15" customHeight="1" x14ac:dyDescent="0.3">
      <c r="A149" s="460">
        <v>282</v>
      </c>
      <c r="B149" s="460" t="s">
        <v>977</v>
      </c>
      <c r="C149" s="460" t="s">
        <v>978</v>
      </c>
      <c r="D149" s="460" t="s">
        <v>1081</v>
      </c>
      <c r="E149" s="460">
        <v>10</v>
      </c>
      <c r="F149" s="461"/>
      <c r="K149" s="458" t="s">
        <v>1338</v>
      </c>
      <c r="X149" s="483"/>
    </row>
    <row r="150" spans="1:85" ht="15" customHeight="1" x14ac:dyDescent="0.3">
      <c r="A150" s="460">
        <v>332</v>
      </c>
      <c r="B150" s="460" t="s">
        <v>1129</v>
      </c>
      <c r="C150" s="460" t="s">
        <v>1130</v>
      </c>
      <c r="D150" s="460" t="s">
        <v>1134</v>
      </c>
      <c r="E150" s="460">
        <v>64</v>
      </c>
      <c r="F150" s="461"/>
      <c r="K150" s="458" t="s">
        <v>1338</v>
      </c>
      <c r="X150" s="483"/>
    </row>
    <row r="151" spans="1:85" ht="15" customHeight="1" x14ac:dyDescent="0.3">
      <c r="A151" s="460">
        <v>148</v>
      </c>
      <c r="B151" s="460" t="s">
        <v>906</v>
      </c>
      <c r="C151" s="460" t="s">
        <v>907</v>
      </c>
      <c r="D151" s="460" t="s">
        <v>911</v>
      </c>
      <c r="E151" s="460">
        <v>129</v>
      </c>
      <c r="F151" s="462">
        <v>12</v>
      </c>
      <c r="G151" s="460">
        <v>12</v>
      </c>
      <c r="I151" s="460">
        <f>SUM(H151)</f>
        <v>0</v>
      </c>
      <c r="J151" s="460">
        <f>SUM(E151)</f>
        <v>129</v>
      </c>
      <c r="K151" s="499" t="s">
        <v>912</v>
      </c>
      <c r="L151" s="497" t="s">
        <v>913</v>
      </c>
      <c r="M151" s="498"/>
      <c r="O151" s="496"/>
      <c r="P151" s="496"/>
      <c r="Q151" s="496"/>
      <c r="R151" s="496"/>
      <c r="S151" s="496"/>
      <c r="T151" s="535"/>
      <c r="U151" s="496"/>
      <c r="V151" s="496"/>
      <c r="W151" s="496"/>
      <c r="X151" s="496"/>
      <c r="Z151" s="496"/>
      <c r="AA151" s="496"/>
      <c r="AB151" s="496"/>
      <c r="AC151" s="496"/>
      <c r="AD151" s="496"/>
      <c r="AE151" s="496"/>
      <c r="AF151" s="496"/>
      <c r="AG151" s="496"/>
      <c r="AH151" s="496"/>
      <c r="AI151" s="496"/>
      <c r="AJ151" s="496"/>
      <c r="AK151" s="496"/>
      <c r="AL151" s="496"/>
      <c r="AM151" s="496"/>
      <c r="AN151" s="496"/>
      <c r="AO151" s="496"/>
      <c r="AP151" s="496"/>
      <c r="AQ151" s="496"/>
      <c r="AR151" s="496"/>
      <c r="AS151" s="496"/>
      <c r="AT151" s="496"/>
      <c r="AU151" s="496"/>
      <c r="AV151" s="496"/>
      <c r="AW151" s="496"/>
      <c r="AX151" s="496"/>
      <c r="AY151" s="496"/>
      <c r="AZ151" s="496"/>
      <c r="BA151" s="496"/>
      <c r="BB151" s="496"/>
      <c r="BC151" s="496"/>
      <c r="BD151" s="496"/>
      <c r="BE151" s="496"/>
      <c r="BF151" s="496"/>
      <c r="BG151" s="496"/>
      <c r="BH151" s="496"/>
      <c r="BI151" s="496"/>
      <c r="BJ151" s="496"/>
      <c r="BK151" s="496"/>
      <c r="BL151" s="496"/>
      <c r="BM151" s="496"/>
      <c r="BN151" s="496"/>
      <c r="BO151" s="496"/>
      <c r="BP151" s="496"/>
      <c r="BQ151" s="496"/>
      <c r="BR151" s="496"/>
      <c r="BS151" s="496"/>
      <c r="BT151" s="496"/>
      <c r="BU151" s="496"/>
      <c r="BV151" s="496"/>
      <c r="BW151" s="496"/>
      <c r="BX151" s="496"/>
      <c r="BY151" s="496"/>
      <c r="BZ151" s="496"/>
      <c r="CA151" s="496"/>
      <c r="CB151" s="496"/>
      <c r="CC151" s="496"/>
      <c r="CD151" s="496"/>
      <c r="CE151" s="496"/>
      <c r="CF151" s="496"/>
      <c r="CG151" s="496"/>
    </row>
    <row r="152" spans="1:85" ht="15" customHeight="1" x14ac:dyDescent="0.3">
      <c r="A152" s="460">
        <v>176</v>
      </c>
      <c r="B152" s="460" t="s">
        <v>942</v>
      </c>
      <c r="C152" s="460" t="s">
        <v>784</v>
      </c>
      <c r="D152" s="460" t="s">
        <v>945</v>
      </c>
      <c r="E152" s="460">
        <v>129</v>
      </c>
      <c r="F152" s="462">
        <v>21</v>
      </c>
      <c r="G152" s="460">
        <v>19</v>
      </c>
      <c r="I152" s="460">
        <f>SUM(H152)</f>
        <v>0</v>
      </c>
      <c r="J152" s="460">
        <f>SUM(E152)</f>
        <v>129</v>
      </c>
      <c r="K152" s="499" t="s">
        <v>969</v>
      </c>
      <c r="L152" s="497" t="s">
        <v>970</v>
      </c>
      <c r="M152" s="498"/>
      <c r="O152" s="496"/>
      <c r="P152" s="496"/>
      <c r="Q152" s="496"/>
      <c r="R152" s="496"/>
      <c r="S152" s="496"/>
      <c r="T152" s="535"/>
      <c r="U152" s="496"/>
      <c r="V152" s="496"/>
      <c r="W152" s="496"/>
      <c r="X152" s="496"/>
      <c r="Z152" s="496"/>
      <c r="AA152" s="496"/>
      <c r="AB152" s="496"/>
      <c r="AC152" s="496"/>
      <c r="AD152" s="496"/>
      <c r="AE152" s="496"/>
      <c r="AF152" s="496"/>
      <c r="AG152" s="496"/>
      <c r="AH152" s="496"/>
      <c r="AI152" s="496"/>
      <c r="AJ152" s="496"/>
      <c r="AK152" s="496"/>
      <c r="AL152" s="496"/>
      <c r="AM152" s="496"/>
      <c r="AN152" s="496"/>
      <c r="AO152" s="496"/>
      <c r="AP152" s="496"/>
      <c r="AQ152" s="496"/>
      <c r="AR152" s="496"/>
      <c r="AS152" s="496"/>
      <c r="AT152" s="496"/>
      <c r="AU152" s="496"/>
      <c r="AV152" s="496"/>
      <c r="AW152" s="496"/>
      <c r="AX152" s="496"/>
      <c r="AY152" s="496"/>
      <c r="AZ152" s="496"/>
      <c r="BA152" s="496"/>
      <c r="BB152" s="496"/>
      <c r="BC152" s="496"/>
      <c r="BD152" s="496"/>
      <c r="BE152" s="496"/>
      <c r="BF152" s="496"/>
      <c r="BG152" s="496"/>
      <c r="BH152" s="496"/>
      <c r="BI152" s="496"/>
      <c r="BJ152" s="496"/>
      <c r="BK152" s="496"/>
      <c r="BL152" s="496"/>
      <c r="BM152" s="496"/>
      <c r="BN152" s="496"/>
      <c r="BO152" s="496"/>
      <c r="BP152" s="496"/>
      <c r="BQ152" s="496"/>
      <c r="BR152" s="496"/>
      <c r="BS152" s="496"/>
      <c r="BT152" s="496"/>
      <c r="BU152" s="496"/>
      <c r="BV152" s="496"/>
      <c r="BW152" s="496"/>
      <c r="BX152" s="496"/>
      <c r="BY152" s="496"/>
      <c r="BZ152" s="496"/>
      <c r="CA152" s="496"/>
      <c r="CB152" s="496"/>
      <c r="CC152" s="496"/>
      <c r="CD152" s="496"/>
      <c r="CE152" s="496"/>
      <c r="CF152" s="496"/>
      <c r="CG152" s="496"/>
    </row>
    <row r="153" spans="1:85" ht="15" customHeight="1" x14ac:dyDescent="0.3">
      <c r="A153" s="460">
        <v>160</v>
      </c>
      <c r="B153" s="460" t="s">
        <v>906</v>
      </c>
      <c r="C153" s="460" t="s">
        <v>907</v>
      </c>
      <c r="D153" s="460" t="s">
        <v>940</v>
      </c>
      <c r="E153" s="460">
        <v>124</v>
      </c>
      <c r="F153" s="462">
        <v>13</v>
      </c>
      <c r="G153" s="460">
        <v>12</v>
      </c>
      <c r="I153" s="460">
        <f>SUM(H153)</f>
        <v>0</v>
      </c>
      <c r="J153" s="460">
        <f>SUM(E153)</f>
        <v>124</v>
      </c>
      <c r="K153" s="499" t="s">
        <v>1348</v>
      </c>
      <c r="L153" s="497" t="s">
        <v>927</v>
      </c>
      <c r="M153" s="498"/>
      <c r="O153" s="496"/>
      <c r="P153" s="496"/>
      <c r="Q153" s="496"/>
      <c r="R153" s="496"/>
      <c r="S153" s="496"/>
      <c r="T153" s="535"/>
      <c r="U153" s="496"/>
      <c r="V153" s="496"/>
      <c r="W153" s="496"/>
      <c r="X153" s="496"/>
      <c r="Y153" s="503"/>
      <c r="Z153" s="496"/>
      <c r="AA153" s="496"/>
      <c r="AB153" s="496"/>
      <c r="AC153" s="496"/>
      <c r="AD153" s="496"/>
      <c r="AE153" s="496"/>
      <c r="AF153" s="496"/>
      <c r="AG153" s="496"/>
      <c r="AH153" s="496"/>
      <c r="AI153" s="496"/>
      <c r="AJ153" s="496"/>
      <c r="AK153" s="496"/>
      <c r="AL153" s="496"/>
      <c r="AM153" s="496"/>
      <c r="AN153" s="496"/>
      <c r="AO153" s="496"/>
      <c r="AP153" s="496"/>
      <c r="AQ153" s="496"/>
      <c r="AR153" s="496"/>
      <c r="AS153" s="496"/>
      <c r="AT153" s="496"/>
      <c r="AU153" s="496"/>
      <c r="AV153" s="496"/>
      <c r="AW153" s="496"/>
      <c r="AX153" s="496"/>
      <c r="AY153" s="496"/>
      <c r="AZ153" s="496"/>
      <c r="BA153" s="496"/>
      <c r="BB153" s="496"/>
      <c r="BC153" s="496"/>
      <c r="BD153" s="496"/>
      <c r="BE153" s="496"/>
      <c r="BF153" s="496"/>
      <c r="BG153" s="496"/>
      <c r="BH153" s="496"/>
      <c r="BI153" s="496"/>
      <c r="BJ153" s="496"/>
      <c r="BK153" s="496"/>
      <c r="BL153" s="496"/>
      <c r="BM153" s="496"/>
      <c r="BN153" s="496"/>
      <c r="BO153" s="496"/>
      <c r="BP153" s="496"/>
      <c r="BQ153" s="496"/>
      <c r="BR153" s="496"/>
      <c r="BS153" s="496"/>
      <c r="BT153" s="496"/>
      <c r="BU153" s="496"/>
      <c r="BV153" s="496"/>
      <c r="BW153" s="496"/>
      <c r="BX153" s="496"/>
      <c r="BY153" s="496"/>
      <c r="BZ153" s="496"/>
      <c r="CA153" s="496"/>
      <c r="CB153" s="496"/>
      <c r="CC153" s="496"/>
      <c r="CD153" s="496"/>
      <c r="CE153" s="496"/>
      <c r="CF153" s="496"/>
      <c r="CG153" s="496"/>
    </row>
    <row r="154" spans="1:85" ht="15" customHeight="1" x14ac:dyDescent="0.3">
      <c r="A154" s="460">
        <v>4</v>
      </c>
      <c r="B154" s="460" t="s">
        <v>624</v>
      </c>
      <c r="C154" s="460" t="s">
        <v>625</v>
      </c>
      <c r="D154" s="460" t="s">
        <v>635</v>
      </c>
      <c r="E154" s="460">
        <v>735</v>
      </c>
      <c r="F154" s="462">
        <v>75</v>
      </c>
      <c r="G154" s="460">
        <v>91</v>
      </c>
      <c r="H154" s="460">
        <v>170</v>
      </c>
      <c r="I154" s="460">
        <f>SUM(H154:H156)</f>
        <v>170</v>
      </c>
      <c r="J154" s="460">
        <f>SUM(E154:E156)</f>
        <v>809</v>
      </c>
      <c r="K154" s="499" t="s">
        <v>636</v>
      </c>
      <c r="L154" s="497" t="s">
        <v>637</v>
      </c>
      <c r="M154" s="498"/>
      <c r="O154" s="496"/>
      <c r="P154" s="496"/>
      <c r="Q154" s="496"/>
      <c r="R154" s="496"/>
      <c r="S154" s="496"/>
      <c r="T154" s="535"/>
      <c r="U154" s="496"/>
      <c r="V154" s="496"/>
      <c r="W154" s="496"/>
      <c r="X154" s="496"/>
      <c r="Z154" s="496"/>
      <c r="AA154" s="496"/>
      <c r="AB154" s="496"/>
      <c r="AC154" s="496"/>
      <c r="AD154" s="496"/>
      <c r="AE154" s="496"/>
      <c r="AF154" s="496"/>
      <c r="AG154" s="496"/>
      <c r="AH154" s="496"/>
      <c r="AI154" s="496"/>
      <c r="AJ154" s="496"/>
      <c r="AK154" s="496"/>
      <c r="AL154" s="496"/>
      <c r="AM154" s="496"/>
      <c r="AN154" s="496"/>
      <c r="AO154" s="496"/>
      <c r="AP154" s="496"/>
      <c r="AQ154" s="496"/>
      <c r="AR154" s="496"/>
      <c r="AS154" s="496"/>
      <c r="AT154" s="496"/>
      <c r="AU154" s="496"/>
      <c r="AV154" s="496"/>
      <c r="AW154" s="496"/>
      <c r="AX154" s="496"/>
      <c r="AY154" s="496"/>
      <c r="AZ154" s="496"/>
      <c r="BA154" s="496"/>
      <c r="BB154" s="496"/>
      <c r="BC154" s="496"/>
      <c r="BD154" s="496"/>
      <c r="BE154" s="496"/>
      <c r="BF154" s="496"/>
      <c r="BG154" s="496"/>
      <c r="BH154" s="496"/>
      <c r="BI154" s="496"/>
      <c r="BJ154" s="496"/>
      <c r="BK154" s="496"/>
      <c r="BL154" s="496"/>
      <c r="BM154" s="496"/>
      <c r="BN154" s="496"/>
      <c r="BO154" s="496"/>
      <c r="BP154" s="496"/>
      <c r="BQ154" s="496"/>
      <c r="BR154" s="496"/>
      <c r="BS154" s="496"/>
      <c r="BT154" s="496"/>
      <c r="BU154" s="496"/>
      <c r="BV154" s="496"/>
      <c r="BW154" s="496"/>
      <c r="BX154" s="496"/>
      <c r="BY154" s="496"/>
      <c r="BZ154" s="496"/>
      <c r="CA154" s="496"/>
      <c r="CB154" s="496"/>
      <c r="CC154" s="496"/>
      <c r="CD154" s="496"/>
      <c r="CE154" s="496"/>
      <c r="CF154" s="496"/>
      <c r="CG154" s="496"/>
    </row>
    <row r="155" spans="1:85" ht="15" customHeight="1" x14ac:dyDescent="0.3">
      <c r="A155" s="460">
        <v>187</v>
      </c>
      <c r="B155" s="460" t="s">
        <v>977</v>
      </c>
      <c r="C155" s="460" t="s">
        <v>978</v>
      </c>
      <c r="D155" s="460" t="s">
        <v>981</v>
      </c>
      <c r="E155" s="460">
        <v>10</v>
      </c>
      <c r="F155" s="461"/>
      <c r="K155" s="458" t="s">
        <v>636</v>
      </c>
      <c r="L155" s="458" t="s">
        <v>637</v>
      </c>
      <c r="X155" s="483"/>
    </row>
    <row r="156" spans="1:85" ht="15" customHeight="1" x14ac:dyDescent="0.3">
      <c r="A156" s="460">
        <v>425</v>
      </c>
      <c r="B156" s="460" t="s">
        <v>1129</v>
      </c>
      <c r="C156" s="460" t="s">
        <v>1130</v>
      </c>
      <c r="D156" s="460" t="s">
        <v>1249</v>
      </c>
      <c r="E156" s="460">
        <v>64</v>
      </c>
      <c r="F156" s="461"/>
      <c r="K156" s="458" t="s">
        <v>636</v>
      </c>
      <c r="L156" s="458" t="s">
        <v>637</v>
      </c>
      <c r="X156" s="483"/>
    </row>
    <row r="157" spans="1:85" ht="15" customHeight="1" x14ac:dyDescent="0.3">
      <c r="A157" s="460">
        <v>59</v>
      </c>
      <c r="B157" s="460" t="s">
        <v>624</v>
      </c>
      <c r="C157" s="460" t="s">
        <v>753</v>
      </c>
      <c r="D157" s="460" t="s">
        <v>726</v>
      </c>
      <c r="E157" s="460">
        <v>634</v>
      </c>
      <c r="F157" s="461">
        <v>68</v>
      </c>
      <c r="G157" s="460">
        <v>68</v>
      </c>
      <c r="H157" s="460">
        <v>663</v>
      </c>
      <c r="I157" s="460">
        <f>SUM(H157:H159)</f>
        <v>663</v>
      </c>
      <c r="J157" s="460">
        <f>SUM(E157:E159)</f>
        <v>708</v>
      </c>
      <c r="K157" s="458" t="s">
        <v>776</v>
      </c>
      <c r="L157" s="458" t="s">
        <v>628</v>
      </c>
      <c r="N157" s="512"/>
      <c r="O157" s="512"/>
      <c r="X157" s="483"/>
      <c r="Y157" s="502"/>
      <c r="Z157" s="513"/>
      <c r="AA157" s="514"/>
      <c r="AB157" s="514"/>
      <c r="AC157" s="514"/>
      <c r="AD157" s="514"/>
      <c r="AE157" s="502"/>
      <c r="AH157" s="512"/>
      <c r="AI157" s="512"/>
      <c r="AJ157" s="512"/>
      <c r="AL157" s="512"/>
      <c r="BF157" s="512"/>
      <c r="BG157" s="512"/>
      <c r="BH157" s="512"/>
      <c r="BN157" s="512"/>
      <c r="BP157" s="515"/>
      <c r="BT157" s="515"/>
      <c r="BU157" s="517"/>
      <c r="BV157" s="523"/>
      <c r="BW157" s="517"/>
      <c r="BX157" s="523"/>
      <c r="BY157" s="523"/>
      <c r="BZ157" s="523"/>
      <c r="CB157" s="517"/>
      <c r="CC157" s="517"/>
      <c r="CD157" s="517"/>
      <c r="CE157" s="517"/>
      <c r="CF157" s="517"/>
      <c r="CG157" s="517"/>
    </row>
    <row r="158" spans="1:85" ht="15" customHeight="1" x14ac:dyDescent="0.3">
      <c r="A158" s="460">
        <v>298</v>
      </c>
      <c r="B158" s="460" t="s">
        <v>977</v>
      </c>
      <c r="C158" s="460" t="s">
        <v>1010</v>
      </c>
      <c r="D158" s="460" t="s">
        <v>1097</v>
      </c>
      <c r="E158" s="460">
        <v>10</v>
      </c>
      <c r="F158" s="461"/>
      <c r="K158" s="458" t="s">
        <v>776</v>
      </c>
      <c r="L158" s="458" t="s">
        <v>628</v>
      </c>
      <c r="X158" s="483"/>
    </row>
    <row r="159" spans="1:85" ht="15" customHeight="1" x14ac:dyDescent="0.3">
      <c r="A159" s="460">
        <v>451</v>
      </c>
      <c r="B159" s="460" t="s">
        <v>1129</v>
      </c>
      <c r="C159" s="460" t="s">
        <v>1130</v>
      </c>
      <c r="D159" s="460" t="s">
        <v>1282</v>
      </c>
      <c r="E159" s="460">
        <v>64</v>
      </c>
      <c r="F159" s="461"/>
      <c r="K159" s="458" t="s">
        <v>776</v>
      </c>
      <c r="L159" s="458" t="s">
        <v>628</v>
      </c>
      <c r="X159" s="483"/>
    </row>
    <row r="160" spans="1:85" ht="15" customHeight="1" x14ac:dyDescent="0.3">
      <c r="A160" s="460">
        <v>52</v>
      </c>
      <c r="B160" s="460" t="s">
        <v>624</v>
      </c>
      <c r="C160" s="460" t="s">
        <v>753</v>
      </c>
      <c r="D160" s="460" t="s">
        <v>664</v>
      </c>
      <c r="E160" s="460">
        <v>615</v>
      </c>
      <c r="F160" s="462">
        <v>64</v>
      </c>
      <c r="G160" s="460">
        <v>68</v>
      </c>
      <c r="H160" s="460">
        <v>442</v>
      </c>
      <c r="I160" s="460">
        <f>SUM(H160:H161)</f>
        <v>442</v>
      </c>
      <c r="J160" s="460">
        <f>SUM(E160:E161)</f>
        <v>625</v>
      </c>
      <c r="K160" s="458" t="s">
        <v>762</v>
      </c>
      <c r="L160" s="458" t="s">
        <v>763</v>
      </c>
      <c r="N160" s="512"/>
      <c r="Q160" s="515"/>
      <c r="X160" s="483"/>
      <c r="Y160" s="502"/>
      <c r="Z160" s="513"/>
      <c r="AA160" s="514"/>
      <c r="AB160" s="503"/>
      <c r="AC160" s="514"/>
      <c r="AD160" s="514"/>
      <c r="AE160" s="513"/>
      <c r="BM160" s="517"/>
    </row>
    <row r="161" spans="1:85" ht="15" customHeight="1" x14ac:dyDescent="0.3">
      <c r="A161" s="460">
        <v>303</v>
      </c>
      <c r="B161" s="460" t="s">
        <v>977</v>
      </c>
      <c r="C161" s="460" t="s">
        <v>1010</v>
      </c>
      <c r="D161" s="460" t="s">
        <v>1102</v>
      </c>
      <c r="E161" s="460">
        <v>10</v>
      </c>
      <c r="F161" s="461"/>
      <c r="K161" s="458" t="s">
        <v>762</v>
      </c>
      <c r="L161" s="458" t="s">
        <v>763</v>
      </c>
      <c r="X161" s="483"/>
      <c r="Y161" s="503"/>
    </row>
    <row r="162" spans="1:85" ht="15" customHeight="1" x14ac:dyDescent="0.3">
      <c r="A162" s="460">
        <v>156</v>
      </c>
      <c r="B162" s="460" t="s">
        <v>906</v>
      </c>
      <c r="C162" s="460" t="s">
        <v>907</v>
      </c>
      <c r="D162" s="460" t="s">
        <v>932</v>
      </c>
      <c r="E162" s="460">
        <v>134</v>
      </c>
      <c r="F162" s="462">
        <v>15</v>
      </c>
      <c r="G162" s="460">
        <v>12</v>
      </c>
      <c r="I162" s="460">
        <f>SUM(H162:H163)</f>
        <v>0</v>
      </c>
      <c r="J162" s="460">
        <f>SUM(E162:E163)</f>
        <v>268</v>
      </c>
      <c r="K162" s="499" t="s">
        <v>933</v>
      </c>
      <c r="L162" s="497"/>
      <c r="M162" s="498"/>
      <c r="O162" s="496"/>
      <c r="P162" s="496"/>
      <c r="Q162" s="496"/>
      <c r="R162" s="496"/>
      <c r="S162" s="496"/>
      <c r="T162" s="535"/>
      <c r="U162" s="496"/>
      <c r="V162" s="496"/>
      <c r="W162" s="496"/>
      <c r="X162" s="496"/>
      <c r="Z162" s="496"/>
      <c r="AA162" s="496"/>
      <c r="AB162" s="496"/>
      <c r="AC162" s="496"/>
      <c r="AD162" s="496"/>
      <c r="AE162" s="496"/>
      <c r="AF162" s="496"/>
      <c r="AG162" s="496"/>
      <c r="AH162" s="496"/>
      <c r="AI162" s="496"/>
      <c r="AJ162" s="496"/>
      <c r="AK162" s="496"/>
      <c r="AL162" s="496"/>
      <c r="AM162" s="496"/>
      <c r="AN162" s="496"/>
      <c r="AO162" s="496"/>
      <c r="AP162" s="496"/>
      <c r="AQ162" s="496"/>
      <c r="AR162" s="496"/>
      <c r="AS162" s="496"/>
      <c r="AT162" s="496"/>
      <c r="AU162" s="496"/>
      <c r="AV162" s="496"/>
      <c r="AW162" s="496"/>
      <c r="AX162" s="496"/>
      <c r="AY162" s="496"/>
      <c r="AZ162" s="496"/>
      <c r="BA162" s="496"/>
      <c r="BB162" s="496"/>
      <c r="BC162" s="496"/>
      <c r="BD162" s="496"/>
      <c r="BE162" s="496"/>
      <c r="BF162" s="496"/>
      <c r="BG162" s="496"/>
      <c r="BH162" s="496"/>
      <c r="BI162" s="496"/>
      <c r="BJ162" s="496"/>
      <c r="BK162" s="496"/>
      <c r="BL162" s="496"/>
      <c r="BM162" s="496"/>
      <c r="BN162" s="496"/>
      <c r="BO162" s="496"/>
      <c r="BP162" s="496"/>
      <c r="BQ162" s="496"/>
      <c r="BR162" s="496"/>
      <c r="BS162" s="496"/>
      <c r="BT162" s="496"/>
      <c r="BU162" s="496"/>
      <c r="BV162" s="496"/>
      <c r="BW162" s="496"/>
      <c r="BX162" s="496"/>
      <c r="BY162" s="496"/>
      <c r="BZ162" s="496"/>
      <c r="CA162" s="496"/>
      <c r="CB162" s="496"/>
      <c r="CC162" s="496"/>
      <c r="CD162" s="496"/>
      <c r="CE162" s="496"/>
      <c r="CF162" s="496"/>
      <c r="CG162" s="496"/>
    </row>
    <row r="163" spans="1:85" ht="15" customHeight="1" x14ac:dyDescent="0.3">
      <c r="A163" s="460">
        <v>157</v>
      </c>
      <c r="B163" s="460" t="s">
        <v>906</v>
      </c>
      <c r="C163" s="460" t="s">
        <v>907</v>
      </c>
      <c r="D163" s="460" t="s">
        <v>934</v>
      </c>
      <c r="E163" s="460">
        <v>134</v>
      </c>
      <c r="F163" s="462">
        <v>15</v>
      </c>
      <c r="G163" s="460">
        <v>12</v>
      </c>
      <c r="K163" s="458" t="s">
        <v>933</v>
      </c>
      <c r="X163" s="483"/>
      <c r="Y163" s="503"/>
    </row>
    <row r="164" spans="1:85" ht="15" customHeight="1" x14ac:dyDescent="0.3">
      <c r="A164" s="460">
        <v>151</v>
      </c>
      <c r="B164" s="460" t="s">
        <v>906</v>
      </c>
      <c r="C164" s="460" t="s">
        <v>907</v>
      </c>
      <c r="D164" s="460" t="s">
        <v>920</v>
      </c>
      <c r="E164" s="460">
        <v>139</v>
      </c>
      <c r="F164" s="462">
        <v>19</v>
      </c>
      <c r="G164" s="460">
        <v>13</v>
      </c>
      <c r="I164" s="460">
        <f>SUM(H164)</f>
        <v>0</v>
      </c>
      <c r="J164" s="460">
        <f>SUM(E164)</f>
        <v>139</v>
      </c>
      <c r="K164" s="499" t="s">
        <v>921</v>
      </c>
      <c r="L164" s="497"/>
      <c r="M164" s="498"/>
      <c r="O164" s="496"/>
      <c r="P164" s="496"/>
      <c r="Q164" s="496"/>
      <c r="R164" s="496"/>
      <c r="S164" s="496"/>
      <c r="T164" s="535"/>
      <c r="U164" s="496"/>
      <c r="V164" s="496"/>
      <c r="W164" s="496"/>
      <c r="X164" s="496"/>
      <c r="Z164" s="496"/>
      <c r="AA164" s="496"/>
      <c r="AB164" s="496"/>
      <c r="AC164" s="496"/>
      <c r="AD164" s="496"/>
      <c r="AE164" s="496"/>
      <c r="AF164" s="496"/>
      <c r="AG164" s="496"/>
      <c r="AH164" s="496"/>
      <c r="AI164" s="496"/>
      <c r="AJ164" s="496"/>
      <c r="AK164" s="496"/>
      <c r="AL164" s="496"/>
      <c r="AM164" s="496"/>
      <c r="AN164" s="496"/>
      <c r="AO164" s="496"/>
      <c r="AP164" s="496"/>
      <c r="AQ164" s="496"/>
      <c r="AR164" s="496"/>
      <c r="AS164" s="496"/>
      <c r="AT164" s="496"/>
      <c r="AU164" s="496"/>
      <c r="AV164" s="496"/>
      <c r="AW164" s="496"/>
      <c r="AX164" s="496"/>
      <c r="AY164" s="496"/>
      <c r="AZ164" s="496"/>
      <c r="BA164" s="496"/>
      <c r="BB164" s="496"/>
      <c r="BC164" s="496"/>
      <c r="BD164" s="496"/>
      <c r="BE164" s="496"/>
      <c r="BF164" s="496"/>
      <c r="BG164" s="496"/>
      <c r="BH164" s="496"/>
      <c r="BI164" s="496"/>
      <c r="BJ164" s="496"/>
      <c r="BK164" s="496"/>
      <c r="BL164" s="496"/>
      <c r="BM164" s="496"/>
      <c r="BN164" s="496"/>
      <c r="BO164" s="496"/>
      <c r="BP164" s="496"/>
      <c r="BQ164" s="496"/>
      <c r="BR164" s="496"/>
      <c r="BS164" s="496"/>
      <c r="BT164" s="496"/>
      <c r="BU164" s="496"/>
      <c r="BV164" s="496"/>
      <c r="BW164" s="496"/>
      <c r="BX164" s="496"/>
      <c r="BY164" s="496"/>
      <c r="BZ164" s="496"/>
      <c r="CA164" s="496"/>
      <c r="CB164" s="496"/>
      <c r="CC164" s="496"/>
      <c r="CD164" s="496"/>
      <c r="CE164" s="496"/>
      <c r="CF164" s="496"/>
      <c r="CG164" s="496"/>
    </row>
    <row r="165" spans="1:85" ht="15" customHeight="1" x14ac:dyDescent="0.3">
      <c r="A165" s="460">
        <v>3</v>
      </c>
      <c r="B165" s="460" t="s">
        <v>624</v>
      </c>
      <c r="C165" s="460" t="s">
        <v>625</v>
      </c>
      <c r="D165" s="460" t="s">
        <v>632</v>
      </c>
      <c r="E165" s="460">
        <v>407</v>
      </c>
      <c r="F165" s="462">
        <v>44</v>
      </c>
      <c r="G165" s="460">
        <v>48</v>
      </c>
      <c r="H165" s="460">
        <v>89</v>
      </c>
      <c r="I165" s="460">
        <f>SUM(H165:H166)</f>
        <v>89</v>
      </c>
      <c r="J165" s="460">
        <f>SUM(E165:E166)</f>
        <v>417</v>
      </c>
      <c r="K165" s="499" t="s">
        <v>633</v>
      </c>
      <c r="L165" s="497" t="s">
        <v>634</v>
      </c>
      <c r="M165" s="498"/>
      <c r="O165" s="496"/>
      <c r="P165" s="496"/>
      <c r="Q165" s="496"/>
      <c r="R165" s="496"/>
      <c r="S165" s="496"/>
      <c r="T165" s="535"/>
      <c r="U165" s="496"/>
      <c r="V165" s="496"/>
      <c r="W165" s="496"/>
      <c r="X165" s="496"/>
      <c r="Z165" s="496"/>
      <c r="AA165" s="496"/>
      <c r="AB165" s="496"/>
      <c r="AC165" s="496"/>
      <c r="AD165" s="496"/>
      <c r="AE165" s="496"/>
      <c r="AF165" s="496"/>
      <c r="AG165" s="496"/>
      <c r="AH165" s="496"/>
      <c r="AI165" s="496"/>
      <c r="AJ165" s="496"/>
      <c r="AK165" s="496"/>
      <c r="AL165" s="496"/>
      <c r="AM165" s="496"/>
      <c r="AN165" s="496"/>
      <c r="AO165" s="496"/>
      <c r="AP165" s="496"/>
      <c r="AQ165" s="496"/>
      <c r="AR165" s="496"/>
      <c r="AS165" s="496"/>
      <c r="AT165" s="496"/>
      <c r="AU165" s="496"/>
      <c r="AV165" s="496"/>
      <c r="AW165" s="496"/>
      <c r="AX165" s="496"/>
      <c r="AY165" s="496"/>
      <c r="AZ165" s="496"/>
      <c r="BA165" s="496"/>
      <c r="BB165" s="496"/>
      <c r="BC165" s="496"/>
      <c r="BD165" s="496"/>
      <c r="BE165" s="496"/>
      <c r="BF165" s="496"/>
      <c r="BG165" s="496"/>
      <c r="BH165" s="496"/>
      <c r="BI165" s="496"/>
      <c r="BJ165" s="496"/>
      <c r="BK165" s="496"/>
      <c r="BL165" s="496"/>
      <c r="BM165" s="496"/>
      <c r="BN165" s="496"/>
      <c r="BO165" s="496"/>
      <c r="BP165" s="496"/>
      <c r="BQ165" s="496"/>
      <c r="BR165" s="496"/>
      <c r="BS165" s="496"/>
      <c r="BT165" s="496"/>
      <c r="BU165" s="496"/>
      <c r="BV165" s="496"/>
      <c r="BW165" s="496"/>
      <c r="BX165" s="496"/>
      <c r="BY165" s="496"/>
      <c r="BZ165" s="496"/>
      <c r="CA165" s="496"/>
      <c r="CB165" s="496"/>
      <c r="CC165" s="496"/>
      <c r="CD165" s="496"/>
      <c r="CE165" s="496"/>
      <c r="CF165" s="496"/>
      <c r="CG165" s="496"/>
    </row>
    <row r="166" spans="1:85" ht="15" customHeight="1" x14ac:dyDescent="0.3">
      <c r="A166" s="460">
        <v>217</v>
      </c>
      <c r="B166" s="460" t="s">
        <v>977</v>
      </c>
      <c r="C166" s="460" t="s">
        <v>1010</v>
      </c>
      <c r="D166" s="460" t="s">
        <v>1012</v>
      </c>
      <c r="E166" s="460">
        <v>10</v>
      </c>
      <c r="F166" s="462"/>
      <c r="K166" s="458" t="s">
        <v>633</v>
      </c>
      <c r="L166" s="458" t="s">
        <v>634</v>
      </c>
      <c r="X166" s="483"/>
      <c r="Y166" s="503"/>
    </row>
    <row r="167" spans="1:85" ht="15" customHeight="1" x14ac:dyDescent="0.3">
      <c r="A167" s="460">
        <v>120</v>
      </c>
      <c r="B167" s="460" t="s">
        <v>624</v>
      </c>
      <c r="C167" s="460" t="s">
        <v>845</v>
      </c>
      <c r="D167" s="460" t="s">
        <v>670</v>
      </c>
      <c r="E167" s="460">
        <v>577</v>
      </c>
      <c r="F167" s="462">
        <v>59</v>
      </c>
      <c r="G167" s="460">
        <v>66</v>
      </c>
      <c r="H167" s="460">
        <v>261</v>
      </c>
      <c r="I167" s="460">
        <f>SUM(H167:H169)</f>
        <v>261</v>
      </c>
      <c r="J167" s="460">
        <f>SUM(E167:E169)</f>
        <v>651</v>
      </c>
      <c r="K167" s="506" t="s">
        <v>869</v>
      </c>
      <c r="L167" s="497" t="s">
        <v>870</v>
      </c>
      <c r="M167" s="498"/>
      <c r="O167" s="496"/>
      <c r="P167" s="496"/>
      <c r="Q167" s="496"/>
      <c r="R167" s="496"/>
      <c r="S167" s="496"/>
      <c r="T167" s="535"/>
      <c r="U167" s="496"/>
      <c r="V167" s="496"/>
      <c r="W167" s="496"/>
      <c r="X167" s="496"/>
      <c r="Z167" s="496"/>
      <c r="AA167" s="496"/>
      <c r="AB167" s="496"/>
      <c r="AC167" s="496"/>
      <c r="AD167" s="496"/>
      <c r="AE167" s="496"/>
      <c r="AF167" s="496"/>
      <c r="AG167" s="496"/>
      <c r="AH167" s="496"/>
      <c r="AI167" s="496"/>
      <c r="AJ167" s="496"/>
      <c r="AK167" s="496"/>
      <c r="AL167" s="496"/>
      <c r="AM167" s="496"/>
      <c r="AN167" s="496"/>
      <c r="AO167" s="496"/>
      <c r="AP167" s="496"/>
      <c r="AQ167" s="496"/>
      <c r="AR167" s="496"/>
      <c r="AS167" s="496"/>
      <c r="AT167" s="496"/>
      <c r="AU167" s="496"/>
      <c r="AV167" s="496"/>
      <c r="AW167" s="496"/>
      <c r="AX167" s="496"/>
      <c r="AY167" s="496"/>
      <c r="AZ167" s="496"/>
      <c r="BA167" s="496"/>
      <c r="BB167" s="496"/>
      <c r="BC167" s="496"/>
      <c r="BD167" s="496"/>
      <c r="BE167" s="496"/>
      <c r="BF167" s="496"/>
      <c r="BG167" s="496"/>
      <c r="BH167" s="496"/>
      <c r="BI167" s="496"/>
      <c r="BJ167" s="496"/>
      <c r="BK167" s="496"/>
      <c r="BL167" s="496"/>
      <c r="BM167" s="496"/>
      <c r="BN167" s="496"/>
      <c r="BO167" s="496"/>
      <c r="BP167" s="496"/>
      <c r="BQ167" s="496"/>
      <c r="BR167" s="496"/>
      <c r="BS167" s="496"/>
      <c r="BT167" s="496"/>
      <c r="BU167" s="496"/>
      <c r="BV167" s="496"/>
      <c r="BW167" s="496"/>
      <c r="BX167" s="496"/>
      <c r="BY167" s="496"/>
      <c r="BZ167" s="496"/>
      <c r="CA167" s="496"/>
      <c r="CB167" s="496"/>
      <c r="CC167" s="496"/>
      <c r="CD167" s="496"/>
      <c r="CE167" s="496"/>
      <c r="CF167" s="496"/>
      <c r="CG167" s="496"/>
    </row>
    <row r="168" spans="1:85" ht="15" customHeight="1" x14ac:dyDescent="0.3">
      <c r="A168" s="460">
        <v>328</v>
      </c>
      <c r="B168" s="460" t="s">
        <v>977</v>
      </c>
      <c r="C168" s="460" t="s">
        <v>1032</v>
      </c>
      <c r="D168" s="460" t="s">
        <v>1127</v>
      </c>
      <c r="E168" s="460">
        <v>10</v>
      </c>
      <c r="F168" s="461"/>
      <c r="K168" s="458" t="s">
        <v>869</v>
      </c>
      <c r="L168" s="458" t="s">
        <v>870</v>
      </c>
      <c r="X168" s="483"/>
    </row>
    <row r="169" spans="1:85" ht="15" customHeight="1" x14ac:dyDescent="0.3">
      <c r="A169" s="460">
        <v>398</v>
      </c>
      <c r="B169" s="460" t="s">
        <v>1129</v>
      </c>
      <c r="C169" s="460" t="s">
        <v>1130</v>
      </c>
      <c r="D169" s="460" t="s">
        <v>1215</v>
      </c>
      <c r="E169" s="460">
        <v>64</v>
      </c>
      <c r="F169" s="461"/>
      <c r="K169" s="458" t="s">
        <v>869</v>
      </c>
      <c r="L169" s="458" t="s">
        <v>870</v>
      </c>
      <c r="X169" s="483"/>
      <c r="Y169" s="503"/>
    </row>
    <row r="170" spans="1:85" ht="15" customHeight="1" x14ac:dyDescent="0.3">
      <c r="A170" s="460">
        <v>40</v>
      </c>
      <c r="B170" s="460" t="s">
        <v>624</v>
      </c>
      <c r="C170" s="460" t="s">
        <v>625</v>
      </c>
      <c r="D170" s="460" t="s">
        <v>733</v>
      </c>
      <c r="E170" s="460">
        <v>809</v>
      </c>
      <c r="F170" s="462">
        <v>89</v>
      </c>
      <c r="G170" s="460">
        <v>91</v>
      </c>
      <c r="H170" s="460">
        <v>341</v>
      </c>
      <c r="I170" s="460">
        <f>SUM(H170:H172)</f>
        <v>341</v>
      </c>
      <c r="J170" s="460">
        <f>SUM(E170:E172)</f>
        <v>883</v>
      </c>
      <c r="K170" s="458" t="s">
        <v>734</v>
      </c>
      <c r="L170" s="458" t="s">
        <v>735</v>
      </c>
      <c r="X170" s="483"/>
      <c r="Y170" s="502"/>
      <c r="Z170" s="502"/>
      <c r="AA170" s="514"/>
      <c r="AB170" s="503"/>
      <c r="AC170" s="503"/>
      <c r="AD170" s="514"/>
      <c r="AE170" s="513"/>
      <c r="BM170" s="517"/>
      <c r="CC170" s="515"/>
    </row>
    <row r="171" spans="1:85" ht="15" customHeight="1" x14ac:dyDescent="0.3">
      <c r="A171" s="460">
        <v>192</v>
      </c>
      <c r="B171" s="460" t="s">
        <v>977</v>
      </c>
      <c r="C171" s="460" t="s">
        <v>978</v>
      </c>
      <c r="D171" s="460" t="s">
        <v>986</v>
      </c>
      <c r="E171" s="460">
        <v>10</v>
      </c>
      <c r="F171" s="461"/>
      <c r="K171" s="458" t="s">
        <v>734</v>
      </c>
      <c r="L171" s="458" t="s">
        <v>735</v>
      </c>
      <c r="X171" s="483"/>
    </row>
    <row r="172" spans="1:85" ht="15" customHeight="1" x14ac:dyDescent="0.3">
      <c r="A172" s="460">
        <v>432</v>
      </c>
      <c r="B172" s="460" t="s">
        <v>1129</v>
      </c>
      <c r="C172" s="460" t="s">
        <v>1130</v>
      </c>
      <c r="D172" s="460" t="s">
        <v>1256</v>
      </c>
      <c r="E172" s="460">
        <v>64</v>
      </c>
      <c r="F172" s="461"/>
      <c r="K172" s="458" t="s">
        <v>734</v>
      </c>
      <c r="L172" s="458" t="s">
        <v>735</v>
      </c>
      <c r="X172" s="483"/>
    </row>
    <row r="173" spans="1:85" ht="15" customHeight="1" x14ac:dyDescent="0.3">
      <c r="A173" s="460">
        <v>385</v>
      </c>
      <c r="B173" s="460" t="s">
        <v>1129</v>
      </c>
      <c r="C173" s="460" t="s">
        <v>1130</v>
      </c>
      <c r="D173" s="460" t="s">
        <v>1201</v>
      </c>
      <c r="E173" s="460">
        <v>64</v>
      </c>
      <c r="F173" s="461"/>
      <c r="I173" s="460">
        <f>SUM(H173)</f>
        <v>0</v>
      </c>
      <c r="J173" s="460">
        <f>SUM(E173)</f>
        <v>64</v>
      </c>
      <c r="K173" s="499" t="s">
        <v>1202</v>
      </c>
      <c r="L173" s="497" t="s">
        <v>654</v>
      </c>
      <c r="M173" s="498"/>
      <c r="O173" s="496"/>
      <c r="P173" s="496"/>
      <c r="Q173" s="496"/>
      <c r="R173" s="496"/>
      <c r="S173" s="496"/>
      <c r="T173" s="535"/>
      <c r="U173" s="496"/>
      <c r="V173" s="496"/>
      <c r="W173" s="496"/>
      <c r="X173" s="496"/>
      <c r="Z173" s="496"/>
      <c r="AA173" s="496"/>
      <c r="AB173" s="496"/>
      <c r="AC173" s="496"/>
      <c r="AD173" s="496"/>
      <c r="AE173" s="496"/>
      <c r="AF173" s="496"/>
      <c r="AG173" s="496"/>
      <c r="AH173" s="496"/>
      <c r="AI173" s="496"/>
      <c r="AJ173" s="496"/>
      <c r="AK173" s="496"/>
      <c r="AL173" s="496"/>
      <c r="AM173" s="496"/>
      <c r="AN173" s="496"/>
      <c r="AO173" s="496"/>
      <c r="AP173" s="496"/>
      <c r="AQ173" s="496"/>
      <c r="AR173" s="496"/>
      <c r="AS173" s="496"/>
      <c r="AT173" s="496"/>
      <c r="AU173" s="496"/>
      <c r="AV173" s="496"/>
      <c r="AW173" s="496"/>
      <c r="AX173" s="496"/>
      <c r="AY173" s="496"/>
      <c r="AZ173" s="496"/>
      <c r="BA173" s="496"/>
      <c r="BB173" s="496"/>
      <c r="BC173" s="496"/>
      <c r="BD173" s="496"/>
      <c r="BE173" s="496"/>
      <c r="BF173" s="496"/>
      <c r="BG173" s="496"/>
      <c r="BH173" s="496"/>
      <c r="BI173" s="496"/>
      <c r="BJ173" s="496"/>
      <c r="BK173" s="496"/>
      <c r="BL173" s="496"/>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row>
    <row r="174" spans="1:85" ht="15" customHeight="1" x14ac:dyDescent="0.3">
      <c r="A174" s="460">
        <v>75</v>
      </c>
      <c r="B174" s="460" t="s">
        <v>624</v>
      </c>
      <c r="C174" s="460" t="s">
        <v>784</v>
      </c>
      <c r="D174" s="460" t="s">
        <v>661</v>
      </c>
      <c r="E174" s="460">
        <v>722</v>
      </c>
      <c r="F174" s="462">
        <v>74</v>
      </c>
      <c r="G174" s="460">
        <v>80</v>
      </c>
      <c r="H174" s="460">
        <v>307</v>
      </c>
      <c r="I174" s="460">
        <f>SUM(H174:H176)</f>
        <v>307</v>
      </c>
      <c r="J174" s="460">
        <f>SUM(E174:E176)</f>
        <v>796</v>
      </c>
      <c r="K174" s="458" t="s">
        <v>801</v>
      </c>
      <c r="L174" s="458" t="s">
        <v>802</v>
      </c>
      <c r="N174" s="512"/>
      <c r="O174" s="512"/>
      <c r="P174" s="515"/>
      <c r="Q174" s="515"/>
      <c r="R174" s="483"/>
      <c r="S174" s="483"/>
      <c r="U174" s="483"/>
      <c r="V174" s="483"/>
      <c r="X174" s="483"/>
      <c r="Y174" s="502"/>
      <c r="Z174" s="502"/>
      <c r="AA174" s="503"/>
      <c r="AB174" s="503"/>
      <c r="AC174" s="503"/>
      <c r="AD174" s="514"/>
      <c r="AE174" s="502"/>
      <c r="AF174" s="512"/>
      <c r="BI174" s="512"/>
      <c r="BN174" s="512"/>
      <c r="BQ174" s="517"/>
      <c r="BR174" s="517"/>
      <c r="BS174" s="517"/>
      <c r="BT174" s="515"/>
      <c r="BU174" s="523"/>
      <c r="BV174" s="523"/>
      <c r="CE174" s="523"/>
      <c r="CF174" s="523"/>
      <c r="CG174" s="523"/>
    </row>
    <row r="175" spans="1:85" ht="15" customHeight="1" x14ac:dyDescent="0.3">
      <c r="A175" s="460">
        <v>277</v>
      </c>
      <c r="B175" s="460" t="s">
        <v>977</v>
      </c>
      <c r="C175" s="460" t="s">
        <v>978</v>
      </c>
      <c r="D175" s="460" t="s">
        <v>1076</v>
      </c>
      <c r="E175" s="460">
        <v>10</v>
      </c>
      <c r="F175" s="461"/>
      <c r="K175" s="458" t="s">
        <v>801</v>
      </c>
      <c r="L175" s="458" t="s">
        <v>802</v>
      </c>
      <c r="X175" s="483"/>
    </row>
    <row r="176" spans="1:85" ht="15" customHeight="1" x14ac:dyDescent="0.3">
      <c r="A176" s="460">
        <v>344</v>
      </c>
      <c r="B176" s="460" t="s">
        <v>1129</v>
      </c>
      <c r="C176" s="460" t="s">
        <v>1130</v>
      </c>
      <c r="D176" s="460" t="s">
        <v>1153</v>
      </c>
      <c r="E176" s="460">
        <v>64</v>
      </c>
      <c r="F176" s="461"/>
      <c r="K176" s="458" t="s">
        <v>801</v>
      </c>
      <c r="L176" s="458" t="s">
        <v>802</v>
      </c>
      <c r="X176" s="483"/>
    </row>
    <row r="177" spans="1:85" ht="15" customHeight="1" x14ac:dyDescent="0.3">
      <c r="A177" s="460">
        <v>67</v>
      </c>
      <c r="B177" s="460" t="s">
        <v>624</v>
      </c>
      <c r="C177" s="460" t="s">
        <v>784</v>
      </c>
      <c r="D177" s="460" t="s">
        <v>632</v>
      </c>
      <c r="E177" s="460">
        <v>403</v>
      </c>
      <c r="F177" s="462">
        <v>40</v>
      </c>
      <c r="G177" s="460">
        <v>43</v>
      </c>
      <c r="H177" s="460">
        <v>122</v>
      </c>
      <c r="I177" s="460">
        <f>SUM(H177:H179)</f>
        <v>122</v>
      </c>
      <c r="J177" s="460">
        <f>SUM(E177:E179)</f>
        <v>477</v>
      </c>
      <c r="K177" s="458" t="s">
        <v>787</v>
      </c>
      <c r="L177" s="458" t="s">
        <v>788</v>
      </c>
      <c r="P177" s="512"/>
      <c r="R177" s="512"/>
      <c r="S177" s="512"/>
      <c r="T177" s="512"/>
      <c r="U177" s="512"/>
      <c r="V177" s="512"/>
      <c r="W177" s="512"/>
      <c r="X177" s="483"/>
      <c r="Y177" s="502"/>
      <c r="Z177" s="502"/>
      <c r="AA177" s="503"/>
      <c r="AB177" s="503"/>
      <c r="AC177" s="503"/>
      <c r="AD177" s="503"/>
      <c r="AE177" s="502"/>
      <c r="AF177" s="512"/>
      <c r="AG177" s="512"/>
      <c r="AH177" s="512"/>
      <c r="AI177" s="512"/>
      <c r="AK177" s="512"/>
      <c r="AL177" s="512"/>
      <c r="BF177" s="512"/>
      <c r="BG177" s="512"/>
      <c r="BH177" s="512"/>
      <c r="BP177" s="515"/>
      <c r="BQ177" s="515"/>
      <c r="BR177" s="515"/>
      <c r="BS177" s="515"/>
      <c r="BT177" s="515"/>
      <c r="BU177" s="523"/>
      <c r="BY177" s="517"/>
      <c r="BZ177" s="517"/>
      <c r="CD177" s="517"/>
      <c r="CE177" s="517"/>
      <c r="CF177" s="517"/>
      <c r="CG177" s="517"/>
    </row>
    <row r="178" spans="1:85" ht="15" customHeight="1" x14ac:dyDescent="0.3">
      <c r="A178" s="467">
        <v>258</v>
      </c>
      <c r="B178" s="467" t="s">
        <v>977</v>
      </c>
      <c r="C178" s="467" t="s">
        <v>978</v>
      </c>
      <c r="D178" s="467" t="s">
        <v>1056</v>
      </c>
      <c r="E178" s="467">
        <v>10</v>
      </c>
      <c r="F178" s="461"/>
      <c r="G178" s="467"/>
      <c r="J178" s="467"/>
      <c r="K178" s="468" t="s">
        <v>787</v>
      </c>
      <c r="L178" s="458" t="s">
        <v>788</v>
      </c>
      <c r="X178" s="483"/>
      <c r="Y178" s="503"/>
    </row>
    <row r="179" spans="1:85" ht="15" customHeight="1" x14ac:dyDescent="0.3">
      <c r="A179" s="460">
        <v>475</v>
      </c>
      <c r="B179" s="460" t="s">
        <v>1129</v>
      </c>
      <c r="C179" s="460" t="s">
        <v>1130</v>
      </c>
      <c r="D179" s="460" t="s">
        <v>1307</v>
      </c>
      <c r="E179" s="460">
        <v>64</v>
      </c>
      <c r="F179" s="461"/>
      <c r="K179" s="458" t="s">
        <v>787</v>
      </c>
      <c r="L179" s="458" t="s">
        <v>788</v>
      </c>
      <c r="X179" s="483"/>
    </row>
    <row r="180" spans="1:85" ht="15" customHeight="1" x14ac:dyDescent="0.3">
      <c r="A180" s="460">
        <v>102</v>
      </c>
      <c r="B180" s="460" t="s">
        <v>624</v>
      </c>
      <c r="C180" s="460" t="s">
        <v>784</v>
      </c>
      <c r="D180" s="460" t="s">
        <v>745</v>
      </c>
      <c r="E180" s="460">
        <v>430</v>
      </c>
      <c r="F180" s="462">
        <v>53</v>
      </c>
      <c r="G180" s="460">
        <v>43</v>
      </c>
      <c r="H180" s="460">
        <v>266</v>
      </c>
      <c r="I180" s="460">
        <f>SUM(H180:H182)</f>
        <v>266</v>
      </c>
      <c r="J180" s="460">
        <f>SUM(E180:E182)</f>
        <v>504</v>
      </c>
      <c r="K180" s="499" t="s">
        <v>837</v>
      </c>
      <c r="L180" s="497" t="s">
        <v>838</v>
      </c>
      <c r="M180" s="498"/>
      <c r="O180" s="496"/>
      <c r="P180" s="496"/>
      <c r="Q180" s="496"/>
      <c r="R180" s="496"/>
      <c r="S180" s="496"/>
      <c r="T180" s="535"/>
      <c r="U180" s="496"/>
      <c r="V180" s="496"/>
      <c r="W180" s="496"/>
      <c r="X180" s="496"/>
      <c r="Z180" s="496"/>
      <c r="AA180" s="496"/>
      <c r="AB180" s="496"/>
      <c r="AC180" s="496"/>
      <c r="AD180" s="496"/>
      <c r="AE180" s="496"/>
      <c r="AF180" s="496"/>
      <c r="AG180" s="496"/>
      <c r="AH180" s="496"/>
      <c r="AI180" s="496"/>
      <c r="AJ180" s="496"/>
      <c r="AK180" s="496"/>
      <c r="AL180" s="496"/>
      <c r="AM180" s="496"/>
      <c r="AN180" s="496"/>
      <c r="AO180" s="496"/>
      <c r="AP180" s="496"/>
      <c r="AQ180" s="496"/>
      <c r="AR180" s="496"/>
      <c r="AS180" s="496"/>
      <c r="AT180" s="496"/>
      <c r="AU180" s="496"/>
      <c r="AV180" s="496"/>
      <c r="AW180" s="496"/>
      <c r="AX180" s="496"/>
      <c r="AY180" s="496"/>
      <c r="AZ180" s="496"/>
      <c r="BA180" s="496"/>
      <c r="BB180" s="496"/>
      <c r="BC180" s="496"/>
      <c r="BD180" s="496"/>
      <c r="BE180" s="496"/>
      <c r="BF180" s="496"/>
      <c r="BG180" s="496"/>
      <c r="BH180" s="496"/>
      <c r="BI180" s="496"/>
      <c r="BJ180" s="496"/>
      <c r="BK180" s="496"/>
      <c r="BL180" s="496"/>
      <c r="BM180" s="496"/>
      <c r="BN180" s="496"/>
      <c r="BO180" s="496"/>
      <c r="BP180" s="496"/>
      <c r="BQ180" s="496"/>
      <c r="BR180" s="496"/>
      <c r="BS180" s="496"/>
      <c r="BT180" s="496"/>
      <c r="BU180" s="496"/>
      <c r="BV180" s="496"/>
      <c r="BW180" s="496"/>
      <c r="BX180" s="496"/>
      <c r="BY180" s="496"/>
      <c r="BZ180" s="496"/>
      <c r="CA180" s="496"/>
      <c r="CB180" s="496"/>
      <c r="CC180" s="496"/>
      <c r="CD180" s="496"/>
      <c r="CE180" s="496"/>
      <c r="CF180" s="496"/>
      <c r="CG180" s="496"/>
    </row>
    <row r="181" spans="1:85" ht="15" customHeight="1" x14ac:dyDescent="0.3">
      <c r="A181" s="460">
        <v>266</v>
      </c>
      <c r="B181" s="460" t="s">
        <v>977</v>
      </c>
      <c r="C181" s="460" t="s">
        <v>978</v>
      </c>
      <c r="D181" s="460" t="s">
        <v>1065</v>
      </c>
      <c r="E181" s="460">
        <v>10</v>
      </c>
      <c r="F181" s="467"/>
      <c r="K181" s="458" t="s">
        <v>837</v>
      </c>
      <c r="L181" s="458" t="s">
        <v>838</v>
      </c>
      <c r="X181" s="483"/>
      <c r="Y181" s="503"/>
    </row>
    <row r="182" spans="1:85" ht="15" customHeight="1" x14ac:dyDescent="0.3">
      <c r="A182" s="460">
        <v>434</v>
      </c>
      <c r="B182" s="460" t="s">
        <v>1129</v>
      </c>
      <c r="C182" s="460" t="s">
        <v>1130</v>
      </c>
      <c r="D182" s="460" t="s">
        <v>1259</v>
      </c>
      <c r="E182" s="460">
        <v>64</v>
      </c>
      <c r="K182" s="458" t="s">
        <v>837</v>
      </c>
      <c r="L182" s="458" t="s">
        <v>838</v>
      </c>
      <c r="X182" s="483"/>
    </row>
    <row r="183" spans="1:85" ht="15" customHeight="1" x14ac:dyDescent="0.3">
      <c r="A183" s="460">
        <v>43</v>
      </c>
      <c r="B183" s="460" t="s">
        <v>624</v>
      </c>
      <c r="C183" s="460" t="s">
        <v>625</v>
      </c>
      <c r="D183" s="460" t="s">
        <v>739</v>
      </c>
      <c r="E183" s="460">
        <v>1169</v>
      </c>
      <c r="F183" s="465">
        <v>131</v>
      </c>
      <c r="G183" s="460">
        <v>128</v>
      </c>
      <c r="H183" s="460">
        <v>519</v>
      </c>
      <c r="I183" s="460">
        <f>SUM(H183:H184)</f>
        <v>519</v>
      </c>
      <c r="J183" s="460">
        <f>SUM(E183:E184)</f>
        <v>1179</v>
      </c>
      <c r="K183" s="458" t="s">
        <v>740</v>
      </c>
      <c r="L183" s="458" t="s">
        <v>741</v>
      </c>
      <c r="N183" s="512"/>
      <c r="O183" s="512"/>
      <c r="W183" s="512"/>
      <c r="X183" s="483"/>
      <c r="Y183" s="502"/>
      <c r="Z183" s="502"/>
      <c r="AA183" s="503"/>
      <c r="AB183" s="514"/>
      <c r="AC183" s="503"/>
      <c r="AD183" s="514"/>
      <c r="AE183" s="502"/>
      <c r="BF183" s="512"/>
      <c r="BG183" s="512"/>
      <c r="BH183" s="512"/>
      <c r="BI183" s="512"/>
      <c r="BS183" s="515"/>
      <c r="BU183" s="523"/>
      <c r="BV183" s="523"/>
      <c r="BW183" s="523"/>
      <c r="BX183" s="523"/>
      <c r="CD183" s="515"/>
      <c r="CG183" s="515"/>
    </row>
    <row r="184" spans="1:85" ht="15" customHeight="1" x14ac:dyDescent="0.3">
      <c r="A184" s="460">
        <v>190</v>
      </c>
      <c r="B184" s="460" t="s">
        <v>977</v>
      </c>
      <c r="C184" s="460" t="s">
        <v>978</v>
      </c>
      <c r="D184" s="460" t="s">
        <v>984</v>
      </c>
      <c r="E184" s="460">
        <v>10</v>
      </c>
      <c r="F184" s="467"/>
      <c r="K184" s="458" t="s">
        <v>740</v>
      </c>
      <c r="L184" s="458" t="s">
        <v>741</v>
      </c>
      <c r="X184" s="483"/>
    </row>
    <row r="185" spans="1:85" ht="15" customHeight="1" x14ac:dyDescent="0.3">
      <c r="A185" s="460">
        <v>107</v>
      </c>
      <c r="B185" s="460" t="s">
        <v>624</v>
      </c>
      <c r="C185" s="460" t="s">
        <v>845</v>
      </c>
      <c r="D185" s="460" t="s">
        <v>626</v>
      </c>
      <c r="E185" s="460">
        <v>580</v>
      </c>
      <c r="F185" s="465">
        <v>65</v>
      </c>
      <c r="G185" s="460">
        <v>71</v>
      </c>
      <c r="H185" s="460">
        <v>212</v>
      </c>
      <c r="I185" s="460">
        <f>SUM(H185:H187)</f>
        <v>212</v>
      </c>
      <c r="J185" s="460">
        <f>SUM(E185:E187)</f>
        <v>654</v>
      </c>
      <c r="K185" s="458" t="s">
        <v>852</v>
      </c>
      <c r="L185" s="458" t="s">
        <v>853</v>
      </c>
      <c r="X185" s="483"/>
      <c r="Y185" s="502"/>
      <c r="Z185" s="502"/>
      <c r="AA185" s="503"/>
      <c r="AB185" s="503"/>
      <c r="AC185" s="503"/>
      <c r="AD185" s="503"/>
      <c r="AE185" s="502"/>
      <c r="BT185" s="515"/>
      <c r="BU185" s="523"/>
      <c r="BV185" s="523"/>
      <c r="BW185" s="523"/>
      <c r="BX185" s="523"/>
      <c r="BY185" s="523"/>
      <c r="CB185" s="515"/>
      <c r="CC185" s="515"/>
      <c r="CD185" s="515"/>
    </row>
    <row r="186" spans="1:85" ht="15" customHeight="1" x14ac:dyDescent="0.3">
      <c r="A186" s="460">
        <v>241</v>
      </c>
      <c r="B186" s="460" t="s">
        <v>977</v>
      </c>
      <c r="C186" s="460" t="s">
        <v>1032</v>
      </c>
      <c r="D186" s="460" t="s">
        <v>1039</v>
      </c>
      <c r="E186" s="460">
        <v>10</v>
      </c>
      <c r="F186" s="467"/>
      <c r="K186" s="458" t="s">
        <v>852</v>
      </c>
      <c r="L186" s="458" t="s">
        <v>853</v>
      </c>
      <c r="X186" s="483"/>
      <c r="Y186" s="503"/>
    </row>
    <row r="187" spans="1:85" ht="15" customHeight="1" x14ac:dyDescent="0.3">
      <c r="A187" s="460">
        <v>370</v>
      </c>
      <c r="B187" s="460" t="s">
        <v>1129</v>
      </c>
      <c r="C187" s="460" t="s">
        <v>1130</v>
      </c>
      <c r="D187" s="460" t="s">
        <v>1183</v>
      </c>
      <c r="E187" s="460">
        <v>64</v>
      </c>
      <c r="K187" s="458" t="s">
        <v>852</v>
      </c>
      <c r="L187" s="458" t="s">
        <v>853</v>
      </c>
      <c r="X187" s="483"/>
    </row>
    <row r="188" spans="1:85" ht="15" customHeight="1" x14ac:dyDescent="0.3">
      <c r="A188" s="460">
        <v>38</v>
      </c>
      <c r="B188" s="460" t="s">
        <v>624</v>
      </c>
      <c r="C188" s="460" t="s">
        <v>625</v>
      </c>
      <c r="D188" s="460" t="s">
        <v>729</v>
      </c>
      <c r="E188" s="460">
        <v>953</v>
      </c>
      <c r="F188" s="465">
        <v>112</v>
      </c>
      <c r="G188" s="460">
        <v>105</v>
      </c>
      <c r="H188" s="460">
        <v>390</v>
      </c>
      <c r="I188" s="460">
        <f>SUM(H188:H190)</f>
        <v>390</v>
      </c>
      <c r="J188" s="460">
        <f>SUM(E188:E190)</f>
        <v>1027</v>
      </c>
      <c r="K188" s="458" t="s">
        <v>730</v>
      </c>
      <c r="L188" s="458" t="s">
        <v>731</v>
      </c>
      <c r="R188" s="483"/>
      <c r="S188" s="537"/>
      <c r="T188" s="512"/>
      <c r="U188" s="537"/>
      <c r="V188" s="537"/>
      <c r="W188" s="512"/>
      <c r="X188" s="483"/>
      <c r="Y188" s="513"/>
      <c r="Z188" s="513"/>
      <c r="AA188" s="514"/>
      <c r="AB188" s="514"/>
      <c r="AC188" s="514"/>
      <c r="AD188" s="514"/>
      <c r="AE188" s="513"/>
      <c r="AH188" s="512"/>
      <c r="BQ188" s="517"/>
      <c r="BR188" s="517"/>
      <c r="BS188" s="515"/>
      <c r="BY188" s="517"/>
      <c r="BZ188" s="517"/>
      <c r="CA188" s="517"/>
      <c r="CB188" s="515"/>
      <c r="CC188" s="515"/>
      <c r="CD188" s="515"/>
    </row>
    <row r="189" spans="1:85" ht="15" customHeight="1" x14ac:dyDescent="0.3">
      <c r="A189" s="460">
        <v>197</v>
      </c>
      <c r="B189" s="460" t="s">
        <v>977</v>
      </c>
      <c r="C189" s="460" t="s">
        <v>978</v>
      </c>
      <c r="D189" s="460" t="s">
        <v>991</v>
      </c>
      <c r="E189" s="460">
        <v>10</v>
      </c>
      <c r="F189" s="467"/>
      <c r="K189" s="458" t="s">
        <v>730</v>
      </c>
      <c r="L189" s="458" t="s">
        <v>731</v>
      </c>
      <c r="X189" s="483"/>
    </row>
    <row r="190" spans="1:85" ht="15" customHeight="1" x14ac:dyDescent="0.3">
      <c r="A190" s="460">
        <v>445</v>
      </c>
      <c r="B190" s="460" t="s">
        <v>1129</v>
      </c>
      <c r="C190" s="460" t="s">
        <v>1130</v>
      </c>
      <c r="D190" s="460" t="s">
        <v>1276</v>
      </c>
      <c r="E190" s="460">
        <v>64</v>
      </c>
      <c r="K190" s="458" t="s">
        <v>730</v>
      </c>
      <c r="L190" s="458" t="s">
        <v>731</v>
      </c>
      <c r="X190" s="483"/>
    </row>
    <row r="191" spans="1:85" ht="15" customHeight="1" x14ac:dyDescent="0.3">
      <c r="A191" s="460">
        <v>11</v>
      </c>
      <c r="B191" s="460" t="s">
        <v>624</v>
      </c>
      <c r="C191" s="460" t="s">
        <v>625</v>
      </c>
      <c r="D191" s="460" t="s">
        <v>655</v>
      </c>
      <c r="E191" s="460">
        <v>554</v>
      </c>
      <c r="F191" s="465">
        <v>62</v>
      </c>
      <c r="G191" s="460">
        <v>68</v>
      </c>
      <c r="H191" s="460">
        <v>149</v>
      </c>
      <c r="I191" s="460">
        <f>SUM(H191:H193)</f>
        <v>149</v>
      </c>
      <c r="J191" s="460">
        <f>SUM(E191:E193)</f>
        <v>628</v>
      </c>
      <c r="K191" s="499" t="s">
        <v>656</v>
      </c>
      <c r="L191" s="497" t="s">
        <v>657</v>
      </c>
      <c r="M191" s="498"/>
      <c r="O191" s="496"/>
      <c r="P191" s="496"/>
      <c r="Q191" s="496"/>
      <c r="R191" s="496"/>
      <c r="S191" s="496"/>
      <c r="T191" s="535"/>
      <c r="U191" s="496"/>
      <c r="V191" s="496"/>
      <c r="W191" s="496"/>
      <c r="X191" s="496"/>
      <c r="Y191" s="503"/>
      <c r="Z191" s="496"/>
      <c r="AA191" s="496"/>
      <c r="AB191" s="496"/>
      <c r="AC191" s="496"/>
      <c r="AD191" s="496"/>
      <c r="AE191" s="496"/>
      <c r="AF191" s="496"/>
      <c r="AG191" s="496"/>
      <c r="AH191" s="496"/>
      <c r="AI191" s="496"/>
      <c r="AJ191" s="496"/>
      <c r="AK191" s="496"/>
      <c r="AL191" s="496"/>
      <c r="AM191" s="496"/>
      <c r="AN191" s="496"/>
      <c r="AO191" s="496"/>
      <c r="AP191" s="496"/>
      <c r="AQ191" s="496"/>
      <c r="AR191" s="496"/>
      <c r="AS191" s="496"/>
      <c r="AT191" s="496"/>
      <c r="AU191" s="496"/>
      <c r="AV191" s="496"/>
      <c r="AW191" s="496"/>
      <c r="AX191" s="496"/>
      <c r="AY191" s="496"/>
      <c r="AZ191" s="496"/>
      <c r="BA191" s="496"/>
      <c r="BB191" s="496"/>
      <c r="BC191" s="496"/>
      <c r="BD191" s="496"/>
      <c r="BE191" s="496"/>
      <c r="BF191" s="496"/>
      <c r="BG191" s="496"/>
      <c r="BH191" s="496"/>
      <c r="BI191" s="496"/>
      <c r="BJ191" s="496"/>
      <c r="BK191" s="496"/>
      <c r="BL191" s="496"/>
      <c r="BM191" s="496"/>
      <c r="BN191" s="496"/>
      <c r="BO191" s="496"/>
      <c r="BP191" s="496"/>
      <c r="BQ191" s="496"/>
      <c r="BR191" s="496"/>
      <c r="BS191" s="496"/>
      <c r="BT191" s="496"/>
      <c r="BU191" s="496"/>
      <c r="BV191" s="496"/>
      <c r="BW191" s="496"/>
      <c r="BX191" s="496"/>
      <c r="BY191" s="496"/>
      <c r="BZ191" s="496"/>
      <c r="CA191" s="496"/>
      <c r="CB191" s="496"/>
      <c r="CC191" s="496"/>
      <c r="CD191" s="496"/>
      <c r="CE191" s="496"/>
      <c r="CF191" s="496"/>
      <c r="CG191" s="496"/>
    </row>
    <row r="192" spans="1:85" ht="15" customHeight="1" x14ac:dyDescent="0.3">
      <c r="A192" s="460">
        <v>199</v>
      </c>
      <c r="B192" s="460" t="s">
        <v>977</v>
      </c>
      <c r="C192" s="460" t="s">
        <v>978</v>
      </c>
      <c r="D192" s="460" t="s">
        <v>993</v>
      </c>
      <c r="E192" s="460">
        <v>10</v>
      </c>
      <c r="F192" s="467"/>
      <c r="K192" s="458" t="s">
        <v>656</v>
      </c>
      <c r="L192" s="458" t="s">
        <v>657</v>
      </c>
      <c r="X192" s="483"/>
    </row>
    <row r="193" spans="1:85" ht="15" customHeight="1" x14ac:dyDescent="0.3">
      <c r="A193" s="460">
        <v>435</v>
      </c>
      <c r="B193" s="460" t="s">
        <v>1129</v>
      </c>
      <c r="C193" s="460" t="s">
        <v>1130</v>
      </c>
      <c r="D193" s="460" t="s">
        <v>1260</v>
      </c>
      <c r="E193" s="460">
        <v>64</v>
      </c>
      <c r="K193" s="458" t="s">
        <v>656</v>
      </c>
      <c r="L193" s="458" t="s">
        <v>657</v>
      </c>
      <c r="X193" s="483"/>
    </row>
    <row r="194" spans="1:85" ht="15" customHeight="1" x14ac:dyDescent="0.3">
      <c r="A194" s="460">
        <v>18</v>
      </c>
      <c r="B194" s="460" t="s">
        <v>624</v>
      </c>
      <c r="C194" s="460" t="s">
        <v>625</v>
      </c>
      <c r="D194" s="460" t="s">
        <v>675</v>
      </c>
      <c r="E194" s="460">
        <v>576</v>
      </c>
      <c r="F194" s="465">
        <v>57</v>
      </c>
      <c r="G194" s="460">
        <v>65</v>
      </c>
      <c r="H194" s="460">
        <v>161</v>
      </c>
      <c r="I194" s="460">
        <f>SUM(H194:H196)</f>
        <v>161</v>
      </c>
      <c r="J194" s="460">
        <f>SUM(E194:E196)</f>
        <v>650</v>
      </c>
      <c r="K194" s="499" t="s">
        <v>676</v>
      </c>
      <c r="L194" s="497" t="s">
        <v>677</v>
      </c>
      <c r="M194" s="498"/>
      <c r="O194" s="496"/>
      <c r="P194" s="496"/>
      <c r="Q194" s="496"/>
      <c r="R194" s="496"/>
      <c r="S194" s="496"/>
      <c r="T194" s="535"/>
      <c r="U194" s="496"/>
      <c r="V194" s="496"/>
      <c r="W194" s="496"/>
      <c r="X194" s="496"/>
      <c r="Y194" s="503"/>
      <c r="Z194" s="496"/>
      <c r="AA194" s="496"/>
      <c r="AB194" s="496"/>
      <c r="AC194" s="496"/>
      <c r="AD194" s="496"/>
      <c r="AE194" s="496"/>
      <c r="AF194" s="496"/>
      <c r="AG194" s="496"/>
      <c r="AH194" s="496"/>
      <c r="AI194" s="496"/>
      <c r="AJ194" s="496"/>
      <c r="AK194" s="496"/>
      <c r="AL194" s="496"/>
      <c r="AM194" s="496"/>
      <c r="AN194" s="496"/>
      <c r="AO194" s="496"/>
      <c r="AP194" s="496"/>
      <c r="AQ194" s="496"/>
      <c r="AR194" s="496"/>
      <c r="AS194" s="496"/>
      <c r="AT194" s="496"/>
      <c r="AU194" s="496"/>
      <c r="AV194" s="496"/>
      <c r="AW194" s="496"/>
      <c r="AX194" s="496"/>
      <c r="AY194" s="496"/>
      <c r="AZ194" s="496"/>
      <c r="BA194" s="496"/>
      <c r="BB194" s="496"/>
      <c r="BC194" s="496"/>
      <c r="BD194" s="496"/>
      <c r="BE194" s="496"/>
      <c r="BF194" s="496"/>
      <c r="BG194" s="496"/>
      <c r="BH194" s="496"/>
      <c r="BI194" s="496"/>
      <c r="BJ194" s="496"/>
      <c r="BK194" s="496"/>
      <c r="BL194" s="496"/>
      <c r="BM194" s="496"/>
      <c r="BN194" s="496"/>
      <c r="BO194" s="496"/>
      <c r="BP194" s="496"/>
      <c r="BQ194" s="496"/>
      <c r="BR194" s="496"/>
      <c r="BS194" s="496"/>
      <c r="BT194" s="496"/>
      <c r="BU194" s="496"/>
      <c r="BV194" s="496"/>
      <c r="BW194" s="496"/>
      <c r="BX194" s="496"/>
      <c r="BY194" s="496"/>
      <c r="BZ194" s="496"/>
      <c r="CA194" s="496"/>
      <c r="CB194" s="496"/>
      <c r="CC194" s="496"/>
      <c r="CD194" s="496"/>
      <c r="CE194" s="496"/>
      <c r="CF194" s="496"/>
      <c r="CG194" s="496"/>
    </row>
    <row r="195" spans="1:85" ht="15" customHeight="1" x14ac:dyDescent="0.3">
      <c r="A195" s="460">
        <v>225</v>
      </c>
      <c r="B195" s="460" t="s">
        <v>977</v>
      </c>
      <c r="C195" s="460" t="s">
        <v>1010</v>
      </c>
      <c r="D195" s="460" t="s">
        <v>1020</v>
      </c>
      <c r="E195" s="460">
        <v>10</v>
      </c>
      <c r="F195" s="467"/>
      <c r="K195" s="458" t="s">
        <v>676</v>
      </c>
      <c r="L195" s="458" t="s">
        <v>677</v>
      </c>
      <c r="X195" s="483"/>
    </row>
    <row r="196" spans="1:85" ht="15" customHeight="1" x14ac:dyDescent="0.3">
      <c r="A196" s="460">
        <v>458</v>
      </c>
      <c r="B196" s="460" t="s">
        <v>1129</v>
      </c>
      <c r="C196" s="460" t="s">
        <v>1130</v>
      </c>
      <c r="D196" s="460" t="s">
        <v>1289</v>
      </c>
      <c r="E196" s="460">
        <v>64</v>
      </c>
      <c r="K196" s="458" t="s">
        <v>676</v>
      </c>
      <c r="L196" s="458" t="s">
        <v>677</v>
      </c>
      <c r="X196" s="483"/>
    </row>
    <row r="197" spans="1:85" ht="15" customHeight="1" x14ac:dyDescent="0.3">
      <c r="A197" s="460">
        <v>163</v>
      </c>
      <c r="B197" s="460" t="s">
        <v>942</v>
      </c>
      <c r="C197" s="460" t="s">
        <v>625</v>
      </c>
      <c r="D197" s="460" t="s">
        <v>946</v>
      </c>
      <c r="E197" s="460">
        <v>109</v>
      </c>
      <c r="F197" s="465">
        <v>16</v>
      </c>
      <c r="G197" s="460">
        <v>14</v>
      </c>
      <c r="I197" s="460">
        <f>SUM(H197:H198)</f>
        <v>0</v>
      </c>
      <c r="J197" s="460">
        <f>SUM(E197:E198)</f>
        <v>244</v>
      </c>
      <c r="K197" s="499" t="s">
        <v>947</v>
      </c>
      <c r="L197" s="497" t="s">
        <v>948</v>
      </c>
      <c r="M197" s="498"/>
      <c r="O197" s="496"/>
      <c r="P197" s="496"/>
      <c r="Q197" s="496"/>
      <c r="R197" s="496"/>
      <c r="S197" s="496"/>
      <c r="T197" s="535"/>
      <c r="U197" s="496"/>
      <c r="V197" s="496"/>
      <c r="W197" s="496"/>
      <c r="X197" s="496"/>
      <c r="Z197" s="496"/>
      <c r="AA197" s="496"/>
      <c r="AB197" s="496"/>
      <c r="AC197" s="496"/>
      <c r="AD197" s="496"/>
      <c r="AE197" s="496"/>
      <c r="AF197" s="496"/>
      <c r="AG197" s="496"/>
      <c r="AH197" s="496"/>
      <c r="AI197" s="496"/>
      <c r="AJ197" s="496"/>
      <c r="AK197" s="496"/>
      <c r="AL197" s="496"/>
      <c r="AM197" s="496"/>
      <c r="AN197" s="496"/>
      <c r="AO197" s="496"/>
      <c r="AP197" s="496"/>
      <c r="AQ197" s="496"/>
      <c r="AR197" s="496"/>
      <c r="AS197" s="496"/>
      <c r="AT197" s="496"/>
      <c r="AU197" s="496"/>
      <c r="AV197" s="496"/>
      <c r="AW197" s="496"/>
      <c r="AX197" s="496"/>
      <c r="AY197" s="496"/>
      <c r="AZ197" s="496"/>
      <c r="BA197" s="496"/>
      <c r="BB197" s="496"/>
      <c r="BC197" s="496"/>
      <c r="BD197" s="496"/>
      <c r="BE197" s="496"/>
      <c r="BF197" s="496"/>
      <c r="BG197" s="496"/>
      <c r="BH197" s="496"/>
      <c r="BI197" s="496"/>
      <c r="BJ197" s="496"/>
      <c r="BK197" s="496"/>
      <c r="BL197" s="496"/>
      <c r="BM197" s="496"/>
      <c r="BN197" s="496"/>
      <c r="BO197" s="496"/>
      <c r="BP197" s="496"/>
      <c r="BQ197" s="496"/>
      <c r="BR197" s="496"/>
      <c r="BS197" s="496"/>
      <c r="BT197" s="496"/>
      <c r="BU197" s="496"/>
      <c r="BV197" s="496"/>
      <c r="BW197" s="496"/>
      <c r="BX197" s="496"/>
      <c r="BY197" s="496"/>
      <c r="BZ197" s="496"/>
      <c r="CA197" s="496"/>
      <c r="CB197" s="496"/>
      <c r="CC197" s="496"/>
      <c r="CD197" s="496"/>
      <c r="CE197" s="496"/>
      <c r="CF197" s="496"/>
      <c r="CG197" s="496"/>
    </row>
    <row r="198" spans="1:85" ht="15" customHeight="1" x14ac:dyDescent="0.3">
      <c r="A198" s="460">
        <v>487</v>
      </c>
      <c r="B198" s="460" t="s">
        <v>942</v>
      </c>
      <c r="C198" s="460" t="s">
        <v>625</v>
      </c>
      <c r="D198" s="460" t="s">
        <v>1320</v>
      </c>
      <c r="E198" s="460">
        <v>135</v>
      </c>
      <c r="F198" s="467">
        <v>25</v>
      </c>
      <c r="G198" s="460">
        <v>21</v>
      </c>
      <c r="K198" s="458" t="s">
        <v>947</v>
      </c>
      <c r="L198" s="458" t="s">
        <v>948</v>
      </c>
      <c r="X198" s="483"/>
    </row>
    <row r="199" spans="1:85" ht="15" customHeight="1" x14ac:dyDescent="0.3">
      <c r="A199" s="460">
        <v>94</v>
      </c>
      <c r="B199" s="460" t="s">
        <v>624</v>
      </c>
      <c r="C199" s="460" t="s">
        <v>784</v>
      </c>
      <c r="D199" s="460" t="s">
        <v>721</v>
      </c>
      <c r="E199" s="460">
        <v>397</v>
      </c>
      <c r="F199" s="465">
        <v>41</v>
      </c>
      <c r="G199" s="460">
        <v>43</v>
      </c>
      <c r="H199" s="460">
        <v>146</v>
      </c>
      <c r="I199" s="460">
        <f>SUM(H199:H200)</f>
        <v>146</v>
      </c>
      <c r="J199" s="460">
        <f>SUM(E199:E200)</f>
        <v>407</v>
      </c>
      <c r="K199" s="458" t="s">
        <v>825</v>
      </c>
      <c r="L199" s="458" t="s">
        <v>826</v>
      </c>
      <c r="N199" s="512"/>
      <c r="O199" s="512"/>
      <c r="Q199" s="515"/>
      <c r="T199" s="512"/>
      <c r="X199" s="483"/>
      <c r="Y199" s="503"/>
      <c r="Z199" s="502"/>
      <c r="AA199" s="503"/>
      <c r="AB199" s="503"/>
      <c r="AC199" s="503"/>
      <c r="AD199" s="503"/>
      <c r="AE199" s="502"/>
      <c r="BQ199" s="515"/>
      <c r="BR199" s="515"/>
      <c r="BS199" s="515"/>
      <c r="BT199" s="515"/>
      <c r="BU199" s="523"/>
      <c r="BV199" s="523"/>
      <c r="BW199" s="523"/>
      <c r="BX199" s="523"/>
      <c r="BY199" s="523"/>
      <c r="BZ199" s="523"/>
      <c r="CA199" s="515"/>
      <c r="CB199" s="517"/>
      <c r="CC199" s="517"/>
      <c r="CD199" s="517"/>
      <c r="CE199" s="517"/>
      <c r="CF199" s="517"/>
      <c r="CG199" s="517"/>
    </row>
    <row r="200" spans="1:85" ht="15" customHeight="1" x14ac:dyDescent="0.3">
      <c r="A200" s="460">
        <v>286</v>
      </c>
      <c r="B200" s="460" t="s">
        <v>977</v>
      </c>
      <c r="C200" s="460" t="s">
        <v>978</v>
      </c>
      <c r="D200" s="460" t="s">
        <v>1085</v>
      </c>
      <c r="E200" s="460">
        <v>10</v>
      </c>
      <c r="F200" s="467"/>
      <c r="K200" s="458" t="s">
        <v>825</v>
      </c>
      <c r="L200" s="458" t="s">
        <v>826</v>
      </c>
      <c r="X200" s="483"/>
    </row>
    <row r="201" spans="1:85" ht="15" customHeight="1" x14ac:dyDescent="0.3">
      <c r="A201" s="460">
        <v>128</v>
      </c>
      <c r="B201" s="460" t="s">
        <v>624</v>
      </c>
      <c r="C201" s="460" t="s">
        <v>845</v>
      </c>
      <c r="D201" s="460" t="s">
        <v>697</v>
      </c>
      <c r="E201" s="460">
        <v>299</v>
      </c>
      <c r="F201" s="465">
        <v>30</v>
      </c>
      <c r="G201" s="460">
        <v>31</v>
      </c>
      <c r="H201" s="460">
        <v>155</v>
      </c>
      <c r="I201" s="460">
        <f>SUM(H201:H203)</f>
        <v>155</v>
      </c>
      <c r="J201" s="460">
        <f>SUM(E201:E203)</f>
        <v>373</v>
      </c>
      <c r="K201" s="458" t="s">
        <v>881</v>
      </c>
      <c r="L201" s="458" t="s">
        <v>882</v>
      </c>
      <c r="N201" s="512"/>
      <c r="O201" s="512"/>
      <c r="X201" s="483"/>
      <c r="Y201" s="502"/>
      <c r="Z201" s="502"/>
      <c r="AA201" s="503"/>
      <c r="AB201" s="503"/>
      <c r="AC201" s="503"/>
      <c r="AD201" s="503"/>
      <c r="AE201" s="502"/>
      <c r="BF201" s="512"/>
      <c r="BG201" s="512"/>
      <c r="BH201" s="517"/>
      <c r="BI201" s="515"/>
      <c r="BJ201" s="515"/>
      <c r="BK201" s="515"/>
      <c r="BL201" s="515"/>
      <c r="BM201" s="515"/>
      <c r="BN201" s="515"/>
      <c r="BO201" s="515"/>
      <c r="BP201" s="515"/>
      <c r="BQ201" s="515"/>
      <c r="BR201" s="515"/>
      <c r="BS201" s="515"/>
      <c r="BT201" s="515"/>
      <c r="BU201" s="515"/>
      <c r="BV201" s="515"/>
      <c r="BW201" s="515"/>
      <c r="BX201" s="515"/>
      <c r="BY201" s="515"/>
      <c r="BZ201" s="515"/>
      <c r="CA201" s="515"/>
      <c r="CB201" s="515"/>
      <c r="CC201" s="515"/>
      <c r="CE201" s="523"/>
      <c r="CF201" s="523"/>
      <c r="CG201" s="523"/>
    </row>
    <row r="202" spans="1:85" ht="15" customHeight="1" x14ac:dyDescent="0.3">
      <c r="A202" s="460">
        <v>320</v>
      </c>
      <c r="B202" s="460" t="s">
        <v>977</v>
      </c>
      <c r="C202" s="460" t="s">
        <v>1032</v>
      </c>
      <c r="D202" s="460" t="s">
        <v>1119</v>
      </c>
      <c r="E202" s="460">
        <v>10</v>
      </c>
      <c r="F202" s="467"/>
      <c r="K202" s="458" t="s">
        <v>881</v>
      </c>
      <c r="L202" s="458" t="s">
        <v>882</v>
      </c>
      <c r="X202" s="483"/>
      <c r="Y202" s="503"/>
    </row>
    <row r="203" spans="1:85" ht="15" customHeight="1" x14ac:dyDescent="0.3">
      <c r="A203" s="460">
        <v>406</v>
      </c>
      <c r="B203" s="460" t="s">
        <v>1129</v>
      </c>
      <c r="C203" s="460" t="s">
        <v>1130</v>
      </c>
      <c r="D203" s="460" t="s">
        <v>1227</v>
      </c>
      <c r="E203" s="460">
        <v>64</v>
      </c>
      <c r="K203" s="458" t="s">
        <v>881</v>
      </c>
      <c r="L203" s="458" t="s">
        <v>882</v>
      </c>
      <c r="X203" s="483"/>
    </row>
    <row r="204" spans="1:85" ht="15" customHeight="1" x14ac:dyDescent="0.3">
      <c r="A204" s="460">
        <v>110</v>
      </c>
      <c r="B204" s="460" t="s">
        <v>624</v>
      </c>
      <c r="C204" s="460" t="s">
        <v>845</v>
      </c>
      <c r="D204" s="460" t="s">
        <v>635</v>
      </c>
      <c r="E204" s="460">
        <v>565</v>
      </c>
      <c r="F204" s="465">
        <v>55</v>
      </c>
      <c r="G204" s="460">
        <v>66</v>
      </c>
      <c r="H204" s="460">
        <v>195</v>
      </c>
      <c r="I204" s="460">
        <f>SUM(H204:H206)</f>
        <v>195</v>
      </c>
      <c r="J204" s="460">
        <f>SUM(E204:E206)</f>
        <v>639</v>
      </c>
      <c r="K204" s="458" t="s">
        <v>856</v>
      </c>
      <c r="L204" s="458" t="s">
        <v>857</v>
      </c>
      <c r="X204" s="483"/>
      <c r="Y204" s="502"/>
      <c r="Z204" s="513"/>
      <c r="AA204" s="514"/>
      <c r="AB204" s="514"/>
      <c r="AC204" s="514"/>
      <c r="AD204" s="514"/>
      <c r="AE204" s="502"/>
      <c r="BJ204" s="512"/>
      <c r="BK204" s="512"/>
      <c r="BL204" s="517"/>
      <c r="BZ204" s="523"/>
      <c r="CA204" s="515"/>
      <c r="CE204" s="517"/>
      <c r="CF204" s="517"/>
      <c r="CG204" s="517"/>
    </row>
    <row r="205" spans="1:85" ht="15" customHeight="1" x14ac:dyDescent="0.3">
      <c r="A205" s="460">
        <v>236</v>
      </c>
      <c r="B205" s="460" t="s">
        <v>977</v>
      </c>
      <c r="C205" s="460" t="s">
        <v>1032</v>
      </c>
      <c r="D205" s="460" t="s">
        <v>1034</v>
      </c>
      <c r="E205" s="460">
        <v>10</v>
      </c>
      <c r="F205" s="467"/>
      <c r="K205" s="458" t="s">
        <v>856</v>
      </c>
      <c r="L205" s="458" t="s">
        <v>857</v>
      </c>
      <c r="X205" s="483"/>
      <c r="Y205" s="503"/>
    </row>
    <row r="206" spans="1:85" ht="15" customHeight="1" x14ac:dyDescent="0.3">
      <c r="A206" s="460">
        <v>408</v>
      </c>
      <c r="B206" s="460" t="s">
        <v>1129</v>
      </c>
      <c r="C206" s="460" t="s">
        <v>1130</v>
      </c>
      <c r="D206" s="460" t="s">
        <v>1229</v>
      </c>
      <c r="E206" s="460">
        <v>64</v>
      </c>
      <c r="K206" s="458" t="s">
        <v>856</v>
      </c>
      <c r="L206" s="458" t="s">
        <v>857</v>
      </c>
      <c r="X206" s="483"/>
    </row>
    <row r="207" spans="1:85" ht="15" customHeight="1" x14ac:dyDescent="0.3">
      <c r="A207" s="460">
        <v>95</v>
      </c>
      <c r="B207" s="460" t="s">
        <v>624</v>
      </c>
      <c r="C207" s="460" t="s">
        <v>784</v>
      </c>
      <c r="D207" s="460" t="s">
        <v>726</v>
      </c>
      <c r="E207" s="460">
        <v>750</v>
      </c>
      <c r="F207" s="465">
        <v>74</v>
      </c>
      <c r="G207" s="460">
        <v>80</v>
      </c>
      <c r="H207" s="460">
        <v>460</v>
      </c>
      <c r="I207" s="460">
        <f>SUM(H207:H211)</f>
        <v>619</v>
      </c>
      <c r="J207" s="460">
        <f>SUM(E207:E211)</f>
        <v>1105</v>
      </c>
      <c r="K207" s="458" t="s">
        <v>827</v>
      </c>
      <c r="S207" s="483"/>
      <c r="V207" s="483"/>
      <c r="X207" s="483"/>
      <c r="Y207" s="502"/>
      <c r="Z207" s="502"/>
      <c r="AA207" s="514"/>
      <c r="AB207" s="503"/>
      <c r="AC207" s="503"/>
      <c r="AD207" s="514"/>
      <c r="AE207" s="502"/>
      <c r="AH207" s="512"/>
      <c r="AJ207" s="512"/>
      <c r="BM207" s="517"/>
      <c r="BN207" s="515"/>
    </row>
    <row r="208" spans="1:85" ht="15" customHeight="1" x14ac:dyDescent="0.3">
      <c r="A208" s="460">
        <v>96</v>
      </c>
      <c r="B208" s="460" t="s">
        <v>624</v>
      </c>
      <c r="C208" s="460" t="s">
        <v>784</v>
      </c>
      <c r="D208" s="460" t="s">
        <v>729</v>
      </c>
      <c r="E208" s="460">
        <v>271</v>
      </c>
      <c r="F208" s="465">
        <v>25</v>
      </c>
      <c r="G208" s="460">
        <v>28</v>
      </c>
      <c r="H208" s="460">
        <v>159</v>
      </c>
      <c r="K208" s="458" t="s">
        <v>827</v>
      </c>
      <c r="X208" s="483"/>
    </row>
    <row r="209" spans="1:85" ht="15" customHeight="1" x14ac:dyDescent="0.3">
      <c r="A209" s="467">
        <v>257</v>
      </c>
      <c r="B209" s="467" t="s">
        <v>977</v>
      </c>
      <c r="C209" s="467" t="s">
        <v>978</v>
      </c>
      <c r="D209" s="467" t="s">
        <v>1055</v>
      </c>
      <c r="E209" s="467">
        <v>10</v>
      </c>
      <c r="F209" s="467"/>
      <c r="G209" s="467"/>
      <c r="J209" s="467"/>
      <c r="K209" s="468" t="s">
        <v>827</v>
      </c>
      <c r="X209" s="483"/>
    </row>
    <row r="210" spans="1:85" ht="15" customHeight="1" x14ac:dyDescent="0.3">
      <c r="A210" s="460">
        <v>264</v>
      </c>
      <c r="B210" s="460" t="s">
        <v>977</v>
      </c>
      <c r="C210" s="460" t="s">
        <v>978</v>
      </c>
      <c r="D210" s="460" t="s">
        <v>1063</v>
      </c>
      <c r="E210" s="460">
        <v>10</v>
      </c>
      <c r="F210" s="467"/>
      <c r="K210" s="458" t="s">
        <v>827</v>
      </c>
      <c r="X210" s="483"/>
      <c r="Y210" s="503"/>
    </row>
    <row r="211" spans="1:85" ht="15" customHeight="1" x14ac:dyDescent="0.3">
      <c r="A211" s="460">
        <v>423</v>
      </c>
      <c r="B211" s="460" t="s">
        <v>1129</v>
      </c>
      <c r="C211" s="460" t="s">
        <v>1130</v>
      </c>
      <c r="D211" s="460" t="s">
        <v>1245</v>
      </c>
      <c r="E211" s="460">
        <v>64</v>
      </c>
      <c r="K211" s="458" t="s">
        <v>827</v>
      </c>
      <c r="X211" s="483"/>
    </row>
    <row r="212" spans="1:85" ht="15" customHeight="1" x14ac:dyDescent="0.3">
      <c r="A212" s="460">
        <v>105</v>
      </c>
      <c r="B212" s="460" t="s">
        <v>624</v>
      </c>
      <c r="C212" s="460" t="s">
        <v>845</v>
      </c>
      <c r="D212" s="460" t="s">
        <v>846</v>
      </c>
      <c r="E212" s="460">
        <v>419</v>
      </c>
      <c r="F212" s="465">
        <v>50</v>
      </c>
      <c r="G212" s="460">
        <v>47</v>
      </c>
      <c r="H212" s="460">
        <v>115</v>
      </c>
      <c r="I212" s="460">
        <f>SUM(H212:H214)</f>
        <v>115</v>
      </c>
      <c r="J212" s="460">
        <f>SUM(E212:E214)</f>
        <v>493</v>
      </c>
      <c r="K212" s="506" t="s">
        <v>847</v>
      </c>
      <c r="L212" s="497" t="s">
        <v>848</v>
      </c>
      <c r="M212" s="498"/>
      <c r="O212" s="496"/>
      <c r="P212" s="496"/>
      <c r="Q212" s="496"/>
      <c r="R212" s="496"/>
      <c r="S212" s="496"/>
      <c r="T212" s="535"/>
      <c r="U212" s="496"/>
      <c r="V212" s="496"/>
      <c r="W212" s="496"/>
      <c r="X212" s="496"/>
      <c r="Z212" s="496"/>
      <c r="AA212" s="496"/>
      <c r="AB212" s="496"/>
      <c r="AC212" s="496"/>
      <c r="AD212" s="496"/>
      <c r="AE212" s="496"/>
      <c r="AF212" s="496"/>
      <c r="AG212" s="496"/>
      <c r="AH212" s="496"/>
      <c r="AI212" s="496"/>
      <c r="AJ212" s="496"/>
      <c r="AK212" s="496"/>
      <c r="AL212" s="496"/>
      <c r="AM212" s="496"/>
      <c r="AN212" s="496"/>
      <c r="AO212" s="496"/>
      <c r="AP212" s="496"/>
      <c r="AQ212" s="496"/>
      <c r="AR212" s="496"/>
      <c r="AS212" s="496"/>
      <c r="AT212" s="496"/>
      <c r="AU212" s="496"/>
      <c r="AV212" s="496"/>
      <c r="AW212" s="496"/>
      <c r="AX212" s="496"/>
      <c r="AY212" s="496"/>
      <c r="AZ212" s="496"/>
      <c r="BA212" s="496"/>
      <c r="BB212" s="496"/>
      <c r="BC212" s="496"/>
      <c r="BD212" s="496"/>
      <c r="BE212" s="496"/>
      <c r="BF212" s="496"/>
      <c r="BG212" s="496"/>
      <c r="BH212" s="496"/>
      <c r="BI212" s="496"/>
      <c r="BJ212" s="496"/>
      <c r="BK212" s="496"/>
      <c r="BL212" s="496"/>
      <c r="BM212" s="496"/>
      <c r="BN212" s="496"/>
      <c r="BO212" s="496"/>
      <c r="BP212" s="496"/>
      <c r="BQ212" s="496"/>
      <c r="BR212" s="496"/>
      <c r="BS212" s="496"/>
      <c r="BT212" s="496"/>
      <c r="BU212" s="496"/>
      <c r="BV212" s="496"/>
      <c r="BW212" s="496"/>
      <c r="BX212" s="496"/>
      <c r="BY212" s="496"/>
      <c r="BZ212" s="496"/>
      <c r="CA212" s="496"/>
      <c r="CB212" s="496"/>
      <c r="CC212" s="496"/>
      <c r="CD212" s="496"/>
      <c r="CE212" s="496"/>
      <c r="CF212" s="496"/>
      <c r="CG212" s="496"/>
    </row>
    <row r="213" spans="1:85" ht="15" customHeight="1" x14ac:dyDescent="0.3">
      <c r="A213" s="460">
        <v>308</v>
      </c>
      <c r="B213" s="460" t="s">
        <v>977</v>
      </c>
      <c r="C213" s="460" t="s">
        <v>1029</v>
      </c>
      <c r="D213" s="460" t="s">
        <v>1107</v>
      </c>
      <c r="E213" s="460">
        <v>10</v>
      </c>
      <c r="F213" s="467"/>
      <c r="K213" s="458" t="s">
        <v>847</v>
      </c>
      <c r="L213" s="458" t="s">
        <v>848</v>
      </c>
      <c r="X213" s="483"/>
      <c r="Y213" s="503"/>
    </row>
    <row r="214" spans="1:85" ht="15" customHeight="1" x14ac:dyDescent="0.3">
      <c r="A214" s="460">
        <v>410</v>
      </c>
      <c r="B214" s="460" t="s">
        <v>1129</v>
      </c>
      <c r="C214" s="460" t="s">
        <v>1130</v>
      </c>
      <c r="D214" s="460" t="s">
        <v>1232</v>
      </c>
      <c r="E214" s="460">
        <v>64</v>
      </c>
      <c r="K214" s="458" t="s">
        <v>847</v>
      </c>
      <c r="L214" s="458" t="s">
        <v>848</v>
      </c>
      <c r="X214" s="483"/>
      <c r="Y214" s="467"/>
    </row>
    <row r="215" spans="1:85" ht="15" customHeight="1" x14ac:dyDescent="0.3">
      <c r="A215" s="460">
        <v>74</v>
      </c>
      <c r="B215" s="460" t="s">
        <v>624</v>
      </c>
      <c r="C215" s="460" t="s">
        <v>784</v>
      </c>
      <c r="D215" s="460" t="s">
        <v>655</v>
      </c>
      <c r="E215" s="460">
        <v>381</v>
      </c>
      <c r="F215" s="465">
        <v>41</v>
      </c>
      <c r="G215" s="460">
        <v>43</v>
      </c>
      <c r="H215" s="460">
        <v>144</v>
      </c>
      <c r="I215" s="460">
        <f>SUM(H215:H217)</f>
        <v>144</v>
      </c>
      <c r="J215" s="460">
        <f>SUM(E215:E217)</f>
        <v>455</v>
      </c>
      <c r="K215" s="499" t="s">
        <v>799</v>
      </c>
      <c r="L215" s="497" t="s">
        <v>800</v>
      </c>
      <c r="M215" s="498"/>
      <c r="O215" s="496"/>
      <c r="P215" s="496"/>
      <c r="Q215" s="496"/>
      <c r="R215" s="496"/>
      <c r="S215" s="496"/>
      <c r="T215" s="535"/>
      <c r="U215" s="496"/>
      <c r="V215" s="496"/>
      <c r="W215" s="496"/>
      <c r="X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row>
    <row r="216" spans="1:85" ht="15" customHeight="1" x14ac:dyDescent="0.3">
      <c r="A216" s="460">
        <v>249</v>
      </c>
      <c r="B216" s="460" t="s">
        <v>977</v>
      </c>
      <c r="C216" s="460" t="s">
        <v>978</v>
      </c>
      <c r="D216" s="460" t="s">
        <v>1047</v>
      </c>
      <c r="E216" s="460">
        <v>10</v>
      </c>
      <c r="F216" s="467"/>
      <c r="K216" s="458" t="s">
        <v>799</v>
      </c>
      <c r="L216" s="458" t="s">
        <v>800</v>
      </c>
      <c r="X216" s="483"/>
    </row>
    <row r="217" spans="1:85" ht="15" customHeight="1" x14ac:dyDescent="0.3">
      <c r="A217" s="460">
        <v>340</v>
      </c>
      <c r="B217" s="460" t="s">
        <v>1129</v>
      </c>
      <c r="C217" s="460" t="s">
        <v>1130</v>
      </c>
      <c r="D217" s="460" t="s">
        <v>1146</v>
      </c>
      <c r="E217" s="460">
        <v>64</v>
      </c>
      <c r="K217" s="458" t="s">
        <v>799</v>
      </c>
      <c r="L217" s="458" t="s">
        <v>800</v>
      </c>
      <c r="X217" s="483"/>
    </row>
    <row r="218" spans="1:85" ht="15" customHeight="1" x14ac:dyDescent="0.3">
      <c r="A218" s="460">
        <v>44</v>
      </c>
      <c r="B218" s="460" t="s">
        <v>624</v>
      </c>
      <c r="C218" s="460" t="s">
        <v>625</v>
      </c>
      <c r="D218" s="460" t="s">
        <v>742</v>
      </c>
      <c r="E218" s="460">
        <v>585</v>
      </c>
      <c r="F218" s="465">
        <v>70</v>
      </c>
      <c r="G218" s="460">
        <v>68</v>
      </c>
      <c r="H218" s="460">
        <v>277</v>
      </c>
      <c r="I218" s="460">
        <f>SUM(H218:H220)</f>
        <v>277</v>
      </c>
      <c r="J218" s="460">
        <f>SUM(E218:E220)</f>
        <v>659</v>
      </c>
      <c r="K218" s="458" t="s">
        <v>743</v>
      </c>
      <c r="L218" s="458" t="s">
        <v>744</v>
      </c>
      <c r="Q218" s="515"/>
      <c r="R218" s="483"/>
      <c r="S218" s="483"/>
      <c r="U218" s="483"/>
      <c r="V218" s="483"/>
      <c r="X218" s="483"/>
      <c r="Y218" s="502"/>
      <c r="Z218" s="502"/>
      <c r="AA218" s="503"/>
      <c r="AB218" s="503"/>
      <c r="AC218" s="503"/>
      <c r="AD218" s="503"/>
      <c r="AE218" s="502"/>
      <c r="BT218" s="515"/>
      <c r="BV218" s="523"/>
      <c r="BX218" s="523"/>
      <c r="BY218" s="523"/>
      <c r="CB218" s="515"/>
      <c r="CC218" s="515"/>
      <c r="CD218" s="515"/>
    </row>
    <row r="219" spans="1:85" ht="15" customHeight="1" x14ac:dyDescent="0.3">
      <c r="A219" s="460">
        <v>196</v>
      </c>
      <c r="B219" s="460" t="s">
        <v>977</v>
      </c>
      <c r="C219" s="460" t="s">
        <v>978</v>
      </c>
      <c r="D219" s="460" t="s">
        <v>990</v>
      </c>
      <c r="E219" s="460">
        <v>10</v>
      </c>
      <c r="F219" s="467"/>
      <c r="K219" s="458" t="s">
        <v>743</v>
      </c>
      <c r="L219" s="458" t="s">
        <v>744</v>
      </c>
      <c r="X219" s="483"/>
      <c r="Y219" s="503"/>
    </row>
    <row r="220" spans="1:85" ht="15" customHeight="1" x14ac:dyDescent="0.3">
      <c r="A220" s="460">
        <v>454</v>
      </c>
      <c r="B220" s="460" t="s">
        <v>1129</v>
      </c>
      <c r="C220" s="460" t="s">
        <v>1130</v>
      </c>
      <c r="D220" s="460" t="s">
        <v>1285</v>
      </c>
      <c r="E220" s="460">
        <v>64</v>
      </c>
      <c r="K220" s="458" t="s">
        <v>743</v>
      </c>
      <c r="L220" s="458" t="s">
        <v>744</v>
      </c>
      <c r="X220" s="483"/>
    </row>
    <row r="221" spans="1:85" ht="15" customHeight="1" x14ac:dyDescent="0.3">
      <c r="A221" s="460">
        <v>489</v>
      </c>
      <c r="B221" s="460" t="s">
        <v>942</v>
      </c>
      <c r="C221" s="460" t="s">
        <v>845</v>
      </c>
      <c r="D221" s="460" t="s">
        <v>945</v>
      </c>
      <c r="E221" s="460">
        <v>711</v>
      </c>
      <c r="F221" s="467"/>
      <c r="G221" s="460">
        <v>80</v>
      </c>
      <c r="I221" s="460">
        <f>SUM(H221)</f>
        <v>0</v>
      </c>
      <c r="J221" s="460">
        <f>SUM(E221)</f>
        <v>711</v>
      </c>
      <c r="K221" s="506" t="s">
        <v>1322</v>
      </c>
      <c r="L221" s="497"/>
      <c r="M221" s="498"/>
      <c r="O221" s="496"/>
      <c r="P221" s="496"/>
      <c r="Q221" s="496"/>
      <c r="R221" s="496"/>
      <c r="S221" s="496"/>
      <c r="T221" s="496"/>
      <c r="U221" s="496"/>
      <c r="V221" s="496"/>
      <c r="W221" s="496"/>
      <c r="X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row>
    <row r="222" spans="1:85" ht="15" customHeight="1" x14ac:dyDescent="0.3">
      <c r="A222" s="460">
        <v>342</v>
      </c>
      <c r="B222" s="460" t="s">
        <v>1129</v>
      </c>
      <c r="C222" s="460" t="s">
        <v>1130</v>
      </c>
      <c r="D222" s="460" t="s">
        <v>1149</v>
      </c>
      <c r="E222" s="460">
        <v>64</v>
      </c>
      <c r="F222" s="467"/>
      <c r="I222" s="460">
        <f>SUM(H222:H226)</f>
        <v>0</v>
      </c>
      <c r="J222" s="460">
        <f>SUM(E222:E226)</f>
        <v>320</v>
      </c>
      <c r="K222" s="458" t="s">
        <v>1150</v>
      </c>
      <c r="L222" s="458" t="s">
        <v>1151</v>
      </c>
      <c r="X222" s="483"/>
      <c r="Y222" s="502"/>
      <c r="Z222" s="502"/>
      <c r="AA222" s="503"/>
      <c r="AB222" s="503"/>
      <c r="AC222" s="503"/>
      <c r="AD222" s="503"/>
      <c r="AE222" s="502"/>
      <c r="BF222" s="512"/>
      <c r="BG222" s="512"/>
      <c r="BI222" s="512"/>
      <c r="BJ222" s="517"/>
      <c r="BK222" s="512"/>
      <c r="BL222" s="512"/>
      <c r="BM222" s="517"/>
      <c r="BP222" s="515"/>
      <c r="BT222" s="515"/>
      <c r="BU222" s="523"/>
      <c r="BV222" s="523"/>
      <c r="BW222" s="523"/>
      <c r="BX222" s="523"/>
      <c r="BY222" s="523"/>
      <c r="BZ222" s="523"/>
      <c r="CA222" s="515"/>
    </row>
    <row r="223" spans="1:85" ht="15" customHeight="1" x14ac:dyDescent="0.3">
      <c r="A223" s="460">
        <v>345</v>
      </c>
      <c r="B223" s="460" t="s">
        <v>1129</v>
      </c>
      <c r="C223" s="460" t="s">
        <v>1130</v>
      </c>
      <c r="D223" s="460" t="s">
        <v>1154</v>
      </c>
      <c r="E223" s="460">
        <v>64</v>
      </c>
      <c r="K223" s="458" t="s">
        <v>1150</v>
      </c>
      <c r="L223" s="458" t="s">
        <v>1151</v>
      </c>
      <c r="X223" s="483"/>
    </row>
    <row r="224" spans="1:85" ht="15" customHeight="1" x14ac:dyDescent="0.3">
      <c r="A224" s="460">
        <v>346</v>
      </c>
      <c r="B224" s="460" t="s">
        <v>1129</v>
      </c>
      <c r="C224" s="460" t="s">
        <v>1130</v>
      </c>
      <c r="D224" s="460" t="s">
        <v>1155</v>
      </c>
      <c r="E224" s="460">
        <v>64</v>
      </c>
      <c r="K224" s="458" t="s">
        <v>1150</v>
      </c>
      <c r="L224" s="458" t="s">
        <v>1151</v>
      </c>
      <c r="X224" s="483"/>
      <c r="Y224" s="503"/>
    </row>
    <row r="225" spans="1:85" ht="15" customHeight="1" x14ac:dyDescent="0.3">
      <c r="A225" s="460">
        <v>379</v>
      </c>
      <c r="B225" s="460" t="s">
        <v>1129</v>
      </c>
      <c r="C225" s="460" t="s">
        <v>1130</v>
      </c>
      <c r="D225" s="460" t="s">
        <v>1195</v>
      </c>
      <c r="E225" s="460">
        <v>64</v>
      </c>
      <c r="K225" s="458" t="s">
        <v>1150</v>
      </c>
      <c r="L225" s="458" t="s">
        <v>1151</v>
      </c>
      <c r="X225" s="483"/>
    </row>
    <row r="226" spans="1:85" ht="15" customHeight="1" x14ac:dyDescent="0.3">
      <c r="A226" s="460">
        <v>380</v>
      </c>
      <c r="B226" s="460" t="s">
        <v>1129</v>
      </c>
      <c r="C226" s="460" t="s">
        <v>1130</v>
      </c>
      <c r="D226" s="460" t="s">
        <v>1196</v>
      </c>
      <c r="E226" s="460">
        <v>64</v>
      </c>
      <c r="K226" s="458" t="s">
        <v>1150</v>
      </c>
      <c r="L226" s="458" t="s">
        <v>1151</v>
      </c>
      <c r="X226" s="483"/>
    </row>
    <row r="227" spans="1:85" ht="15" customHeight="1" x14ac:dyDescent="0.3">
      <c r="A227" s="460">
        <v>62</v>
      </c>
      <c r="B227" s="460" t="s">
        <v>624</v>
      </c>
      <c r="C227" s="460" t="s">
        <v>753</v>
      </c>
      <c r="D227" s="460" t="s">
        <v>742</v>
      </c>
      <c r="E227" s="460">
        <v>486</v>
      </c>
      <c r="F227" s="465">
        <v>53</v>
      </c>
      <c r="G227" s="460">
        <v>50</v>
      </c>
      <c r="H227" s="460">
        <v>528</v>
      </c>
      <c r="I227" s="460">
        <f>SUM(H227:H231)</f>
        <v>1096</v>
      </c>
      <c r="J227" s="460">
        <f>SUM(E227:E231)</f>
        <v>1051</v>
      </c>
      <c r="K227" s="458" t="s">
        <v>781</v>
      </c>
      <c r="L227" s="458" t="s">
        <v>744</v>
      </c>
      <c r="T227" s="512"/>
      <c r="X227" s="483"/>
      <c r="Y227" s="502"/>
      <c r="Z227" s="502"/>
      <c r="AA227" s="503"/>
      <c r="AB227" s="514"/>
      <c r="AC227" s="503"/>
      <c r="AD227" s="514"/>
      <c r="AE227" s="513"/>
      <c r="BJ227" s="517"/>
      <c r="BZ227" s="517"/>
      <c r="CA227" s="517"/>
      <c r="CE227" s="523"/>
      <c r="CF227" s="523"/>
      <c r="CG227" s="523"/>
    </row>
    <row r="228" spans="1:85" ht="15" customHeight="1" x14ac:dyDescent="0.3">
      <c r="A228" s="460">
        <v>64</v>
      </c>
      <c r="B228" s="460" t="s">
        <v>624</v>
      </c>
      <c r="C228" s="460" t="s">
        <v>753</v>
      </c>
      <c r="D228" s="460" t="s">
        <v>750</v>
      </c>
      <c r="E228" s="460">
        <v>481</v>
      </c>
      <c r="F228" s="465">
        <v>68</v>
      </c>
      <c r="G228" s="460">
        <v>50</v>
      </c>
      <c r="H228" s="460">
        <v>568</v>
      </c>
      <c r="K228" s="458" t="s">
        <v>781</v>
      </c>
      <c r="L228" s="458" t="s">
        <v>744</v>
      </c>
      <c r="X228" s="483"/>
    </row>
    <row r="229" spans="1:85" ht="15" customHeight="1" x14ac:dyDescent="0.3">
      <c r="A229" s="460">
        <v>293</v>
      </c>
      <c r="B229" s="460" t="s">
        <v>977</v>
      </c>
      <c r="C229" s="460" t="s">
        <v>1010</v>
      </c>
      <c r="D229" s="460" t="s">
        <v>1092</v>
      </c>
      <c r="E229" s="460">
        <v>10</v>
      </c>
      <c r="F229" s="467"/>
      <c r="K229" s="458" t="s">
        <v>781</v>
      </c>
      <c r="L229" s="458" t="s">
        <v>744</v>
      </c>
      <c r="X229" s="483"/>
    </row>
    <row r="230" spans="1:85" ht="15" customHeight="1" x14ac:dyDescent="0.3">
      <c r="A230" s="460">
        <v>294</v>
      </c>
      <c r="B230" s="460" t="s">
        <v>977</v>
      </c>
      <c r="C230" s="460" t="s">
        <v>1010</v>
      </c>
      <c r="D230" s="460" t="s">
        <v>1093</v>
      </c>
      <c r="E230" s="460">
        <v>10</v>
      </c>
      <c r="F230" s="467"/>
      <c r="K230" s="458" t="s">
        <v>781</v>
      </c>
      <c r="L230" s="458" t="s">
        <v>744</v>
      </c>
      <c r="X230" s="483"/>
    </row>
    <row r="231" spans="1:85" ht="15" customHeight="1" x14ac:dyDescent="0.3">
      <c r="A231" s="460">
        <v>411</v>
      </c>
      <c r="B231" s="460" t="s">
        <v>1129</v>
      </c>
      <c r="C231" s="460" t="s">
        <v>1130</v>
      </c>
      <c r="D231" s="460" t="s">
        <v>1233</v>
      </c>
      <c r="E231" s="460">
        <v>64</v>
      </c>
      <c r="K231" s="458" t="s">
        <v>781</v>
      </c>
      <c r="L231" s="458" t="s">
        <v>744</v>
      </c>
      <c r="X231" s="483"/>
      <c r="Y231" s="467"/>
    </row>
    <row r="232" spans="1:85" ht="15" customHeight="1" x14ac:dyDescent="0.3">
      <c r="A232" s="460">
        <v>47</v>
      </c>
      <c r="B232" s="460" t="s">
        <v>624</v>
      </c>
      <c r="C232" s="460" t="s">
        <v>625</v>
      </c>
      <c r="D232" s="460" t="s">
        <v>750</v>
      </c>
      <c r="E232" s="460">
        <v>833</v>
      </c>
      <c r="F232" s="465">
        <v>122</v>
      </c>
      <c r="G232" s="460">
        <v>91</v>
      </c>
      <c r="H232" s="460">
        <v>397</v>
      </c>
      <c r="I232" s="460">
        <f>SUM(H232:H234)</f>
        <v>397</v>
      </c>
      <c r="J232" s="460">
        <f>SUM(E232:E234)</f>
        <v>907</v>
      </c>
      <c r="K232" s="458" t="s">
        <v>751</v>
      </c>
      <c r="L232" s="458" t="s">
        <v>752</v>
      </c>
      <c r="X232" s="483"/>
      <c r="Y232" s="502"/>
      <c r="Z232" s="502"/>
      <c r="AA232" s="503"/>
      <c r="AB232" s="503"/>
      <c r="AC232" s="503"/>
      <c r="AD232" s="503"/>
      <c r="AE232" s="502"/>
      <c r="BI232" s="512"/>
      <c r="BO232" s="517"/>
      <c r="BT232" s="515"/>
      <c r="BU232" s="517"/>
      <c r="BZ232" s="517"/>
      <c r="CA232" s="517"/>
    </row>
    <row r="233" spans="1:85" ht="15" customHeight="1" x14ac:dyDescent="0.3">
      <c r="A233" s="460">
        <v>208</v>
      </c>
      <c r="B233" s="460" t="s">
        <v>977</v>
      </c>
      <c r="C233" s="460" t="s">
        <v>978</v>
      </c>
      <c r="D233" s="460" t="s">
        <v>1002</v>
      </c>
      <c r="E233" s="460">
        <v>10</v>
      </c>
      <c r="F233" s="467"/>
      <c r="K233" s="458" t="s">
        <v>751</v>
      </c>
      <c r="L233" s="458" t="s">
        <v>752</v>
      </c>
      <c r="X233" s="483"/>
    </row>
    <row r="234" spans="1:85" ht="15" customHeight="1" x14ac:dyDescent="0.3">
      <c r="A234" s="460">
        <v>382</v>
      </c>
      <c r="B234" s="460" t="s">
        <v>1129</v>
      </c>
      <c r="C234" s="460" t="s">
        <v>1130</v>
      </c>
      <c r="D234" s="460" t="s">
        <v>1198</v>
      </c>
      <c r="E234" s="460">
        <v>64</v>
      </c>
      <c r="K234" s="458" t="s">
        <v>751</v>
      </c>
      <c r="L234" s="458" t="s">
        <v>752</v>
      </c>
      <c r="X234" s="483"/>
    </row>
    <row r="235" spans="1:85" ht="15" customHeight="1" x14ac:dyDescent="0.3">
      <c r="A235" s="460">
        <v>175</v>
      </c>
      <c r="B235" s="460" t="s">
        <v>942</v>
      </c>
      <c r="C235" s="460" t="s">
        <v>784</v>
      </c>
      <c r="D235" s="460" t="s">
        <v>964</v>
      </c>
      <c r="E235" s="460">
        <v>149</v>
      </c>
      <c r="F235" s="465">
        <v>26</v>
      </c>
      <c r="G235" s="460">
        <v>23</v>
      </c>
      <c r="I235" s="460">
        <f>SUM(H235)</f>
        <v>0</v>
      </c>
      <c r="J235" s="460">
        <f>SUM(E235)</f>
        <v>149</v>
      </c>
      <c r="K235" s="458" t="s">
        <v>1354</v>
      </c>
      <c r="L235" s="458" t="s">
        <v>968</v>
      </c>
      <c r="R235" s="512"/>
      <c r="S235" s="512"/>
      <c r="T235" s="512"/>
      <c r="U235" s="512"/>
      <c r="V235" s="512"/>
      <c r="X235" s="483"/>
      <c r="Y235" s="503"/>
      <c r="Z235" s="502"/>
      <c r="AA235" s="503"/>
      <c r="AB235" s="503"/>
      <c r="AC235" s="503"/>
      <c r="AD235" s="503"/>
      <c r="AE235" s="502"/>
      <c r="AG235" s="512"/>
      <c r="AI235" s="512"/>
      <c r="BT235" s="517"/>
      <c r="BU235" s="517"/>
      <c r="BV235" s="523"/>
      <c r="BW235" s="517"/>
      <c r="BY235" s="523"/>
      <c r="BZ235" s="523"/>
      <c r="CA235" s="517"/>
      <c r="CE235" s="523"/>
      <c r="CF235" s="523"/>
      <c r="CG235" s="523"/>
    </row>
    <row r="236" spans="1:85" ht="15" customHeight="1" x14ac:dyDescent="0.3">
      <c r="A236" s="460">
        <v>92</v>
      </c>
      <c r="B236" s="460" t="s">
        <v>624</v>
      </c>
      <c r="C236" s="460" t="s">
        <v>784</v>
      </c>
      <c r="D236" s="460" t="s">
        <v>715</v>
      </c>
      <c r="E236" s="460">
        <v>422</v>
      </c>
      <c r="F236" s="467">
        <v>40</v>
      </c>
      <c r="G236" s="460">
        <v>43</v>
      </c>
      <c r="H236" s="460">
        <v>226</v>
      </c>
      <c r="I236" s="460">
        <f>SUM(H236:H237)</f>
        <v>226</v>
      </c>
      <c r="J236" s="460">
        <f>SUM(E236:E237)</f>
        <v>432</v>
      </c>
      <c r="K236" s="499" t="s">
        <v>1339</v>
      </c>
      <c r="L236" s="497" t="s">
        <v>744</v>
      </c>
      <c r="M236" s="498"/>
      <c r="O236" s="496"/>
      <c r="P236" s="496"/>
      <c r="Q236" s="496"/>
      <c r="R236" s="496"/>
      <c r="S236" s="496"/>
      <c r="T236" s="535"/>
      <c r="U236" s="496"/>
      <c r="V236" s="496"/>
      <c r="W236" s="496"/>
      <c r="X236" s="496"/>
      <c r="Z236" s="496"/>
      <c r="AA236" s="496"/>
      <c r="AB236" s="496"/>
      <c r="AC236" s="496"/>
      <c r="AD236" s="496"/>
      <c r="AE236" s="496"/>
      <c r="AF236" s="496"/>
      <c r="AG236" s="496"/>
      <c r="AH236" s="496"/>
      <c r="AI236" s="496"/>
      <c r="AJ236" s="496"/>
      <c r="AK236" s="496"/>
      <c r="AL236" s="496"/>
      <c r="AM236" s="496"/>
      <c r="AN236" s="496"/>
      <c r="AO236" s="496"/>
      <c r="AP236" s="496"/>
      <c r="AQ236" s="496"/>
      <c r="AR236" s="496"/>
      <c r="AS236" s="496"/>
      <c r="AT236" s="496"/>
      <c r="AU236" s="496"/>
      <c r="AV236" s="496"/>
      <c r="AW236" s="496"/>
      <c r="AX236" s="496"/>
      <c r="AY236" s="496"/>
      <c r="AZ236" s="496"/>
      <c r="BA236" s="496"/>
      <c r="BB236" s="496"/>
      <c r="BC236" s="496"/>
      <c r="BD236" s="496"/>
      <c r="BE236" s="496"/>
      <c r="BF236" s="496"/>
      <c r="BG236" s="496"/>
      <c r="BH236" s="496"/>
      <c r="BI236" s="496"/>
      <c r="BJ236" s="496"/>
      <c r="BK236" s="496"/>
      <c r="BL236" s="496"/>
      <c r="BM236" s="496"/>
      <c r="BN236" s="496"/>
      <c r="BO236" s="496"/>
      <c r="BP236" s="496"/>
      <c r="BQ236" s="496"/>
      <c r="BR236" s="496"/>
      <c r="BS236" s="496"/>
      <c r="BT236" s="496"/>
      <c r="BU236" s="496"/>
      <c r="BV236" s="496"/>
      <c r="BW236" s="496"/>
      <c r="BX236" s="496"/>
      <c r="BY236" s="496"/>
      <c r="BZ236" s="496"/>
      <c r="CA236" s="496"/>
      <c r="CB236" s="496"/>
      <c r="CC236" s="496"/>
      <c r="CD236" s="496"/>
      <c r="CE236" s="496"/>
      <c r="CF236" s="496"/>
      <c r="CG236" s="496"/>
    </row>
    <row r="237" spans="1:85" ht="15" customHeight="1" x14ac:dyDescent="0.3">
      <c r="A237" s="460">
        <v>276</v>
      </c>
      <c r="B237" s="460" t="s">
        <v>977</v>
      </c>
      <c r="C237" s="460" t="s">
        <v>978</v>
      </c>
      <c r="D237" s="460" t="s">
        <v>1075</v>
      </c>
      <c r="E237" s="460">
        <v>10</v>
      </c>
      <c r="F237" s="467"/>
      <c r="K237" s="458" t="s">
        <v>1339</v>
      </c>
      <c r="L237" s="458" t="s">
        <v>744</v>
      </c>
      <c r="X237" s="483"/>
    </row>
    <row r="238" spans="1:85" ht="15" customHeight="1" x14ac:dyDescent="0.3">
      <c r="A238" s="460">
        <v>365</v>
      </c>
      <c r="B238" s="460" t="s">
        <v>1129</v>
      </c>
      <c r="C238" s="460" t="s">
        <v>1130</v>
      </c>
      <c r="D238" s="460" t="s">
        <v>1176</v>
      </c>
      <c r="E238" s="460">
        <v>64</v>
      </c>
      <c r="F238" s="461"/>
      <c r="I238" s="460">
        <f>SUM(H238)</f>
        <v>0</v>
      </c>
      <c r="J238" s="460">
        <f>SUM(E238)</f>
        <v>64</v>
      </c>
      <c r="K238" s="499" t="s">
        <v>1177</v>
      </c>
      <c r="L238" s="497" t="s">
        <v>1178</v>
      </c>
      <c r="M238" s="498"/>
      <c r="O238" s="496"/>
      <c r="P238" s="496"/>
      <c r="Q238" s="496"/>
      <c r="R238" s="496"/>
      <c r="S238" s="496"/>
      <c r="T238" s="535"/>
      <c r="U238" s="496"/>
      <c r="V238" s="496"/>
      <c r="W238" s="496"/>
      <c r="X238" s="496"/>
      <c r="Z238" s="496"/>
      <c r="AA238" s="496"/>
      <c r="AB238" s="496"/>
      <c r="AC238" s="496"/>
      <c r="AD238" s="496"/>
      <c r="AE238" s="496"/>
      <c r="AF238" s="496"/>
      <c r="AG238" s="496"/>
      <c r="AH238" s="496"/>
      <c r="AI238" s="496"/>
      <c r="AJ238" s="496"/>
      <c r="AK238" s="496"/>
      <c r="AL238" s="496"/>
      <c r="AM238" s="496"/>
      <c r="AN238" s="496"/>
      <c r="AO238" s="496"/>
      <c r="AP238" s="496"/>
      <c r="AQ238" s="496"/>
      <c r="AR238" s="496"/>
      <c r="AS238" s="496"/>
      <c r="AT238" s="496"/>
      <c r="AU238" s="496"/>
      <c r="AV238" s="496"/>
      <c r="AW238" s="496"/>
      <c r="AX238" s="496"/>
      <c r="AY238" s="496"/>
      <c r="AZ238" s="496"/>
      <c r="BA238" s="496"/>
      <c r="BB238" s="496"/>
      <c r="BC238" s="496"/>
      <c r="BD238" s="496"/>
      <c r="BE238" s="496"/>
      <c r="BF238" s="496"/>
      <c r="BG238" s="496"/>
      <c r="BH238" s="496"/>
      <c r="BI238" s="496"/>
      <c r="BJ238" s="496"/>
      <c r="BK238" s="496"/>
      <c r="BL238" s="496"/>
      <c r="BM238" s="496"/>
      <c r="BN238" s="496"/>
      <c r="BO238" s="496"/>
      <c r="BP238" s="496"/>
      <c r="BQ238" s="496"/>
      <c r="BR238" s="496"/>
      <c r="BS238" s="496"/>
      <c r="BT238" s="496"/>
      <c r="BU238" s="496"/>
      <c r="BV238" s="496"/>
      <c r="BW238" s="496"/>
      <c r="BX238" s="496"/>
      <c r="BY238" s="496"/>
      <c r="BZ238" s="496"/>
      <c r="CA238" s="496"/>
      <c r="CB238" s="496"/>
      <c r="CC238" s="496"/>
      <c r="CD238" s="496"/>
      <c r="CE238" s="496"/>
      <c r="CF238" s="496"/>
      <c r="CG238" s="496"/>
    </row>
    <row r="239" spans="1:85" ht="15" customHeight="1" x14ac:dyDescent="0.3">
      <c r="A239" s="460">
        <v>60</v>
      </c>
      <c r="B239" s="460" t="s">
        <v>624</v>
      </c>
      <c r="C239" s="460" t="s">
        <v>753</v>
      </c>
      <c r="D239" s="460" t="s">
        <v>729</v>
      </c>
      <c r="E239" s="460">
        <v>639</v>
      </c>
      <c r="F239" s="465">
        <v>76</v>
      </c>
      <c r="G239" s="460">
        <v>68</v>
      </c>
      <c r="H239" s="460">
        <v>663</v>
      </c>
      <c r="I239" s="460">
        <f>SUM(H239:H241)</f>
        <v>663</v>
      </c>
      <c r="J239" s="460">
        <f>SUM(E239:E241)</f>
        <v>713</v>
      </c>
      <c r="K239" s="499" t="s">
        <v>777</v>
      </c>
      <c r="L239" s="497" t="s">
        <v>778</v>
      </c>
      <c r="M239" s="498"/>
      <c r="O239" s="496"/>
      <c r="P239" s="496"/>
      <c r="Q239" s="496"/>
      <c r="R239" s="496"/>
      <c r="S239" s="496"/>
      <c r="T239" s="535"/>
      <c r="U239" s="496"/>
      <c r="V239" s="496"/>
      <c r="W239" s="496"/>
      <c r="X239" s="496"/>
      <c r="Z239" s="496"/>
      <c r="AA239" s="496"/>
      <c r="AB239" s="496"/>
      <c r="AC239" s="496"/>
      <c r="AD239" s="496"/>
      <c r="AE239" s="496"/>
      <c r="AF239" s="496"/>
      <c r="AG239" s="496"/>
      <c r="AH239" s="496"/>
      <c r="AI239" s="496"/>
      <c r="AJ239" s="496"/>
      <c r="AK239" s="496"/>
      <c r="AL239" s="496"/>
      <c r="AM239" s="496"/>
      <c r="AN239" s="496"/>
      <c r="AO239" s="496"/>
      <c r="AP239" s="496"/>
      <c r="AQ239" s="496"/>
      <c r="AR239" s="496"/>
      <c r="AS239" s="496"/>
      <c r="AT239" s="496"/>
      <c r="AU239" s="496"/>
      <c r="AV239" s="496"/>
      <c r="AW239" s="496"/>
      <c r="AX239" s="496"/>
      <c r="AY239" s="496"/>
      <c r="AZ239" s="496"/>
      <c r="BA239" s="496"/>
      <c r="BB239" s="496"/>
      <c r="BC239" s="496"/>
      <c r="BD239" s="496"/>
      <c r="BE239" s="496"/>
      <c r="BF239" s="496"/>
      <c r="BG239" s="496"/>
      <c r="BH239" s="496"/>
      <c r="BI239" s="496"/>
      <c r="BJ239" s="496"/>
      <c r="BK239" s="496"/>
      <c r="BL239" s="496"/>
      <c r="BM239" s="496"/>
      <c r="BN239" s="496"/>
      <c r="BO239" s="496"/>
      <c r="BP239" s="496"/>
      <c r="BQ239" s="496"/>
      <c r="BR239" s="496"/>
      <c r="BS239" s="496"/>
      <c r="BT239" s="496"/>
      <c r="BU239" s="496"/>
      <c r="BV239" s="496"/>
      <c r="BW239" s="496"/>
      <c r="BX239" s="496"/>
      <c r="BY239" s="496"/>
      <c r="BZ239" s="496"/>
      <c r="CA239" s="496"/>
      <c r="CB239" s="496"/>
      <c r="CC239" s="496"/>
      <c r="CD239" s="496"/>
      <c r="CE239" s="496"/>
      <c r="CF239" s="496"/>
      <c r="CG239" s="496"/>
    </row>
    <row r="240" spans="1:85" ht="15" customHeight="1" x14ac:dyDescent="0.3">
      <c r="A240" s="460">
        <v>290</v>
      </c>
      <c r="B240" s="460" t="s">
        <v>977</v>
      </c>
      <c r="C240" s="460" t="s">
        <v>1010</v>
      </c>
      <c r="D240" s="460" t="s">
        <v>1089</v>
      </c>
      <c r="E240" s="460">
        <v>10</v>
      </c>
      <c r="F240" s="467"/>
      <c r="K240" s="458" t="s">
        <v>777</v>
      </c>
      <c r="L240" s="458" t="s">
        <v>778</v>
      </c>
      <c r="X240" s="483"/>
      <c r="Y240" s="503"/>
    </row>
    <row r="241" spans="1:88" ht="15" customHeight="1" x14ac:dyDescent="0.3">
      <c r="A241" s="460">
        <v>375</v>
      </c>
      <c r="B241" s="460" t="s">
        <v>1129</v>
      </c>
      <c r="C241" s="460" t="s">
        <v>1130</v>
      </c>
      <c r="D241" s="460" t="s">
        <v>1189</v>
      </c>
      <c r="E241" s="460">
        <v>64</v>
      </c>
      <c r="K241" s="458" t="s">
        <v>777</v>
      </c>
      <c r="L241" s="458" t="s">
        <v>778</v>
      </c>
      <c r="X241" s="483"/>
    </row>
    <row r="242" spans="1:88" ht="15" customHeight="1" x14ac:dyDescent="0.3">
      <c r="A242" s="460">
        <v>463</v>
      </c>
      <c r="B242" s="460" t="s">
        <v>1129</v>
      </c>
      <c r="C242" s="460" t="s">
        <v>1130</v>
      </c>
      <c r="D242" s="460" t="s">
        <v>1294</v>
      </c>
      <c r="E242" s="460">
        <v>64</v>
      </c>
      <c r="I242" s="460">
        <f>SUM(H242)</f>
        <v>0</v>
      </c>
      <c r="J242" s="460">
        <f>SUM(E242)</f>
        <v>64</v>
      </c>
      <c r="K242" s="499" t="s">
        <v>1295</v>
      </c>
      <c r="L242" s="497"/>
      <c r="M242" s="498"/>
      <c r="O242" s="496"/>
      <c r="P242" s="496"/>
      <c r="Q242" s="496"/>
      <c r="R242" s="496"/>
      <c r="S242" s="496"/>
      <c r="T242" s="496"/>
      <c r="U242" s="496"/>
      <c r="V242" s="496"/>
      <c r="W242" s="496"/>
      <c r="X242" s="496"/>
      <c r="Y242" s="503"/>
      <c r="Z242" s="496"/>
      <c r="AA242" s="496"/>
      <c r="AB242" s="496"/>
      <c r="AC242" s="496"/>
      <c r="AD242" s="496"/>
      <c r="AE242" s="496"/>
      <c r="AF242" s="496"/>
      <c r="AG242" s="496"/>
      <c r="AH242" s="496"/>
      <c r="AI242" s="496"/>
      <c r="AJ242" s="496"/>
      <c r="AK242" s="496"/>
      <c r="AL242" s="496"/>
      <c r="AM242" s="496"/>
      <c r="AN242" s="496"/>
      <c r="AO242" s="496"/>
      <c r="AP242" s="496"/>
      <c r="AQ242" s="496"/>
      <c r="AR242" s="496"/>
      <c r="AS242" s="496"/>
      <c r="AT242" s="496"/>
      <c r="AU242" s="496"/>
      <c r="AV242" s="496"/>
      <c r="AW242" s="496"/>
      <c r="AX242" s="496"/>
      <c r="AY242" s="496"/>
      <c r="AZ242" s="496"/>
      <c r="BA242" s="496"/>
      <c r="BB242" s="496"/>
      <c r="BC242" s="496"/>
      <c r="BD242" s="496"/>
      <c r="BE242" s="496"/>
      <c r="BF242" s="496"/>
      <c r="BG242" s="496"/>
      <c r="BH242" s="496"/>
      <c r="BI242" s="496"/>
      <c r="BJ242" s="496"/>
      <c r="BK242" s="496"/>
      <c r="BL242" s="496"/>
      <c r="BM242" s="496"/>
      <c r="BN242" s="496"/>
      <c r="BO242" s="496"/>
      <c r="BP242" s="496"/>
      <c r="BQ242" s="496"/>
      <c r="BR242" s="496"/>
      <c r="BS242" s="496"/>
      <c r="BT242" s="496"/>
      <c r="BU242" s="496"/>
      <c r="BV242" s="496"/>
      <c r="BW242" s="496"/>
      <c r="BX242" s="496"/>
      <c r="BY242" s="496"/>
      <c r="BZ242" s="496"/>
      <c r="CA242" s="496"/>
      <c r="CB242" s="496"/>
      <c r="CC242" s="496"/>
      <c r="CD242" s="496"/>
      <c r="CE242" s="496"/>
      <c r="CF242" s="496"/>
      <c r="CG242" s="496"/>
    </row>
    <row r="243" spans="1:88" ht="15" customHeight="1" x14ac:dyDescent="0.3">
      <c r="A243" s="460">
        <v>82</v>
      </c>
      <c r="B243" s="460" t="s">
        <v>624</v>
      </c>
      <c r="C243" s="460" t="s">
        <v>784</v>
      </c>
      <c r="D243" s="460" t="s">
        <v>684</v>
      </c>
      <c r="E243" s="460">
        <v>415</v>
      </c>
      <c r="F243" s="465">
        <v>40</v>
      </c>
      <c r="G243" s="460">
        <v>43</v>
      </c>
      <c r="H243" s="460">
        <v>184</v>
      </c>
      <c r="I243" s="460">
        <f>SUM(H243:H245)</f>
        <v>184</v>
      </c>
      <c r="J243" s="460">
        <f>SUM(E243:E245)</f>
        <v>489</v>
      </c>
      <c r="K243" s="499" t="s">
        <v>809</v>
      </c>
      <c r="L243" s="497" t="s">
        <v>810</v>
      </c>
      <c r="M243" s="498"/>
      <c r="O243" s="496"/>
      <c r="P243" s="496"/>
      <c r="Q243" s="496"/>
      <c r="R243" s="496"/>
      <c r="S243" s="496"/>
      <c r="T243" s="496"/>
      <c r="U243" s="496"/>
      <c r="V243" s="496"/>
      <c r="W243" s="496"/>
      <c r="X243" s="496"/>
      <c r="Z243" s="496"/>
      <c r="AA243" s="496"/>
      <c r="AB243" s="496"/>
      <c r="AC243" s="496"/>
      <c r="AD243" s="496"/>
      <c r="AE243" s="496"/>
      <c r="AF243" s="496"/>
      <c r="AG243" s="496"/>
      <c r="AH243" s="496"/>
      <c r="AI243" s="496"/>
      <c r="AJ243" s="496"/>
      <c r="AK243" s="496"/>
      <c r="AL243" s="496"/>
      <c r="AM243" s="496"/>
      <c r="AN243" s="496"/>
      <c r="AO243" s="496"/>
      <c r="AP243" s="496"/>
      <c r="AQ243" s="496"/>
      <c r="AR243" s="496"/>
      <c r="AS243" s="496"/>
      <c r="AT243" s="496"/>
      <c r="AU243" s="496"/>
      <c r="AV243" s="496"/>
      <c r="AW243" s="496"/>
      <c r="AX243" s="496"/>
      <c r="AY243" s="496"/>
      <c r="AZ243" s="496"/>
      <c r="BA243" s="496"/>
      <c r="BB243" s="496"/>
      <c r="BC243" s="496"/>
      <c r="BD243" s="496"/>
      <c r="BE243" s="496"/>
      <c r="BF243" s="496"/>
      <c r="BG243" s="496"/>
      <c r="BH243" s="496"/>
      <c r="BI243" s="496"/>
      <c r="BJ243" s="496"/>
      <c r="BK243" s="496"/>
      <c r="BL243" s="496"/>
      <c r="BM243" s="496"/>
      <c r="BN243" s="496"/>
      <c r="BO243" s="496"/>
      <c r="BP243" s="496"/>
      <c r="BQ243" s="496"/>
      <c r="BR243" s="496"/>
      <c r="BS243" s="496"/>
      <c r="BT243" s="496"/>
      <c r="BU243" s="496"/>
      <c r="BV243" s="496"/>
      <c r="BW243" s="496"/>
      <c r="BX243" s="496"/>
      <c r="BY243" s="496"/>
      <c r="BZ243" s="496"/>
      <c r="CA243" s="496"/>
      <c r="CB243" s="496"/>
      <c r="CC243" s="496"/>
      <c r="CD243" s="496"/>
      <c r="CE243" s="496"/>
      <c r="CF243" s="496"/>
      <c r="CG243" s="496"/>
    </row>
    <row r="244" spans="1:88" ht="15" customHeight="1" x14ac:dyDescent="0.3">
      <c r="A244" s="460">
        <v>304</v>
      </c>
      <c r="B244" s="460" t="s">
        <v>977</v>
      </c>
      <c r="C244" s="460" t="s">
        <v>1029</v>
      </c>
      <c r="D244" s="460" t="s">
        <v>1103</v>
      </c>
      <c r="E244" s="460">
        <v>10</v>
      </c>
      <c r="F244" s="467"/>
      <c r="K244" s="458" t="s">
        <v>809</v>
      </c>
      <c r="L244" s="458" t="s">
        <v>810</v>
      </c>
      <c r="X244" s="483"/>
      <c r="Y244" s="503"/>
    </row>
    <row r="245" spans="1:88" ht="15" customHeight="1" x14ac:dyDescent="0.3">
      <c r="A245" s="460">
        <v>381</v>
      </c>
      <c r="B245" s="460" t="s">
        <v>1129</v>
      </c>
      <c r="C245" s="460" t="s">
        <v>1130</v>
      </c>
      <c r="D245" s="460" t="s">
        <v>1197</v>
      </c>
      <c r="E245" s="460">
        <v>64</v>
      </c>
      <c r="K245" s="458" t="s">
        <v>809</v>
      </c>
      <c r="L245" s="458" t="s">
        <v>810</v>
      </c>
      <c r="X245" s="483"/>
    </row>
    <row r="246" spans="1:88" ht="15" customHeight="1" x14ac:dyDescent="0.3">
      <c r="A246" s="460">
        <v>80</v>
      </c>
      <c r="B246" s="460" t="s">
        <v>624</v>
      </c>
      <c r="C246" s="460" t="s">
        <v>784</v>
      </c>
      <c r="D246" s="460" t="s">
        <v>678</v>
      </c>
      <c r="E246" s="460">
        <v>729</v>
      </c>
      <c r="F246" s="465">
        <v>74</v>
      </c>
      <c r="G246" s="460">
        <v>80</v>
      </c>
      <c r="H246" s="460">
        <v>345</v>
      </c>
      <c r="I246" s="460">
        <f>SUM(H246:H248)</f>
        <v>345</v>
      </c>
      <c r="J246" s="460">
        <f>SUM(E246:E248)</f>
        <v>803</v>
      </c>
      <c r="K246" s="458" t="s">
        <v>807</v>
      </c>
      <c r="L246" s="458" t="s">
        <v>808</v>
      </c>
      <c r="P246" s="512"/>
      <c r="Q246" s="515"/>
      <c r="W246" s="512"/>
      <c r="X246" s="483"/>
      <c r="Y246" s="502"/>
      <c r="Z246" s="513"/>
      <c r="AA246" s="514"/>
      <c r="AB246" s="514"/>
      <c r="AC246" s="514"/>
      <c r="AD246" s="514"/>
      <c r="AE246" s="502"/>
      <c r="BN246" s="512"/>
      <c r="BT246" s="515"/>
      <c r="BU246" s="523"/>
      <c r="BV246" s="523"/>
      <c r="BW246" s="523"/>
      <c r="CE246" s="523"/>
      <c r="CF246" s="523"/>
      <c r="CG246" s="523"/>
    </row>
    <row r="247" spans="1:88" ht="15" customHeight="1" x14ac:dyDescent="0.3">
      <c r="A247" s="460">
        <v>279</v>
      </c>
      <c r="B247" s="460" t="s">
        <v>977</v>
      </c>
      <c r="C247" s="460" t="s">
        <v>978</v>
      </c>
      <c r="D247" s="460" t="s">
        <v>1078</v>
      </c>
      <c r="E247" s="460">
        <v>10</v>
      </c>
      <c r="F247" s="467"/>
      <c r="K247" s="458" t="s">
        <v>807</v>
      </c>
      <c r="L247" s="458" t="s">
        <v>808</v>
      </c>
      <c r="X247" s="483"/>
      <c r="Y247" s="503"/>
    </row>
    <row r="248" spans="1:88" ht="15" customHeight="1" x14ac:dyDescent="0.3">
      <c r="A248" s="460">
        <v>357</v>
      </c>
      <c r="B248" s="460" t="s">
        <v>1129</v>
      </c>
      <c r="C248" s="460" t="s">
        <v>1130</v>
      </c>
      <c r="D248" s="460" t="s">
        <v>1166</v>
      </c>
      <c r="E248" s="460">
        <v>64</v>
      </c>
      <c r="K248" s="458" t="s">
        <v>807</v>
      </c>
      <c r="L248" s="458" t="s">
        <v>808</v>
      </c>
      <c r="X248" s="483"/>
    </row>
    <row r="249" spans="1:88" ht="15" customHeight="1" x14ac:dyDescent="0.3">
      <c r="A249" s="460">
        <v>55</v>
      </c>
      <c r="B249" s="460" t="s">
        <v>624</v>
      </c>
      <c r="C249" s="460" t="s">
        <v>753</v>
      </c>
      <c r="D249" s="460" t="s">
        <v>696</v>
      </c>
      <c r="E249" s="460">
        <v>621</v>
      </c>
      <c r="F249" s="465">
        <v>63</v>
      </c>
      <c r="G249" s="460">
        <v>68</v>
      </c>
      <c r="H249" s="460">
        <v>552</v>
      </c>
      <c r="I249" s="460">
        <f>SUM(H249:H250)</f>
        <v>552</v>
      </c>
      <c r="J249" s="460">
        <f>SUM(E249:E250)</f>
        <v>631</v>
      </c>
      <c r="K249" s="458" t="s">
        <v>1345</v>
      </c>
      <c r="N249" s="512"/>
      <c r="O249" s="512"/>
      <c r="P249" s="512"/>
      <c r="W249" s="512"/>
      <c r="X249" s="483"/>
      <c r="Y249" s="513"/>
      <c r="Z249" s="513"/>
      <c r="AA249" s="514"/>
      <c r="AB249" s="514"/>
      <c r="AC249" s="514"/>
      <c r="AD249" s="514"/>
      <c r="AE249" s="502"/>
      <c r="AF249" s="512"/>
      <c r="AI249" s="512"/>
      <c r="BP249" s="515"/>
      <c r="BT249" s="515"/>
      <c r="BZ249" s="523"/>
      <c r="CA249" s="515"/>
      <c r="CB249" s="517"/>
      <c r="CC249" s="517"/>
      <c r="CD249" s="517"/>
      <c r="CE249" s="517"/>
      <c r="CF249" s="517"/>
      <c r="CG249" s="517"/>
    </row>
    <row r="250" spans="1:88" ht="15" customHeight="1" x14ac:dyDescent="0.3">
      <c r="A250" s="460">
        <v>295</v>
      </c>
      <c r="B250" s="460" t="s">
        <v>977</v>
      </c>
      <c r="C250" s="460" t="s">
        <v>1010</v>
      </c>
      <c r="D250" s="460" t="s">
        <v>1094</v>
      </c>
      <c r="E250" s="460">
        <v>10</v>
      </c>
      <c r="F250" s="467"/>
      <c r="K250" s="458" t="s">
        <v>1345</v>
      </c>
      <c r="N250" s="512"/>
      <c r="O250" s="512"/>
      <c r="P250" s="512"/>
      <c r="W250" s="512"/>
      <c r="X250" s="483"/>
      <c r="Y250" s="513"/>
      <c r="Z250" s="513"/>
      <c r="AA250" s="514"/>
      <c r="AB250" s="514"/>
      <c r="AC250" s="514"/>
      <c r="AD250" s="514"/>
      <c r="AE250" s="502"/>
      <c r="AF250" s="512"/>
      <c r="AI250" s="512"/>
      <c r="BP250" s="515"/>
      <c r="BT250" s="515"/>
      <c r="BZ250" s="523"/>
      <c r="CA250" s="515"/>
      <c r="CB250" s="517"/>
      <c r="CC250" s="517"/>
      <c r="CD250" s="517"/>
      <c r="CE250" s="517"/>
      <c r="CF250" s="517"/>
      <c r="CG250" s="517"/>
    </row>
    <row r="251" spans="1:88" ht="15" customHeight="1" x14ac:dyDescent="0.3">
      <c r="A251" s="467">
        <v>1</v>
      </c>
      <c r="B251" s="467" t="s">
        <v>624</v>
      </c>
      <c r="C251" s="467" t="s">
        <v>625</v>
      </c>
      <c r="D251" s="467" t="s">
        <v>626</v>
      </c>
      <c r="E251" s="467">
        <v>268</v>
      </c>
      <c r="F251" s="465">
        <v>30</v>
      </c>
      <c r="G251" s="467">
        <v>31</v>
      </c>
      <c r="H251" s="467">
        <v>58</v>
      </c>
      <c r="I251" s="467">
        <f>SUM(H251:H252)</f>
        <v>58</v>
      </c>
      <c r="J251" s="467">
        <f>SUM(E251:E252)</f>
        <v>278</v>
      </c>
      <c r="K251" s="526" t="s">
        <v>627</v>
      </c>
      <c r="L251" s="527" t="s">
        <v>628</v>
      </c>
      <c r="M251" s="528"/>
      <c r="N251" s="529"/>
      <c r="O251" s="529"/>
      <c r="P251" s="529"/>
      <c r="Q251" s="529"/>
      <c r="R251" s="529"/>
      <c r="S251" s="529"/>
      <c r="T251" s="529"/>
      <c r="U251" s="529"/>
      <c r="V251" s="529"/>
      <c r="W251" s="529"/>
      <c r="X251" s="529"/>
      <c r="Y251" s="467"/>
      <c r="Z251" s="529"/>
      <c r="AA251" s="529"/>
      <c r="AB251" s="529"/>
      <c r="AC251" s="529"/>
      <c r="AD251" s="529"/>
      <c r="AE251" s="529"/>
      <c r="AF251" s="529"/>
      <c r="AG251" s="529"/>
      <c r="AH251" s="529"/>
      <c r="AI251" s="529"/>
      <c r="AJ251" s="529"/>
      <c r="AK251" s="529"/>
      <c r="AL251" s="529"/>
      <c r="AM251" s="529"/>
      <c r="AN251" s="529"/>
      <c r="AO251" s="529"/>
      <c r="AP251" s="529"/>
      <c r="AQ251" s="529"/>
      <c r="AR251" s="529"/>
      <c r="AS251" s="529"/>
      <c r="AT251" s="529"/>
      <c r="AU251" s="529"/>
      <c r="AV251" s="529"/>
      <c r="AW251" s="529"/>
      <c r="AX251" s="529"/>
      <c r="AY251" s="529"/>
      <c r="AZ251" s="529"/>
      <c r="BA251" s="529"/>
      <c r="BB251" s="529"/>
      <c r="BC251" s="529"/>
      <c r="BD251" s="529"/>
      <c r="BE251" s="529"/>
      <c r="BF251" s="529"/>
      <c r="BG251" s="529"/>
      <c r="BH251" s="529"/>
      <c r="BI251" s="529"/>
      <c r="BJ251" s="529"/>
      <c r="BK251" s="529"/>
      <c r="BL251" s="529"/>
      <c r="BM251" s="529"/>
      <c r="BN251" s="529"/>
      <c r="BO251" s="529"/>
      <c r="BP251" s="529"/>
      <c r="BQ251" s="529"/>
      <c r="BR251" s="529"/>
      <c r="BS251" s="529"/>
      <c r="BT251" s="529"/>
      <c r="BU251" s="529"/>
      <c r="BV251" s="529"/>
      <c r="BW251" s="529"/>
      <c r="BX251" s="529"/>
      <c r="BY251" s="529"/>
      <c r="BZ251" s="529"/>
      <c r="CA251" s="529"/>
      <c r="CB251" s="529"/>
      <c r="CC251" s="529"/>
      <c r="CD251" s="529"/>
      <c r="CE251" s="529"/>
      <c r="CF251" s="529"/>
      <c r="CG251" s="529"/>
      <c r="CH251" s="468"/>
      <c r="CI251" s="468"/>
      <c r="CJ251" s="468"/>
    </row>
    <row r="252" spans="1:88" ht="15" customHeight="1" x14ac:dyDescent="0.3">
      <c r="A252" s="460">
        <v>185</v>
      </c>
      <c r="B252" s="460" t="s">
        <v>977</v>
      </c>
      <c r="C252" s="460" t="s">
        <v>978</v>
      </c>
      <c r="D252" s="460" t="s">
        <v>979</v>
      </c>
      <c r="E252" s="460">
        <v>10</v>
      </c>
      <c r="F252" s="467"/>
      <c r="K252" s="458" t="s">
        <v>627</v>
      </c>
      <c r="L252" s="458" t="s">
        <v>628</v>
      </c>
      <c r="X252" s="483"/>
    </row>
    <row r="253" spans="1:88" ht="15" customHeight="1" x14ac:dyDescent="0.3">
      <c r="A253" s="460">
        <v>405</v>
      </c>
      <c r="B253" s="460" t="s">
        <v>1129</v>
      </c>
      <c r="C253" s="460" t="s">
        <v>1130</v>
      </c>
      <c r="D253" s="460" t="s">
        <v>1225</v>
      </c>
      <c r="E253" s="460">
        <v>64</v>
      </c>
      <c r="F253" s="467"/>
      <c r="I253" s="460">
        <f>SUM(H253)</f>
        <v>0</v>
      </c>
      <c r="J253" s="460">
        <f>SUM(E253)</f>
        <v>64</v>
      </c>
      <c r="K253" s="499" t="s">
        <v>1226</v>
      </c>
      <c r="L253" s="497"/>
      <c r="M253" s="498"/>
      <c r="O253" s="496"/>
      <c r="P253" s="496"/>
      <c r="Q253" s="496"/>
      <c r="R253" s="496"/>
      <c r="S253" s="496"/>
      <c r="T253" s="535"/>
      <c r="U253" s="496"/>
      <c r="V253" s="496"/>
      <c r="W253" s="496"/>
      <c r="X253" s="496"/>
      <c r="Z253" s="496"/>
      <c r="AA253" s="496"/>
      <c r="AB253" s="496"/>
      <c r="AC253" s="496"/>
      <c r="AD253" s="496"/>
      <c r="AE253" s="496"/>
      <c r="AF253" s="496"/>
      <c r="AG253" s="496"/>
      <c r="AH253" s="496"/>
      <c r="AI253" s="496"/>
      <c r="AJ253" s="496"/>
      <c r="AK253" s="496"/>
      <c r="AL253" s="496"/>
      <c r="AM253" s="496"/>
      <c r="AN253" s="496"/>
      <c r="AO253" s="496"/>
      <c r="AP253" s="496"/>
      <c r="AQ253" s="496"/>
      <c r="AR253" s="496"/>
      <c r="AS253" s="496"/>
      <c r="AT253" s="496"/>
      <c r="AU253" s="496"/>
      <c r="AV253" s="496"/>
      <c r="AW253" s="496"/>
      <c r="AX253" s="496"/>
      <c r="AY253" s="496"/>
      <c r="AZ253" s="496"/>
      <c r="BA253" s="496"/>
      <c r="BB253" s="496"/>
      <c r="BC253" s="496"/>
      <c r="BD253" s="496"/>
      <c r="BE253" s="496"/>
      <c r="BF253" s="496"/>
      <c r="BG253" s="496"/>
      <c r="BH253" s="496"/>
      <c r="BI253" s="496"/>
      <c r="BJ253" s="496"/>
      <c r="BK253" s="496"/>
      <c r="BL253" s="496"/>
      <c r="BM253" s="496"/>
      <c r="BN253" s="496"/>
      <c r="BO253" s="496"/>
      <c r="BP253" s="496"/>
      <c r="BQ253" s="496"/>
      <c r="BR253" s="496"/>
      <c r="BS253" s="496"/>
      <c r="BT253" s="496"/>
      <c r="BU253" s="496"/>
      <c r="BV253" s="496"/>
      <c r="BW253" s="496"/>
      <c r="BX253" s="496"/>
      <c r="BY253" s="496"/>
      <c r="BZ253" s="496"/>
      <c r="CA253" s="496"/>
      <c r="CB253" s="496"/>
      <c r="CC253" s="496"/>
      <c r="CD253" s="496"/>
      <c r="CE253" s="496"/>
      <c r="CF253" s="496"/>
      <c r="CG253" s="496"/>
    </row>
    <row r="254" spans="1:88" ht="15" customHeight="1" x14ac:dyDescent="0.3">
      <c r="A254" s="460">
        <v>181</v>
      </c>
      <c r="B254" s="460" t="s">
        <v>942</v>
      </c>
      <c r="C254" s="460" t="s">
        <v>784</v>
      </c>
      <c r="D254" s="460" t="s">
        <v>955</v>
      </c>
      <c r="E254" s="460">
        <v>109</v>
      </c>
      <c r="F254" s="465">
        <v>17</v>
      </c>
      <c r="G254" s="460">
        <v>14</v>
      </c>
      <c r="I254" s="460">
        <f>SUM(H254:H256)</f>
        <v>0</v>
      </c>
      <c r="J254" s="460">
        <f>SUM(E254:E256)</f>
        <v>298</v>
      </c>
      <c r="K254" s="499" t="s">
        <v>974</v>
      </c>
      <c r="L254" s="497" t="s">
        <v>975</v>
      </c>
      <c r="M254" s="498"/>
      <c r="O254" s="496"/>
      <c r="P254" s="496"/>
      <c r="Q254" s="496"/>
      <c r="R254" s="496"/>
      <c r="S254" s="496"/>
      <c r="T254" s="535"/>
      <c r="U254" s="496"/>
      <c r="V254" s="496"/>
      <c r="W254" s="496"/>
      <c r="X254" s="496"/>
      <c r="Z254" s="496"/>
      <c r="AA254" s="496"/>
      <c r="AB254" s="496"/>
      <c r="AC254" s="496"/>
      <c r="AD254" s="496"/>
      <c r="AE254" s="496"/>
      <c r="AF254" s="496"/>
      <c r="AG254" s="496"/>
      <c r="AH254" s="496"/>
      <c r="AI254" s="496"/>
      <c r="AJ254" s="496"/>
      <c r="AK254" s="496"/>
      <c r="AL254" s="496"/>
      <c r="AM254" s="496"/>
      <c r="AN254" s="496"/>
      <c r="AO254" s="496"/>
      <c r="AP254" s="496"/>
      <c r="AQ254" s="496"/>
      <c r="AR254" s="496"/>
      <c r="AS254" s="496"/>
      <c r="AT254" s="496"/>
      <c r="AU254" s="496"/>
      <c r="AV254" s="496"/>
      <c r="AW254" s="496"/>
      <c r="AX254" s="496"/>
      <c r="AY254" s="496"/>
      <c r="AZ254" s="496"/>
      <c r="BA254" s="496"/>
      <c r="BB254" s="496"/>
      <c r="BC254" s="496"/>
      <c r="BD254" s="496"/>
      <c r="BE254" s="496"/>
      <c r="BF254" s="496"/>
      <c r="BG254" s="496"/>
      <c r="BH254" s="496"/>
      <c r="BI254" s="496"/>
      <c r="BJ254" s="496"/>
      <c r="BK254" s="496"/>
      <c r="BL254" s="496"/>
      <c r="BM254" s="496"/>
      <c r="BN254" s="496"/>
      <c r="BO254" s="496"/>
      <c r="BP254" s="496"/>
      <c r="BQ254" s="496"/>
      <c r="BR254" s="496"/>
      <c r="BS254" s="496"/>
      <c r="BT254" s="496"/>
      <c r="BU254" s="496"/>
      <c r="BV254" s="496"/>
      <c r="BW254" s="496"/>
      <c r="BX254" s="496"/>
      <c r="BY254" s="496"/>
      <c r="BZ254" s="496"/>
      <c r="CA254" s="496"/>
      <c r="CB254" s="496"/>
      <c r="CC254" s="496"/>
      <c r="CD254" s="496"/>
      <c r="CE254" s="496"/>
      <c r="CF254" s="496"/>
      <c r="CG254" s="496"/>
    </row>
    <row r="255" spans="1:88" ht="15" customHeight="1" x14ac:dyDescent="0.3">
      <c r="A255" s="460">
        <v>182</v>
      </c>
      <c r="B255" s="460" t="s">
        <v>942</v>
      </c>
      <c r="C255" s="460" t="s">
        <v>784</v>
      </c>
      <c r="D255" s="460" t="s">
        <v>956</v>
      </c>
      <c r="E255" s="460">
        <v>159</v>
      </c>
      <c r="F255" s="462">
        <v>27</v>
      </c>
      <c r="G255" s="460">
        <v>25</v>
      </c>
      <c r="K255" s="458" t="s">
        <v>974</v>
      </c>
      <c r="L255" s="458" t="s">
        <v>975</v>
      </c>
      <c r="X255" s="483"/>
      <c r="Y255" s="503"/>
    </row>
    <row r="256" spans="1:88" ht="15" customHeight="1" x14ac:dyDescent="0.3">
      <c r="A256" s="460">
        <v>476</v>
      </c>
      <c r="B256" s="460" t="s">
        <v>1129</v>
      </c>
      <c r="C256" s="460" t="s">
        <v>1130</v>
      </c>
      <c r="D256" s="460" t="s">
        <v>1308</v>
      </c>
      <c r="E256" s="460">
        <v>30</v>
      </c>
      <c r="F256" s="461"/>
      <c r="K256" s="458" t="s">
        <v>974</v>
      </c>
      <c r="L256" s="458" t="s">
        <v>975</v>
      </c>
      <c r="X256" s="483"/>
    </row>
    <row r="257" spans="1:1024 1027:4096 4099:7168 7171:10240 10243:13312 13315:16366" ht="15" customHeight="1" x14ac:dyDescent="0.3">
      <c r="A257" s="460">
        <v>132</v>
      </c>
      <c r="B257" s="460" t="s">
        <v>624</v>
      </c>
      <c r="C257" s="460" t="s">
        <v>845</v>
      </c>
      <c r="D257" s="460" t="s">
        <v>710</v>
      </c>
      <c r="E257" s="460">
        <v>532</v>
      </c>
      <c r="F257" s="465">
        <v>80</v>
      </c>
      <c r="G257" s="460">
        <v>54</v>
      </c>
      <c r="H257" s="460">
        <v>297</v>
      </c>
      <c r="I257" s="460">
        <f>SUM(H257:H259)</f>
        <v>297</v>
      </c>
      <c r="J257" s="460">
        <f>SUM(E257:E259)</f>
        <v>606</v>
      </c>
      <c r="K257" s="458" t="s">
        <v>887</v>
      </c>
      <c r="L257" s="458" t="s">
        <v>888</v>
      </c>
      <c r="X257" s="483"/>
      <c r="Y257" s="503"/>
      <c r="Z257" s="502"/>
      <c r="AA257" s="503"/>
      <c r="AB257" s="503"/>
      <c r="AC257" s="503"/>
      <c r="AD257" s="503"/>
      <c r="AE257" s="502"/>
      <c r="BT257" s="515"/>
      <c r="BU257" s="523"/>
      <c r="BV257" s="523"/>
      <c r="BW257" s="523"/>
      <c r="BX257" s="523"/>
      <c r="BY257" s="523"/>
      <c r="BZ257" s="523"/>
      <c r="CE257" s="523"/>
      <c r="CF257" s="523"/>
      <c r="CG257" s="523"/>
    </row>
    <row r="258" spans="1:1024 1027:4096 4099:7168 7171:10240 10243:13312 13315:16366" ht="15" customHeight="1" x14ac:dyDescent="0.3">
      <c r="A258" s="460">
        <v>233</v>
      </c>
      <c r="B258" s="460" t="s">
        <v>977</v>
      </c>
      <c r="C258" s="460" t="s">
        <v>1029</v>
      </c>
      <c r="D258" s="460" t="s">
        <v>1030</v>
      </c>
      <c r="E258" s="460">
        <v>10</v>
      </c>
      <c r="F258" s="467"/>
      <c r="K258" s="458" t="s">
        <v>887</v>
      </c>
      <c r="L258" s="458" t="s">
        <v>888</v>
      </c>
      <c r="X258" s="483"/>
      <c r="Y258" s="503"/>
    </row>
    <row r="259" spans="1:1024 1027:4096 4099:7168 7171:10240 10243:13312 13315:16366" ht="15" customHeight="1" x14ac:dyDescent="0.3">
      <c r="A259" s="460">
        <v>368</v>
      </c>
      <c r="B259" s="460" t="s">
        <v>1129</v>
      </c>
      <c r="C259" s="460" t="s">
        <v>1130</v>
      </c>
      <c r="D259" s="460" t="s">
        <v>1181</v>
      </c>
      <c r="E259" s="460">
        <v>64</v>
      </c>
      <c r="K259" s="458" t="s">
        <v>887</v>
      </c>
      <c r="L259" s="458" t="s">
        <v>888</v>
      </c>
      <c r="X259" s="483"/>
    </row>
    <row r="260" spans="1:1024 1027:4096 4099:7168 7171:10240 10243:13312 13315:16366" ht="15" customHeight="1" x14ac:dyDescent="0.3">
      <c r="A260" s="460">
        <v>16</v>
      </c>
      <c r="B260" s="460" t="s">
        <v>624</v>
      </c>
      <c r="C260" s="460" t="s">
        <v>625</v>
      </c>
      <c r="D260" s="460" t="s">
        <v>670</v>
      </c>
      <c r="E260" s="460">
        <v>774</v>
      </c>
      <c r="F260" s="465">
        <v>79</v>
      </c>
      <c r="G260" s="460">
        <v>91</v>
      </c>
      <c r="H260" s="460">
        <v>227</v>
      </c>
      <c r="I260" s="460">
        <f>SUM(H260:H262)</f>
        <v>227</v>
      </c>
      <c r="J260" s="460">
        <f>SUM(E260:E262)</f>
        <v>848</v>
      </c>
      <c r="K260" s="458" t="s">
        <v>1350</v>
      </c>
      <c r="L260" s="458" t="s">
        <v>1351</v>
      </c>
      <c r="R260" s="465"/>
      <c r="S260" s="512"/>
      <c r="T260" s="512"/>
      <c r="U260" s="512"/>
      <c r="V260" s="512"/>
      <c r="AG260" s="465"/>
      <c r="AL260" s="458"/>
      <c r="AM260" s="458"/>
      <c r="AS260" s="465"/>
      <c r="AX260" s="458"/>
      <c r="AY260" s="458"/>
      <c r="BE260" s="465"/>
      <c r="BJ260" s="458"/>
      <c r="BK260" s="458"/>
      <c r="BQ260" s="465"/>
      <c r="BV260" s="458"/>
      <c r="BW260" s="458"/>
      <c r="CC260" s="465"/>
      <c r="CJ260" s="460"/>
    </row>
    <row r="261" spans="1:1024 1027:4096 4099:7168 7171:10240 10243:13312 13315:16366" ht="15" customHeight="1" x14ac:dyDescent="0.3">
      <c r="A261" s="460">
        <v>212</v>
      </c>
      <c r="B261" s="460" t="s">
        <v>977</v>
      </c>
      <c r="C261" s="460" t="s">
        <v>978</v>
      </c>
      <c r="D261" s="460" t="s">
        <v>1006</v>
      </c>
      <c r="E261" s="460">
        <v>10</v>
      </c>
      <c r="F261" s="467"/>
      <c r="K261" s="458" t="s">
        <v>1350</v>
      </c>
      <c r="L261" s="458" t="s">
        <v>1351</v>
      </c>
      <c r="X261" s="483"/>
      <c r="CM261" s="460"/>
      <c r="CN261" s="460"/>
      <c r="CO261" s="460"/>
      <c r="CP261" s="460"/>
      <c r="CQ261" s="460"/>
      <c r="CR261" s="465"/>
      <c r="CS261" s="460"/>
      <c r="CT261" s="460"/>
      <c r="CU261" s="460"/>
      <c r="CV261" s="460"/>
      <c r="CY261" s="460"/>
      <c r="CZ261" s="460"/>
      <c r="DA261" s="460"/>
      <c r="DB261" s="460"/>
      <c r="DC261" s="460"/>
      <c r="DD261" s="465"/>
      <c r="DE261" s="460"/>
      <c r="DF261" s="460"/>
      <c r="DG261" s="460"/>
      <c r="DH261" s="460"/>
      <c r="DK261" s="460"/>
      <c r="DL261" s="460"/>
      <c r="DM261" s="460"/>
      <c r="DN261" s="460"/>
      <c r="DO261" s="460"/>
      <c r="DP261" s="465"/>
      <c r="DQ261" s="460"/>
      <c r="DR261" s="460"/>
      <c r="DS261" s="460"/>
      <c r="DT261" s="460"/>
      <c r="DW261" s="460"/>
      <c r="DX261" s="460"/>
      <c r="DY261" s="460"/>
      <c r="DZ261" s="460"/>
      <c r="EA261" s="460"/>
      <c r="EB261" s="465"/>
      <c r="EC261" s="460"/>
      <c r="ED261" s="460"/>
      <c r="EE261" s="460"/>
      <c r="EF261" s="460"/>
      <c r="EI261" s="460"/>
      <c r="EJ261" s="460"/>
      <c r="EK261" s="460"/>
      <c r="EL261" s="460"/>
      <c r="EM261" s="460"/>
      <c r="EN261" s="465"/>
      <c r="EO261" s="460"/>
      <c r="EP261" s="460"/>
      <c r="EQ261" s="460"/>
      <c r="ER261" s="460"/>
      <c r="EU261" s="460"/>
      <c r="EV261" s="460"/>
      <c r="EW261" s="460"/>
      <c r="EX261" s="460"/>
      <c r="EY261" s="460"/>
      <c r="EZ261" s="465"/>
      <c r="FA261" s="460"/>
      <c r="FB261" s="460"/>
      <c r="FC261" s="460"/>
      <c r="FD261" s="460"/>
      <c r="FG261" s="460"/>
      <c r="FH261" s="460"/>
      <c r="FI261" s="460"/>
      <c r="FJ261" s="460"/>
      <c r="FK261" s="460"/>
      <c r="FL261" s="465"/>
      <c r="FM261" s="460"/>
      <c r="FN261" s="460"/>
      <c r="FO261" s="460"/>
      <c r="FP261" s="460"/>
      <c r="FS261" s="460"/>
      <c r="FT261" s="460"/>
      <c r="FU261" s="460"/>
      <c r="FV261" s="460"/>
      <c r="FW261" s="460"/>
      <c r="FX261" s="465"/>
      <c r="FY261" s="460"/>
      <c r="FZ261" s="460"/>
      <c r="GA261" s="460"/>
      <c r="GB261" s="460"/>
      <c r="GE261" s="460"/>
      <c r="GF261" s="460"/>
      <c r="GG261" s="460"/>
      <c r="GH261" s="460"/>
      <c r="GI261" s="460"/>
      <c r="GJ261" s="465"/>
      <c r="GK261" s="460"/>
      <c r="GL261" s="460"/>
      <c r="GM261" s="460"/>
      <c r="GN261" s="460"/>
      <c r="GQ261" s="460"/>
      <c r="GR261" s="460"/>
      <c r="GS261" s="460"/>
      <c r="GT261" s="460"/>
      <c r="GU261" s="460"/>
      <c r="GV261" s="465"/>
      <c r="GW261" s="460"/>
      <c r="GX261" s="460"/>
      <c r="GY261" s="460"/>
      <c r="GZ261" s="460"/>
      <c r="HC261" s="460"/>
      <c r="HD261" s="460"/>
      <c r="HE261" s="460"/>
      <c r="HF261" s="460"/>
      <c r="HG261" s="460"/>
      <c r="HH261" s="465"/>
      <c r="HI261" s="460"/>
      <c r="HJ261" s="460"/>
      <c r="HK261" s="460"/>
      <c r="HL261" s="460"/>
      <c r="HO261" s="460"/>
      <c r="HP261" s="460"/>
      <c r="HQ261" s="460"/>
      <c r="HR261" s="460"/>
      <c r="HS261" s="460"/>
      <c r="HT261" s="465"/>
      <c r="HU261" s="460"/>
      <c r="HV261" s="460"/>
      <c r="HW261" s="460"/>
      <c r="HX261" s="460"/>
      <c r="IA261" s="460"/>
      <c r="IB261" s="460"/>
      <c r="IC261" s="460"/>
      <c r="ID261" s="460"/>
      <c r="IE261" s="460"/>
      <c r="IF261" s="465"/>
      <c r="IG261" s="460"/>
      <c r="IH261" s="460"/>
      <c r="II261" s="460"/>
      <c r="IJ261" s="460"/>
      <c r="IM261" s="460"/>
      <c r="IN261" s="460"/>
      <c r="IO261" s="460"/>
      <c r="IP261" s="460"/>
      <c r="IQ261" s="460"/>
      <c r="IR261" s="465"/>
      <c r="IS261" s="460"/>
      <c r="IT261" s="460"/>
      <c r="IU261" s="460"/>
      <c r="IV261" s="460"/>
      <c r="IY261" s="460"/>
      <c r="IZ261" s="460"/>
      <c r="JA261" s="460"/>
      <c r="JB261" s="460"/>
      <c r="JC261" s="460"/>
      <c r="JD261" s="465"/>
      <c r="JE261" s="460"/>
      <c r="JF261" s="460"/>
      <c r="JG261" s="460"/>
      <c r="JH261" s="460"/>
      <c r="JK261" s="460"/>
      <c r="JL261" s="460"/>
      <c r="JM261" s="460"/>
      <c r="JN261" s="460"/>
      <c r="JO261" s="460"/>
      <c r="JP261" s="465"/>
      <c r="JQ261" s="460"/>
      <c r="JR261" s="460"/>
      <c r="JS261" s="460"/>
      <c r="JT261" s="460"/>
      <c r="JW261" s="460"/>
      <c r="JX261" s="460"/>
      <c r="JY261" s="460"/>
      <c r="JZ261" s="460"/>
      <c r="KA261" s="460"/>
      <c r="KB261" s="465"/>
      <c r="KC261" s="460"/>
      <c r="KD261" s="460"/>
      <c r="KE261" s="460"/>
      <c r="KF261" s="460"/>
      <c r="KI261" s="460"/>
      <c r="KJ261" s="460"/>
      <c r="KK261" s="460"/>
      <c r="KL261" s="460"/>
      <c r="KM261" s="460"/>
      <c r="KN261" s="465"/>
      <c r="KO261" s="460"/>
      <c r="KP261" s="460"/>
      <c r="KQ261" s="460"/>
      <c r="KR261" s="460"/>
      <c r="KU261" s="460"/>
      <c r="KV261" s="460"/>
      <c r="KW261" s="460"/>
      <c r="KX261" s="460"/>
      <c r="KY261" s="460"/>
      <c r="KZ261" s="465"/>
      <c r="LA261" s="460"/>
      <c r="LB261" s="460"/>
      <c r="LC261" s="460"/>
      <c r="LD261" s="460"/>
      <c r="LG261" s="460"/>
      <c r="LH261" s="460"/>
      <c r="LI261" s="460"/>
      <c r="LJ261" s="460"/>
      <c r="LK261" s="460"/>
      <c r="LL261" s="465"/>
      <c r="LM261" s="460"/>
      <c r="LN261" s="460"/>
      <c r="LO261" s="460"/>
      <c r="LP261" s="460"/>
      <c r="LS261" s="460"/>
      <c r="LT261" s="460"/>
      <c r="LU261" s="460"/>
      <c r="LV261" s="460"/>
      <c r="LW261" s="460"/>
      <c r="LX261" s="465"/>
      <c r="LY261" s="460"/>
      <c r="LZ261" s="460"/>
      <c r="MA261" s="460"/>
      <c r="MB261" s="460"/>
      <c r="ME261" s="460"/>
      <c r="MF261" s="460"/>
      <c r="MG261" s="460"/>
      <c r="MH261" s="460"/>
      <c r="MI261" s="460"/>
      <c r="MJ261" s="465"/>
      <c r="MK261" s="460"/>
      <c r="ML261" s="460"/>
      <c r="MM261" s="460"/>
      <c r="MN261" s="460"/>
      <c r="MQ261" s="460"/>
      <c r="MR261" s="460"/>
      <c r="MS261" s="460"/>
      <c r="MT261" s="460"/>
      <c r="MU261" s="460"/>
      <c r="MV261" s="465"/>
      <c r="MW261" s="460"/>
      <c r="MX261" s="460"/>
      <c r="MY261" s="460"/>
      <c r="MZ261" s="460"/>
      <c r="NC261" s="460"/>
      <c r="ND261" s="460"/>
      <c r="NE261" s="460"/>
      <c r="NF261" s="460"/>
      <c r="NG261" s="460"/>
      <c r="NH261" s="465"/>
      <c r="NI261" s="460"/>
      <c r="NJ261" s="460"/>
      <c r="NK261" s="460"/>
      <c r="NL261" s="460"/>
      <c r="NO261" s="460"/>
      <c r="NP261" s="460"/>
      <c r="NQ261" s="460"/>
      <c r="NR261" s="460"/>
      <c r="NS261" s="460"/>
      <c r="NT261" s="465"/>
      <c r="NU261" s="460"/>
      <c r="NV261" s="460"/>
      <c r="NW261" s="460"/>
      <c r="NX261" s="460"/>
      <c r="OA261" s="460"/>
      <c r="OB261" s="460"/>
      <c r="OC261" s="460"/>
      <c r="OD261" s="460"/>
      <c r="OE261" s="460"/>
      <c r="OF261" s="465"/>
      <c r="OG261" s="460"/>
      <c r="OH261" s="460"/>
      <c r="OI261" s="460"/>
      <c r="OJ261" s="460"/>
      <c r="OM261" s="460"/>
      <c r="ON261" s="460"/>
      <c r="OO261" s="460"/>
      <c r="OP261" s="460"/>
      <c r="OQ261" s="460"/>
      <c r="OR261" s="465"/>
      <c r="OS261" s="460"/>
      <c r="OT261" s="460"/>
      <c r="OU261" s="460"/>
      <c r="OV261" s="460"/>
      <c r="OY261" s="460"/>
      <c r="OZ261" s="460"/>
      <c r="PA261" s="460"/>
      <c r="PB261" s="460"/>
      <c r="PC261" s="460"/>
      <c r="PD261" s="465"/>
      <c r="PE261" s="460"/>
      <c r="PF261" s="460"/>
      <c r="PG261" s="460"/>
      <c r="PH261" s="460"/>
      <c r="PK261" s="460"/>
      <c r="PL261" s="460"/>
      <c r="PM261" s="460"/>
      <c r="PN261" s="460"/>
      <c r="PO261" s="460"/>
      <c r="PP261" s="465"/>
      <c r="PQ261" s="460"/>
      <c r="PR261" s="460"/>
      <c r="PS261" s="460"/>
      <c r="PT261" s="460"/>
      <c r="PW261" s="460"/>
      <c r="PX261" s="460"/>
      <c r="PY261" s="460"/>
      <c r="PZ261" s="460"/>
      <c r="QA261" s="460"/>
      <c r="QB261" s="465"/>
      <c r="QC261" s="460"/>
      <c r="QD261" s="460"/>
      <c r="QE261" s="460"/>
      <c r="QF261" s="460"/>
      <c r="QI261" s="460"/>
      <c r="QJ261" s="460"/>
      <c r="QK261" s="460"/>
      <c r="QL261" s="460"/>
      <c r="QM261" s="460"/>
      <c r="QN261" s="465"/>
      <c r="QO261" s="460"/>
      <c r="QP261" s="460"/>
      <c r="QQ261" s="460"/>
      <c r="QR261" s="460"/>
      <c r="QU261" s="460"/>
      <c r="QV261" s="460"/>
      <c r="QW261" s="460"/>
      <c r="QX261" s="460"/>
      <c r="QY261" s="460"/>
      <c r="QZ261" s="465"/>
      <c r="RA261" s="460"/>
      <c r="RB261" s="460"/>
      <c r="RC261" s="460"/>
      <c r="RD261" s="460"/>
      <c r="RG261" s="460"/>
      <c r="RH261" s="460"/>
      <c r="RI261" s="460"/>
      <c r="RJ261" s="460"/>
      <c r="RK261" s="460"/>
      <c r="RL261" s="465"/>
      <c r="RM261" s="460"/>
      <c r="RN261" s="460"/>
      <c r="RO261" s="460"/>
      <c r="RP261" s="460"/>
      <c r="RS261" s="460"/>
      <c r="RT261" s="460"/>
      <c r="RU261" s="460"/>
      <c r="RV261" s="460"/>
      <c r="RW261" s="460"/>
      <c r="RX261" s="465"/>
      <c r="RY261" s="460"/>
      <c r="RZ261" s="460"/>
      <c r="SA261" s="460"/>
      <c r="SB261" s="460"/>
      <c r="SE261" s="460"/>
      <c r="SF261" s="460"/>
      <c r="SG261" s="460"/>
      <c r="SH261" s="460"/>
      <c r="SI261" s="460"/>
      <c r="SJ261" s="465"/>
      <c r="SK261" s="460"/>
      <c r="SL261" s="460"/>
      <c r="SM261" s="460"/>
      <c r="SN261" s="460"/>
      <c r="SQ261" s="460"/>
      <c r="SR261" s="460"/>
      <c r="SS261" s="460"/>
      <c r="ST261" s="460"/>
      <c r="SU261" s="460"/>
      <c r="SV261" s="465"/>
      <c r="SW261" s="460"/>
      <c r="SX261" s="460"/>
      <c r="SY261" s="460"/>
      <c r="SZ261" s="460"/>
      <c r="TC261" s="460"/>
      <c r="TD261" s="460"/>
      <c r="TE261" s="460"/>
      <c r="TF261" s="460"/>
      <c r="TG261" s="460"/>
      <c r="TH261" s="465"/>
      <c r="TI261" s="460"/>
      <c r="TJ261" s="460"/>
      <c r="TK261" s="460"/>
      <c r="TL261" s="460"/>
      <c r="TO261" s="460"/>
      <c r="TP261" s="460"/>
      <c r="TQ261" s="460"/>
      <c r="TR261" s="460"/>
      <c r="TS261" s="460"/>
      <c r="TT261" s="465"/>
      <c r="TU261" s="460"/>
      <c r="TV261" s="460"/>
      <c r="TW261" s="460"/>
      <c r="TX261" s="460"/>
      <c r="UA261" s="460"/>
      <c r="UB261" s="460"/>
      <c r="UC261" s="460"/>
      <c r="UD261" s="460"/>
      <c r="UE261" s="460"/>
      <c r="UF261" s="465"/>
      <c r="UG261" s="460"/>
      <c r="UH261" s="460"/>
      <c r="UI261" s="460"/>
      <c r="UJ261" s="460"/>
      <c r="UM261" s="460"/>
      <c r="UN261" s="460"/>
      <c r="UO261" s="460"/>
      <c r="UP261" s="460"/>
      <c r="UQ261" s="460"/>
      <c r="UR261" s="465"/>
      <c r="US261" s="460"/>
      <c r="UT261" s="460"/>
      <c r="UU261" s="460"/>
      <c r="UV261" s="460"/>
      <c r="UY261" s="460"/>
      <c r="UZ261" s="460"/>
      <c r="VA261" s="460"/>
      <c r="VB261" s="460"/>
      <c r="VC261" s="460"/>
      <c r="VD261" s="465"/>
      <c r="VE261" s="460"/>
      <c r="VF261" s="460"/>
      <c r="VG261" s="460"/>
      <c r="VH261" s="460"/>
      <c r="VK261" s="460"/>
      <c r="VL261" s="460"/>
      <c r="VM261" s="460"/>
      <c r="VN261" s="460"/>
      <c r="VO261" s="460"/>
      <c r="VP261" s="465"/>
      <c r="VQ261" s="460"/>
      <c r="VR261" s="460"/>
      <c r="VS261" s="460"/>
      <c r="VT261" s="460"/>
      <c r="VW261" s="460"/>
      <c r="VX261" s="460"/>
      <c r="VY261" s="460"/>
      <c r="VZ261" s="460"/>
      <c r="WA261" s="460"/>
      <c r="WB261" s="465"/>
      <c r="WC261" s="460"/>
      <c r="WD261" s="460"/>
      <c r="WE261" s="460"/>
      <c r="WF261" s="460"/>
      <c r="WI261" s="460"/>
      <c r="WJ261" s="460"/>
      <c r="WK261" s="460"/>
      <c r="WL261" s="460"/>
      <c r="WM261" s="460"/>
      <c r="WN261" s="465"/>
      <c r="WO261" s="460"/>
      <c r="WP261" s="460"/>
      <c r="WQ261" s="460"/>
      <c r="WR261" s="460"/>
      <c r="WU261" s="460"/>
      <c r="WV261" s="460"/>
      <c r="WW261" s="460"/>
      <c r="WX261" s="460"/>
      <c r="WY261" s="460"/>
      <c r="WZ261" s="465"/>
      <c r="XA261" s="460"/>
      <c r="XB261" s="460"/>
      <c r="XC261" s="460"/>
      <c r="XD261" s="460"/>
      <c r="XG261" s="460"/>
      <c r="XH261" s="460"/>
      <c r="XI261" s="460"/>
      <c r="XJ261" s="460"/>
      <c r="XK261" s="460"/>
      <c r="XL261" s="465"/>
      <c r="XM261" s="460"/>
      <c r="XN261" s="460"/>
      <c r="XO261" s="460"/>
      <c r="XP261" s="460"/>
      <c r="XS261" s="460"/>
      <c r="XT261" s="460"/>
      <c r="XU261" s="460"/>
      <c r="XV261" s="460"/>
      <c r="XW261" s="460"/>
      <c r="XX261" s="465"/>
      <c r="XY261" s="460"/>
      <c r="XZ261" s="460"/>
      <c r="YA261" s="460"/>
      <c r="YB261" s="460"/>
      <c r="YE261" s="460"/>
      <c r="YF261" s="460"/>
      <c r="YG261" s="460"/>
      <c r="YH261" s="460"/>
      <c r="YI261" s="460"/>
      <c r="YJ261" s="465"/>
      <c r="YK261" s="460"/>
      <c r="YL261" s="460"/>
      <c r="YM261" s="460"/>
      <c r="YN261" s="460"/>
      <c r="YQ261" s="460"/>
      <c r="YR261" s="460"/>
      <c r="YS261" s="460"/>
      <c r="YT261" s="460"/>
      <c r="YU261" s="460"/>
      <c r="YV261" s="465"/>
      <c r="YW261" s="460"/>
      <c r="YX261" s="460"/>
      <c r="YY261" s="460"/>
      <c r="YZ261" s="460"/>
      <c r="ZC261" s="460"/>
      <c r="ZD261" s="460"/>
      <c r="ZE261" s="460"/>
      <c r="ZF261" s="460"/>
      <c r="ZG261" s="460"/>
      <c r="ZH261" s="465"/>
      <c r="ZI261" s="460"/>
      <c r="ZJ261" s="460"/>
      <c r="ZK261" s="460"/>
      <c r="ZL261" s="460"/>
      <c r="ZO261" s="460"/>
      <c r="ZP261" s="460"/>
      <c r="ZQ261" s="460"/>
      <c r="ZR261" s="460"/>
      <c r="ZS261" s="460"/>
      <c r="ZT261" s="465"/>
      <c r="ZU261" s="460"/>
      <c r="ZV261" s="460"/>
      <c r="ZW261" s="460"/>
      <c r="ZX261" s="460"/>
      <c r="AAA261" s="460"/>
      <c r="AAB261" s="460"/>
      <c r="AAC261" s="460"/>
      <c r="AAD261" s="460"/>
      <c r="AAE261" s="460"/>
      <c r="AAF261" s="465"/>
      <c r="AAG261" s="460"/>
      <c r="AAH261" s="460"/>
      <c r="AAI261" s="460"/>
      <c r="AAJ261" s="460"/>
      <c r="AAM261" s="460"/>
      <c r="AAN261" s="460"/>
      <c r="AAO261" s="460"/>
      <c r="AAP261" s="460"/>
      <c r="AAQ261" s="460"/>
      <c r="AAR261" s="465"/>
      <c r="AAS261" s="460"/>
      <c r="AAT261" s="460"/>
      <c r="AAU261" s="460"/>
      <c r="AAV261" s="460"/>
      <c r="AAY261" s="460"/>
      <c r="AAZ261" s="460"/>
      <c r="ABA261" s="460"/>
      <c r="ABB261" s="460"/>
      <c r="ABC261" s="460"/>
      <c r="ABD261" s="465"/>
      <c r="ABE261" s="460"/>
      <c r="ABF261" s="460"/>
      <c r="ABG261" s="460"/>
      <c r="ABH261" s="460"/>
      <c r="ABK261" s="460"/>
      <c r="ABL261" s="460"/>
      <c r="ABM261" s="460"/>
      <c r="ABN261" s="460"/>
      <c r="ABO261" s="460"/>
      <c r="ABP261" s="465"/>
      <c r="ABQ261" s="460"/>
      <c r="ABR261" s="460"/>
      <c r="ABS261" s="460"/>
      <c r="ABT261" s="460"/>
      <c r="ABW261" s="460"/>
      <c r="ABX261" s="460"/>
      <c r="ABY261" s="460"/>
      <c r="ABZ261" s="460"/>
      <c r="ACA261" s="460"/>
      <c r="ACB261" s="465"/>
      <c r="ACC261" s="460"/>
      <c r="ACD261" s="460"/>
      <c r="ACE261" s="460"/>
      <c r="ACF261" s="460"/>
      <c r="ACI261" s="460"/>
      <c r="ACJ261" s="460"/>
      <c r="ACK261" s="460"/>
      <c r="ACL261" s="460"/>
      <c r="ACM261" s="460"/>
      <c r="ACN261" s="465"/>
      <c r="ACO261" s="460"/>
      <c r="ACP261" s="460"/>
      <c r="ACQ261" s="460"/>
      <c r="ACR261" s="460"/>
      <c r="ACU261" s="460"/>
      <c r="ACV261" s="460"/>
      <c r="ACW261" s="460"/>
      <c r="ACX261" s="460"/>
      <c r="ACY261" s="460"/>
      <c r="ACZ261" s="465"/>
      <c r="ADA261" s="460"/>
      <c r="ADB261" s="460"/>
      <c r="ADC261" s="460"/>
      <c r="ADD261" s="460"/>
      <c r="ADG261" s="460"/>
      <c r="ADH261" s="460"/>
      <c r="ADI261" s="460"/>
      <c r="ADJ261" s="460"/>
      <c r="ADK261" s="460"/>
      <c r="ADL261" s="465"/>
      <c r="ADM261" s="460"/>
      <c r="ADN261" s="460"/>
      <c r="ADO261" s="460"/>
      <c r="ADP261" s="460"/>
      <c r="ADS261" s="460"/>
      <c r="ADT261" s="460"/>
      <c r="ADU261" s="460"/>
      <c r="ADV261" s="460"/>
      <c r="ADW261" s="460"/>
      <c r="ADX261" s="465"/>
      <c r="ADY261" s="460"/>
      <c r="ADZ261" s="460"/>
      <c r="AEA261" s="460"/>
      <c r="AEB261" s="460"/>
      <c r="AEE261" s="460"/>
      <c r="AEF261" s="460"/>
      <c r="AEG261" s="460"/>
      <c r="AEH261" s="460"/>
      <c r="AEI261" s="460"/>
      <c r="AEJ261" s="465"/>
      <c r="AEK261" s="460"/>
      <c r="AEL261" s="460"/>
      <c r="AEM261" s="460"/>
      <c r="AEN261" s="460"/>
      <c r="AEQ261" s="460"/>
      <c r="AER261" s="460"/>
      <c r="AES261" s="460"/>
      <c r="AET261" s="460"/>
      <c r="AEU261" s="460"/>
      <c r="AEV261" s="465"/>
      <c r="AEW261" s="460"/>
      <c r="AEX261" s="460"/>
      <c r="AEY261" s="460"/>
      <c r="AEZ261" s="460"/>
      <c r="AFC261" s="460"/>
      <c r="AFD261" s="460"/>
      <c r="AFE261" s="460"/>
      <c r="AFF261" s="460"/>
      <c r="AFG261" s="460"/>
      <c r="AFH261" s="465"/>
      <c r="AFI261" s="460"/>
      <c r="AFJ261" s="460"/>
      <c r="AFK261" s="460"/>
      <c r="AFL261" s="460"/>
      <c r="AFO261" s="460"/>
      <c r="AFP261" s="460"/>
      <c r="AFQ261" s="460"/>
      <c r="AFR261" s="460"/>
      <c r="AFS261" s="460"/>
      <c r="AFT261" s="465"/>
      <c r="AFU261" s="460"/>
      <c r="AFV261" s="460"/>
      <c r="AFW261" s="460"/>
      <c r="AFX261" s="460"/>
      <c r="AGA261" s="460"/>
      <c r="AGB261" s="460"/>
      <c r="AGC261" s="460"/>
      <c r="AGD261" s="460"/>
      <c r="AGE261" s="460"/>
      <c r="AGF261" s="465"/>
      <c r="AGG261" s="460"/>
      <c r="AGH261" s="460"/>
      <c r="AGI261" s="460"/>
      <c r="AGJ261" s="460"/>
      <c r="AGM261" s="460"/>
      <c r="AGN261" s="460"/>
      <c r="AGO261" s="460"/>
      <c r="AGP261" s="460"/>
      <c r="AGQ261" s="460"/>
      <c r="AGR261" s="465"/>
      <c r="AGS261" s="460"/>
      <c r="AGT261" s="460"/>
      <c r="AGU261" s="460"/>
      <c r="AGV261" s="460"/>
      <c r="AGY261" s="460"/>
      <c r="AGZ261" s="460"/>
      <c r="AHA261" s="460"/>
      <c r="AHB261" s="460"/>
      <c r="AHC261" s="460"/>
      <c r="AHD261" s="465"/>
      <c r="AHE261" s="460"/>
      <c r="AHF261" s="460"/>
      <c r="AHG261" s="460"/>
      <c r="AHH261" s="460"/>
      <c r="AHK261" s="460"/>
      <c r="AHL261" s="460"/>
      <c r="AHM261" s="460"/>
      <c r="AHN261" s="460"/>
      <c r="AHO261" s="460"/>
      <c r="AHP261" s="465"/>
      <c r="AHQ261" s="460"/>
      <c r="AHR261" s="460"/>
      <c r="AHS261" s="460"/>
      <c r="AHT261" s="460"/>
      <c r="AHW261" s="460"/>
      <c r="AHX261" s="460"/>
      <c r="AHY261" s="460"/>
      <c r="AHZ261" s="460"/>
      <c r="AIA261" s="460"/>
      <c r="AIB261" s="465"/>
      <c r="AIC261" s="460"/>
      <c r="AID261" s="460"/>
      <c r="AIE261" s="460"/>
      <c r="AIF261" s="460"/>
      <c r="AII261" s="460"/>
      <c r="AIJ261" s="460"/>
      <c r="AIK261" s="460"/>
      <c r="AIL261" s="460"/>
      <c r="AIM261" s="460"/>
      <c r="AIN261" s="465"/>
      <c r="AIO261" s="460"/>
      <c r="AIP261" s="460"/>
      <c r="AIQ261" s="460"/>
      <c r="AIR261" s="460"/>
      <c r="AIU261" s="460"/>
      <c r="AIV261" s="460"/>
      <c r="AIW261" s="460"/>
      <c r="AIX261" s="460"/>
      <c r="AIY261" s="460"/>
      <c r="AIZ261" s="465"/>
      <c r="AJA261" s="460"/>
      <c r="AJB261" s="460"/>
      <c r="AJC261" s="460"/>
      <c r="AJD261" s="460"/>
      <c r="AJG261" s="460"/>
      <c r="AJH261" s="460"/>
      <c r="AJI261" s="460"/>
      <c r="AJJ261" s="460"/>
      <c r="AJK261" s="460"/>
      <c r="AJL261" s="465"/>
      <c r="AJM261" s="460"/>
      <c r="AJN261" s="460"/>
      <c r="AJO261" s="460"/>
      <c r="AJP261" s="460"/>
      <c r="AJS261" s="460"/>
      <c r="AJT261" s="460"/>
      <c r="AJU261" s="460"/>
      <c r="AJV261" s="460"/>
      <c r="AJW261" s="460"/>
      <c r="AJX261" s="465"/>
      <c r="AJY261" s="460"/>
      <c r="AJZ261" s="460"/>
      <c r="AKA261" s="460"/>
      <c r="AKB261" s="460"/>
      <c r="AKE261" s="460"/>
      <c r="AKF261" s="460"/>
      <c r="AKG261" s="460"/>
      <c r="AKH261" s="460"/>
      <c r="AKI261" s="460"/>
      <c r="AKJ261" s="465"/>
      <c r="AKK261" s="460"/>
      <c r="AKL261" s="460"/>
      <c r="AKM261" s="460"/>
      <c r="AKN261" s="460"/>
      <c r="AKQ261" s="460"/>
      <c r="AKR261" s="460"/>
      <c r="AKS261" s="460"/>
      <c r="AKT261" s="460"/>
      <c r="AKU261" s="460"/>
      <c r="AKV261" s="465"/>
      <c r="AKW261" s="460"/>
      <c r="AKX261" s="460"/>
      <c r="AKY261" s="460"/>
      <c r="AKZ261" s="460"/>
      <c r="ALC261" s="460"/>
      <c r="ALD261" s="460"/>
      <c r="ALE261" s="460"/>
      <c r="ALF261" s="460"/>
      <c r="ALG261" s="460"/>
      <c r="ALH261" s="465"/>
      <c r="ALI261" s="460"/>
      <c r="ALJ261" s="460"/>
      <c r="ALK261" s="460"/>
      <c r="ALL261" s="460"/>
      <c r="ALO261" s="460"/>
      <c r="ALP261" s="460"/>
      <c r="ALQ261" s="460"/>
      <c r="ALR261" s="460"/>
      <c r="ALS261" s="460"/>
      <c r="ALT261" s="465"/>
      <c r="ALU261" s="460"/>
      <c r="ALV261" s="460"/>
      <c r="ALW261" s="460"/>
      <c r="ALX261" s="460"/>
      <c r="AMA261" s="460"/>
      <c r="AMB261" s="460"/>
      <c r="AMC261" s="460"/>
      <c r="AMD261" s="460"/>
      <c r="AME261" s="460"/>
      <c r="AMF261" s="465"/>
      <c r="AMG261" s="460"/>
      <c r="AMH261" s="460"/>
      <c r="AMI261" s="460"/>
      <c r="AMJ261" s="460"/>
      <c r="AMM261" s="460"/>
      <c r="AMN261" s="460"/>
      <c r="AMO261" s="460"/>
      <c r="AMP261" s="460"/>
      <c r="AMQ261" s="460"/>
      <c r="AMR261" s="465"/>
      <c r="AMS261" s="460"/>
      <c r="AMT261" s="460"/>
      <c r="AMU261" s="460"/>
      <c r="AMV261" s="460"/>
      <c r="AMY261" s="460"/>
      <c r="AMZ261" s="460"/>
      <c r="ANA261" s="460"/>
      <c r="ANB261" s="460"/>
      <c r="ANC261" s="460"/>
      <c r="AND261" s="465"/>
      <c r="ANE261" s="460"/>
      <c r="ANF261" s="460"/>
      <c r="ANG261" s="460"/>
      <c r="ANH261" s="460"/>
      <c r="ANK261" s="460"/>
      <c r="ANL261" s="460"/>
      <c r="ANM261" s="460"/>
      <c r="ANN261" s="460"/>
      <c r="ANO261" s="460"/>
      <c r="ANP261" s="465"/>
      <c r="ANQ261" s="460"/>
      <c r="ANR261" s="460"/>
      <c r="ANS261" s="460"/>
      <c r="ANT261" s="460"/>
      <c r="ANW261" s="460"/>
      <c r="ANX261" s="460"/>
      <c r="ANY261" s="460"/>
      <c r="ANZ261" s="460"/>
      <c r="AOA261" s="460"/>
      <c r="AOB261" s="465"/>
      <c r="AOC261" s="460"/>
      <c r="AOD261" s="460"/>
      <c r="AOE261" s="460"/>
      <c r="AOF261" s="460"/>
      <c r="AOI261" s="460"/>
      <c r="AOJ261" s="460"/>
      <c r="AOK261" s="460"/>
      <c r="AOL261" s="460"/>
      <c r="AOM261" s="460"/>
      <c r="AON261" s="465"/>
      <c r="AOO261" s="460"/>
      <c r="AOP261" s="460"/>
      <c r="AOQ261" s="460"/>
      <c r="AOR261" s="460"/>
      <c r="AOU261" s="460"/>
      <c r="AOV261" s="460"/>
      <c r="AOW261" s="460"/>
      <c r="AOX261" s="460"/>
      <c r="AOY261" s="460"/>
      <c r="AOZ261" s="465"/>
      <c r="APA261" s="460"/>
      <c r="APB261" s="460"/>
      <c r="APC261" s="460"/>
      <c r="APD261" s="460"/>
      <c r="APG261" s="460"/>
      <c r="APH261" s="460"/>
      <c r="API261" s="460"/>
      <c r="APJ261" s="460"/>
      <c r="APK261" s="460"/>
      <c r="APL261" s="465"/>
      <c r="APM261" s="460"/>
      <c r="APN261" s="460"/>
      <c r="APO261" s="460"/>
      <c r="APP261" s="460"/>
      <c r="APS261" s="460"/>
      <c r="APT261" s="460"/>
      <c r="APU261" s="460"/>
      <c r="APV261" s="460"/>
      <c r="APW261" s="460"/>
      <c r="APX261" s="465"/>
      <c r="APY261" s="460"/>
      <c r="APZ261" s="460"/>
      <c r="AQA261" s="460"/>
      <c r="AQB261" s="460"/>
      <c r="AQE261" s="460"/>
      <c r="AQF261" s="460"/>
      <c r="AQG261" s="460"/>
      <c r="AQH261" s="460"/>
      <c r="AQI261" s="460"/>
      <c r="AQJ261" s="465"/>
      <c r="AQK261" s="460"/>
      <c r="AQL261" s="460"/>
      <c r="AQM261" s="460"/>
      <c r="AQN261" s="460"/>
      <c r="AQQ261" s="460"/>
      <c r="AQR261" s="460"/>
      <c r="AQS261" s="460"/>
      <c r="AQT261" s="460"/>
      <c r="AQU261" s="460"/>
      <c r="AQV261" s="465"/>
      <c r="AQW261" s="460"/>
      <c r="AQX261" s="460"/>
      <c r="AQY261" s="460"/>
      <c r="AQZ261" s="460"/>
      <c r="ARC261" s="460"/>
      <c r="ARD261" s="460"/>
      <c r="ARE261" s="460"/>
      <c r="ARF261" s="460"/>
      <c r="ARG261" s="460"/>
      <c r="ARH261" s="465"/>
      <c r="ARI261" s="460"/>
      <c r="ARJ261" s="460"/>
      <c r="ARK261" s="460"/>
      <c r="ARL261" s="460"/>
      <c r="ARO261" s="460"/>
      <c r="ARP261" s="460"/>
      <c r="ARQ261" s="460"/>
      <c r="ARR261" s="460"/>
      <c r="ARS261" s="460"/>
      <c r="ART261" s="465"/>
      <c r="ARU261" s="460"/>
      <c r="ARV261" s="460"/>
      <c r="ARW261" s="460"/>
      <c r="ARX261" s="460"/>
      <c r="ASA261" s="460"/>
      <c r="ASB261" s="460"/>
      <c r="ASC261" s="460"/>
      <c r="ASD261" s="460"/>
      <c r="ASE261" s="460"/>
      <c r="ASF261" s="465"/>
      <c r="ASG261" s="460"/>
      <c r="ASH261" s="460"/>
      <c r="ASI261" s="460"/>
      <c r="ASJ261" s="460"/>
      <c r="ASM261" s="460"/>
      <c r="ASN261" s="460"/>
      <c r="ASO261" s="460"/>
      <c r="ASP261" s="460"/>
      <c r="ASQ261" s="460"/>
      <c r="ASR261" s="465"/>
      <c r="ASS261" s="460"/>
      <c r="AST261" s="460"/>
      <c r="ASU261" s="460"/>
      <c r="ASV261" s="460"/>
      <c r="ASY261" s="460"/>
      <c r="ASZ261" s="460"/>
      <c r="ATA261" s="460"/>
      <c r="ATB261" s="460"/>
      <c r="ATC261" s="460"/>
      <c r="ATD261" s="465"/>
      <c r="ATE261" s="460"/>
      <c r="ATF261" s="460"/>
      <c r="ATG261" s="460"/>
      <c r="ATH261" s="460"/>
      <c r="ATK261" s="460"/>
      <c r="ATL261" s="460"/>
      <c r="ATM261" s="460"/>
      <c r="ATN261" s="460"/>
      <c r="ATO261" s="460"/>
      <c r="ATP261" s="465"/>
      <c r="ATQ261" s="460"/>
      <c r="ATR261" s="460"/>
      <c r="ATS261" s="460"/>
      <c r="ATT261" s="460"/>
      <c r="ATW261" s="460"/>
      <c r="ATX261" s="460"/>
      <c r="ATY261" s="460"/>
      <c r="ATZ261" s="460"/>
      <c r="AUA261" s="460"/>
      <c r="AUB261" s="465"/>
      <c r="AUC261" s="460"/>
      <c r="AUD261" s="460"/>
      <c r="AUE261" s="460"/>
      <c r="AUF261" s="460"/>
      <c r="AUI261" s="460"/>
      <c r="AUJ261" s="460"/>
      <c r="AUK261" s="460"/>
      <c r="AUL261" s="460"/>
      <c r="AUM261" s="460"/>
      <c r="AUN261" s="465"/>
      <c r="AUO261" s="460"/>
      <c r="AUP261" s="460"/>
      <c r="AUQ261" s="460"/>
      <c r="AUR261" s="460"/>
      <c r="AUU261" s="460"/>
      <c r="AUV261" s="460"/>
      <c r="AUW261" s="460"/>
      <c r="AUX261" s="460"/>
      <c r="AUY261" s="460"/>
      <c r="AUZ261" s="465"/>
      <c r="AVA261" s="460"/>
      <c r="AVB261" s="460"/>
      <c r="AVC261" s="460"/>
      <c r="AVD261" s="460"/>
      <c r="AVG261" s="460"/>
      <c r="AVH261" s="460"/>
      <c r="AVI261" s="460"/>
      <c r="AVJ261" s="460"/>
      <c r="AVK261" s="460"/>
      <c r="AVL261" s="465"/>
      <c r="AVM261" s="460"/>
      <c r="AVN261" s="460"/>
      <c r="AVO261" s="460"/>
      <c r="AVP261" s="460"/>
      <c r="AVS261" s="460"/>
      <c r="AVT261" s="460"/>
      <c r="AVU261" s="460"/>
      <c r="AVV261" s="460"/>
      <c r="AVW261" s="460"/>
      <c r="AVX261" s="465"/>
      <c r="AVY261" s="460"/>
      <c r="AVZ261" s="460"/>
      <c r="AWA261" s="460"/>
      <c r="AWB261" s="460"/>
      <c r="AWE261" s="460"/>
      <c r="AWF261" s="460"/>
      <c r="AWG261" s="460"/>
      <c r="AWH261" s="460"/>
      <c r="AWI261" s="460"/>
      <c r="AWJ261" s="465"/>
      <c r="AWK261" s="460"/>
      <c r="AWL261" s="460"/>
      <c r="AWM261" s="460"/>
      <c r="AWN261" s="460"/>
      <c r="AWQ261" s="460"/>
      <c r="AWR261" s="460"/>
      <c r="AWS261" s="460"/>
      <c r="AWT261" s="460"/>
      <c r="AWU261" s="460"/>
      <c r="AWV261" s="465"/>
      <c r="AWW261" s="460"/>
      <c r="AWX261" s="460"/>
      <c r="AWY261" s="460"/>
      <c r="AWZ261" s="460"/>
      <c r="AXC261" s="460"/>
      <c r="AXD261" s="460"/>
      <c r="AXE261" s="460"/>
      <c r="AXF261" s="460"/>
      <c r="AXG261" s="460"/>
      <c r="AXH261" s="465"/>
      <c r="AXI261" s="460"/>
      <c r="AXJ261" s="460"/>
      <c r="AXK261" s="460"/>
      <c r="AXL261" s="460"/>
      <c r="AXO261" s="460"/>
      <c r="AXP261" s="460"/>
      <c r="AXQ261" s="460"/>
      <c r="AXR261" s="460"/>
      <c r="AXS261" s="460"/>
      <c r="AXT261" s="465"/>
      <c r="AXU261" s="460"/>
      <c r="AXV261" s="460"/>
      <c r="AXW261" s="460"/>
      <c r="AXX261" s="460"/>
      <c r="AYA261" s="460"/>
      <c r="AYB261" s="460"/>
      <c r="AYC261" s="460"/>
      <c r="AYD261" s="460"/>
      <c r="AYE261" s="460"/>
      <c r="AYF261" s="465"/>
      <c r="AYG261" s="460"/>
      <c r="AYH261" s="460"/>
      <c r="AYI261" s="460"/>
      <c r="AYJ261" s="460"/>
      <c r="AYM261" s="460"/>
      <c r="AYN261" s="460"/>
      <c r="AYO261" s="460"/>
      <c r="AYP261" s="460"/>
      <c r="AYQ261" s="460"/>
      <c r="AYR261" s="465"/>
      <c r="AYS261" s="460"/>
      <c r="AYT261" s="460"/>
      <c r="AYU261" s="460"/>
      <c r="AYV261" s="460"/>
      <c r="AYY261" s="460"/>
      <c r="AYZ261" s="460"/>
      <c r="AZA261" s="460"/>
      <c r="AZB261" s="460"/>
      <c r="AZC261" s="460"/>
      <c r="AZD261" s="465"/>
      <c r="AZE261" s="460"/>
      <c r="AZF261" s="460"/>
      <c r="AZG261" s="460"/>
      <c r="AZH261" s="460"/>
      <c r="AZK261" s="460"/>
      <c r="AZL261" s="460"/>
      <c r="AZM261" s="460"/>
      <c r="AZN261" s="460"/>
      <c r="AZO261" s="460"/>
      <c r="AZP261" s="465"/>
      <c r="AZQ261" s="460"/>
      <c r="AZR261" s="460"/>
      <c r="AZS261" s="460"/>
      <c r="AZT261" s="460"/>
      <c r="AZW261" s="460"/>
      <c r="AZX261" s="460"/>
      <c r="AZY261" s="460"/>
      <c r="AZZ261" s="460"/>
      <c r="BAA261" s="460"/>
      <c r="BAB261" s="465"/>
      <c r="BAC261" s="460"/>
      <c r="BAD261" s="460"/>
      <c r="BAE261" s="460"/>
      <c r="BAF261" s="460"/>
      <c r="BAI261" s="460"/>
      <c r="BAJ261" s="460"/>
      <c r="BAK261" s="460"/>
      <c r="BAL261" s="460"/>
      <c r="BAM261" s="460"/>
      <c r="BAN261" s="465"/>
      <c r="BAO261" s="460"/>
      <c r="BAP261" s="460"/>
      <c r="BAQ261" s="460"/>
      <c r="BAR261" s="460"/>
      <c r="BAU261" s="460"/>
      <c r="BAV261" s="460"/>
      <c r="BAW261" s="460"/>
      <c r="BAX261" s="460"/>
      <c r="BAY261" s="460"/>
      <c r="BAZ261" s="465"/>
      <c r="BBA261" s="460"/>
      <c r="BBB261" s="460"/>
      <c r="BBC261" s="460"/>
      <c r="BBD261" s="460"/>
      <c r="BBG261" s="460"/>
      <c r="BBH261" s="460"/>
      <c r="BBI261" s="460"/>
      <c r="BBJ261" s="460"/>
      <c r="BBK261" s="460"/>
      <c r="BBL261" s="465"/>
      <c r="BBM261" s="460"/>
      <c r="BBN261" s="460"/>
      <c r="BBO261" s="460"/>
      <c r="BBP261" s="460"/>
      <c r="BBS261" s="460"/>
      <c r="BBT261" s="460"/>
      <c r="BBU261" s="460"/>
      <c r="BBV261" s="460"/>
      <c r="BBW261" s="460"/>
      <c r="BBX261" s="465"/>
      <c r="BBY261" s="460"/>
      <c r="BBZ261" s="460"/>
      <c r="BCA261" s="460"/>
      <c r="BCB261" s="460"/>
      <c r="BCE261" s="460"/>
      <c r="BCF261" s="460"/>
      <c r="BCG261" s="460"/>
      <c r="BCH261" s="460"/>
      <c r="BCI261" s="460"/>
      <c r="BCJ261" s="465"/>
      <c r="BCK261" s="460"/>
      <c r="BCL261" s="460"/>
      <c r="BCM261" s="460"/>
      <c r="BCN261" s="460"/>
      <c r="BCQ261" s="460"/>
      <c r="BCR261" s="460"/>
      <c r="BCS261" s="460"/>
      <c r="BCT261" s="460"/>
      <c r="BCU261" s="460"/>
      <c r="BCV261" s="465"/>
      <c r="BCW261" s="460"/>
      <c r="BCX261" s="460"/>
      <c r="BCY261" s="460"/>
      <c r="BCZ261" s="460"/>
      <c r="BDC261" s="460"/>
      <c r="BDD261" s="460"/>
      <c r="BDE261" s="460"/>
      <c r="BDF261" s="460"/>
      <c r="BDG261" s="460"/>
      <c r="BDH261" s="465"/>
      <c r="BDI261" s="460"/>
      <c r="BDJ261" s="460"/>
      <c r="BDK261" s="460"/>
      <c r="BDL261" s="460"/>
      <c r="BDO261" s="460"/>
      <c r="BDP261" s="460"/>
      <c r="BDQ261" s="460"/>
      <c r="BDR261" s="460"/>
      <c r="BDS261" s="460"/>
      <c r="BDT261" s="465"/>
      <c r="BDU261" s="460"/>
      <c r="BDV261" s="460"/>
      <c r="BDW261" s="460"/>
      <c r="BDX261" s="460"/>
      <c r="BEA261" s="460"/>
      <c r="BEB261" s="460"/>
      <c r="BEC261" s="460"/>
      <c r="BED261" s="460"/>
      <c r="BEE261" s="460"/>
      <c r="BEF261" s="465"/>
      <c r="BEG261" s="460"/>
      <c r="BEH261" s="460"/>
      <c r="BEI261" s="460"/>
      <c r="BEJ261" s="460"/>
      <c r="BEM261" s="460"/>
      <c r="BEN261" s="460"/>
      <c r="BEO261" s="460"/>
      <c r="BEP261" s="460"/>
      <c r="BEQ261" s="460"/>
      <c r="BER261" s="465"/>
      <c r="BES261" s="460"/>
      <c r="BET261" s="460"/>
      <c r="BEU261" s="460"/>
      <c r="BEV261" s="460"/>
      <c r="BEY261" s="460"/>
      <c r="BEZ261" s="460"/>
      <c r="BFA261" s="460"/>
      <c r="BFB261" s="460"/>
      <c r="BFC261" s="460"/>
      <c r="BFD261" s="465"/>
      <c r="BFE261" s="460"/>
      <c r="BFF261" s="460"/>
      <c r="BFG261" s="460"/>
      <c r="BFH261" s="460"/>
      <c r="BFK261" s="460"/>
      <c r="BFL261" s="460"/>
      <c r="BFM261" s="460"/>
      <c r="BFN261" s="460"/>
      <c r="BFO261" s="460"/>
      <c r="BFP261" s="465"/>
      <c r="BFQ261" s="460"/>
      <c r="BFR261" s="460"/>
      <c r="BFS261" s="460"/>
      <c r="BFT261" s="460"/>
      <c r="BFW261" s="460"/>
      <c r="BFX261" s="460"/>
      <c r="BFY261" s="460"/>
      <c r="BFZ261" s="460"/>
      <c r="BGA261" s="460"/>
      <c r="BGB261" s="465"/>
      <c r="BGC261" s="460"/>
      <c r="BGD261" s="460"/>
      <c r="BGE261" s="460"/>
      <c r="BGF261" s="460"/>
      <c r="BGI261" s="460"/>
      <c r="BGJ261" s="460"/>
      <c r="BGK261" s="460"/>
      <c r="BGL261" s="460"/>
      <c r="BGM261" s="460"/>
      <c r="BGN261" s="465"/>
      <c r="BGO261" s="460"/>
      <c r="BGP261" s="460"/>
      <c r="BGQ261" s="460"/>
      <c r="BGR261" s="460"/>
      <c r="BGU261" s="460"/>
      <c r="BGV261" s="460"/>
      <c r="BGW261" s="460"/>
      <c r="BGX261" s="460"/>
      <c r="BGY261" s="460"/>
      <c r="BGZ261" s="465"/>
      <c r="BHA261" s="460"/>
      <c r="BHB261" s="460"/>
      <c r="BHC261" s="460"/>
      <c r="BHD261" s="460"/>
      <c r="BHG261" s="460"/>
      <c r="BHH261" s="460"/>
      <c r="BHI261" s="460"/>
      <c r="BHJ261" s="460"/>
      <c r="BHK261" s="460"/>
      <c r="BHL261" s="465"/>
      <c r="BHM261" s="460"/>
      <c r="BHN261" s="460"/>
      <c r="BHO261" s="460"/>
      <c r="BHP261" s="460"/>
      <c r="BHS261" s="460"/>
      <c r="BHT261" s="460"/>
      <c r="BHU261" s="460"/>
      <c r="BHV261" s="460"/>
      <c r="BHW261" s="460"/>
      <c r="BHX261" s="465"/>
      <c r="BHY261" s="460"/>
      <c r="BHZ261" s="460"/>
      <c r="BIA261" s="460"/>
      <c r="BIB261" s="460"/>
      <c r="BIE261" s="460"/>
      <c r="BIF261" s="460"/>
      <c r="BIG261" s="460"/>
      <c r="BIH261" s="460"/>
      <c r="BII261" s="460"/>
      <c r="BIJ261" s="465"/>
      <c r="BIK261" s="460"/>
      <c r="BIL261" s="460"/>
      <c r="BIM261" s="460"/>
      <c r="BIN261" s="460"/>
      <c r="BIQ261" s="460"/>
      <c r="BIR261" s="460"/>
      <c r="BIS261" s="460"/>
      <c r="BIT261" s="460"/>
      <c r="BIU261" s="460"/>
      <c r="BIV261" s="465"/>
      <c r="BIW261" s="460"/>
      <c r="BIX261" s="460"/>
      <c r="BIY261" s="460"/>
      <c r="BIZ261" s="460"/>
      <c r="BJC261" s="460"/>
      <c r="BJD261" s="460"/>
      <c r="BJE261" s="460"/>
      <c r="BJF261" s="460"/>
      <c r="BJG261" s="460"/>
      <c r="BJH261" s="465"/>
      <c r="BJI261" s="460"/>
      <c r="BJJ261" s="460"/>
      <c r="BJK261" s="460"/>
      <c r="BJL261" s="460"/>
      <c r="BJO261" s="460"/>
      <c r="BJP261" s="460"/>
      <c r="BJQ261" s="460"/>
      <c r="BJR261" s="460"/>
      <c r="BJS261" s="460"/>
      <c r="BJT261" s="465"/>
      <c r="BJU261" s="460"/>
      <c r="BJV261" s="460"/>
      <c r="BJW261" s="460"/>
      <c r="BJX261" s="460"/>
      <c r="BKA261" s="460"/>
      <c r="BKB261" s="460"/>
      <c r="BKC261" s="460"/>
      <c r="BKD261" s="460"/>
      <c r="BKE261" s="460"/>
      <c r="BKF261" s="465"/>
      <c r="BKG261" s="460"/>
      <c r="BKH261" s="460"/>
      <c r="BKI261" s="460"/>
      <c r="BKJ261" s="460"/>
      <c r="BKM261" s="460"/>
      <c r="BKN261" s="460"/>
      <c r="BKO261" s="460"/>
      <c r="BKP261" s="460"/>
      <c r="BKQ261" s="460"/>
      <c r="BKR261" s="465"/>
      <c r="BKS261" s="460"/>
      <c r="BKT261" s="460"/>
      <c r="BKU261" s="460"/>
      <c r="BKV261" s="460"/>
      <c r="BKY261" s="460"/>
      <c r="BKZ261" s="460"/>
      <c r="BLA261" s="460"/>
      <c r="BLB261" s="460"/>
      <c r="BLC261" s="460"/>
      <c r="BLD261" s="465"/>
      <c r="BLE261" s="460"/>
      <c r="BLF261" s="460"/>
      <c r="BLG261" s="460"/>
      <c r="BLH261" s="460"/>
      <c r="BLK261" s="460"/>
      <c r="BLL261" s="460"/>
      <c r="BLM261" s="460"/>
      <c r="BLN261" s="460"/>
      <c r="BLO261" s="460"/>
      <c r="BLP261" s="465"/>
      <c r="BLQ261" s="460"/>
      <c r="BLR261" s="460"/>
      <c r="BLS261" s="460"/>
      <c r="BLT261" s="460"/>
      <c r="BLW261" s="460"/>
      <c r="BLX261" s="460"/>
      <c r="BLY261" s="460"/>
      <c r="BLZ261" s="460"/>
      <c r="BMA261" s="460"/>
      <c r="BMB261" s="465"/>
      <c r="BMC261" s="460"/>
      <c r="BMD261" s="460"/>
      <c r="BME261" s="460"/>
      <c r="BMF261" s="460"/>
      <c r="BMI261" s="460"/>
      <c r="BMJ261" s="460"/>
      <c r="BMK261" s="460"/>
      <c r="BML261" s="460"/>
      <c r="BMM261" s="460"/>
      <c r="BMN261" s="465"/>
      <c r="BMO261" s="460"/>
      <c r="BMP261" s="460"/>
      <c r="BMQ261" s="460"/>
      <c r="BMR261" s="460"/>
      <c r="BMU261" s="460"/>
      <c r="BMV261" s="460"/>
      <c r="BMW261" s="460"/>
      <c r="BMX261" s="460"/>
      <c r="BMY261" s="460"/>
      <c r="BMZ261" s="465"/>
      <c r="BNA261" s="460"/>
      <c r="BNB261" s="460"/>
      <c r="BNC261" s="460"/>
      <c r="BND261" s="460"/>
      <c r="BNG261" s="460"/>
      <c r="BNH261" s="460"/>
      <c r="BNI261" s="460"/>
      <c r="BNJ261" s="460"/>
      <c r="BNK261" s="460"/>
      <c r="BNL261" s="465"/>
      <c r="BNM261" s="460"/>
      <c r="BNN261" s="460"/>
      <c r="BNO261" s="460"/>
      <c r="BNP261" s="460"/>
      <c r="BNS261" s="460"/>
      <c r="BNT261" s="460"/>
      <c r="BNU261" s="460"/>
      <c r="BNV261" s="460"/>
      <c r="BNW261" s="460"/>
      <c r="BNX261" s="465"/>
      <c r="BNY261" s="460"/>
      <c r="BNZ261" s="460"/>
      <c r="BOA261" s="460"/>
      <c r="BOB261" s="460"/>
      <c r="BOE261" s="460"/>
      <c r="BOF261" s="460"/>
      <c r="BOG261" s="460"/>
      <c r="BOH261" s="460"/>
      <c r="BOI261" s="460"/>
      <c r="BOJ261" s="465"/>
      <c r="BOK261" s="460"/>
      <c r="BOL261" s="460"/>
      <c r="BOM261" s="460"/>
      <c r="BON261" s="460"/>
      <c r="BOQ261" s="460"/>
      <c r="BOR261" s="460"/>
      <c r="BOS261" s="460"/>
      <c r="BOT261" s="460"/>
      <c r="BOU261" s="460"/>
      <c r="BOV261" s="465"/>
      <c r="BOW261" s="460"/>
      <c r="BOX261" s="460"/>
      <c r="BOY261" s="460"/>
      <c r="BOZ261" s="460"/>
      <c r="BPC261" s="460"/>
      <c r="BPD261" s="460"/>
      <c r="BPE261" s="460"/>
      <c r="BPF261" s="460"/>
      <c r="BPG261" s="460"/>
      <c r="BPH261" s="465"/>
      <c r="BPI261" s="460"/>
      <c r="BPJ261" s="460"/>
      <c r="BPK261" s="460"/>
      <c r="BPL261" s="460"/>
      <c r="BPO261" s="460"/>
      <c r="BPP261" s="460"/>
      <c r="BPQ261" s="460"/>
      <c r="BPR261" s="460"/>
      <c r="BPS261" s="460"/>
      <c r="BPT261" s="465"/>
      <c r="BPU261" s="460"/>
      <c r="BPV261" s="460"/>
      <c r="BPW261" s="460"/>
      <c r="BPX261" s="460"/>
      <c r="BQA261" s="460"/>
      <c r="BQB261" s="460"/>
      <c r="BQC261" s="460"/>
      <c r="BQD261" s="460"/>
      <c r="BQE261" s="460"/>
      <c r="BQF261" s="465"/>
      <c r="BQG261" s="460"/>
      <c r="BQH261" s="460"/>
      <c r="BQI261" s="460"/>
      <c r="BQJ261" s="460"/>
      <c r="BQM261" s="460"/>
      <c r="BQN261" s="460"/>
      <c r="BQO261" s="460"/>
      <c r="BQP261" s="460"/>
      <c r="BQQ261" s="460"/>
      <c r="BQR261" s="465"/>
      <c r="BQS261" s="460"/>
      <c r="BQT261" s="460"/>
      <c r="BQU261" s="460"/>
      <c r="BQV261" s="460"/>
      <c r="BQY261" s="460"/>
      <c r="BQZ261" s="460"/>
      <c r="BRA261" s="460"/>
      <c r="BRB261" s="460"/>
      <c r="BRC261" s="460"/>
      <c r="BRD261" s="465"/>
      <c r="BRE261" s="460"/>
      <c r="BRF261" s="460"/>
      <c r="BRG261" s="460"/>
      <c r="BRH261" s="460"/>
      <c r="BRK261" s="460"/>
      <c r="BRL261" s="460"/>
      <c r="BRM261" s="460"/>
      <c r="BRN261" s="460"/>
      <c r="BRO261" s="460"/>
      <c r="BRP261" s="465"/>
      <c r="BRQ261" s="460"/>
      <c r="BRR261" s="460"/>
      <c r="BRS261" s="460"/>
      <c r="BRT261" s="460"/>
      <c r="BRW261" s="460"/>
      <c r="BRX261" s="460"/>
      <c r="BRY261" s="460"/>
      <c r="BRZ261" s="460"/>
      <c r="BSA261" s="460"/>
      <c r="BSB261" s="465"/>
      <c r="BSC261" s="460"/>
      <c r="BSD261" s="460"/>
      <c r="BSE261" s="460"/>
      <c r="BSF261" s="460"/>
      <c r="BSI261" s="460"/>
      <c r="BSJ261" s="460"/>
      <c r="BSK261" s="460"/>
      <c r="BSL261" s="460"/>
      <c r="BSM261" s="460"/>
      <c r="BSN261" s="465"/>
      <c r="BSO261" s="460"/>
      <c r="BSP261" s="460"/>
      <c r="BSQ261" s="460"/>
      <c r="BSR261" s="460"/>
      <c r="BSU261" s="460"/>
      <c r="BSV261" s="460"/>
      <c r="BSW261" s="460"/>
      <c r="BSX261" s="460"/>
      <c r="BSY261" s="460"/>
      <c r="BSZ261" s="465"/>
      <c r="BTA261" s="460"/>
      <c r="BTB261" s="460"/>
      <c r="BTC261" s="460"/>
      <c r="BTD261" s="460"/>
      <c r="BTG261" s="460"/>
      <c r="BTH261" s="460"/>
      <c r="BTI261" s="460"/>
      <c r="BTJ261" s="460"/>
      <c r="BTK261" s="460"/>
      <c r="BTL261" s="465"/>
      <c r="BTM261" s="460"/>
      <c r="BTN261" s="460"/>
      <c r="BTO261" s="460"/>
      <c r="BTP261" s="460"/>
      <c r="BTS261" s="460"/>
      <c r="BTT261" s="460"/>
      <c r="BTU261" s="460"/>
      <c r="BTV261" s="460"/>
      <c r="BTW261" s="460"/>
      <c r="BTX261" s="465"/>
      <c r="BTY261" s="460"/>
      <c r="BTZ261" s="460"/>
      <c r="BUA261" s="460"/>
      <c r="BUB261" s="460"/>
      <c r="BUE261" s="460"/>
      <c r="BUF261" s="460"/>
      <c r="BUG261" s="460"/>
      <c r="BUH261" s="460"/>
      <c r="BUI261" s="460"/>
      <c r="BUJ261" s="465"/>
      <c r="BUK261" s="460"/>
      <c r="BUL261" s="460"/>
      <c r="BUM261" s="460"/>
      <c r="BUN261" s="460"/>
      <c r="BUQ261" s="460"/>
      <c r="BUR261" s="460"/>
      <c r="BUS261" s="460"/>
      <c r="BUT261" s="460"/>
      <c r="BUU261" s="460"/>
      <c r="BUV261" s="465"/>
      <c r="BUW261" s="460"/>
      <c r="BUX261" s="460"/>
      <c r="BUY261" s="460"/>
      <c r="BUZ261" s="460"/>
      <c r="BVC261" s="460"/>
      <c r="BVD261" s="460"/>
      <c r="BVE261" s="460"/>
      <c r="BVF261" s="460"/>
      <c r="BVG261" s="460"/>
      <c r="BVH261" s="465"/>
      <c r="BVI261" s="460"/>
      <c r="BVJ261" s="460"/>
      <c r="BVK261" s="460"/>
      <c r="BVL261" s="460"/>
      <c r="BVO261" s="460"/>
      <c r="BVP261" s="460"/>
      <c r="BVQ261" s="460"/>
      <c r="BVR261" s="460"/>
      <c r="BVS261" s="460"/>
      <c r="BVT261" s="465"/>
      <c r="BVU261" s="460"/>
      <c r="BVV261" s="460"/>
      <c r="BVW261" s="460"/>
      <c r="BVX261" s="460"/>
      <c r="BWA261" s="460"/>
      <c r="BWB261" s="460"/>
      <c r="BWC261" s="460"/>
      <c r="BWD261" s="460"/>
      <c r="BWE261" s="460"/>
      <c r="BWF261" s="465"/>
      <c r="BWG261" s="460"/>
      <c r="BWH261" s="460"/>
      <c r="BWI261" s="460"/>
      <c r="BWJ261" s="460"/>
      <c r="BWM261" s="460"/>
      <c r="BWN261" s="460"/>
      <c r="BWO261" s="460"/>
      <c r="BWP261" s="460"/>
      <c r="BWQ261" s="460"/>
      <c r="BWR261" s="465"/>
      <c r="BWS261" s="460"/>
      <c r="BWT261" s="460"/>
      <c r="BWU261" s="460"/>
      <c r="BWV261" s="460"/>
      <c r="BWY261" s="460"/>
      <c r="BWZ261" s="460"/>
      <c r="BXA261" s="460"/>
      <c r="BXB261" s="460"/>
      <c r="BXC261" s="460"/>
      <c r="BXD261" s="465"/>
      <c r="BXE261" s="460"/>
      <c r="BXF261" s="460"/>
      <c r="BXG261" s="460"/>
      <c r="BXH261" s="460"/>
      <c r="BXK261" s="460"/>
      <c r="BXL261" s="460"/>
      <c r="BXM261" s="460"/>
      <c r="BXN261" s="460"/>
      <c r="BXO261" s="460"/>
      <c r="BXP261" s="465"/>
      <c r="BXQ261" s="460"/>
      <c r="BXR261" s="460"/>
      <c r="BXS261" s="460"/>
      <c r="BXT261" s="460"/>
      <c r="BXW261" s="460"/>
      <c r="BXX261" s="460"/>
      <c r="BXY261" s="460"/>
      <c r="BXZ261" s="460"/>
      <c r="BYA261" s="460"/>
      <c r="BYB261" s="465"/>
      <c r="BYC261" s="460"/>
      <c r="BYD261" s="460"/>
      <c r="BYE261" s="460"/>
      <c r="BYF261" s="460"/>
      <c r="BYI261" s="460"/>
      <c r="BYJ261" s="460"/>
      <c r="BYK261" s="460"/>
      <c r="BYL261" s="460"/>
      <c r="BYM261" s="460"/>
      <c r="BYN261" s="465"/>
      <c r="BYO261" s="460"/>
      <c r="BYP261" s="460"/>
      <c r="BYQ261" s="460"/>
      <c r="BYR261" s="460"/>
      <c r="BYU261" s="460"/>
      <c r="BYV261" s="460"/>
      <c r="BYW261" s="460"/>
      <c r="BYX261" s="460"/>
      <c r="BYY261" s="460"/>
      <c r="BYZ261" s="465"/>
      <c r="BZA261" s="460"/>
      <c r="BZB261" s="460"/>
      <c r="BZC261" s="460"/>
      <c r="BZD261" s="460"/>
      <c r="BZG261" s="460"/>
      <c r="BZH261" s="460"/>
      <c r="BZI261" s="460"/>
      <c r="BZJ261" s="460"/>
      <c r="BZK261" s="460"/>
      <c r="BZL261" s="465"/>
      <c r="BZM261" s="460"/>
      <c r="BZN261" s="460"/>
      <c r="BZO261" s="460"/>
      <c r="BZP261" s="460"/>
      <c r="BZS261" s="460"/>
      <c r="BZT261" s="460"/>
      <c r="BZU261" s="460"/>
      <c r="BZV261" s="460"/>
      <c r="BZW261" s="460"/>
      <c r="BZX261" s="465"/>
      <c r="BZY261" s="460"/>
      <c r="BZZ261" s="460"/>
      <c r="CAA261" s="460"/>
      <c r="CAB261" s="460"/>
      <c r="CAE261" s="460"/>
      <c r="CAF261" s="460"/>
      <c r="CAG261" s="460"/>
      <c r="CAH261" s="460"/>
      <c r="CAI261" s="460"/>
      <c r="CAJ261" s="465"/>
      <c r="CAK261" s="460"/>
      <c r="CAL261" s="460"/>
      <c r="CAM261" s="460"/>
      <c r="CAN261" s="460"/>
      <c r="CAQ261" s="460"/>
      <c r="CAR261" s="460"/>
      <c r="CAS261" s="460"/>
      <c r="CAT261" s="460"/>
      <c r="CAU261" s="460"/>
      <c r="CAV261" s="465"/>
      <c r="CAW261" s="460"/>
      <c r="CAX261" s="460"/>
      <c r="CAY261" s="460"/>
      <c r="CAZ261" s="460"/>
      <c r="CBC261" s="460"/>
      <c r="CBD261" s="460"/>
      <c r="CBE261" s="460"/>
      <c r="CBF261" s="460"/>
      <c r="CBG261" s="460"/>
      <c r="CBH261" s="465"/>
      <c r="CBI261" s="460"/>
      <c r="CBJ261" s="460"/>
      <c r="CBK261" s="460"/>
      <c r="CBL261" s="460"/>
      <c r="CBO261" s="460"/>
      <c r="CBP261" s="460"/>
      <c r="CBQ261" s="460"/>
      <c r="CBR261" s="460"/>
      <c r="CBS261" s="460"/>
      <c r="CBT261" s="465"/>
      <c r="CBU261" s="460"/>
      <c r="CBV261" s="460"/>
      <c r="CBW261" s="460"/>
      <c r="CBX261" s="460"/>
      <c r="CCA261" s="460"/>
      <c r="CCB261" s="460"/>
      <c r="CCC261" s="460"/>
      <c r="CCD261" s="460"/>
      <c r="CCE261" s="460"/>
      <c r="CCF261" s="465"/>
      <c r="CCG261" s="460"/>
      <c r="CCH261" s="460"/>
      <c r="CCI261" s="460"/>
      <c r="CCJ261" s="460"/>
      <c r="CCM261" s="460"/>
      <c r="CCN261" s="460"/>
      <c r="CCO261" s="460"/>
      <c r="CCP261" s="460"/>
      <c r="CCQ261" s="460"/>
      <c r="CCR261" s="465"/>
      <c r="CCS261" s="460"/>
      <c r="CCT261" s="460"/>
      <c r="CCU261" s="460"/>
      <c r="CCV261" s="460"/>
      <c r="CCY261" s="460"/>
      <c r="CCZ261" s="460"/>
      <c r="CDA261" s="460"/>
      <c r="CDB261" s="460"/>
      <c r="CDC261" s="460"/>
      <c r="CDD261" s="465"/>
      <c r="CDE261" s="460"/>
      <c r="CDF261" s="460"/>
      <c r="CDG261" s="460"/>
      <c r="CDH261" s="460"/>
      <c r="CDK261" s="460"/>
      <c r="CDL261" s="460"/>
      <c r="CDM261" s="460"/>
      <c r="CDN261" s="460"/>
      <c r="CDO261" s="460"/>
      <c r="CDP261" s="465"/>
      <c r="CDQ261" s="460"/>
      <c r="CDR261" s="460"/>
      <c r="CDS261" s="460"/>
      <c r="CDT261" s="460"/>
      <c r="CDW261" s="460"/>
      <c r="CDX261" s="460"/>
      <c r="CDY261" s="460"/>
      <c r="CDZ261" s="460"/>
      <c r="CEA261" s="460"/>
      <c r="CEB261" s="465"/>
      <c r="CEC261" s="460"/>
      <c r="CED261" s="460"/>
      <c r="CEE261" s="460"/>
      <c r="CEF261" s="460"/>
      <c r="CEI261" s="460"/>
      <c r="CEJ261" s="460"/>
      <c r="CEK261" s="460"/>
      <c r="CEL261" s="460"/>
      <c r="CEM261" s="460"/>
      <c r="CEN261" s="465"/>
      <c r="CEO261" s="460"/>
      <c r="CEP261" s="460"/>
      <c r="CEQ261" s="460"/>
      <c r="CER261" s="460"/>
      <c r="CEU261" s="460"/>
      <c r="CEV261" s="460"/>
      <c r="CEW261" s="460"/>
      <c r="CEX261" s="460"/>
      <c r="CEY261" s="460"/>
      <c r="CEZ261" s="465"/>
      <c r="CFA261" s="460"/>
      <c r="CFB261" s="460"/>
      <c r="CFC261" s="460"/>
      <c r="CFD261" s="460"/>
      <c r="CFG261" s="460"/>
      <c r="CFH261" s="460"/>
      <c r="CFI261" s="460"/>
      <c r="CFJ261" s="460"/>
      <c r="CFK261" s="460"/>
      <c r="CFL261" s="465"/>
      <c r="CFM261" s="460"/>
      <c r="CFN261" s="460"/>
      <c r="CFO261" s="460"/>
      <c r="CFP261" s="460"/>
      <c r="CFS261" s="460"/>
      <c r="CFT261" s="460"/>
      <c r="CFU261" s="460"/>
      <c r="CFV261" s="460"/>
      <c r="CFW261" s="460"/>
      <c r="CFX261" s="465"/>
      <c r="CFY261" s="460"/>
      <c r="CFZ261" s="460"/>
      <c r="CGA261" s="460"/>
      <c r="CGB261" s="460"/>
      <c r="CGE261" s="460"/>
      <c r="CGF261" s="460"/>
      <c r="CGG261" s="460"/>
      <c r="CGH261" s="460"/>
      <c r="CGI261" s="460"/>
      <c r="CGJ261" s="465"/>
      <c r="CGK261" s="460"/>
      <c r="CGL261" s="460"/>
      <c r="CGM261" s="460"/>
      <c r="CGN261" s="460"/>
      <c r="CGQ261" s="460"/>
      <c r="CGR261" s="460"/>
      <c r="CGS261" s="460"/>
      <c r="CGT261" s="460"/>
      <c r="CGU261" s="460"/>
      <c r="CGV261" s="465"/>
      <c r="CGW261" s="460"/>
      <c r="CGX261" s="460"/>
      <c r="CGY261" s="460"/>
      <c r="CGZ261" s="460"/>
      <c r="CHC261" s="460"/>
      <c r="CHD261" s="460"/>
      <c r="CHE261" s="460"/>
      <c r="CHF261" s="460"/>
      <c r="CHG261" s="460"/>
      <c r="CHH261" s="465"/>
      <c r="CHI261" s="460"/>
      <c r="CHJ261" s="460"/>
      <c r="CHK261" s="460"/>
      <c r="CHL261" s="460"/>
      <c r="CHO261" s="460"/>
      <c r="CHP261" s="460"/>
      <c r="CHQ261" s="460"/>
      <c r="CHR261" s="460"/>
      <c r="CHS261" s="460"/>
      <c r="CHT261" s="465"/>
      <c r="CHU261" s="460"/>
      <c r="CHV261" s="460"/>
      <c r="CHW261" s="460"/>
      <c r="CHX261" s="460"/>
      <c r="CIA261" s="460"/>
      <c r="CIB261" s="460"/>
      <c r="CIC261" s="460"/>
      <c r="CID261" s="460"/>
      <c r="CIE261" s="460"/>
      <c r="CIF261" s="465"/>
      <c r="CIG261" s="460"/>
      <c r="CIH261" s="460"/>
      <c r="CII261" s="460"/>
      <c r="CIJ261" s="460"/>
      <c r="CIM261" s="460"/>
      <c r="CIN261" s="460"/>
      <c r="CIO261" s="460"/>
      <c r="CIP261" s="460"/>
      <c r="CIQ261" s="460"/>
      <c r="CIR261" s="465"/>
      <c r="CIS261" s="460"/>
      <c r="CIT261" s="460"/>
      <c r="CIU261" s="460"/>
      <c r="CIV261" s="460"/>
      <c r="CIY261" s="460"/>
      <c r="CIZ261" s="460"/>
      <c r="CJA261" s="460"/>
      <c r="CJB261" s="460"/>
      <c r="CJC261" s="460"/>
      <c r="CJD261" s="465"/>
      <c r="CJE261" s="460"/>
      <c r="CJF261" s="460"/>
      <c r="CJG261" s="460"/>
      <c r="CJH261" s="460"/>
      <c r="CJK261" s="460"/>
      <c r="CJL261" s="460"/>
      <c r="CJM261" s="460"/>
      <c r="CJN261" s="460"/>
      <c r="CJO261" s="460"/>
      <c r="CJP261" s="465"/>
      <c r="CJQ261" s="460"/>
      <c r="CJR261" s="460"/>
      <c r="CJS261" s="460"/>
      <c r="CJT261" s="460"/>
      <c r="CJW261" s="460"/>
      <c r="CJX261" s="460"/>
      <c r="CJY261" s="460"/>
      <c r="CJZ261" s="460"/>
      <c r="CKA261" s="460"/>
      <c r="CKB261" s="465"/>
      <c r="CKC261" s="460"/>
      <c r="CKD261" s="460"/>
      <c r="CKE261" s="460"/>
      <c r="CKF261" s="460"/>
      <c r="CKI261" s="460"/>
      <c r="CKJ261" s="460"/>
      <c r="CKK261" s="460"/>
      <c r="CKL261" s="460"/>
      <c r="CKM261" s="460"/>
      <c r="CKN261" s="465"/>
      <c r="CKO261" s="460"/>
      <c r="CKP261" s="460"/>
      <c r="CKQ261" s="460"/>
      <c r="CKR261" s="460"/>
      <c r="CKU261" s="460"/>
      <c r="CKV261" s="460"/>
      <c r="CKW261" s="460"/>
      <c r="CKX261" s="460"/>
      <c r="CKY261" s="460"/>
      <c r="CKZ261" s="465"/>
      <c r="CLA261" s="460"/>
      <c r="CLB261" s="460"/>
      <c r="CLC261" s="460"/>
      <c r="CLD261" s="460"/>
      <c r="CLG261" s="460"/>
      <c r="CLH261" s="460"/>
      <c r="CLI261" s="460"/>
      <c r="CLJ261" s="460"/>
      <c r="CLK261" s="460"/>
      <c r="CLL261" s="465"/>
      <c r="CLM261" s="460"/>
      <c r="CLN261" s="460"/>
      <c r="CLO261" s="460"/>
      <c r="CLP261" s="460"/>
      <c r="CLS261" s="460"/>
      <c r="CLT261" s="460"/>
      <c r="CLU261" s="460"/>
      <c r="CLV261" s="460"/>
      <c r="CLW261" s="460"/>
      <c r="CLX261" s="465"/>
      <c r="CLY261" s="460"/>
      <c r="CLZ261" s="460"/>
      <c r="CMA261" s="460"/>
      <c r="CMB261" s="460"/>
      <c r="CME261" s="460"/>
      <c r="CMF261" s="460"/>
      <c r="CMG261" s="460"/>
      <c r="CMH261" s="460"/>
      <c r="CMI261" s="460"/>
      <c r="CMJ261" s="465"/>
      <c r="CMK261" s="460"/>
      <c r="CML261" s="460"/>
      <c r="CMM261" s="460"/>
      <c r="CMN261" s="460"/>
      <c r="CMQ261" s="460"/>
      <c r="CMR261" s="460"/>
      <c r="CMS261" s="460"/>
      <c r="CMT261" s="460"/>
      <c r="CMU261" s="460"/>
      <c r="CMV261" s="465"/>
      <c r="CMW261" s="460"/>
      <c r="CMX261" s="460"/>
      <c r="CMY261" s="460"/>
      <c r="CMZ261" s="460"/>
      <c r="CNC261" s="460"/>
      <c r="CND261" s="460"/>
      <c r="CNE261" s="460"/>
      <c r="CNF261" s="460"/>
      <c r="CNG261" s="460"/>
      <c r="CNH261" s="465"/>
      <c r="CNI261" s="460"/>
      <c r="CNJ261" s="460"/>
      <c r="CNK261" s="460"/>
      <c r="CNL261" s="460"/>
      <c r="CNO261" s="460"/>
      <c r="CNP261" s="460"/>
      <c r="CNQ261" s="460"/>
      <c r="CNR261" s="460"/>
      <c r="CNS261" s="460"/>
      <c r="CNT261" s="465"/>
      <c r="CNU261" s="460"/>
      <c r="CNV261" s="460"/>
      <c r="CNW261" s="460"/>
      <c r="CNX261" s="460"/>
      <c r="COA261" s="460"/>
      <c r="COB261" s="460"/>
      <c r="COC261" s="460"/>
      <c r="COD261" s="460"/>
      <c r="COE261" s="460"/>
      <c r="COF261" s="465"/>
      <c r="COG261" s="460"/>
      <c r="COH261" s="460"/>
      <c r="COI261" s="460"/>
      <c r="COJ261" s="460"/>
      <c r="COM261" s="460"/>
      <c r="CON261" s="460"/>
      <c r="COO261" s="460"/>
      <c r="COP261" s="460"/>
      <c r="COQ261" s="460"/>
      <c r="COR261" s="465"/>
      <c r="COS261" s="460"/>
      <c r="COT261" s="460"/>
      <c r="COU261" s="460"/>
      <c r="COV261" s="460"/>
      <c r="COY261" s="460"/>
      <c r="COZ261" s="460"/>
      <c r="CPA261" s="460"/>
      <c r="CPB261" s="460"/>
      <c r="CPC261" s="460"/>
      <c r="CPD261" s="465"/>
      <c r="CPE261" s="460"/>
      <c r="CPF261" s="460"/>
      <c r="CPG261" s="460"/>
      <c r="CPH261" s="460"/>
      <c r="CPK261" s="460"/>
      <c r="CPL261" s="460"/>
      <c r="CPM261" s="460"/>
      <c r="CPN261" s="460"/>
      <c r="CPO261" s="460"/>
      <c r="CPP261" s="465"/>
      <c r="CPQ261" s="460"/>
      <c r="CPR261" s="460"/>
      <c r="CPS261" s="460"/>
      <c r="CPT261" s="460"/>
      <c r="CPW261" s="460"/>
      <c r="CPX261" s="460"/>
      <c r="CPY261" s="460"/>
      <c r="CPZ261" s="460"/>
      <c r="CQA261" s="460"/>
      <c r="CQB261" s="465"/>
      <c r="CQC261" s="460"/>
      <c r="CQD261" s="460"/>
      <c r="CQE261" s="460"/>
      <c r="CQF261" s="460"/>
      <c r="CQI261" s="460"/>
      <c r="CQJ261" s="460"/>
      <c r="CQK261" s="460"/>
      <c r="CQL261" s="460"/>
      <c r="CQM261" s="460"/>
      <c r="CQN261" s="465"/>
      <c r="CQO261" s="460"/>
      <c r="CQP261" s="460"/>
      <c r="CQQ261" s="460"/>
      <c r="CQR261" s="460"/>
      <c r="CQU261" s="460"/>
      <c r="CQV261" s="460"/>
      <c r="CQW261" s="460"/>
      <c r="CQX261" s="460"/>
      <c r="CQY261" s="460"/>
      <c r="CQZ261" s="465"/>
      <c r="CRA261" s="460"/>
      <c r="CRB261" s="460"/>
      <c r="CRC261" s="460"/>
      <c r="CRD261" s="460"/>
      <c r="CRG261" s="460"/>
      <c r="CRH261" s="460"/>
      <c r="CRI261" s="460"/>
      <c r="CRJ261" s="460"/>
      <c r="CRK261" s="460"/>
      <c r="CRL261" s="465"/>
      <c r="CRM261" s="460"/>
      <c r="CRN261" s="460"/>
      <c r="CRO261" s="460"/>
      <c r="CRP261" s="460"/>
      <c r="CRS261" s="460"/>
      <c r="CRT261" s="460"/>
      <c r="CRU261" s="460"/>
      <c r="CRV261" s="460"/>
      <c r="CRW261" s="460"/>
      <c r="CRX261" s="465"/>
      <c r="CRY261" s="460"/>
      <c r="CRZ261" s="460"/>
      <c r="CSA261" s="460"/>
      <c r="CSB261" s="460"/>
      <c r="CSE261" s="460"/>
      <c r="CSF261" s="460"/>
      <c r="CSG261" s="460"/>
      <c r="CSH261" s="460"/>
      <c r="CSI261" s="460"/>
      <c r="CSJ261" s="465"/>
      <c r="CSK261" s="460"/>
      <c r="CSL261" s="460"/>
      <c r="CSM261" s="460"/>
      <c r="CSN261" s="460"/>
      <c r="CSQ261" s="460"/>
      <c r="CSR261" s="460"/>
      <c r="CSS261" s="460"/>
      <c r="CST261" s="460"/>
      <c r="CSU261" s="460"/>
      <c r="CSV261" s="465"/>
      <c r="CSW261" s="460"/>
      <c r="CSX261" s="460"/>
      <c r="CSY261" s="460"/>
      <c r="CSZ261" s="460"/>
      <c r="CTC261" s="460"/>
      <c r="CTD261" s="460"/>
      <c r="CTE261" s="460"/>
      <c r="CTF261" s="460"/>
      <c r="CTG261" s="460"/>
      <c r="CTH261" s="465"/>
      <c r="CTI261" s="460"/>
      <c r="CTJ261" s="460"/>
      <c r="CTK261" s="460"/>
      <c r="CTL261" s="460"/>
      <c r="CTO261" s="460"/>
      <c r="CTP261" s="460"/>
      <c r="CTQ261" s="460"/>
      <c r="CTR261" s="460"/>
      <c r="CTS261" s="460"/>
      <c r="CTT261" s="465"/>
      <c r="CTU261" s="460"/>
      <c r="CTV261" s="460"/>
      <c r="CTW261" s="460"/>
      <c r="CTX261" s="460"/>
      <c r="CUA261" s="460"/>
      <c r="CUB261" s="460"/>
      <c r="CUC261" s="460"/>
      <c r="CUD261" s="460"/>
      <c r="CUE261" s="460"/>
      <c r="CUF261" s="465"/>
      <c r="CUG261" s="460"/>
      <c r="CUH261" s="460"/>
      <c r="CUI261" s="460"/>
      <c r="CUJ261" s="460"/>
      <c r="CUM261" s="460"/>
      <c r="CUN261" s="460"/>
      <c r="CUO261" s="460"/>
      <c r="CUP261" s="460"/>
      <c r="CUQ261" s="460"/>
      <c r="CUR261" s="465"/>
      <c r="CUS261" s="460"/>
      <c r="CUT261" s="460"/>
      <c r="CUU261" s="460"/>
      <c r="CUV261" s="460"/>
      <c r="CUY261" s="460"/>
      <c r="CUZ261" s="460"/>
      <c r="CVA261" s="460"/>
      <c r="CVB261" s="460"/>
      <c r="CVC261" s="460"/>
      <c r="CVD261" s="465"/>
      <c r="CVE261" s="460"/>
      <c r="CVF261" s="460"/>
      <c r="CVG261" s="460"/>
      <c r="CVH261" s="460"/>
      <c r="CVK261" s="460"/>
      <c r="CVL261" s="460"/>
      <c r="CVM261" s="460"/>
      <c r="CVN261" s="460"/>
      <c r="CVO261" s="460"/>
      <c r="CVP261" s="465"/>
      <c r="CVQ261" s="460"/>
      <c r="CVR261" s="460"/>
      <c r="CVS261" s="460"/>
      <c r="CVT261" s="460"/>
      <c r="CVW261" s="460"/>
      <c r="CVX261" s="460"/>
      <c r="CVY261" s="460"/>
      <c r="CVZ261" s="460"/>
      <c r="CWA261" s="460"/>
      <c r="CWB261" s="465"/>
      <c r="CWC261" s="460"/>
      <c r="CWD261" s="460"/>
      <c r="CWE261" s="460"/>
      <c r="CWF261" s="460"/>
      <c r="CWI261" s="460"/>
      <c r="CWJ261" s="460"/>
      <c r="CWK261" s="460"/>
      <c r="CWL261" s="460"/>
      <c r="CWM261" s="460"/>
      <c r="CWN261" s="465"/>
      <c r="CWO261" s="460"/>
      <c r="CWP261" s="460"/>
      <c r="CWQ261" s="460"/>
      <c r="CWR261" s="460"/>
      <c r="CWU261" s="460"/>
      <c r="CWV261" s="460"/>
      <c r="CWW261" s="460"/>
      <c r="CWX261" s="460"/>
      <c r="CWY261" s="460"/>
      <c r="CWZ261" s="465"/>
      <c r="CXA261" s="460"/>
      <c r="CXB261" s="460"/>
      <c r="CXC261" s="460"/>
      <c r="CXD261" s="460"/>
      <c r="CXG261" s="460"/>
      <c r="CXH261" s="460"/>
      <c r="CXI261" s="460"/>
      <c r="CXJ261" s="460"/>
      <c r="CXK261" s="460"/>
      <c r="CXL261" s="465"/>
      <c r="CXM261" s="460"/>
      <c r="CXN261" s="460"/>
      <c r="CXO261" s="460"/>
      <c r="CXP261" s="460"/>
      <c r="CXS261" s="460"/>
      <c r="CXT261" s="460"/>
      <c r="CXU261" s="460"/>
      <c r="CXV261" s="460"/>
      <c r="CXW261" s="460"/>
      <c r="CXX261" s="465"/>
      <c r="CXY261" s="460"/>
      <c r="CXZ261" s="460"/>
      <c r="CYA261" s="460"/>
      <c r="CYB261" s="460"/>
      <c r="CYE261" s="460"/>
      <c r="CYF261" s="460"/>
      <c r="CYG261" s="460"/>
      <c r="CYH261" s="460"/>
      <c r="CYI261" s="460"/>
      <c r="CYJ261" s="465"/>
      <c r="CYK261" s="460"/>
      <c r="CYL261" s="460"/>
      <c r="CYM261" s="460"/>
      <c r="CYN261" s="460"/>
      <c r="CYQ261" s="460"/>
      <c r="CYR261" s="460"/>
      <c r="CYS261" s="460"/>
      <c r="CYT261" s="460"/>
      <c r="CYU261" s="460"/>
      <c r="CYV261" s="465"/>
      <c r="CYW261" s="460"/>
      <c r="CYX261" s="460"/>
      <c r="CYY261" s="460"/>
      <c r="CYZ261" s="460"/>
      <c r="CZC261" s="460"/>
      <c r="CZD261" s="460"/>
      <c r="CZE261" s="460"/>
      <c r="CZF261" s="460"/>
      <c r="CZG261" s="460"/>
      <c r="CZH261" s="465"/>
      <c r="CZI261" s="460"/>
      <c r="CZJ261" s="460"/>
      <c r="CZK261" s="460"/>
      <c r="CZL261" s="460"/>
      <c r="CZO261" s="460"/>
      <c r="CZP261" s="460"/>
      <c r="CZQ261" s="460"/>
      <c r="CZR261" s="460"/>
      <c r="CZS261" s="460"/>
      <c r="CZT261" s="465"/>
      <c r="CZU261" s="460"/>
      <c r="CZV261" s="460"/>
      <c r="CZW261" s="460"/>
      <c r="CZX261" s="460"/>
      <c r="DAA261" s="460"/>
      <c r="DAB261" s="460"/>
      <c r="DAC261" s="460"/>
      <c r="DAD261" s="460"/>
      <c r="DAE261" s="460"/>
      <c r="DAF261" s="465"/>
      <c r="DAG261" s="460"/>
      <c r="DAH261" s="460"/>
      <c r="DAI261" s="460"/>
      <c r="DAJ261" s="460"/>
      <c r="DAM261" s="460"/>
      <c r="DAN261" s="460"/>
      <c r="DAO261" s="460"/>
      <c r="DAP261" s="460"/>
      <c r="DAQ261" s="460"/>
      <c r="DAR261" s="465"/>
      <c r="DAS261" s="460"/>
      <c r="DAT261" s="460"/>
      <c r="DAU261" s="460"/>
      <c r="DAV261" s="460"/>
      <c r="DAY261" s="460"/>
      <c r="DAZ261" s="460"/>
      <c r="DBA261" s="460"/>
      <c r="DBB261" s="460"/>
      <c r="DBC261" s="460"/>
      <c r="DBD261" s="465"/>
      <c r="DBE261" s="460"/>
      <c r="DBF261" s="460"/>
      <c r="DBG261" s="460"/>
      <c r="DBH261" s="460"/>
      <c r="DBK261" s="460"/>
      <c r="DBL261" s="460"/>
      <c r="DBM261" s="460"/>
      <c r="DBN261" s="460"/>
      <c r="DBO261" s="460"/>
      <c r="DBP261" s="465"/>
      <c r="DBQ261" s="460"/>
      <c r="DBR261" s="460"/>
      <c r="DBS261" s="460"/>
      <c r="DBT261" s="460"/>
      <c r="DBW261" s="460"/>
      <c r="DBX261" s="460"/>
      <c r="DBY261" s="460"/>
      <c r="DBZ261" s="460"/>
      <c r="DCA261" s="460"/>
      <c r="DCB261" s="465"/>
      <c r="DCC261" s="460"/>
      <c r="DCD261" s="460"/>
      <c r="DCE261" s="460"/>
      <c r="DCF261" s="460"/>
      <c r="DCI261" s="460"/>
      <c r="DCJ261" s="460"/>
      <c r="DCK261" s="460"/>
      <c r="DCL261" s="460"/>
      <c r="DCM261" s="460"/>
      <c r="DCN261" s="465"/>
      <c r="DCO261" s="460"/>
      <c r="DCP261" s="460"/>
      <c r="DCQ261" s="460"/>
      <c r="DCR261" s="460"/>
      <c r="DCU261" s="460"/>
      <c r="DCV261" s="460"/>
      <c r="DCW261" s="460"/>
      <c r="DCX261" s="460"/>
      <c r="DCY261" s="460"/>
      <c r="DCZ261" s="465"/>
      <c r="DDA261" s="460"/>
      <c r="DDB261" s="460"/>
      <c r="DDC261" s="460"/>
      <c r="DDD261" s="460"/>
      <c r="DDG261" s="460"/>
      <c r="DDH261" s="460"/>
      <c r="DDI261" s="460"/>
      <c r="DDJ261" s="460"/>
      <c r="DDK261" s="460"/>
      <c r="DDL261" s="465"/>
      <c r="DDM261" s="460"/>
      <c r="DDN261" s="460"/>
      <c r="DDO261" s="460"/>
      <c r="DDP261" s="460"/>
      <c r="DDS261" s="460"/>
      <c r="DDT261" s="460"/>
      <c r="DDU261" s="460"/>
      <c r="DDV261" s="460"/>
      <c r="DDW261" s="460"/>
      <c r="DDX261" s="465"/>
      <c r="DDY261" s="460"/>
      <c r="DDZ261" s="460"/>
      <c r="DEA261" s="460"/>
      <c r="DEB261" s="460"/>
      <c r="DEE261" s="460"/>
      <c r="DEF261" s="460"/>
      <c r="DEG261" s="460"/>
      <c r="DEH261" s="460"/>
      <c r="DEI261" s="460"/>
      <c r="DEJ261" s="465"/>
      <c r="DEK261" s="460"/>
      <c r="DEL261" s="460"/>
      <c r="DEM261" s="460"/>
      <c r="DEN261" s="460"/>
      <c r="DEQ261" s="460"/>
      <c r="DER261" s="460"/>
      <c r="DES261" s="460"/>
      <c r="DET261" s="460"/>
      <c r="DEU261" s="460"/>
      <c r="DEV261" s="465"/>
      <c r="DEW261" s="460"/>
      <c r="DEX261" s="460"/>
      <c r="DEY261" s="460"/>
      <c r="DEZ261" s="460"/>
      <c r="DFC261" s="460"/>
      <c r="DFD261" s="460"/>
      <c r="DFE261" s="460"/>
      <c r="DFF261" s="460"/>
      <c r="DFG261" s="460"/>
      <c r="DFH261" s="465"/>
      <c r="DFI261" s="460"/>
      <c r="DFJ261" s="460"/>
      <c r="DFK261" s="460"/>
      <c r="DFL261" s="460"/>
      <c r="DFO261" s="460"/>
      <c r="DFP261" s="460"/>
      <c r="DFQ261" s="460"/>
      <c r="DFR261" s="460"/>
      <c r="DFS261" s="460"/>
      <c r="DFT261" s="465"/>
      <c r="DFU261" s="460"/>
      <c r="DFV261" s="460"/>
      <c r="DFW261" s="460"/>
      <c r="DFX261" s="460"/>
      <c r="DGA261" s="460"/>
      <c r="DGB261" s="460"/>
      <c r="DGC261" s="460"/>
      <c r="DGD261" s="460"/>
      <c r="DGE261" s="460"/>
      <c r="DGF261" s="465"/>
      <c r="DGG261" s="460"/>
      <c r="DGH261" s="460"/>
      <c r="DGI261" s="460"/>
      <c r="DGJ261" s="460"/>
      <c r="DGM261" s="460"/>
      <c r="DGN261" s="460"/>
      <c r="DGO261" s="460"/>
      <c r="DGP261" s="460"/>
      <c r="DGQ261" s="460"/>
      <c r="DGR261" s="465"/>
      <c r="DGS261" s="460"/>
      <c r="DGT261" s="460"/>
      <c r="DGU261" s="460"/>
      <c r="DGV261" s="460"/>
      <c r="DGY261" s="460"/>
      <c r="DGZ261" s="460"/>
      <c r="DHA261" s="460"/>
      <c r="DHB261" s="460"/>
      <c r="DHC261" s="460"/>
      <c r="DHD261" s="465"/>
      <c r="DHE261" s="460"/>
      <c r="DHF261" s="460"/>
      <c r="DHG261" s="460"/>
      <c r="DHH261" s="460"/>
      <c r="DHK261" s="460"/>
      <c r="DHL261" s="460"/>
      <c r="DHM261" s="460"/>
      <c r="DHN261" s="460"/>
      <c r="DHO261" s="460"/>
      <c r="DHP261" s="465"/>
      <c r="DHQ261" s="460"/>
      <c r="DHR261" s="460"/>
      <c r="DHS261" s="460"/>
      <c r="DHT261" s="460"/>
      <c r="DHW261" s="460"/>
      <c r="DHX261" s="460"/>
      <c r="DHY261" s="460"/>
      <c r="DHZ261" s="460"/>
      <c r="DIA261" s="460"/>
      <c r="DIB261" s="465"/>
      <c r="DIC261" s="460"/>
      <c r="DID261" s="460"/>
      <c r="DIE261" s="460"/>
      <c r="DIF261" s="460"/>
      <c r="DII261" s="460"/>
      <c r="DIJ261" s="460"/>
      <c r="DIK261" s="460"/>
      <c r="DIL261" s="460"/>
      <c r="DIM261" s="460"/>
      <c r="DIN261" s="465"/>
      <c r="DIO261" s="460"/>
      <c r="DIP261" s="460"/>
      <c r="DIQ261" s="460"/>
      <c r="DIR261" s="460"/>
      <c r="DIU261" s="460"/>
      <c r="DIV261" s="460"/>
      <c r="DIW261" s="460"/>
      <c r="DIX261" s="460"/>
      <c r="DIY261" s="460"/>
      <c r="DIZ261" s="465"/>
      <c r="DJA261" s="460"/>
      <c r="DJB261" s="460"/>
      <c r="DJC261" s="460"/>
      <c r="DJD261" s="460"/>
      <c r="DJG261" s="460"/>
      <c r="DJH261" s="460"/>
      <c r="DJI261" s="460"/>
      <c r="DJJ261" s="460"/>
      <c r="DJK261" s="460"/>
      <c r="DJL261" s="465"/>
      <c r="DJM261" s="460"/>
      <c r="DJN261" s="460"/>
      <c r="DJO261" s="460"/>
      <c r="DJP261" s="460"/>
      <c r="DJS261" s="460"/>
      <c r="DJT261" s="460"/>
      <c r="DJU261" s="460"/>
      <c r="DJV261" s="460"/>
      <c r="DJW261" s="460"/>
      <c r="DJX261" s="465"/>
      <c r="DJY261" s="460"/>
      <c r="DJZ261" s="460"/>
      <c r="DKA261" s="460"/>
      <c r="DKB261" s="460"/>
      <c r="DKE261" s="460"/>
      <c r="DKF261" s="460"/>
      <c r="DKG261" s="460"/>
      <c r="DKH261" s="460"/>
      <c r="DKI261" s="460"/>
      <c r="DKJ261" s="465"/>
      <c r="DKK261" s="460"/>
      <c r="DKL261" s="460"/>
      <c r="DKM261" s="460"/>
      <c r="DKN261" s="460"/>
      <c r="DKQ261" s="460"/>
      <c r="DKR261" s="460"/>
      <c r="DKS261" s="460"/>
      <c r="DKT261" s="460"/>
      <c r="DKU261" s="460"/>
      <c r="DKV261" s="465"/>
      <c r="DKW261" s="460"/>
      <c r="DKX261" s="460"/>
      <c r="DKY261" s="460"/>
      <c r="DKZ261" s="460"/>
      <c r="DLC261" s="460"/>
      <c r="DLD261" s="460"/>
      <c r="DLE261" s="460"/>
      <c r="DLF261" s="460"/>
      <c r="DLG261" s="460"/>
      <c r="DLH261" s="465"/>
      <c r="DLI261" s="460"/>
      <c r="DLJ261" s="460"/>
      <c r="DLK261" s="460"/>
      <c r="DLL261" s="460"/>
      <c r="DLO261" s="460"/>
      <c r="DLP261" s="460"/>
      <c r="DLQ261" s="460"/>
      <c r="DLR261" s="460"/>
      <c r="DLS261" s="460"/>
      <c r="DLT261" s="465"/>
      <c r="DLU261" s="460"/>
      <c r="DLV261" s="460"/>
      <c r="DLW261" s="460"/>
      <c r="DLX261" s="460"/>
      <c r="DMA261" s="460"/>
      <c r="DMB261" s="460"/>
      <c r="DMC261" s="460"/>
      <c r="DMD261" s="460"/>
      <c r="DME261" s="460"/>
      <c r="DMF261" s="465"/>
      <c r="DMG261" s="460"/>
      <c r="DMH261" s="460"/>
      <c r="DMI261" s="460"/>
      <c r="DMJ261" s="460"/>
      <c r="DMM261" s="460"/>
      <c r="DMN261" s="460"/>
      <c r="DMO261" s="460"/>
      <c r="DMP261" s="460"/>
      <c r="DMQ261" s="460"/>
      <c r="DMR261" s="465"/>
      <c r="DMS261" s="460"/>
      <c r="DMT261" s="460"/>
      <c r="DMU261" s="460"/>
      <c r="DMV261" s="460"/>
      <c r="DMY261" s="460"/>
      <c r="DMZ261" s="460"/>
      <c r="DNA261" s="460"/>
      <c r="DNB261" s="460"/>
      <c r="DNC261" s="460"/>
      <c r="DND261" s="465"/>
      <c r="DNE261" s="460"/>
      <c r="DNF261" s="460"/>
      <c r="DNG261" s="460"/>
      <c r="DNH261" s="460"/>
      <c r="DNK261" s="460"/>
      <c r="DNL261" s="460"/>
      <c r="DNM261" s="460"/>
      <c r="DNN261" s="460"/>
      <c r="DNO261" s="460"/>
      <c r="DNP261" s="465"/>
      <c r="DNQ261" s="460"/>
      <c r="DNR261" s="460"/>
      <c r="DNS261" s="460"/>
      <c r="DNT261" s="460"/>
      <c r="DNW261" s="460"/>
      <c r="DNX261" s="460"/>
      <c r="DNY261" s="460"/>
      <c r="DNZ261" s="460"/>
      <c r="DOA261" s="460"/>
      <c r="DOB261" s="465"/>
      <c r="DOC261" s="460"/>
      <c r="DOD261" s="460"/>
      <c r="DOE261" s="460"/>
      <c r="DOF261" s="460"/>
      <c r="DOI261" s="460"/>
      <c r="DOJ261" s="460"/>
      <c r="DOK261" s="460"/>
      <c r="DOL261" s="460"/>
      <c r="DOM261" s="460"/>
      <c r="DON261" s="465"/>
      <c r="DOO261" s="460"/>
      <c r="DOP261" s="460"/>
      <c r="DOQ261" s="460"/>
      <c r="DOR261" s="460"/>
      <c r="DOU261" s="460"/>
      <c r="DOV261" s="460"/>
      <c r="DOW261" s="460"/>
      <c r="DOX261" s="460"/>
      <c r="DOY261" s="460"/>
      <c r="DOZ261" s="465"/>
      <c r="DPA261" s="460"/>
      <c r="DPB261" s="460"/>
      <c r="DPC261" s="460"/>
      <c r="DPD261" s="460"/>
      <c r="DPG261" s="460"/>
      <c r="DPH261" s="460"/>
      <c r="DPI261" s="460"/>
      <c r="DPJ261" s="460"/>
      <c r="DPK261" s="460"/>
      <c r="DPL261" s="465"/>
      <c r="DPM261" s="460"/>
      <c r="DPN261" s="460"/>
      <c r="DPO261" s="460"/>
      <c r="DPP261" s="460"/>
      <c r="DPS261" s="460"/>
      <c r="DPT261" s="460"/>
      <c r="DPU261" s="460"/>
      <c r="DPV261" s="460"/>
      <c r="DPW261" s="460"/>
      <c r="DPX261" s="465"/>
      <c r="DPY261" s="460"/>
      <c r="DPZ261" s="460"/>
      <c r="DQA261" s="460"/>
      <c r="DQB261" s="460"/>
      <c r="DQE261" s="460"/>
      <c r="DQF261" s="460"/>
      <c r="DQG261" s="460"/>
      <c r="DQH261" s="460"/>
      <c r="DQI261" s="460"/>
      <c r="DQJ261" s="465"/>
      <c r="DQK261" s="460"/>
      <c r="DQL261" s="460"/>
      <c r="DQM261" s="460"/>
      <c r="DQN261" s="460"/>
      <c r="DQQ261" s="460"/>
      <c r="DQR261" s="460"/>
      <c r="DQS261" s="460"/>
      <c r="DQT261" s="460"/>
      <c r="DQU261" s="460"/>
      <c r="DQV261" s="465"/>
      <c r="DQW261" s="460"/>
      <c r="DQX261" s="460"/>
      <c r="DQY261" s="460"/>
      <c r="DQZ261" s="460"/>
      <c r="DRC261" s="460"/>
      <c r="DRD261" s="460"/>
      <c r="DRE261" s="460"/>
      <c r="DRF261" s="460"/>
      <c r="DRG261" s="460"/>
      <c r="DRH261" s="465"/>
      <c r="DRI261" s="460"/>
      <c r="DRJ261" s="460"/>
      <c r="DRK261" s="460"/>
      <c r="DRL261" s="460"/>
      <c r="DRO261" s="460"/>
      <c r="DRP261" s="460"/>
      <c r="DRQ261" s="460"/>
      <c r="DRR261" s="460"/>
      <c r="DRS261" s="460"/>
      <c r="DRT261" s="465"/>
      <c r="DRU261" s="460"/>
      <c r="DRV261" s="460"/>
      <c r="DRW261" s="460"/>
      <c r="DRX261" s="460"/>
      <c r="DSA261" s="460"/>
      <c r="DSB261" s="460"/>
      <c r="DSC261" s="460"/>
      <c r="DSD261" s="460"/>
      <c r="DSE261" s="460"/>
      <c r="DSF261" s="465"/>
      <c r="DSG261" s="460"/>
      <c r="DSH261" s="460"/>
      <c r="DSI261" s="460"/>
      <c r="DSJ261" s="460"/>
      <c r="DSM261" s="460"/>
      <c r="DSN261" s="460"/>
      <c r="DSO261" s="460"/>
      <c r="DSP261" s="460"/>
      <c r="DSQ261" s="460"/>
      <c r="DSR261" s="465"/>
      <c r="DSS261" s="460"/>
      <c r="DST261" s="460"/>
      <c r="DSU261" s="460"/>
      <c r="DSV261" s="460"/>
      <c r="DSY261" s="460"/>
      <c r="DSZ261" s="460"/>
      <c r="DTA261" s="460"/>
      <c r="DTB261" s="460"/>
      <c r="DTC261" s="460"/>
      <c r="DTD261" s="465"/>
      <c r="DTE261" s="460"/>
      <c r="DTF261" s="460"/>
      <c r="DTG261" s="460"/>
      <c r="DTH261" s="460"/>
      <c r="DTK261" s="460"/>
      <c r="DTL261" s="460"/>
      <c r="DTM261" s="460"/>
      <c r="DTN261" s="460"/>
      <c r="DTO261" s="460"/>
      <c r="DTP261" s="465"/>
      <c r="DTQ261" s="460"/>
      <c r="DTR261" s="460"/>
      <c r="DTS261" s="460"/>
      <c r="DTT261" s="460"/>
      <c r="DTW261" s="460"/>
      <c r="DTX261" s="460"/>
      <c r="DTY261" s="460"/>
      <c r="DTZ261" s="460"/>
      <c r="DUA261" s="460"/>
      <c r="DUB261" s="465"/>
      <c r="DUC261" s="460"/>
      <c r="DUD261" s="460"/>
      <c r="DUE261" s="460"/>
      <c r="DUF261" s="460"/>
      <c r="DUI261" s="460"/>
      <c r="DUJ261" s="460"/>
      <c r="DUK261" s="460"/>
      <c r="DUL261" s="460"/>
      <c r="DUM261" s="460"/>
      <c r="DUN261" s="465"/>
      <c r="DUO261" s="460"/>
      <c r="DUP261" s="460"/>
      <c r="DUQ261" s="460"/>
      <c r="DUR261" s="460"/>
      <c r="DUU261" s="460"/>
      <c r="DUV261" s="460"/>
      <c r="DUW261" s="460"/>
      <c r="DUX261" s="460"/>
      <c r="DUY261" s="460"/>
      <c r="DUZ261" s="465"/>
      <c r="DVA261" s="460"/>
      <c r="DVB261" s="460"/>
      <c r="DVC261" s="460"/>
      <c r="DVD261" s="460"/>
      <c r="DVG261" s="460"/>
      <c r="DVH261" s="460"/>
      <c r="DVI261" s="460"/>
      <c r="DVJ261" s="460"/>
      <c r="DVK261" s="460"/>
      <c r="DVL261" s="465"/>
      <c r="DVM261" s="460"/>
      <c r="DVN261" s="460"/>
      <c r="DVO261" s="460"/>
      <c r="DVP261" s="460"/>
      <c r="DVS261" s="460"/>
      <c r="DVT261" s="460"/>
      <c r="DVU261" s="460"/>
      <c r="DVV261" s="460"/>
      <c r="DVW261" s="460"/>
      <c r="DVX261" s="465"/>
      <c r="DVY261" s="460"/>
      <c r="DVZ261" s="460"/>
      <c r="DWA261" s="460"/>
      <c r="DWB261" s="460"/>
      <c r="DWE261" s="460"/>
      <c r="DWF261" s="460"/>
      <c r="DWG261" s="460"/>
      <c r="DWH261" s="460"/>
      <c r="DWI261" s="460"/>
      <c r="DWJ261" s="465"/>
      <c r="DWK261" s="460"/>
      <c r="DWL261" s="460"/>
      <c r="DWM261" s="460"/>
      <c r="DWN261" s="460"/>
      <c r="DWQ261" s="460"/>
      <c r="DWR261" s="460"/>
      <c r="DWS261" s="460"/>
      <c r="DWT261" s="460"/>
      <c r="DWU261" s="460"/>
      <c r="DWV261" s="465"/>
      <c r="DWW261" s="460"/>
      <c r="DWX261" s="460"/>
      <c r="DWY261" s="460"/>
      <c r="DWZ261" s="460"/>
      <c r="DXC261" s="460"/>
      <c r="DXD261" s="460"/>
      <c r="DXE261" s="460"/>
      <c r="DXF261" s="460"/>
      <c r="DXG261" s="460"/>
      <c r="DXH261" s="465"/>
      <c r="DXI261" s="460"/>
      <c r="DXJ261" s="460"/>
      <c r="DXK261" s="460"/>
      <c r="DXL261" s="460"/>
      <c r="DXO261" s="460"/>
      <c r="DXP261" s="460"/>
      <c r="DXQ261" s="460"/>
      <c r="DXR261" s="460"/>
      <c r="DXS261" s="460"/>
      <c r="DXT261" s="465"/>
      <c r="DXU261" s="460"/>
      <c r="DXV261" s="460"/>
      <c r="DXW261" s="460"/>
      <c r="DXX261" s="460"/>
      <c r="DYA261" s="460"/>
      <c r="DYB261" s="460"/>
      <c r="DYC261" s="460"/>
      <c r="DYD261" s="460"/>
      <c r="DYE261" s="460"/>
      <c r="DYF261" s="465"/>
      <c r="DYG261" s="460"/>
      <c r="DYH261" s="460"/>
      <c r="DYI261" s="460"/>
      <c r="DYJ261" s="460"/>
      <c r="DYM261" s="460"/>
      <c r="DYN261" s="460"/>
      <c r="DYO261" s="460"/>
      <c r="DYP261" s="460"/>
      <c r="DYQ261" s="460"/>
      <c r="DYR261" s="465"/>
      <c r="DYS261" s="460"/>
      <c r="DYT261" s="460"/>
      <c r="DYU261" s="460"/>
      <c r="DYV261" s="460"/>
      <c r="DYY261" s="460"/>
      <c r="DYZ261" s="460"/>
      <c r="DZA261" s="460"/>
      <c r="DZB261" s="460"/>
      <c r="DZC261" s="460"/>
      <c r="DZD261" s="465"/>
      <c r="DZE261" s="460"/>
      <c r="DZF261" s="460"/>
      <c r="DZG261" s="460"/>
      <c r="DZH261" s="460"/>
      <c r="DZK261" s="460"/>
      <c r="DZL261" s="460"/>
      <c r="DZM261" s="460"/>
      <c r="DZN261" s="460"/>
      <c r="DZO261" s="460"/>
      <c r="DZP261" s="465"/>
      <c r="DZQ261" s="460"/>
      <c r="DZR261" s="460"/>
      <c r="DZS261" s="460"/>
      <c r="DZT261" s="460"/>
      <c r="DZW261" s="460"/>
      <c r="DZX261" s="460"/>
      <c r="DZY261" s="460"/>
      <c r="DZZ261" s="460"/>
      <c r="EAA261" s="460"/>
      <c r="EAB261" s="465"/>
      <c r="EAC261" s="460"/>
      <c r="EAD261" s="460"/>
      <c r="EAE261" s="460"/>
      <c r="EAF261" s="460"/>
      <c r="EAI261" s="460"/>
      <c r="EAJ261" s="460"/>
      <c r="EAK261" s="460"/>
      <c r="EAL261" s="460"/>
      <c r="EAM261" s="460"/>
      <c r="EAN261" s="465"/>
      <c r="EAO261" s="460"/>
      <c r="EAP261" s="460"/>
      <c r="EAQ261" s="460"/>
      <c r="EAR261" s="460"/>
      <c r="EAU261" s="460"/>
      <c r="EAV261" s="460"/>
      <c r="EAW261" s="460"/>
      <c r="EAX261" s="460"/>
      <c r="EAY261" s="460"/>
      <c r="EAZ261" s="465"/>
      <c r="EBA261" s="460"/>
      <c r="EBB261" s="460"/>
      <c r="EBC261" s="460"/>
      <c r="EBD261" s="460"/>
      <c r="EBG261" s="460"/>
      <c r="EBH261" s="460"/>
      <c r="EBI261" s="460"/>
      <c r="EBJ261" s="460"/>
      <c r="EBK261" s="460"/>
      <c r="EBL261" s="465"/>
      <c r="EBM261" s="460"/>
      <c r="EBN261" s="460"/>
      <c r="EBO261" s="460"/>
      <c r="EBP261" s="460"/>
      <c r="EBS261" s="460"/>
      <c r="EBT261" s="460"/>
      <c r="EBU261" s="460"/>
      <c r="EBV261" s="460"/>
      <c r="EBW261" s="460"/>
      <c r="EBX261" s="465"/>
      <c r="EBY261" s="460"/>
      <c r="EBZ261" s="460"/>
      <c r="ECA261" s="460"/>
      <c r="ECB261" s="460"/>
      <c r="ECE261" s="460"/>
      <c r="ECF261" s="460"/>
      <c r="ECG261" s="460"/>
      <c r="ECH261" s="460"/>
      <c r="ECI261" s="460"/>
      <c r="ECJ261" s="465"/>
      <c r="ECK261" s="460"/>
      <c r="ECL261" s="460"/>
      <c r="ECM261" s="460"/>
      <c r="ECN261" s="460"/>
      <c r="ECQ261" s="460"/>
      <c r="ECR261" s="460"/>
      <c r="ECS261" s="460"/>
      <c r="ECT261" s="460"/>
      <c r="ECU261" s="460"/>
      <c r="ECV261" s="465"/>
      <c r="ECW261" s="460"/>
      <c r="ECX261" s="460"/>
      <c r="ECY261" s="460"/>
      <c r="ECZ261" s="460"/>
      <c r="EDC261" s="460"/>
      <c r="EDD261" s="460"/>
      <c r="EDE261" s="460"/>
      <c r="EDF261" s="460"/>
      <c r="EDG261" s="460"/>
      <c r="EDH261" s="465"/>
      <c r="EDI261" s="460"/>
      <c r="EDJ261" s="460"/>
      <c r="EDK261" s="460"/>
      <c r="EDL261" s="460"/>
      <c r="EDO261" s="460"/>
      <c r="EDP261" s="460"/>
      <c r="EDQ261" s="460"/>
      <c r="EDR261" s="460"/>
      <c r="EDS261" s="460"/>
      <c r="EDT261" s="465"/>
      <c r="EDU261" s="460"/>
      <c r="EDV261" s="460"/>
      <c r="EDW261" s="460"/>
      <c r="EDX261" s="460"/>
      <c r="EEA261" s="460"/>
      <c r="EEB261" s="460"/>
      <c r="EEC261" s="460"/>
      <c r="EED261" s="460"/>
      <c r="EEE261" s="460"/>
      <c r="EEF261" s="465"/>
      <c r="EEG261" s="460"/>
      <c r="EEH261" s="460"/>
      <c r="EEI261" s="460"/>
      <c r="EEJ261" s="460"/>
      <c r="EEM261" s="460"/>
      <c r="EEN261" s="460"/>
      <c r="EEO261" s="460"/>
      <c r="EEP261" s="460"/>
      <c r="EEQ261" s="460"/>
      <c r="EER261" s="465"/>
      <c r="EES261" s="460"/>
      <c r="EET261" s="460"/>
      <c r="EEU261" s="460"/>
      <c r="EEV261" s="460"/>
      <c r="EEY261" s="460"/>
      <c r="EEZ261" s="460"/>
      <c r="EFA261" s="460"/>
      <c r="EFB261" s="460"/>
      <c r="EFC261" s="460"/>
      <c r="EFD261" s="465"/>
      <c r="EFE261" s="460"/>
      <c r="EFF261" s="460"/>
      <c r="EFG261" s="460"/>
      <c r="EFH261" s="460"/>
      <c r="EFK261" s="460"/>
      <c r="EFL261" s="460"/>
      <c r="EFM261" s="460"/>
      <c r="EFN261" s="460"/>
      <c r="EFO261" s="460"/>
      <c r="EFP261" s="465"/>
      <c r="EFQ261" s="460"/>
      <c r="EFR261" s="460"/>
      <c r="EFS261" s="460"/>
      <c r="EFT261" s="460"/>
      <c r="EFW261" s="460"/>
      <c r="EFX261" s="460"/>
      <c r="EFY261" s="460"/>
      <c r="EFZ261" s="460"/>
      <c r="EGA261" s="460"/>
      <c r="EGB261" s="465"/>
      <c r="EGC261" s="460"/>
      <c r="EGD261" s="460"/>
      <c r="EGE261" s="460"/>
      <c r="EGF261" s="460"/>
      <c r="EGI261" s="460"/>
      <c r="EGJ261" s="460"/>
      <c r="EGK261" s="460"/>
      <c r="EGL261" s="460"/>
      <c r="EGM261" s="460"/>
      <c r="EGN261" s="465"/>
      <c r="EGO261" s="460"/>
      <c r="EGP261" s="460"/>
      <c r="EGQ261" s="460"/>
      <c r="EGR261" s="460"/>
      <c r="EGU261" s="460"/>
      <c r="EGV261" s="460"/>
      <c r="EGW261" s="460"/>
      <c r="EGX261" s="460"/>
      <c r="EGY261" s="460"/>
      <c r="EGZ261" s="465"/>
      <c r="EHA261" s="460"/>
      <c r="EHB261" s="460"/>
      <c r="EHC261" s="460"/>
      <c r="EHD261" s="460"/>
      <c r="EHG261" s="460"/>
      <c r="EHH261" s="460"/>
      <c r="EHI261" s="460"/>
      <c r="EHJ261" s="460"/>
      <c r="EHK261" s="460"/>
      <c r="EHL261" s="465"/>
      <c r="EHM261" s="460"/>
      <c r="EHN261" s="460"/>
      <c r="EHO261" s="460"/>
      <c r="EHP261" s="460"/>
      <c r="EHS261" s="460"/>
      <c r="EHT261" s="460"/>
      <c r="EHU261" s="460"/>
      <c r="EHV261" s="460"/>
      <c r="EHW261" s="460"/>
      <c r="EHX261" s="465"/>
      <c r="EHY261" s="460"/>
      <c r="EHZ261" s="460"/>
      <c r="EIA261" s="460"/>
      <c r="EIB261" s="460"/>
      <c r="EIE261" s="460"/>
      <c r="EIF261" s="460"/>
      <c r="EIG261" s="460"/>
      <c r="EIH261" s="460"/>
      <c r="EII261" s="460"/>
      <c r="EIJ261" s="465"/>
      <c r="EIK261" s="460"/>
      <c r="EIL261" s="460"/>
      <c r="EIM261" s="460"/>
      <c r="EIN261" s="460"/>
      <c r="EIQ261" s="460"/>
      <c r="EIR261" s="460"/>
      <c r="EIS261" s="460"/>
      <c r="EIT261" s="460"/>
      <c r="EIU261" s="460"/>
      <c r="EIV261" s="465"/>
      <c r="EIW261" s="460"/>
      <c r="EIX261" s="460"/>
      <c r="EIY261" s="460"/>
      <c r="EIZ261" s="460"/>
      <c r="EJC261" s="460"/>
      <c r="EJD261" s="460"/>
      <c r="EJE261" s="460"/>
      <c r="EJF261" s="460"/>
      <c r="EJG261" s="460"/>
      <c r="EJH261" s="465"/>
      <c r="EJI261" s="460"/>
      <c r="EJJ261" s="460"/>
      <c r="EJK261" s="460"/>
      <c r="EJL261" s="460"/>
      <c r="EJO261" s="460"/>
      <c r="EJP261" s="460"/>
      <c r="EJQ261" s="460"/>
      <c r="EJR261" s="460"/>
      <c r="EJS261" s="460"/>
      <c r="EJT261" s="465"/>
      <c r="EJU261" s="460"/>
      <c r="EJV261" s="460"/>
      <c r="EJW261" s="460"/>
      <c r="EJX261" s="460"/>
      <c r="EKA261" s="460"/>
      <c r="EKB261" s="460"/>
      <c r="EKC261" s="460"/>
      <c r="EKD261" s="460"/>
      <c r="EKE261" s="460"/>
      <c r="EKF261" s="465"/>
      <c r="EKG261" s="460"/>
      <c r="EKH261" s="460"/>
      <c r="EKI261" s="460"/>
      <c r="EKJ261" s="460"/>
      <c r="EKM261" s="460"/>
      <c r="EKN261" s="460"/>
      <c r="EKO261" s="460"/>
      <c r="EKP261" s="460"/>
      <c r="EKQ261" s="460"/>
      <c r="EKR261" s="465"/>
      <c r="EKS261" s="460"/>
      <c r="EKT261" s="460"/>
      <c r="EKU261" s="460"/>
      <c r="EKV261" s="460"/>
      <c r="EKY261" s="460"/>
      <c r="EKZ261" s="460"/>
      <c r="ELA261" s="460"/>
      <c r="ELB261" s="460"/>
      <c r="ELC261" s="460"/>
      <c r="ELD261" s="465"/>
      <c r="ELE261" s="460"/>
      <c r="ELF261" s="460"/>
      <c r="ELG261" s="460"/>
      <c r="ELH261" s="460"/>
      <c r="ELK261" s="460"/>
      <c r="ELL261" s="460"/>
      <c r="ELM261" s="460"/>
      <c r="ELN261" s="460"/>
      <c r="ELO261" s="460"/>
      <c r="ELP261" s="465"/>
      <c r="ELQ261" s="460"/>
      <c r="ELR261" s="460"/>
      <c r="ELS261" s="460"/>
      <c r="ELT261" s="460"/>
      <c r="ELW261" s="460"/>
      <c r="ELX261" s="460"/>
      <c r="ELY261" s="460"/>
      <c r="ELZ261" s="460"/>
      <c r="EMA261" s="460"/>
      <c r="EMB261" s="465"/>
      <c r="EMC261" s="460"/>
      <c r="EMD261" s="460"/>
      <c r="EME261" s="460"/>
      <c r="EMF261" s="460"/>
      <c r="EMI261" s="460"/>
      <c r="EMJ261" s="460"/>
      <c r="EMK261" s="460"/>
      <c r="EML261" s="460"/>
      <c r="EMM261" s="460"/>
      <c r="EMN261" s="465"/>
      <c r="EMO261" s="460"/>
      <c r="EMP261" s="460"/>
      <c r="EMQ261" s="460"/>
      <c r="EMR261" s="460"/>
      <c r="EMU261" s="460"/>
      <c r="EMV261" s="460"/>
      <c r="EMW261" s="460"/>
      <c r="EMX261" s="460"/>
      <c r="EMY261" s="460"/>
      <c r="EMZ261" s="465"/>
      <c r="ENA261" s="460"/>
      <c r="ENB261" s="460"/>
      <c r="ENC261" s="460"/>
      <c r="END261" s="460"/>
      <c r="ENG261" s="460"/>
      <c r="ENH261" s="460"/>
      <c r="ENI261" s="460"/>
      <c r="ENJ261" s="460"/>
      <c r="ENK261" s="460"/>
      <c r="ENL261" s="465"/>
      <c r="ENM261" s="460"/>
      <c r="ENN261" s="460"/>
      <c r="ENO261" s="460"/>
      <c r="ENP261" s="460"/>
      <c r="ENS261" s="460"/>
      <c r="ENT261" s="460"/>
      <c r="ENU261" s="460"/>
      <c r="ENV261" s="460"/>
      <c r="ENW261" s="460"/>
      <c r="ENX261" s="465"/>
      <c r="ENY261" s="460"/>
      <c r="ENZ261" s="460"/>
      <c r="EOA261" s="460"/>
      <c r="EOB261" s="460"/>
      <c r="EOE261" s="460"/>
      <c r="EOF261" s="460"/>
      <c r="EOG261" s="460"/>
      <c r="EOH261" s="460"/>
      <c r="EOI261" s="460"/>
      <c r="EOJ261" s="465"/>
      <c r="EOK261" s="460"/>
      <c r="EOL261" s="460"/>
      <c r="EOM261" s="460"/>
      <c r="EON261" s="460"/>
      <c r="EOQ261" s="460"/>
      <c r="EOR261" s="460"/>
      <c r="EOS261" s="460"/>
      <c r="EOT261" s="460"/>
      <c r="EOU261" s="460"/>
      <c r="EOV261" s="465"/>
      <c r="EOW261" s="460"/>
      <c r="EOX261" s="460"/>
      <c r="EOY261" s="460"/>
      <c r="EOZ261" s="460"/>
      <c r="EPC261" s="460"/>
      <c r="EPD261" s="460"/>
      <c r="EPE261" s="460"/>
      <c r="EPF261" s="460"/>
      <c r="EPG261" s="460"/>
      <c r="EPH261" s="465"/>
      <c r="EPI261" s="460"/>
      <c r="EPJ261" s="460"/>
      <c r="EPK261" s="460"/>
      <c r="EPL261" s="460"/>
      <c r="EPO261" s="460"/>
      <c r="EPP261" s="460"/>
      <c r="EPQ261" s="460"/>
      <c r="EPR261" s="460"/>
      <c r="EPS261" s="460"/>
      <c r="EPT261" s="465"/>
      <c r="EPU261" s="460"/>
      <c r="EPV261" s="460"/>
      <c r="EPW261" s="460"/>
      <c r="EPX261" s="460"/>
      <c r="EQA261" s="460"/>
      <c r="EQB261" s="460"/>
      <c r="EQC261" s="460"/>
      <c r="EQD261" s="460"/>
      <c r="EQE261" s="460"/>
      <c r="EQF261" s="465"/>
      <c r="EQG261" s="460"/>
      <c r="EQH261" s="460"/>
      <c r="EQI261" s="460"/>
      <c r="EQJ261" s="460"/>
      <c r="EQM261" s="460"/>
      <c r="EQN261" s="460"/>
      <c r="EQO261" s="460"/>
      <c r="EQP261" s="460"/>
      <c r="EQQ261" s="460"/>
      <c r="EQR261" s="465"/>
      <c r="EQS261" s="460"/>
      <c r="EQT261" s="460"/>
      <c r="EQU261" s="460"/>
      <c r="EQV261" s="460"/>
      <c r="EQY261" s="460"/>
      <c r="EQZ261" s="460"/>
      <c r="ERA261" s="460"/>
      <c r="ERB261" s="460"/>
      <c r="ERC261" s="460"/>
      <c r="ERD261" s="465"/>
      <c r="ERE261" s="460"/>
      <c r="ERF261" s="460"/>
      <c r="ERG261" s="460"/>
      <c r="ERH261" s="460"/>
      <c r="ERK261" s="460"/>
      <c r="ERL261" s="460"/>
      <c r="ERM261" s="460"/>
      <c r="ERN261" s="460"/>
      <c r="ERO261" s="460"/>
      <c r="ERP261" s="465"/>
      <c r="ERQ261" s="460"/>
      <c r="ERR261" s="460"/>
      <c r="ERS261" s="460"/>
      <c r="ERT261" s="460"/>
      <c r="ERW261" s="460"/>
      <c r="ERX261" s="460"/>
      <c r="ERY261" s="460"/>
      <c r="ERZ261" s="460"/>
      <c r="ESA261" s="460"/>
      <c r="ESB261" s="465"/>
      <c r="ESC261" s="460"/>
      <c r="ESD261" s="460"/>
      <c r="ESE261" s="460"/>
      <c r="ESF261" s="460"/>
      <c r="ESI261" s="460"/>
      <c r="ESJ261" s="460"/>
      <c r="ESK261" s="460"/>
      <c r="ESL261" s="460"/>
      <c r="ESM261" s="460"/>
      <c r="ESN261" s="465"/>
      <c r="ESO261" s="460"/>
      <c r="ESP261" s="460"/>
      <c r="ESQ261" s="460"/>
      <c r="ESR261" s="460"/>
      <c r="ESU261" s="460"/>
      <c r="ESV261" s="460"/>
      <c r="ESW261" s="460"/>
      <c r="ESX261" s="460"/>
      <c r="ESY261" s="460"/>
      <c r="ESZ261" s="465"/>
      <c r="ETA261" s="460"/>
      <c r="ETB261" s="460"/>
      <c r="ETC261" s="460"/>
      <c r="ETD261" s="460"/>
      <c r="ETG261" s="460"/>
      <c r="ETH261" s="460"/>
      <c r="ETI261" s="460"/>
      <c r="ETJ261" s="460"/>
      <c r="ETK261" s="460"/>
      <c r="ETL261" s="465"/>
      <c r="ETM261" s="460"/>
      <c r="ETN261" s="460"/>
      <c r="ETO261" s="460"/>
      <c r="ETP261" s="460"/>
      <c r="ETS261" s="460"/>
      <c r="ETT261" s="460"/>
      <c r="ETU261" s="460"/>
      <c r="ETV261" s="460"/>
      <c r="ETW261" s="460"/>
      <c r="ETX261" s="465"/>
      <c r="ETY261" s="460"/>
      <c r="ETZ261" s="460"/>
      <c r="EUA261" s="460"/>
      <c r="EUB261" s="460"/>
      <c r="EUE261" s="460"/>
      <c r="EUF261" s="460"/>
      <c r="EUG261" s="460"/>
      <c r="EUH261" s="460"/>
      <c r="EUI261" s="460"/>
      <c r="EUJ261" s="465"/>
      <c r="EUK261" s="460"/>
      <c r="EUL261" s="460"/>
      <c r="EUM261" s="460"/>
      <c r="EUN261" s="460"/>
      <c r="EUQ261" s="460"/>
      <c r="EUR261" s="460"/>
      <c r="EUS261" s="460"/>
      <c r="EUT261" s="460"/>
      <c r="EUU261" s="460"/>
      <c r="EUV261" s="465"/>
      <c r="EUW261" s="460"/>
      <c r="EUX261" s="460"/>
      <c r="EUY261" s="460"/>
      <c r="EUZ261" s="460"/>
      <c r="EVC261" s="460"/>
      <c r="EVD261" s="460"/>
      <c r="EVE261" s="460"/>
      <c r="EVF261" s="460"/>
      <c r="EVG261" s="460"/>
      <c r="EVH261" s="465"/>
      <c r="EVI261" s="460"/>
      <c r="EVJ261" s="460"/>
      <c r="EVK261" s="460"/>
      <c r="EVL261" s="460"/>
      <c r="EVO261" s="460"/>
      <c r="EVP261" s="460"/>
      <c r="EVQ261" s="460"/>
      <c r="EVR261" s="460"/>
      <c r="EVS261" s="460"/>
      <c r="EVT261" s="465"/>
      <c r="EVU261" s="460"/>
      <c r="EVV261" s="460"/>
      <c r="EVW261" s="460"/>
      <c r="EVX261" s="460"/>
      <c r="EWA261" s="460"/>
      <c r="EWB261" s="460"/>
      <c r="EWC261" s="460"/>
      <c r="EWD261" s="460"/>
      <c r="EWE261" s="460"/>
      <c r="EWF261" s="465"/>
      <c r="EWG261" s="460"/>
      <c r="EWH261" s="460"/>
      <c r="EWI261" s="460"/>
      <c r="EWJ261" s="460"/>
      <c r="EWM261" s="460"/>
      <c r="EWN261" s="460"/>
      <c r="EWO261" s="460"/>
      <c r="EWP261" s="460"/>
      <c r="EWQ261" s="460"/>
      <c r="EWR261" s="465"/>
      <c r="EWS261" s="460"/>
      <c r="EWT261" s="460"/>
      <c r="EWU261" s="460"/>
      <c r="EWV261" s="460"/>
      <c r="EWY261" s="460"/>
      <c r="EWZ261" s="460"/>
      <c r="EXA261" s="460"/>
      <c r="EXB261" s="460"/>
      <c r="EXC261" s="460"/>
      <c r="EXD261" s="465"/>
      <c r="EXE261" s="460"/>
      <c r="EXF261" s="460"/>
      <c r="EXG261" s="460"/>
      <c r="EXH261" s="460"/>
      <c r="EXK261" s="460"/>
      <c r="EXL261" s="460"/>
      <c r="EXM261" s="460"/>
      <c r="EXN261" s="460"/>
      <c r="EXO261" s="460"/>
      <c r="EXP261" s="465"/>
      <c r="EXQ261" s="460"/>
      <c r="EXR261" s="460"/>
      <c r="EXS261" s="460"/>
      <c r="EXT261" s="460"/>
      <c r="EXW261" s="460"/>
      <c r="EXX261" s="460"/>
      <c r="EXY261" s="460"/>
      <c r="EXZ261" s="460"/>
      <c r="EYA261" s="460"/>
      <c r="EYB261" s="465"/>
      <c r="EYC261" s="460"/>
      <c r="EYD261" s="460"/>
      <c r="EYE261" s="460"/>
      <c r="EYF261" s="460"/>
      <c r="EYI261" s="460"/>
      <c r="EYJ261" s="460"/>
      <c r="EYK261" s="460"/>
      <c r="EYL261" s="460"/>
      <c r="EYM261" s="460"/>
      <c r="EYN261" s="465"/>
      <c r="EYO261" s="460"/>
      <c r="EYP261" s="460"/>
      <c r="EYQ261" s="460"/>
      <c r="EYR261" s="460"/>
      <c r="EYU261" s="460"/>
      <c r="EYV261" s="460"/>
      <c r="EYW261" s="460"/>
      <c r="EYX261" s="460"/>
      <c r="EYY261" s="460"/>
      <c r="EYZ261" s="465"/>
      <c r="EZA261" s="460"/>
      <c r="EZB261" s="460"/>
      <c r="EZC261" s="460"/>
      <c r="EZD261" s="460"/>
      <c r="EZG261" s="460"/>
      <c r="EZH261" s="460"/>
      <c r="EZI261" s="460"/>
      <c r="EZJ261" s="460"/>
      <c r="EZK261" s="460"/>
      <c r="EZL261" s="465"/>
      <c r="EZM261" s="460"/>
      <c r="EZN261" s="460"/>
      <c r="EZO261" s="460"/>
      <c r="EZP261" s="460"/>
      <c r="EZS261" s="460"/>
      <c r="EZT261" s="460"/>
      <c r="EZU261" s="460"/>
      <c r="EZV261" s="460"/>
      <c r="EZW261" s="460"/>
      <c r="EZX261" s="465"/>
      <c r="EZY261" s="460"/>
      <c r="EZZ261" s="460"/>
      <c r="FAA261" s="460"/>
      <c r="FAB261" s="460"/>
      <c r="FAE261" s="460"/>
      <c r="FAF261" s="460"/>
      <c r="FAG261" s="460"/>
      <c r="FAH261" s="460"/>
      <c r="FAI261" s="460"/>
      <c r="FAJ261" s="465"/>
      <c r="FAK261" s="460"/>
      <c r="FAL261" s="460"/>
      <c r="FAM261" s="460"/>
      <c r="FAN261" s="460"/>
      <c r="FAQ261" s="460"/>
      <c r="FAR261" s="460"/>
      <c r="FAS261" s="460"/>
      <c r="FAT261" s="460"/>
      <c r="FAU261" s="460"/>
      <c r="FAV261" s="465"/>
      <c r="FAW261" s="460"/>
      <c r="FAX261" s="460"/>
      <c r="FAY261" s="460"/>
      <c r="FAZ261" s="460"/>
      <c r="FBC261" s="460"/>
      <c r="FBD261" s="460"/>
      <c r="FBE261" s="460"/>
      <c r="FBF261" s="460"/>
      <c r="FBG261" s="460"/>
      <c r="FBH261" s="465"/>
      <c r="FBI261" s="460"/>
      <c r="FBJ261" s="460"/>
      <c r="FBK261" s="460"/>
      <c r="FBL261" s="460"/>
      <c r="FBO261" s="460"/>
      <c r="FBP261" s="460"/>
      <c r="FBQ261" s="460"/>
      <c r="FBR261" s="460"/>
      <c r="FBS261" s="460"/>
      <c r="FBT261" s="465"/>
      <c r="FBU261" s="460"/>
      <c r="FBV261" s="460"/>
      <c r="FBW261" s="460"/>
      <c r="FBX261" s="460"/>
      <c r="FCA261" s="460"/>
      <c r="FCB261" s="460"/>
      <c r="FCC261" s="460"/>
      <c r="FCD261" s="460"/>
      <c r="FCE261" s="460"/>
      <c r="FCF261" s="465"/>
      <c r="FCG261" s="460"/>
      <c r="FCH261" s="460"/>
      <c r="FCI261" s="460"/>
      <c r="FCJ261" s="460"/>
      <c r="FCM261" s="460"/>
      <c r="FCN261" s="460"/>
      <c r="FCO261" s="460"/>
      <c r="FCP261" s="460"/>
      <c r="FCQ261" s="460"/>
      <c r="FCR261" s="465"/>
      <c r="FCS261" s="460"/>
      <c r="FCT261" s="460"/>
      <c r="FCU261" s="460"/>
      <c r="FCV261" s="460"/>
      <c r="FCY261" s="460"/>
      <c r="FCZ261" s="460"/>
      <c r="FDA261" s="460"/>
      <c r="FDB261" s="460"/>
      <c r="FDC261" s="460"/>
      <c r="FDD261" s="465"/>
      <c r="FDE261" s="460"/>
      <c r="FDF261" s="460"/>
      <c r="FDG261" s="460"/>
      <c r="FDH261" s="460"/>
      <c r="FDK261" s="460"/>
      <c r="FDL261" s="460"/>
      <c r="FDM261" s="460"/>
      <c r="FDN261" s="460"/>
      <c r="FDO261" s="460"/>
      <c r="FDP261" s="465"/>
      <c r="FDQ261" s="460"/>
      <c r="FDR261" s="460"/>
      <c r="FDS261" s="460"/>
      <c r="FDT261" s="460"/>
      <c r="FDW261" s="460"/>
      <c r="FDX261" s="460"/>
      <c r="FDY261" s="460"/>
      <c r="FDZ261" s="460"/>
      <c r="FEA261" s="460"/>
      <c r="FEB261" s="465"/>
      <c r="FEC261" s="460"/>
      <c r="FED261" s="460"/>
      <c r="FEE261" s="460"/>
      <c r="FEF261" s="460"/>
      <c r="FEI261" s="460"/>
      <c r="FEJ261" s="460"/>
      <c r="FEK261" s="460"/>
      <c r="FEL261" s="460"/>
      <c r="FEM261" s="460"/>
      <c r="FEN261" s="465"/>
      <c r="FEO261" s="460"/>
      <c r="FEP261" s="460"/>
      <c r="FEQ261" s="460"/>
      <c r="FER261" s="460"/>
      <c r="FEU261" s="460"/>
      <c r="FEV261" s="460"/>
      <c r="FEW261" s="460"/>
      <c r="FEX261" s="460"/>
      <c r="FEY261" s="460"/>
      <c r="FEZ261" s="465"/>
      <c r="FFA261" s="460"/>
      <c r="FFB261" s="460"/>
      <c r="FFC261" s="460"/>
      <c r="FFD261" s="460"/>
      <c r="FFG261" s="460"/>
      <c r="FFH261" s="460"/>
      <c r="FFI261" s="460"/>
      <c r="FFJ261" s="460"/>
      <c r="FFK261" s="460"/>
      <c r="FFL261" s="465"/>
      <c r="FFM261" s="460"/>
      <c r="FFN261" s="460"/>
      <c r="FFO261" s="460"/>
      <c r="FFP261" s="460"/>
      <c r="FFS261" s="460"/>
      <c r="FFT261" s="460"/>
      <c r="FFU261" s="460"/>
      <c r="FFV261" s="460"/>
      <c r="FFW261" s="460"/>
      <c r="FFX261" s="465"/>
      <c r="FFY261" s="460"/>
      <c r="FFZ261" s="460"/>
      <c r="FGA261" s="460"/>
      <c r="FGB261" s="460"/>
      <c r="FGE261" s="460"/>
      <c r="FGF261" s="460"/>
      <c r="FGG261" s="460"/>
      <c r="FGH261" s="460"/>
      <c r="FGI261" s="460"/>
      <c r="FGJ261" s="465"/>
      <c r="FGK261" s="460"/>
      <c r="FGL261" s="460"/>
      <c r="FGM261" s="460"/>
      <c r="FGN261" s="460"/>
      <c r="FGQ261" s="460"/>
      <c r="FGR261" s="460"/>
      <c r="FGS261" s="460"/>
      <c r="FGT261" s="460"/>
      <c r="FGU261" s="460"/>
      <c r="FGV261" s="465"/>
      <c r="FGW261" s="460"/>
      <c r="FGX261" s="460"/>
      <c r="FGY261" s="460"/>
      <c r="FGZ261" s="460"/>
      <c r="FHC261" s="460"/>
      <c r="FHD261" s="460"/>
      <c r="FHE261" s="460"/>
      <c r="FHF261" s="460"/>
      <c r="FHG261" s="460"/>
      <c r="FHH261" s="465"/>
      <c r="FHI261" s="460"/>
      <c r="FHJ261" s="460"/>
      <c r="FHK261" s="460"/>
      <c r="FHL261" s="460"/>
      <c r="FHO261" s="460"/>
      <c r="FHP261" s="460"/>
      <c r="FHQ261" s="460"/>
      <c r="FHR261" s="460"/>
      <c r="FHS261" s="460"/>
      <c r="FHT261" s="465"/>
      <c r="FHU261" s="460"/>
      <c r="FHV261" s="460"/>
      <c r="FHW261" s="460"/>
      <c r="FHX261" s="460"/>
      <c r="FIA261" s="460"/>
      <c r="FIB261" s="460"/>
      <c r="FIC261" s="460"/>
      <c r="FID261" s="460"/>
      <c r="FIE261" s="460"/>
      <c r="FIF261" s="465"/>
      <c r="FIG261" s="460"/>
      <c r="FIH261" s="460"/>
      <c r="FII261" s="460"/>
      <c r="FIJ261" s="460"/>
      <c r="FIM261" s="460"/>
      <c r="FIN261" s="460"/>
      <c r="FIO261" s="460"/>
      <c r="FIP261" s="460"/>
      <c r="FIQ261" s="460"/>
      <c r="FIR261" s="465"/>
      <c r="FIS261" s="460"/>
      <c r="FIT261" s="460"/>
      <c r="FIU261" s="460"/>
      <c r="FIV261" s="460"/>
      <c r="FIY261" s="460"/>
      <c r="FIZ261" s="460"/>
      <c r="FJA261" s="460"/>
      <c r="FJB261" s="460"/>
      <c r="FJC261" s="460"/>
      <c r="FJD261" s="465"/>
      <c r="FJE261" s="460"/>
      <c r="FJF261" s="460"/>
      <c r="FJG261" s="460"/>
      <c r="FJH261" s="460"/>
      <c r="FJK261" s="460"/>
      <c r="FJL261" s="460"/>
      <c r="FJM261" s="460"/>
      <c r="FJN261" s="460"/>
      <c r="FJO261" s="460"/>
      <c r="FJP261" s="465"/>
      <c r="FJQ261" s="460"/>
      <c r="FJR261" s="460"/>
      <c r="FJS261" s="460"/>
      <c r="FJT261" s="460"/>
      <c r="FJW261" s="460"/>
      <c r="FJX261" s="460"/>
      <c r="FJY261" s="460"/>
      <c r="FJZ261" s="460"/>
      <c r="FKA261" s="460"/>
      <c r="FKB261" s="465"/>
      <c r="FKC261" s="460"/>
      <c r="FKD261" s="460"/>
      <c r="FKE261" s="460"/>
      <c r="FKF261" s="460"/>
      <c r="FKI261" s="460"/>
      <c r="FKJ261" s="460"/>
      <c r="FKK261" s="460"/>
      <c r="FKL261" s="460"/>
      <c r="FKM261" s="460"/>
      <c r="FKN261" s="465"/>
      <c r="FKO261" s="460"/>
      <c r="FKP261" s="460"/>
      <c r="FKQ261" s="460"/>
      <c r="FKR261" s="460"/>
      <c r="FKU261" s="460"/>
      <c r="FKV261" s="460"/>
      <c r="FKW261" s="460"/>
      <c r="FKX261" s="460"/>
      <c r="FKY261" s="460"/>
      <c r="FKZ261" s="465"/>
      <c r="FLA261" s="460"/>
      <c r="FLB261" s="460"/>
      <c r="FLC261" s="460"/>
      <c r="FLD261" s="460"/>
      <c r="FLG261" s="460"/>
      <c r="FLH261" s="460"/>
      <c r="FLI261" s="460"/>
      <c r="FLJ261" s="460"/>
      <c r="FLK261" s="460"/>
      <c r="FLL261" s="465"/>
      <c r="FLM261" s="460"/>
      <c r="FLN261" s="460"/>
      <c r="FLO261" s="460"/>
      <c r="FLP261" s="460"/>
      <c r="FLS261" s="460"/>
      <c r="FLT261" s="460"/>
      <c r="FLU261" s="460"/>
      <c r="FLV261" s="460"/>
      <c r="FLW261" s="460"/>
      <c r="FLX261" s="465"/>
      <c r="FLY261" s="460"/>
      <c r="FLZ261" s="460"/>
      <c r="FMA261" s="460"/>
      <c r="FMB261" s="460"/>
      <c r="FME261" s="460"/>
      <c r="FMF261" s="460"/>
      <c r="FMG261" s="460"/>
      <c r="FMH261" s="460"/>
      <c r="FMI261" s="460"/>
      <c r="FMJ261" s="465"/>
      <c r="FMK261" s="460"/>
      <c r="FML261" s="460"/>
      <c r="FMM261" s="460"/>
      <c r="FMN261" s="460"/>
      <c r="FMQ261" s="460"/>
      <c r="FMR261" s="460"/>
      <c r="FMS261" s="460"/>
      <c r="FMT261" s="460"/>
      <c r="FMU261" s="460"/>
      <c r="FMV261" s="465"/>
      <c r="FMW261" s="460"/>
      <c r="FMX261" s="460"/>
      <c r="FMY261" s="460"/>
      <c r="FMZ261" s="460"/>
      <c r="FNC261" s="460"/>
      <c r="FND261" s="460"/>
      <c r="FNE261" s="460"/>
      <c r="FNF261" s="460"/>
      <c r="FNG261" s="460"/>
      <c r="FNH261" s="465"/>
      <c r="FNI261" s="460"/>
      <c r="FNJ261" s="460"/>
      <c r="FNK261" s="460"/>
      <c r="FNL261" s="460"/>
      <c r="FNO261" s="460"/>
      <c r="FNP261" s="460"/>
      <c r="FNQ261" s="460"/>
      <c r="FNR261" s="460"/>
      <c r="FNS261" s="460"/>
      <c r="FNT261" s="465"/>
      <c r="FNU261" s="460"/>
      <c r="FNV261" s="460"/>
      <c r="FNW261" s="460"/>
      <c r="FNX261" s="460"/>
      <c r="FOA261" s="460"/>
      <c r="FOB261" s="460"/>
      <c r="FOC261" s="460"/>
      <c r="FOD261" s="460"/>
      <c r="FOE261" s="460"/>
      <c r="FOF261" s="465"/>
      <c r="FOG261" s="460"/>
      <c r="FOH261" s="460"/>
      <c r="FOI261" s="460"/>
      <c r="FOJ261" s="460"/>
      <c r="FOM261" s="460"/>
      <c r="FON261" s="460"/>
      <c r="FOO261" s="460"/>
      <c r="FOP261" s="460"/>
      <c r="FOQ261" s="460"/>
      <c r="FOR261" s="465"/>
      <c r="FOS261" s="460"/>
      <c r="FOT261" s="460"/>
      <c r="FOU261" s="460"/>
      <c r="FOV261" s="460"/>
      <c r="FOY261" s="460"/>
      <c r="FOZ261" s="460"/>
      <c r="FPA261" s="460"/>
      <c r="FPB261" s="460"/>
      <c r="FPC261" s="460"/>
      <c r="FPD261" s="465"/>
      <c r="FPE261" s="460"/>
      <c r="FPF261" s="460"/>
      <c r="FPG261" s="460"/>
      <c r="FPH261" s="460"/>
      <c r="FPK261" s="460"/>
      <c r="FPL261" s="460"/>
      <c r="FPM261" s="460"/>
      <c r="FPN261" s="460"/>
      <c r="FPO261" s="460"/>
      <c r="FPP261" s="465"/>
      <c r="FPQ261" s="460"/>
      <c r="FPR261" s="460"/>
      <c r="FPS261" s="460"/>
      <c r="FPT261" s="460"/>
      <c r="FPW261" s="460"/>
      <c r="FPX261" s="460"/>
      <c r="FPY261" s="460"/>
      <c r="FPZ261" s="460"/>
      <c r="FQA261" s="460"/>
      <c r="FQB261" s="465"/>
      <c r="FQC261" s="460"/>
      <c r="FQD261" s="460"/>
      <c r="FQE261" s="460"/>
      <c r="FQF261" s="460"/>
      <c r="FQI261" s="460"/>
      <c r="FQJ261" s="460"/>
      <c r="FQK261" s="460"/>
      <c r="FQL261" s="460"/>
      <c r="FQM261" s="460"/>
      <c r="FQN261" s="465"/>
      <c r="FQO261" s="460"/>
      <c r="FQP261" s="460"/>
      <c r="FQQ261" s="460"/>
      <c r="FQR261" s="460"/>
      <c r="FQU261" s="460"/>
      <c r="FQV261" s="460"/>
      <c r="FQW261" s="460"/>
      <c r="FQX261" s="460"/>
      <c r="FQY261" s="460"/>
      <c r="FQZ261" s="465"/>
      <c r="FRA261" s="460"/>
      <c r="FRB261" s="460"/>
      <c r="FRC261" s="460"/>
      <c r="FRD261" s="460"/>
      <c r="FRG261" s="460"/>
      <c r="FRH261" s="460"/>
      <c r="FRI261" s="460"/>
      <c r="FRJ261" s="460"/>
      <c r="FRK261" s="460"/>
      <c r="FRL261" s="465"/>
      <c r="FRM261" s="460"/>
      <c r="FRN261" s="460"/>
      <c r="FRO261" s="460"/>
      <c r="FRP261" s="460"/>
      <c r="FRS261" s="460"/>
      <c r="FRT261" s="460"/>
      <c r="FRU261" s="460"/>
      <c r="FRV261" s="460"/>
      <c r="FRW261" s="460"/>
      <c r="FRX261" s="465"/>
      <c r="FRY261" s="460"/>
      <c r="FRZ261" s="460"/>
      <c r="FSA261" s="460"/>
      <c r="FSB261" s="460"/>
      <c r="FSE261" s="460"/>
      <c r="FSF261" s="460"/>
      <c r="FSG261" s="460"/>
      <c r="FSH261" s="460"/>
      <c r="FSI261" s="460"/>
      <c r="FSJ261" s="465"/>
      <c r="FSK261" s="460"/>
      <c r="FSL261" s="460"/>
      <c r="FSM261" s="460"/>
      <c r="FSN261" s="460"/>
      <c r="FSQ261" s="460"/>
      <c r="FSR261" s="460"/>
      <c r="FSS261" s="460"/>
      <c r="FST261" s="460"/>
      <c r="FSU261" s="460"/>
      <c r="FSV261" s="465"/>
      <c r="FSW261" s="460"/>
      <c r="FSX261" s="460"/>
      <c r="FSY261" s="460"/>
      <c r="FSZ261" s="460"/>
      <c r="FTC261" s="460"/>
      <c r="FTD261" s="460"/>
      <c r="FTE261" s="460"/>
      <c r="FTF261" s="460"/>
      <c r="FTG261" s="460"/>
      <c r="FTH261" s="465"/>
      <c r="FTI261" s="460"/>
      <c r="FTJ261" s="460"/>
      <c r="FTK261" s="460"/>
      <c r="FTL261" s="460"/>
      <c r="FTO261" s="460"/>
      <c r="FTP261" s="460"/>
      <c r="FTQ261" s="460"/>
      <c r="FTR261" s="460"/>
      <c r="FTS261" s="460"/>
      <c r="FTT261" s="465"/>
      <c r="FTU261" s="460"/>
      <c r="FTV261" s="460"/>
      <c r="FTW261" s="460"/>
      <c r="FTX261" s="460"/>
      <c r="FUA261" s="460"/>
      <c r="FUB261" s="460"/>
      <c r="FUC261" s="460"/>
      <c r="FUD261" s="460"/>
      <c r="FUE261" s="460"/>
      <c r="FUF261" s="465"/>
      <c r="FUG261" s="460"/>
      <c r="FUH261" s="460"/>
      <c r="FUI261" s="460"/>
      <c r="FUJ261" s="460"/>
      <c r="FUM261" s="460"/>
      <c r="FUN261" s="460"/>
      <c r="FUO261" s="460"/>
      <c r="FUP261" s="460"/>
      <c r="FUQ261" s="460"/>
      <c r="FUR261" s="465"/>
      <c r="FUS261" s="460"/>
      <c r="FUT261" s="460"/>
      <c r="FUU261" s="460"/>
      <c r="FUV261" s="460"/>
      <c r="FUY261" s="460"/>
      <c r="FUZ261" s="460"/>
      <c r="FVA261" s="460"/>
      <c r="FVB261" s="460"/>
      <c r="FVC261" s="460"/>
      <c r="FVD261" s="465"/>
      <c r="FVE261" s="460"/>
      <c r="FVF261" s="460"/>
      <c r="FVG261" s="460"/>
      <c r="FVH261" s="460"/>
      <c r="FVK261" s="460"/>
      <c r="FVL261" s="460"/>
      <c r="FVM261" s="460"/>
      <c r="FVN261" s="460"/>
      <c r="FVO261" s="460"/>
      <c r="FVP261" s="465"/>
      <c r="FVQ261" s="460"/>
      <c r="FVR261" s="460"/>
      <c r="FVS261" s="460"/>
      <c r="FVT261" s="460"/>
      <c r="FVW261" s="460"/>
      <c r="FVX261" s="460"/>
      <c r="FVY261" s="460"/>
      <c r="FVZ261" s="460"/>
      <c r="FWA261" s="460"/>
      <c r="FWB261" s="465"/>
      <c r="FWC261" s="460"/>
      <c r="FWD261" s="460"/>
      <c r="FWE261" s="460"/>
      <c r="FWF261" s="460"/>
      <c r="FWI261" s="460"/>
      <c r="FWJ261" s="460"/>
      <c r="FWK261" s="460"/>
      <c r="FWL261" s="460"/>
      <c r="FWM261" s="460"/>
      <c r="FWN261" s="465"/>
      <c r="FWO261" s="460"/>
      <c r="FWP261" s="460"/>
      <c r="FWQ261" s="460"/>
      <c r="FWR261" s="460"/>
      <c r="FWU261" s="460"/>
      <c r="FWV261" s="460"/>
      <c r="FWW261" s="460"/>
      <c r="FWX261" s="460"/>
      <c r="FWY261" s="460"/>
      <c r="FWZ261" s="465"/>
      <c r="FXA261" s="460"/>
      <c r="FXB261" s="460"/>
      <c r="FXC261" s="460"/>
      <c r="FXD261" s="460"/>
      <c r="FXG261" s="460"/>
      <c r="FXH261" s="460"/>
      <c r="FXI261" s="460"/>
      <c r="FXJ261" s="460"/>
      <c r="FXK261" s="460"/>
      <c r="FXL261" s="465"/>
      <c r="FXM261" s="460"/>
      <c r="FXN261" s="460"/>
      <c r="FXO261" s="460"/>
      <c r="FXP261" s="460"/>
      <c r="FXS261" s="460"/>
      <c r="FXT261" s="460"/>
      <c r="FXU261" s="460"/>
      <c r="FXV261" s="460"/>
      <c r="FXW261" s="460"/>
      <c r="FXX261" s="465"/>
      <c r="FXY261" s="460"/>
      <c r="FXZ261" s="460"/>
      <c r="FYA261" s="460"/>
      <c r="FYB261" s="460"/>
      <c r="FYE261" s="460"/>
      <c r="FYF261" s="460"/>
      <c r="FYG261" s="460"/>
      <c r="FYH261" s="460"/>
      <c r="FYI261" s="460"/>
      <c r="FYJ261" s="465"/>
      <c r="FYK261" s="460"/>
      <c r="FYL261" s="460"/>
      <c r="FYM261" s="460"/>
      <c r="FYN261" s="460"/>
      <c r="FYQ261" s="460"/>
      <c r="FYR261" s="460"/>
      <c r="FYS261" s="460"/>
      <c r="FYT261" s="460"/>
      <c r="FYU261" s="460"/>
      <c r="FYV261" s="465"/>
      <c r="FYW261" s="460"/>
      <c r="FYX261" s="460"/>
      <c r="FYY261" s="460"/>
      <c r="FYZ261" s="460"/>
      <c r="FZC261" s="460"/>
      <c r="FZD261" s="460"/>
      <c r="FZE261" s="460"/>
      <c r="FZF261" s="460"/>
      <c r="FZG261" s="460"/>
      <c r="FZH261" s="465"/>
      <c r="FZI261" s="460"/>
      <c r="FZJ261" s="460"/>
      <c r="FZK261" s="460"/>
      <c r="FZL261" s="460"/>
      <c r="FZO261" s="460"/>
      <c r="FZP261" s="460"/>
      <c r="FZQ261" s="460"/>
      <c r="FZR261" s="460"/>
      <c r="FZS261" s="460"/>
      <c r="FZT261" s="465"/>
      <c r="FZU261" s="460"/>
      <c r="FZV261" s="460"/>
      <c r="FZW261" s="460"/>
      <c r="FZX261" s="460"/>
      <c r="GAA261" s="460"/>
      <c r="GAB261" s="460"/>
      <c r="GAC261" s="460"/>
      <c r="GAD261" s="460"/>
      <c r="GAE261" s="460"/>
      <c r="GAF261" s="465"/>
      <c r="GAG261" s="460"/>
      <c r="GAH261" s="460"/>
      <c r="GAI261" s="460"/>
      <c r="GAJ261" s="460"/>
      <c r="GAM261" s="460"/>
      <c r="GAN261" s="460"/>
      <c r="GAO261" s="460"/>
      <c r="GAP261" s="460"/>
      <c r="GAQ261" s="460"/>
      <c r="GAR261" s="465"/>
      <c r="GAS261" s="460"/>
      <c r="GAT261" s="460"/>
      <c r="GAU261" s="460"/>
      <c r="GAV261" s="460"/>
      <c r="GAY261" s="460"/>
      <c r="GAZ261" s="460"/>
      <c r="GBA261" s="460"/>
      <c r="GBB261" s="460"/>
      <c r="GBC261" s="460"/>
      <c r="GBD261" s="465"/>
      <c r="GBE261" s="460"/>
      <c r="GBF261" s="460"/>
      <c r="GBG261" s="460"/>
      <c r="GBH261" s="460"/>
      <c r="GBK261" s="460"/>
      <c r="GBL261" s="460"/>
      <c r="GBM261" s="460"/>
      <c r="GBN261" s="460"/>
      <c r="GBO261" s="460"/>
      <c r="GBP261" s="465"/>
      <c r="GBQ261" s="460"/>
      <c r="GBR261" s="460"/>
      <c r="GBS261" s="460"/>
      <c r="GBT261" s="460"/>
      <c r="GBW261" s="460"/>
      <c r="GBX261" s="460"/>
      <c r="GBY261" s="460"/>
      <c r="GBZ261" s="460"/>
      <c r="GCA261" s="460"/>
      <c r="GCB261" s="465"/>
      <c r="GCC261" s="460"/>
      <c r="GCD261" s="460"/>
      <c r="GCE261" s="460"/>
      <c r="GCF261" s="460"/>
      <c r="GCI261" s="460"/>
      <c r="GCJ261" s="460"/>
      <c r="GCK261" s="460"/>
      <c r="GCL261" s="460"/>
      <c r="GCM261" s="460"/>
      <c r="GCN261" s="465"/>
      <c r="GCO261" s="460"/>
      <c r="GCP261" s="460"/>
      <c r="GCQ261" s="460"/>
      <c r="GCR261" s="460"/>
      <c r="GCU261" s="460"/>
      <c r="GCV261" s="460"/>
      <c r="GCW261" s="460"/>
      <c r="GCX261" s="460"/>
      <c r="GCY261" s="460"/>
      <c r="GCZ261" s="465"/>
      <c r="GDA261" s="460"/>
      <c r="GDB261" s="460"/>
      <c r="GDC261" s="460"/>
      <c r="GDD261" s="460"/>
      <c r="GDG261" s="460"/>
      <c r="GDH261" s="460"/>
      <c r="GDI261" s="460"/>
      <c r="GDJ261" s="460"/>
      <c r="GDK261" s="460"/>
      <c r="GDL261" s="465"/>
      <c r="GDM261" s="460"/>
      <c r="GDN261" s="460"/>
      <c r="GDO261" s="460"/>
      <c r="GDP261" s="460"/>
      <c r="GDS261" s="460"/>
      <c r="GDT261" s="460"/>
      <c r="GDU261" s="460"/>
      <c r="GDV261" s="460"/>
      <c r="GDW261" s="460"/>
      <c r="GDX261" s="465"/>
      <c r="GDY261" s="460"/>
      <c r="GDZ261" s="460"/>
      <c r="GEA261" s="460"/>
      <c r="GEB261" s="460"/>
      <c r="GEE261" s="460"/>
      <c r="GEF261" s="460"/>
      <c r="GEG261" s="460"/>
      <c r="GEH261" s="460"/>
      <c r="GEI261" s="460"/>
      <c r="GEJ261" s="465"/>
      <c r="GEK261" s="460"/>
      <c r="GEL261" s="460"/>
      <c r="GEM261" s="460"/>
      <c r="GEN261" s="460"/>
      <c r="GEQ261" s="460"/>
      <c r="GER261" s="460"/>
      <c r="GES261" s="460"/>
      <c r="GET261" s="460"/>
      <c r="GEU261" s="460"/>
      <c r="GEV261" s="465"/>
      <c r="GEW261" s="460"/>
      <c r="GEX261" s="460"/>
      <c r="GEY261" s="460"/>
      <c r="GEZ261" s="460"/>
      <c r="GFC261" s="460"/>
      <c r="GFD261" s="460"/>
      <c r="GFE261" s="460"/>
      <c r="GFF261" s="460"/>
      <c r="GFG261" s="460"/>
      <c r="GFH261" s="465"/>
      <c r="GFI261" s="460"/>
      <c r="GFJ261" s="460"/>
      <c r="GFK261" s="460"/>
      <c r="GFL261" s="460"/>
      <c r="GFO261" s="460"/>
      <c r="GFP261" s="460"/>
      <c r="GFQ261" s="460"/>
      <c r="GFR261" s="460"/>
      <c r="GFS261" s="460"/>
      <c r="GFT261" s="465"/>
      <c r="GFU261" s="460"/>
      <c r="GFV261" s="460"/>
      <c r="GFW261" s="460"/>
      <c r="GFX261" s="460"/>
      <c r="GGA261" s="460"/>
      <c r="GGB261" s="460"/>
      <c r="GGC261" s="460"/>
      <c r="GGD261" s="460"/>
      <c r="GGE261" s="460"/>
      <c r="GGF261" s="465"/>
      <c r="GGG261" s="460"/>
      <c r="GGH261" s="460"/>
      <c r="GGI261" s="460"/>
      <c r="GGJ261" s="460"/>
      <c r="GGM261" s="460"/>
      <c r="GGN261" s="460"/>
      <c r="GGO261" s="460"/>
      <c r="GGP261" s="460"/>
      <c r="GGQ261" s="460"/>
      <c r="GGR261" s="465"/>
      <c r="GGS261" s="460"/>
      <c r="GGT261" s="460"/>
      <c r="GGU261" s="460"/>
      <c r="GGV261" s="460"/>
      <c r="GGY261" s="460"/>
      <c r="GGZ261" s="460"/>
      <c r="GHA261" s="460"/>
      <c r="GHB261" s="460"/>
      <c r="GHC261" s="460"/>
      <c r="GHD261" s="465"/>
      <c r="GHE261" s="460"/>
      <c r="GHF261" s="460"/>
      <c r="GHG261" s="460"/>
      <c r="GHH261" s="460"/>
      <c r="GHK261" s="460"/>
      <c r="GHL261" s="460"/>
      <c r="GHM261" s="460"/>
      <c r="GHN261" s="460"/>
      <c r="GHO261" s="460"/>
      <c r="GHP261" s="465"/>
      <c r="GHQ261" s="460"/>
      <c r="GHR261" s="460"/>
      <c r="GHS261" s="460"/>
      <c r="GHT261" s="460"/>
      <c r="GHW261" s="460"/>
      <c r="GHX261" s="460"/>
      <c r="GHY261" s="460"/>
      <c r="GHZ261" s="460"/>
      <c r="GIA261" s="460"/>
      <c r="GIB261" s="465"/>
      <c r="GIC261" s="460"/>
      <c r="GID261" s="460"/>
      <c r="GIE261" s="460"/>
      <c r="GIF261" s="460"/>
      <c r="GII261" s="460"/>
      <c r="GIJ261" s="460"/>
      <c r="GIK261" s="460"/>
      <c r="GIL261" s="460"/>
      <c r="GIM261" s="460"/>
      <c r="GIN261" s="465"/>
      <c r="GIO261" s="460"/>
      <c r="GIP261" s="460"/>
      <c r="GIQ261" s="460"/>
      <c r="GIR261" s="460"/>
      <c r="GIU261" s="460"/>
      <c r="GIV261" s="460"/>
      <c r="GIW261" s="460"/>
      <c r="GIX261" s="460"/>
      <c r="GIY261" s="460"/>
      <c r="GIZ261" s="465"/>
      <c r="GJA261" s="460"/>
      <c r="GJB261" s="460"/>
      <c r="GJC261" s="460"/>
      <c r="GJD261" s="460"/>
      <c r="GJG261" s="460"/>
      <c r="GJH261" s="460"/>
      <c r="GJI261" s="460"/>
      <c r="GJJ261" s="460"/>
      <c r="GJK261" s="460"/>
      <c r="GJL261" s="465"/>
      <c r="GJM261" s="460"/>
      <c r="GJN261" s="460"/>
      <c r="GJO261" s="460"/>
      <c r="GJP261" s="460"/>
      <c r="GJS261" s="460"/>
      <c r="GJT261" s="460"/>
      <c r="GJU261" s="460"/>
      <c r="GJV261" s="460"/>
      <c r="GJW261" s="460"/>
      <c r="GJX261" s="465"/>
      <c r="GJY261" s="460"/>
      <c r="GJZ261" s="460"/>
      <c r="GKA261" s="460"/>
      <c r="GKB261" s="460"/>
      <c r="GKE261" s="460"/>
      <c r="GKF261" s="460"/>
      <c r="GKG261" s="460"/>
      <c r="GKH261" s="460"/>
      <c r="GKI261" s="460"/>
      <c r="GKJ261" s="465"/>
      <c r="GKK261" s="460"/>
      <c r="GKL261" s="460"/>
      <c r="GKM261" s="460"/>
      <c r="GKN261" s="460"/>
      <c r="GKQ261" s="460"/>
      <c r="GKR261" s="460"/>
      <c r="GKS261" s="460"/>
      <c r="GKT261" s="460"/>
      <c r="GKU261" s="460"/>
      <c r="GKV261" s="465"/>
      <c r="GKW261" s="460"/>
      <c r="GKX261" s="460"/>
      <c r="GKY261" s="460"/>
      <c r="GKZ261" s="460"/>
      <c r="GLC261" s="460"/>
      <c r="GLD261" s="460"/>
      <c r="GLE261" s="460"/>
      <c r="GLF261" s="460"/>
      <c r="GLG261" s="460"/>
      <c r="GLH261" s="465"/>
      <c r="GLI261" s="460"/>
      <c r="GLJ261" s="460"/>
      <c r="GLK261" s="460"/>
      <c r="GLL261" s="460"/>
      <c r="GLO261" s="460"/>
      <c r="GLP261" s="460"/>
      <c r="GLQ261" s="460"/>
      <c r="GLR261" s="460"/>
      <c r="GLS261" s="460"/>
      <c r="GLT261" s="465"/>
      <c r="GLU261" s="460"/>
      <c r="GLV261" s="460"/>
      <c r="GLW261" s="460"/>
      <c r="GLX261" s="460"/>
      <c r="GMA261" s="460"/>
      <c r="GMB261" s="460"/>
      <c r="GMC261" s="460"/>
      <c r="GMD261" s="460"/>
      <c r="GME261" s="460"/>
      <c r="GMF261" s="465"/>
      <c r="GMG261" s="460"/>
      <c r="GMH261" s="460"/>
      <c r="GMI261" s="460"/>
      <c r="GMJ261" s="460"/>
      <c r="GMM261" s="460"/>
      <c r="GMN261" s="460"/>
      <c r="GMO261" s="460"/>
      <c r="GMP261" s="460"/>
      <c r="GMQ261" s="460"/>
      <c r="GMR261" s="465"/>
      <c r="GMS261" s="460"/>
      <c r="GMT261" s="460"/>
      <c r="GMU261" s="460"/>
      <c r="GMV261" s="460"/>
      <c r="GMY261" s="460"/>
      <c r="GMZ261" s="460"/>
      <c r="GNA261" s="460"/>
      <c r="GNB261" s="460"/>
      <c r="GNC261" s="460"/>
      <c r="GND261" s="465"/>
      <c r="GNE261" s="460"/>
      <c r="GNF261" s="460"/>
      <c r="GNG261" s="460"/>
      <c r="GNH261" s="460"/>
      <c r="GNK261" s="460"/>
      <c r="GNL261" s="460"/>
      <c r="GNM261" s="460"/>
      <c r="GNN261" s="460"/>
      <c r="GNO261" s="460"/>
      <c r="GNP261" s="465"/>
      <c r="GNQ261" s="460"/>
      <c r="GNR261" s="460"/>
      <c r="GNS261" s="460"/>
      <c r="GNT261" s="460"/>
      <c r="GNW261" s="460"/>
      <c r="GNX261" s="460"/>
      <c r="GNY261" s="460"/>
      <c r="GNZ261" s="460"/>
      <c r="GOA261" s="460"/>
      <c r="GOB261" s="465"/>
      <c r="GOC261" s="460"/>
      <c r="GOD261" s="460"/>
      <c r="GOE261" s="460"/>
      <c r="GOF261" s="460"/>
      <c r="GOI261" s="460"/>
      <c r="GOJ261" s="460"/>
      <c r="GOK261" s="460"/>
      <c r="GOL261" s="460"/>
      <c r="GOM261" s="460"/>
      <c r="GON261" s="465"/>
      <c r="GOO261" s="460"/>
      <c r="GOP261" s="460"/>
      <c r="GOQ261" s="460"/>
      <c r="GOR261" s="460"/>
      <c r="GOU261" s="460"/>
      <c r="GOV261" s="460"/>
      <c r="GOW261" s="460"/>
      <c r="GOX261" s="460"/>
      <c r="GOY261" s="460"/>
      <c r="GOZ261" s="465"/>
      <c r="GPA261" s="460"/>
      <c r="GPB261" s="460"/>
      <c r="GPC261" s="460"/>
      <c r="GPD261" s="460"/>
      <c r="GPG261" s="460"/>
      <c r="GPH261" s="460"/>
      <c r="GPI261" s="460"/>
      <c r="GPJ261" s="460"/>
      <c r="GPK261" s="460"/>
      <c r="GPL261" s="465"/>
      <c r="GPM261" s="460"/>
      <c r="GPN261" s="460"/>
      <c r="GPO261" s="460"/>
      <c r="GPP261" s="460"/>
      <c r="GPS261" s="460"/>
      <c r="GPT261" s="460"/>
      <c r="GPU261" s="460"/>
      <c r="GPV261" s="460"/>
      <c r="GPW261" s="460"/>
      <c r="GPX261" s="465"/>
      <c r="GPY261" s="460"/>
      <c r="GPZ261" s="460"/>
      <c r="GQA261" s="460"/>
      <c r="GQB261" s="460"/>
      <c r="GQE261" s="460"/>
      <c r="GQF261" s="460"/>
      <c r="GQG261" s="460"/>
      <c r="GQH261" s="460"/>
      <c r="GQI261" s="460"/>
      <c r="GQJ261" s="465"/>
      <c r="GQK261" s="460"/>
      <c r="GQL261" s="460"/>
      <c r="GQM261" s="460"/>
      <c r="GQN261" s="460"/>
      <c r="GQQ261" s="460"/>
      <c r="GQR261" s="460"/>
      <c r="GQS261" s="460"/>
      <c r="GQT261" s="460"/>
      <c r="GQU261" s="460"/>
      <c r="GQV261" s="465"/>
      <c r="GQW261" s="460"/>
      <c r="GQX261" s="460"/>
      <c r="GQY261" s="460"/>
      <c r="GQZ261" s="460"/>
      <c r="GRC261" s="460"/>
      <c r="GRD261" s="460"/>
      <c r="GRE261" s="460"/>
      <c r="GRF261" s="460"/>
      <c r="GRG261" s="460"/>
      <c r="GRH261" s="465"/>
      <c r="GRI261" s="460"/>
      <c r="GRJ261" s="460"/>
      <c r="GRK261" s="460"/>
      <c r="GRL261" s="460"/>
      <c r="GRO261" s="460"/>
      <c r="GRP261" s="460"/>
      <c r="GRQ261" s="460"/>
      <c r="GRR261" s="460"/>
      <c r="GRS261" s="460"/>
      <c r="GRT261" s="465"/>
      <c r="GRU261" s="460"/>
      <c r="GRV261" s="460"/>
      <c r="GRW261" s="460"/>
      <c r="GRX261" s="460"/>
      <c r="GSA261" s="460"/>
      <c r="GSB261" s="460"/>
      <c r="GSC261" s="460"/>
      <c r="GSD261" s="460"/>
      <c r="GSE261" s="460"/>
      <c r="GSF261" s="465"/>
      <c r="GSG261" s="460"/>
      <c r="GSH261" s="460"/>
      <c r="GSI261" s="460"/>
      <c r="GSJ261" s="460"/>
      <c r="GSM261" s="460"/>
      <c r="GSN261" s="460"/>
      <c r="GSO261" s="460"/>
      <c r="GSP261" s="460"/>
      <c r="GSQ261" s="460"/>
      <c r="GSR261" s="465"/>
      <c r="GSS261" s="460"/>
      <c r="GST261" s="460"/>
      <c r="GSU261" s="460"/>
      <c r="GSV261" s="460"/>
      <c r="GSY261" s="460"/>
      <c r="GSZ261" s="460"/>
      <c r="GTA261" s="460"/>
      <c r="GTB261" s="460"/>
      <c r="GTC261" s="460"/>
      <c r="GTD261" s="465"/>
      <c r="GTE261" s="460"/>
      <c r="GTF261" s="460"/>
      <c r="GTG261" s="460"/>
      <c r="GTH261" s="460"/>
      <c r="GTK261" s="460"/>
      <c r="GTL261" s="460"/>
      <c r="GTM261" s="460"/>
      <c r="GTN261" s="460"/>
      <c r="GTO261" s="460"/>
      <c r="GTP261" s="465"/>
      <c r="GTQ261" s="460"/>
      <c r="GTR261" s="460"/>
      <c r="GTS261" s="460"/>
      <c r="GTT261" s="460"/>
      <c r="GTW261" s="460"/>
      <c r="GTX261" s="460"/>
      <c r="GTY261" s="460"/>
      <c r="GTZ261" s="460"/>
      <c r="GUA261" s="460"/>
      <c r="GUB261" s="465"/>
      <c r="GUC261" s="460"/>
      <c r="GUD261" s="460"/>
      <c r="GUE261" s="460"/>
      <c r="GUF261" s="460"/>
      <c r="GUI261" s="460"/>
      <c r="GUJ261" s="460"/>
      <c r="GUK261" s="460"/>
      <c r="GUL261" s="460"/>
      <c r="GUM261" s="460"/>
      <c r="GUN261" s="465"/>
      <c r="GUO261" s="460"/>
      <c r="GUP261" s="460"/>
      <c r="GUQ261" s="460"/>
      <c r="GUR261" s="460"/>
      <c r="GUU261" s="460"/>
      <c r="GUV261" s="460"/>
      <c r="GUW261" s="460"/>
      <c r="GUX261" s="460"/>
      <c r="GUY261" s="460"/>
      <c r="GUZ261" s="465"/>
      <c r="GVA261" s="460"/>
      <c r="GVB261" s="460"/>
      <c r="GVC261" s="460"/>
      <c r="GVD261" s="460"/>
      <c r="GVG261" s="460"/>
      <c r="GVH261" s="460"/>
      <c r="GVI261" s="460"/>
      <c r="GVJ261" s="460"/>
      <c r="GVK261" s="460"/>
      <c r="GVL261" s="465"/>
      <c r="GVM261" s="460"/>
      <c r="GVN261" s="460"/>
      <c r="GVO261" s="460"/>
      <c r="GVP261" s="460"/>
      <c r="GVS261" s="460"/>
      <c r="GVT261" s="460"/>
      <c r="GVU261" s="460"/>
      <c r="GVV261" s="460"/>
      <c r="GVW261" s="460"/>
      <c r="GVX261" s="465"/>
      <c r="GVY261" s="460"/>
      <c r="GVZ261" s="460"/>
      <c r="GWA261" s="460"/>
      <c r="GWB261" s="460"/>
      <c r="GWE261" s="460"/>
      <c r="GWF261" s="460"/>
      <c r="GWG261" s="460"/>
      <c r="GWH261" s="460"/>
      <c r="GWI261" s="460"/>
      <c r="GWJ261" s="465"/>
      <c r="GWK261" s="460"/>
      <c r="GWL261" s="460"/>
      <c r="GWM261" s="460"/>
      <c r="GWN261" s="460"/>
      <c r="GWQ261" s="460"/>
      <c r="GWR261" s="460"/>
      <c r="GWS261" s="460"/>
      <c r="GWT261" s="460"/>
      <c r="GWU261" s="460"/>
      <c r="GWV261" s="465"/>
      <c r="GWW261" s="460"/>
      <c r="GWX261" s="460"/>
      <c r="GWY261" s="460"/>
      <c r="GWZ261" s="460"/>
      <c r="GXC261" s="460"/>
      <c r="GXD261" s="460"/>
      <c r="GXE261" s="460"/>
      <c r="GXF261" s="460"/>
      <c r="GXG261" s="460"/>
      <c r="GXH261" s="465"/>
      <c r="GXI261" s="460"/>
      <c r="GXJ261" s="460"/>
      <c r="GXK261" s="460"/>
      <c r="GXL261" s="460"/>
      <c r="GXO261" s="460"/>
      <c r="GXP261" s="460"/>
      <c r="GXQ261" s="460"/>
      <c r="GXR261" s="460"/>
      <c r="GXS261" s="460"/>
      <c r="GXT261" s="465"/>
      <c r="GXU261" s="460"/>
      <c r="GXV261" s="460"/>
      <c r="GXW261" s="460"/>
      <c r="GXX261" s="460"/>
      <c r="GYA261" s="460"/>
      <c r="GYB261" s="460"/>
      <c r="GYC261" s="460"/>
      <c r="GYD261" s="460"/>
      <c r="GYE261" s="460"/>
      <c r="GYF261" s="465"/>
      <c r="GYG261" s="460"/>
      <c r="GYH261" s="460"/>
      <c r="GYI261" s="460"/>
      <c r="GYJ261" s="460"/>
      <c r="GYM261" s="460"/>
      <c r="GYN261" s="460"/>
      <c r="GYO261" s="460"/>
      <c r="GYP261" s="460"/>
      <c r="GYQ261" s="460"/>
      <c r="GYR261" s="465"/>
      <c r="GYS261" s="460"/>
      <c r="GYT261" s="460"/>
      <c r="GYU261" s="460"/>
      <c r="GYV261" s="460"/>
      <c r="GYY261" s="460"/>
      <c r="GYZ261" s="460"/>
      <c r="GZA261" s="460"/>
      <c r="GZB261" s="460"/>
      <c r="GZC261" s="460"/>
      <c r="GZD261" s="465"/>
      <c r="GZE261" s="460"/>
      <c r="GZF261" s="460"/>
      <c r="GZG261" s="460"/>
      <c r="GZH261" s="460"/>
      <c r="GZK261" s="460"/>
      <c r="GZL261" s="460"/>
      <c r="GZM261" s="460"/>
      <c r="GZN261" s="460"/>
      <c r="GZO261" s="460"/>
      <c r="GZP261" s="465"/>
      <c r="GZQ261" s="460"/>
      <c r="GZR261" s="460"/>
      <c r="GZS261" s="460"/>
      <c r="GZT261" s="460"/>
      <c r="GZW261" s="460"/>
      <c r="GZX261" s="460"/>
      <c r="GZY261" s="460"/>
      <c r="GZZ261" s="460"/>
      <c r="HAA261" s="460"/>
      <c r="HAB261" s="465"/>
      <c r="HAC261" s="460"/>
      <c r="HAD261" s="460"/>
      <c r="HAE261" s="460"/>
      <c r="HAF261" s="460"/>
      <c r="HAI261" s="460"/>
      <c r="HAJ261" s="460"/>
      <c r="HAK261" s="460"/>
      <c r="HAL261" s="460"/>
      <c r="HAM261" s="460"/>
      <c r="HAN261" s="465"/>
      <c r="HAO261" s="460"/>
      <c r="HAP261" s="460"/>
      <c r="HAQ261" s="460"/>
      <c r="HAR261" s="460"/>
      <c r="HAU261" s="460"/>
      <c r="HAV261" s="460"/>
      <c r="HAW261" s="460"/>
      <c r="HAX261" s="460"/>
      <c r="HAY261" s="460"/>
      <c r="HAZ261" s="465"/>
      <c r="HBA261" s="460"/>
      <c r="HBB261" s="460"/>
      <c r="HBC261" s="460"/>
      <c r="HBD261" s="460"/>
      <c r="HBG261" s="460"/>
      <c r="HBH261" s="460"/>
      <c r="HBI261" s="460"/>
      <c r="HBJ261" s="460"/>
      <c r="HBK261" s="460"/>
      <c r="HBL261" s="465"/>
      <c r="HBM261" s="460"/>
      <c r="HBN261" s="460"/>
      <c r="HBO261" s="460"/>
      <c r="HBP261" s="460"/>
      <c r="HBS261" s="460"/>
      <c r="HBT261" s="460"/>
      <c r="HBU261" s="460"/>
      <c r="HBV261" s="460"/>
      <c r="HBW261" s="460"/>
      <c r="HBX261" s="465"/>
      <c r="HBY261" s="460"/>
      <c r="HBZ261" s="460"/>
      <c r="HCA261" s="460"/>
      <c r="HCB261" s="460"/>
      <c r="HCE261" s="460"/>
      <c r="HCF261" s="460"/>
      <c r="HCG261" s="460"/>
      <c r="HCH261" s="460"/>
      <c r="HCI261" s="460"/>
      <c r="HCJ261" s="465"/>
      <c r="HCK261" s="460"/>
      <c r="HCL261" s="460"/>
      <c r="HCM261" s="460"/>
      <c r="HCN261" s="460"/>
      <c r="HCQ261" s="460"/>
      <c r="HCR261" s="460"/>
      <c r="HCS261" s="460"/>
      <c r="HCT261" s="460"/>
      <c r="HCU261" s="460"/>
      <c r="HCV261" s="465"/>
      <c r="HCW261" s="460"/>
      <c r="HCX261" s="460"/>
      <c r="HCY261" s="460"/>
      <c r="HCZ261" s="460"/>
      <c r="HDC261" s="460"/>
      <c r="HDD261" s="460"/>
      <c r="HDE261" s="460"/>
      <c r="HDF261" s="460"/>
      <c r="HDG261" s="460"/>
      <c r="HDH261" s="465"/>
      <c r="HDI261" s="460"/>
      <c r="HDJ261" s="460"/>
      <c r="HDK261" s="460"/>
      <c r="HDL261" s="460"/>
      <c r="HDO261" s="460"/>
      <c r="HDP261" s="460"/>
      <c r="HDQ261" s="460"/>
      <c r="HDR261" s="460"/>
      <c r="HDS261" s="460"/>
      <c r="HDT261" s="465"/>
      <c r="HDU261" s="460"/>
      <c r="HDV261" s="460"/>
      <c r="HDW261" s="460"/>
      <c r="HDX261" s="460"/>
      <c r="HEA261" s="460"/>
      <c r="HEB261" s="460"/>
      <c r="HEC261" s="460"/>
      <c r="HED261" s="460"/>
      <c r="HEE261" s="460"/>
      <c r="HEF261" s="465"/>
      <c r="HEG261" s="460"/>
      <c r="HEH261" s="460"/>
      <c r="HEI261" s="460"/>
      <c r="HEJ261" s="460"/>
      <c r="HEM261" s="460"/>
      <c r="HEN261" s="460"/>
      <c r="HEO261" s="460"/>
      <c r="HEP261" s="460"/>
      <c r="HEQ261" s="460"/>
      <c r="HER261" s="465"/>
      <c r="HES261" s="460"/>
      <c r="HET261" s="460"/>
      <c r="HEU261" s="460"/>
      <c r="HEV261" s="460"/>
      <c r="HEY261" s="460"/>
      <c r="HEZ261" s="460"/>
      <c r="HFA261" s="460"/>
      <c r="HFB261" s="460"/>
      <c r="HFC261" s="460"/>
      <c r="HFD261" s="465"/>
      <c r="HFE261" s="460"/>
      <c r="HFF261" s="460"/>
      <c r="HFG261" s="460"/>
      <c r="HFH261" s="460"/>
      <c r="HFK261" s="460"/>
      <c r="HFL261" s="460"/>
      <c r="HFM261" s="460"/>
      <c r="HFN261" s="460"/>
      <c r="HFO261" s="460"/>
      <c r="HFP261" s="465"/>
      <c r="HFQ261" s="460"/>
      <c r="HFR261" s="460"/>
      <c r="HFS261" s="460"/>
      <c r="HFT261" s="460"/>
      <c r="HFW261" s="460"/>
      <c r="HFX261" s="460"/>
      <c r="HFY261" s="460"/>
      <c r="HFZ261" s="460"/>
      <c r="HGA261" s="460"/>
      <c r="HGB261" s="465"/>
      <c r="HGC261" s="460"/>
      <c r="HGD261" s="460"/>
      <c r="HGE261" s="460"/>
      <c r="HGF261" s="460"/>
      <c r="HGI261" s="460"/>
      <c r="HGJ261" s="460"/>
      <c r="HGK261" s="460"/>
      <c r="HGL261" s="460"/>
      <c r="HGM261" s="460"/>
      <c r="HGN261" s="465"/>
      <c r="HGO261" s="460"/>
      <c r="HGP261" s="460"/>
      <c r="HGQ261" s="460"/>
      <c r="HGR261" s="460"/>
      <c r="HGU261" s="460"/>
      <c r="HGV261" s="460"/>
      <c r="HGW261" s="460"/>
      <c r="HGX261" s="460"/>
      <c r="HGY261" s="460"/>
      <c r="HGZ261" s="465"/>
      <c r="HHA261" s="460"/>
      <c r="HHB261" s="460"/>
      <c r="HHC261" s="460"/>
      <c r="HHD261" s="460"/>
      <c r="HHG261" s="460"/>
      <c r="HHH261" s="460"/>
      <c r="HHI261" s="460"/>
      <c r="HHJ261" s="460"/>
      <c r="HHK261" s="460"/>
      <c r="HHL261" s="465"/>
      <c r="HHM261" s="460"/>
      <c r="HHN261" s="460"/>
      <c r="HHO261" s="460"/>
      <c r="HHP261" s="460"/>
      <c r="HHS261" s="460"/>
      <c r="HHT261" s="460"/>
      <c r="HHU261" s="460"/>
      <c r="HHV261" s="460"/>
      <c r="HHW261" s="460"/>
      <c r="HHX261" s="465"/>
      <c r="HHY261" s="460"/>
      <c r="HHZ261" s="460"/>
      <c r="HIA261" s="460"/>
      <c r="HIB261" s="460"/>
      <c r="HIE261" s="460"/>
      <c r="HIF261" s="460"/>
      <c r="HIG261" s="460"/>
      <c r="HIH261" s="460"/>
      <c r="HII261" s="460"/>
      <c r="HIJ261" s="465"/>
      <c r="HIK261" s="460"/>
      <c r="HIL261" s="460"/>
      <c r="HIM261" s="460"/>
      <c r="HIN261" s="460"/>
      <c r="HIQ261" s="460"/>
      <c r="HIR261" s="460"/>
      <c r="HIS261" s="460"/>
      <c r="HIT261" s="460"/>
      <c r="HIU261" s="460"/>
      <c r="HIV261" s="465"/>
      <c r="HIW261" s="460"/>
      <c r="HIX261" s="460"/>
      <c r="HIY261" s="460"/>
      <c r="HIZ261" s="460"/>
      <c r="HJC261" s="460"/>
      <c r="HJD261" s="460"/>
      <c r="HJE261" s="460"/>
      <c r="HJF261" s="460"/>
      <c r="HJG261" s="460"/>
      <c r="HJH261" s="465"/>
      <c r="HJI261" s="460"/>
      <c r="HJJ261" s="460"/>
      <c r="HJK261" s="460"/>
      <c r="HJL261" s="460"/>
      <c r="HJO261" s="460"/>
      <c r="HJP261" s="460"/>
      <c r="HJQ261" s="460"/>
      <c r="HJR261" s="460"/>
      <c r="HJS261" s="460"/>
      <c r="HJT261" s="465"/>
      <c r="HJU261" s="460"/>
      <c r="HJV261" s="460"/>
      <c r="HJW261" s="460"/>
      <c r="HJX261" s="460"/>
      <c r="HKA261" s="460"/>
      <c r="HKB261" s="460"/>
      <c r="HKC261" s="460"/>
      <c r="HKD261" s="460"/>
      <c r="HKE261" s="460"/>
      <c r="HKF261" s="465"/>
      <c r="HKG261" s="460"/>
      <c r="HKH261" s="460"/>
      <c r="HKI261" s="460"/>
      <c r="HKJ261" s="460"/>
      <c r="HKM261" s="460"/>
      <c r="HKN261" s="460"/>
      <c r="HKO261" s="460"/>
      <c r="HKP261" s="460"/>
      <c r="HKQ261" s="460"/>
      <c r="HKR261" s="465"/>
      <c r="HKS261" s="460"/>
      <c r="HKT261" s="460"/>
      <c r="HKU261" s="460"/>
      <c r="HKV261" s="460"/>
      <c r="HKY261" s="460"/>
      <c r="HKZ261" s="460"/>
      <c r="HLA261" s="460"/>
      <c r="HLB261" s="460"/>
      <c r="HLC261" s="460"/>
      <c r="HLD261" s="465"/>
      <c r="HLE261" s="460"/>
      <c r="HLF261" s="460"/>
      <c r="HLG261" s="460"/>
      <c r="HLH261" s="460"/>
      <c r="HLK261" s="460"/>
      <c r="HLL261" s="460"/>
      <c r="HLM261" s="460"/>
      <c r="HLN261" s="460"/>
      <c r="HLO261" s="460"/>
      <c r="HLP261" s="465"/>
      <c r="HLQ261" s="460"/>
      <c r="HLR261" s="460"/>
      <c r="HLS261" s="460"/>
      <c r="HLT261" s="460"/>
      <c r="HLW261" s="460"/>
      <c r="HLX261" s="460"/>
      <c r="HLY261" s="460"/>
      <c r="HLZ261" s="460"/>
      <c r="HMA261" s="460"/>
      <c r="HMB261" s="465"/>
      <c r="HMC261" s="460"/>
      <c r="HMD261" s="460"/>
      <c r="HME261" s="460"/>
      <c r="HMF261" s="460"/>
      <c r="HMI261" s="460"/>
      <c r="HMJ261" s="460"/>
      <c r="HMK261" s="460"/>
      <c r="HML261" s="460"/>
      <c r="HMM261" s="460"/>
      <c r="HMN261" s="465"/>
      <c r="HMO261" s="460"/>
      <c r="HMP261" s="460"/>
      <c r="HMQ261" s="460"/>
      <c r="HMR261" s="460"/>
      <c r="HMU261" s="460"/>
      <c r="HMV261" s="460"/>
      <c r="HMW261" s="460"/>
      <c r="HMX261" s="460"/>
      <c r="HMY261" s="460"/>
      <c r="HMZ261" s="465"/>
      <c r="HNA261" s="460"/>
      <c r="HNB261" s="460"/>
      <c r="HNC261" s="460"/>
      <c r="HND261" s="460"/>
      <c r="HNG261" s="460"/>
      <c r="HNH261" s="460"/>
      <c r="HNI261" s="460"/>
      <c r="HNJ261" s="460"/>
      <c r="HNK261" s="460"/>
      <c r="HNL261" s="465"/>
      <c r="HNM261" s="460"/>
      <c r="HNN261" s="460"/>
      <c r="HNO261" s="460"/>
      <c r="HNP261" s="460"/>
      <c r="HNS261" s="460"/>
      <c r="HNT261" s="460"/>
      <c r="HNU261" s="460"/>
      <c r="HNV261" s="460"/>
      <c r="HNW261" s="460"/>
      <c r="HNX261" s="465"/>
      <c r="HNY261" s="460"/>
      <c r="HNZ261" s="460"/>
      <c r="HOA261" s="460"/>
      <c r="HOB261" s="460"/>
      <c r="HOE261" s="460"/>
      <c r="HOF261" s="460"/>
      <c r="HOG261" s="460"/>
      <c r="HOH261" s="460"/>
      <c r="HOI261" s="460"/>
      <c r="HOJ261" s="465"/>
      <c r="HOK261" s="460"/>
      <c r="HOL261" s="460"/>
      <c r="HOM261" s="460"/>
      <c r="HON261" s="460"/>
      <c r="HOQ261" s="460"/>
      <c r="HOR261" s="460"/>
      <c r="HOS261" s="460"/>
      <c r="HOT261" s="460"/>
      <c r="HOU261" s="460"/>
      <c r="HOV261" s="465"/>
      <c r="HOW261" s="460"/>
      <c r="HOX261" s="460"/>
      <c r="HOY261" s="460"/>
      <c r="HOZ261" s="460"/>
      <c r="HPC261" s="460"/>
      <c r="HPD261" s="460"/>
      <c r="HPE261" s="460"/>
      <c r="HPF261" s="460"/>
      <c r="HPG261" s="460"/>
      <c r="HPH261" s="465"/>
      <c r="HPI261" s="460"/>
      <c r="HPJ261" s="460"/>
      <c r="HPK261" s="460"/>
      <c r="HPL261" s="460"/>
      <c r="HPO261" s="460"/>
      <c r="HPP261" s="460"/>
      <c r="HPQ261" s="460"/>
      <c r="HPR261" s="460"/>
      <c r="HPS261" s="460"/>
      <c r="HPT261" s="465"/>
      <c r="HPU261" s="460"/>
      <c r="HPV261" s="460"/>
      <c r="HPW261" s="460"/>
      <c r="HPX261" s="460"/>
      <c r="HQA261" s="460"/>
      <c r="HQB261" s="460"/>
      <c r="HQC261" s="460"/>
      <c r="HQD261" s="460"/>
      <c r="HQE261" s="460"/>
      <c r="HQF261" s="465"/>
      <c r="HQG261" s="460"/>
      <c r="HQH261" s="460"/>
      <c r="HQI261" s="460"/>
      <c r="HQJ261" s="460"/>
      <c r="HQM261" s="460"/>
      <c r="HQN261" s="460"/>
      <c r="HQO261" s="460"/>
      <c r="HQP261" s="460"/>
      <c r="HQQ261" s="460"/>
      <c r="HQR261" s="465"/>
      <c r="HQS261" s="460"/>
      <c r="HQT261" s="460"/>
      <c r="HQU261" s="460"/>
      <c r="HQV261" s="460"/>
      <c r="HQY261" s="460"/>
      <c r="HQZ261" s="460"/>
      <c r="HRA261" s="460"/>
      <c r="HRB261" s="460"/>
      <c r="HRC261" s="460"/>
      <c r="HRD261" s="465"/>
      <c r="HRE261" s="460"/>
      <c r="HRF261" s="460"/>
      <c r="HRG261" s="460"/>
      <c r="HRH261" s="460"/>
      <c r="HRK261" s="460"/>
      <c r="HRL261" s="460"/>
      <c r="HRM261" s="460"/>
      <c r="HRN261" s="460"/>
      <c r="HRO261" s="460"/>
      <c r="HRP261" s="465"/>
      <c r="HRQ261" s="460"/>
      <c r="HRR261" s="460"/>
      <c r="HRS261" s="460"/>
      <c r="HRT261" s="460"/>
      <c r="HRW261" s="460"/>
      <c r="HRX261" s="460"/>
      <c r="HRY261" s="460"/>
      <c r="HRZ261" s="460"/>
      <c r="HSA261" s="460"/>
      <c r="HSB261" s="465"/>
      <c r="HSC261" s="460"/>
      <c r="HSD261" s="460"/>
      <c r="HSE261" s="460"/>
      <c r="HSF261" s="460"/>
      <c r="HSI261" s="460"/>
      <c r="HSJ261" s="460"/>
      <c r="HSK261" s="460"/>
      <c r="HSL261" s="460"/>
      <c r="HSM261" s="460"/>
      <c r="HSN261" s="465"/>
      <c r="HSO261" s="460"/>
      <c r="HSP261" s="460"/>
      <c r="HSQ261" s="460"/>
      <c r="HSR261" s="460"/>
      <c r="HSU261" s="460"/>
      <c r="HSV261" s="460"/>
      <c r="HSW261" s="460"/>
      <c r="HSX261" s="460"/>
      <c r="HSY261" s="460"/>
      <c r="HSZ261" s="465"/>
      <c r="HTA261" s="460"/>
      <c r="HTB261" s="460"/>
      <c r="HTC261" s="460"/>
      <c r="HTD261" s="460"/>
      <c r="HTG261" s="460"/>
      <c r="HTH261" s="460"/>
      <c r="HTI261" s="460"/>
      <c r="HTJ261" s="460"/>
      <c r="HTK261" s="460"/>
      <c r="HTL261" s="465"/>
      <c r="HTM261" s="460"/>
      <c r="HTN261" s="460"/>
      <c r="HTO261" s="460"/>
      <c r="HTP261" s="460"/>
      <c r="HTS261" s="460"/>
      <c r="HTT261" s="460"/>
      <c r="HTU261" s="460"/>
      <c r="HTV261" s="460"/>
      <c r="HTW261" s="460"/>
      <c r="HTX261" s="465"/>
      <c r="HTY261" s="460"/>
      <c r="HTZ261" s="460"/>
      <c r="HUA261" s="460"/>
      <c r="HUB261" s="460"/>
      <c r="HUE261" s="460"/>
      <c r="HUF261" s="460"/>
      <c r="HUG261" s="460"/>
      <c r="HUH261" s="460"/>
      <c r="HUI261" s="460"/>
      <c r="HUJ261" s="465"/>
      <c r="HUK261" s="460"/>
      <c r="HUL261" s="460"/>
      <c r="HUM261" s="460"/>
      <c r="HUN261" s="460"/>
      <c r="HUQ261" s="460"/>
      <c r="HUR261" s="460"/>
      <c r="HUS261" s="460"/>
      <c r="HUT261" s="460"/>
      <c r="HUU261" s="460"/>
      <c r="HUV261" s="465"/>
      <c r="HUW261" s="460"/>
      <c r="HUX261" s="460"/>
      <c r="HUY261" s="460"/>
      <c r="HUZ261" s="460"/>
      <c r="HVC261" s="460"/>
      <c r="HVD261" s="460"/>
      <c r="HVE261" s="460"/>
      <c r="HVF261" s="460"/>
      <c r="HVG261" s="460"/>
      <c r="HVH261" s="465"/>
      <c r="HVI261" s="460"/>
      <c r="HVJ261" s="460"/>
      <c r="HVK261" s="460"/>
      <c r="HVL261" s="460"/>
      <c r="HVO261" s="460"/>
      <c r="HVP261" s="460"/>
      <c r="HVQ261" s="460"/>
      <c r="HVR261" s="460"/>
      <c r="HVS261" s="460"/>
      <c r="HVT261" s="465"/>
      <c r="HVU261" s="460"/>
      <c r="HVV261" s="460"/>
      <c r="HVW261" s="460"/>
      <c r="HVX261" s="460"/>
      <c r="HWA261" s="460"/>
      <c r="HWB261" s="460"/>
      <c r="HWC261" s="460"/>
      <c r="HWD261" s="460"/>
      <c r="HWE261" s="460"/>
      <c r="HWF261" s="465"/>
      <c r="HWG261" s="460"/>
      <c r="HWH261" s="460"/>
      <c r="HWI261" s="460"/>
      <c r="HWJ261" s="460"/>
      <c r="HWM261" s="460"/>
      <c r="HWN261" s="460"/>
      <c r="HWO261" s="460"/>
      <c r="HWP261" s="460"/>
      <c r="HWQ261" s="460"/>
      <c r="HWR261" s="465"/>
      <c r="HWS261" s="460"/>
      <c r="HWT261" s="460"/>
      <c r="HWU261" s="460"/>
      <c r="HWV261" s="460"/>
      <c r="HWY261" s="460"/>
      <c r="HWZ261" s="460"/>
      <c r="HXA261" s="460"/>
      <c r="HXB261" s="460"/>
      <c r="HXC261" s="460"/>
      <c r="HXD261" s="465"/>
      <c r="HXE261" s="460"/>
      <c r="HXF261" s="460"/>
      <c r="HXG261" s="460"/>
      <c r="HXH261" s="460"/>
      <c r="HXK261" s="460"/>
      <c r="HXL261" s="460"/>
      <c r="HXM261" s="460"/>
      <c r="HXN261" s="460"/>
      <c r="HXO261" s="460"/>
      <c r="HXP261" s="465"/>
      <c r="HXQ261" s="460"/>
      <c r="HXR261" s="460"/>
      <c r="HXS261" s="460"/>
      <c r="HXT261" s="460"/>
      <c r="HXW261" s="460"/>
      <c r="HXX261" s="460"/>
      <c r="HXY261" s="460"/>
      <c r="HXZ261" s="460"/>
      <c r="HYA261" s="460"/>
      <c r="HYB261" s="465"/>
      <c r="HYC261" s="460"/>
      <c r="HYD261" s="460"/>
      <c r="HYE261" s="460"/>
      <c r="HYF261" s="460"/>
      <c r="HYI261" s="460"/>
      <c r="HYJ261" s="460"/>
      <c r="HYK261" s="460"/>
      <c r="HYL261" s="460"/>
      <c r="HYM261" s="460"/>
      <c r="HYN261" s="465"/>
      <c r="HYO261" s="460"/>
      <c r="HYP261" s="460"/>
      <c r="HYQ261" s="460"/>
      <c r="HYR261" s="460"/>
      <c r="HYU261" s="460"/>
      <c r="HYV261" s="460"/>
      <c r="HYW261" s="460"/>
      <c r="HYX261" s="460"/>
      <c r="HYY261" s="460"/>
      <c r="HYZ261" s="465"/>
      <c r="HZA261" s="460"/>
      <c r="HZB261" s="460"/>
      <c r="HZC261" s="460"/>
      <c r="HZD261" s="460"/>
      <c r="HZG261" s="460"/>
      <c r="HZH261" s="460"/>
      <c r="HZI261" s="460"/>
      <c r="HZJ261" s="460"/>
      <c r="HZK261" s="460"/>
      <c r="HZL261" s="465"/>
      <c r="HZM261" s="460"/>
      <c r="HZN261" s="460"/>
      <c r="HZO261" s="460"/>
      <c r="HZP261" s="460"/>
      <c r="HZS261" s="460"/>
      <c r="HZT261" s="460"/>
      <c r="HZU261" s="460"/>
      <c r="HZV261" s="460"/>
      <c r="HZW261" s="460"/>
      <c r="HZX261" s="465"/>
      <c r="HZY261" s="460"/>
      <c r="HZZ261" s="460"/>
      <c r="IAA261" s="460"/>
      <c r="IAB261" s="460"/>
      <c r="IAE261" s="460"/>
      <c r="IAF261" s="460"/>
      <c r="IAG261" s="460"/>
      <c r="IAH261" s="460"/>
      <c r="IAI261" s="460"/>
      <c r="IAJ261" s="465"/>
      <c r="IAK261" s="460"/>
      <c r="IAL261" s="460"/>
      <c r="IAM261" s="460"/>
      <c r="IAN261" s="460"/>
      <c r="IAQ261" s="460"/>
      <c r="IAR261" s="460"/>
      <c r="IAS261" s="460"/>
      <c r="IAT261" s="460"/>
      <c r="IAU261" s="460"/>
      <c r="IAV261" s="465"/>
      <c r="IAW261" s="460"/>
      <c r="IAX261" s="460"/>
      <c r="IAY261" s="460"/>
      <c r="IAZ261" s="460"/>
      <c r="IBC261" s="460"/>
      <c r="IBD261" s="460"/>
      <c r="IBE261" s="460"/>
      <c r="IBF261" s="460"/>
      <c r="IBG261" s="460"/>
      <c r="IBH261" s="465"/>
      <c r="IBI261" s="460"/>
      <c r="IBJ261" s="460"/>
      <c r="IBK261" s="460"/>
      <c r="IBL261" s="460"/>
      <c r="IBO261" s="460"/>
      <c r="IBP261" s="460"/>
      <c r="IBQ261" s="460"/>
      <c r="IBR261" s="460"/>
      <c r="IBS261" s="460"/>
      <c r="IBT261" s="465"/>
      <c r="IBU261" s="460"/>
      <c r="IBV261" s="460"/>
      <c r="IBW261" s="460"/>
      <c r="IBX261" s="460"/>
      <c r="ICA261" s="460"/>
      <c r="ICB261" s="460"/>
      <c r="ICC261" s="460"/>
      <c r="ICD261" s="460"/>
      <c r="ICE261" s="460"/>
      <c r="ICF261" s="465"/>
      <c r="ICG261" s="460"/>
      <c r="ICH261" s="460"/>
      <c r="ICI261" s="460"/>
      <c r="ICJ261" s="460"/>
      <c r="ICM261" s="460"/>
      <c r="ICN261" s="460"/>
      <c r="ICO261" s="460"/>
      <c r="ICP261" s="460"/>
      <c r="ICQ261" s="460"/>
      <c r="ICR261" s="465"/>
      <c r="ICS261" s="460"/>
      <c r="ICT261" s="460"/>
      <c r="ICU261" s="460"/>
      <c r="ICV261" s="460"/>
      <c r="ICY261" s="460"/>
      <c r="ICZ261" s="460"/>
      <c r="IDA261" s="460"/>
      <c r="IDB261" s="460"/>
      <c r="IDC261" s="460"/>
      <c r="IDD261" s="465"/>
      <c r="IDE261" s="460"/>
      <c r="IDF261" s="460"/>
      <c r="IDG261" s="460"/>
      <c r="IDH261" s="460"/>
      <c r="IDK261" s="460"/>
      <c r="IDL261" s="460"/>
      <c r="IDM261" s="460"/>
      <c r="IDN261" s="460"/>
      <c r="IDO261" s="460"/>
      <c r="IDP261" s="465"/>
      <c r="IDQ261" s="460"/>
      <c r="IDR261" s="460"/>
      <c r="IDS261" s="460"/>
      <c r="IDT261" s="460"/>
      <c r="IDW261" s="460"/>
      <c r="IDX261" s="460"/>
      <c r="IDY261" s="460"/>
      <c r="IDZ261" s="460"/>
      <c r="IEA261" s="460"/>
      <c r="IEB261" s="465"/>
      <c r="IEC261" s="460"/>
      <c r="IED261" s="460"/>
      <c r="IEE261" s="460"/>
      <c r="IEF261" s="460"/>
      <c r="IEI261" s="460"/>
      <c r="IEJ261" s="460"/>
      <c r="IEK261" s="460"/>
      <c r="IEL261" s="460"/>
      <c r="IEM261" s="460"/>
      <c r="IEN261" s="465"/>
      <c r="IEO261" s="460"/>
      <c r="IEP261" s="460"/>
      <c r="IEQ261" s="460"/>
      <c r="IER261" s="460"/>
      <c r="IEU261" s="460"/>
      <c r="IEV261" s="460"/>
      <c r="IEW261" s="460"/>
      <c r="IEX261" s="460"/>
      <c r="IEY261" s="460"/>
      <c r="IEZ261" s="465"/>
      <c r="IFA261" s="460"/>
      <c r="IFB261" s="460"/>
      <c r="IFC261" s="460"/>
      <c r="IFD261" s="460"/>
      <c r="IFG261" s="460"/>
      <c r="IFH261" s="460"/>
      <c r="IFI261" s="460"/>
      <c r="IFJ261" s="460"/>
      <c r="IFK261" s="460"/>
      <c r="IFL261" s="465"/>
      <c r="IFM261" s="460"/>
      <c r="IFN261" s="460"/>
      <c r="IFO261" s="460"/>
      <c r="IFP261" s="460"/>
      <c r="IFS261" s="460"/>
      <c r="IFT261" s="460"/>
      <c r="IFU261" s="460"/>
      <c r="IFV261" s="460"/>
      <c r="IFW261" s="460"/>
      <c r="IFX261" s="465"/>
      <c r="IFY261" s="460"/>
      <c r="IFZ261" s="460"/>
      <c r="IGA261" s="460"/>
      <c r="IGB261" s="460"/>
      <c r="IGE261" s="460"/>
      <c r="IGF261" s="460"/>
      <c r="IGG261" s="460"/>
      <c r="IGH261" s="460"/>
      <c r="IGI261" s="460"/>
      <c r="IGJ261" s="465"/>
      <c r="IGK261" s="460"/>
      <c r="IGL261" s="460"/>
      <c r="IGM261" s="460"/>
      <c r="IGN261" s="460"/>
      <c r="IGQ261" s="460"/>
      <c r="IGR261" s="460"/>
      <c r="IGS261" s="460"/>
      <c r="IGT261" s="460"/>
      <c r="IGU261" s="460"/>
      <c r="IGV261" s="465"/>
      <c r="IGW261" s="460"/>
      <c r="IGX261" s="460"/>
      <c r="IGY261" s="460"/>
      <c r="IGZ261" s="460"/>
      <c r="IHC261" s="460"/>
      <c r="IHD261" s="460"/>
      <c r="IHE261" s="460"/>
      <c r="IHF261" s="460"/>
      <c r="IHG261" s="460"/>
      <c r="IHH261" s="465"/>
      <c r="IHI261" s="460"/>
      <c r="IHJ261" s="460"/>
      <c r="IHK261" s="460"/>
      <c r="IHL261" s="460"/>
      <c r="IHO261" s="460"/>
      <c r="IHP261" s="460"/>
      <c r="IHQ261" s="460"/>
      <c r="IHR261" s="460"/>
      <c r="IHS261" s="460"/>
      <c r="IHT261" s="465"/>
      <c r="IHU261" s="460"/>
      <c r="IHV261" s="460"/>
      <c r="IHW261" s="460"/>
      <c r="IHX261" s="460"/>
      <c r="IIA261" s="460"/>
      <c r="IIB261" s="460"/>
      <c r="IIC261" s="460"/>
      <c r="IID261" s="460"/>
      <c r="IIE261" s="460"/>
      <c r="IIF261" s="465"/>
      <c r="IIG261" s="460"/>
      <c r="IIH261" s="460"/>
      <c r="III261" s="460"/>
      <c r="IIJ261" s="460"/>
      <c r="IIM261" s="460"/>
      <c r="IIN261" s="460"/>
      <c r="IIO261" s="460"/>
      <c r="IIP261" s="460"/>
      <c r="IIQ261" s="460"/>
      <c r="IIR261" s="465"/>
      <c r="IIS261" s="460"/>
      <c r="IIT261" s="460"/>
      <c r="IIU261" s="460"/>
      <c r="IIV261" s="460"/>
      <c r="IIY261" s="460"/>
      <c r="IIZ261" s="460"/>
      <c r="IJA261" s="460"/>
      <c r="IJB261" s="460"/>
      <c r="IJC261" s="460"/>
      <c r="IJD261" s="465"/>
      <c r="IJE261" s="460"/>
      <c r="IJF261" s="460"/>
      <c r="IJG261" s="460"/>
      <c r="IJH261" s="460"/>
      <c r="IJK261" s="460"/>
      <c r="IJL261" s="460"/>
      <c r="IJM261" s="460"/>
      <c r="IJN261" s="460"/>
      <c r="IJO261" s="460"/>
      <c r="IJP261" s="465"/>
      <c r="IJQ261" s="460"/>
      <c r="IJR261" s="460"/>
      <c r="IJS261" s="460"/>
      <c r="IJT261" s="460"/>
      <c r="IJW261" s="460"/>
      <c r="IJX261" s="460"/>
      <c r="IJY261" s="460"/>
      <c r="IJZ261" s="460"/>
      <c r="IKA261" s="460"/>
      <c r="IKB261" s="465"/>
      <c r="IKC261" s="460"/>
      <c r="IKD261" s="460"/>
      <c r="IKE261" s="460"/>
      <c r="IKF261" s="460"/>
      <c r="IKI261" s="460"/>
      <c r="IKJ261" s="460"/>
      <c r="IKK261" s="460"/>
      <c r="IKL261" s="460"/>
      <c r="IKM261" s="460"/>
      <c r="IKN261" s="465"/>
      <c r="IKO261" s="460"/>
      <c r="IKP261" s="460"/>
      <c r="IKQ261" s="460"/>
      <c r="IKR261" s="460"/>
      <c r="IKU261" s="460"/>
      <c r="IKV261" s="460"/>
      <c r="IKW261" s="460"/>
      <c r="IKX261" s="460"/>
      <c r="IKY261" s="460"/>
      <c r="IKZ261" s="465"/>
      <c r="ILA261" s="460"/>
      <c r="ILB261" s="460"/>
      <c r="ILC261" s="460"/>
      <c r="ILD261" s="460"/>
      <c r="ILG261" s="460"/>
      <c r="ILH261" s="460"/>
      <c r="ILI261" s="460"/>
      <c r="ILJ261" s="460"/>
      <c r="ILK261" s="460"/>
      <c r="ILL261" s="465"/>
      <c r="ILM261" s="460"/>
      <c r="ILN261" s="460"/>
      <c r="ILO261" s="460"/>
      <c r="ILP261" s="460"/>
      <c r="ILS261" s="460"/>
      <c r="ILT261" s="460"/>
      <c r="ILU261" s="460"/>
      <c r="ILV261" s="460"/>
      <c r="ILW261" s="460"/>
      <c r="ILX261" s="465"/>
      <c r="ILY261" s="460"/>
      <c r="ILZ261" s="460"/>
      <c r="IMA261" s="460"/>
      <c r="IMB261" s="460"/>
      <c r="IME261" s="460"/>
      <c r="IMF261" s="460"/>
      <c r="IMG261" s="460"/>
      <c r="IMH261" s="460"/>
      <c r="IMI261" s="460"/>
      <c r="IMJ261" s="465"/>
      <c r="IMK261" s="460"/>
      <c r="IML261" s="460"/>
      <c r="IMM261" s="460"/>
      <c r="IMN261" s="460"/>
      <c r="IMQ261" s="460"/>
      <c r="IMR261" s="460"/>
      <c r="IMS261" s="460"/>
      <c r="IMT261" s="460"/>
      <c r="IMU261" s="460"/>
      <c r="IMV261" s="465"/>
      <c r="IMW261" s="460"/>
      <c r="IMX261" s="460"/>
      <c r="IMY261" s="460"/>
      <c r="IMZ261" s="460"/>
      <c r="INC261" s="460"/>
      <c r="IND261" s="460"/>
      <c r="INE261" s="460"/>
      <c r="INF261" s="460"/>
      <c r="ING261" s="460"/>
      <c r="INH261" s="465"/>
      <c r="INI261" s="460"/>
      <c r="INJ261" s="460"/>
      <c r="INK261" s="460"/>
      <c r="INL261" s="460"/>
      <c r="INO261" s="460"/>
      <c r="INP261" s="460"/>
      <c r="INQ261" s="460"/>
      <c r="INR261" s="460"/>
      <c r="INS261" s="460"/>
      <c r="INT261" s="465"/>
      <c r="INU261" s="460"/>
      <c r="INV261" s="460"/>
      <c r="INW261" s="460"/>
      <c r="INX261" s="460"/>
      <c r="IOA261" s="460"/>
      <c r="IOB261" s="460"/>
      <c r="IOC261" s="460"/>
      <c r="IOD261" s="460"/>
      <c r="IOE261" s="460"/>
      <c r="IOF261" s="465"/>
      <c r="IOG261" s="460"/>
      <c r="IOH261" s="460"/>
      <c r="IOI261" s="460"/>
      <c r="IOJ261" s="460"/>
      <c r="IOM261" s="460"/>
      <c r="ION261" s="460"/>
      <c r="IOO261" s="460"/>
      <c r="IOP261" s="460"/>
      <c r="IOQ261" s="460"/>
      <c r="IOR261" s="465"/>
      <c r="IOS261" s="460"/>
      <c r="IOT261" s="460"/>
      <c r="IOU261" s="460"/>
      <c r="IOV261" s="460"/>
      <c r="IOY261" s="460"/>
      <c r="IOZ261" s="460"/>
      <c r="IPA261" s="460"/>
      <c r="IPB261" s="460"/>
      <c r="IPC261" s="460"/>
      <c r="IPD261" s="465"/>
      <c r="IPE261" s="460"/>
      <c r="IPF261" s="460"/>
      <c r="IPG261" s="460"/>
      <c r="IPH261" s="460"/>
      <c r="IPK261" s="460"/>
      <c r="IPL261" s="460"/>
      <c r="IPM261" s="460"/>
      <c r="IPN261" s="460"/>
      <c r="IPO261" s="460"/>
      <c r="IPP261" s="465"/>
      <c r="IPQ261" s="460"/>
      <c r="IPR261" s="460"/>
      <c r="IPS261" s="460"/>
      <c r="IPT261" s="460"/>
      <c r="IPW261" s="460"/>
      <c r="IPX261" s="460"/>
      <c r="IPY261" s="460"/>
      <c r="IPZ261" s="460"/>
      <c r="IQA261" s="460"/>
      <c r="IQB261" s="465"/>
      <c r="IQC261" s="460"/>
      <c r="IQD261" s="460"/>
      <c r="IQE261" s="460"/>
      <c r="IQF261" s="460"/>
      <c r="IQI261" s="460"/>
      <c r="IQJ261" s="460"/>
      <c r="IQK261" s="460"/>
      <c r="IQL261" s="460"/>
      <c r="IQM261" s="460"/>
      <c r="IQN261" s="465"/>
      <c r="IQO261" s="460"/>
      <c r="IQP261" s="460"/>
      <c r="IQQ261" s="460"/>
      <c r="IQR261" s="460"/>
      <c r="IQU261" s="460"/>
      <c r="IQV261" s="460"/>
      <c r="IQW261" s="460"/>
      <c r="IQX261" s="460"/>
      <c r="IQY261" s="460"/>
      <c r="IQZ261" s="465"/>
      <c r="IRA261" s="460"/>
      <c r="IRB261" s="460"/>
      <c r="IRC261" s="460"/>
      <c r="IRD261" s="460"/>
      <c r="IRG261" s="460"/>
      <c r="IRH261" s="460"/>
      <c r="IRI261" s="460"/>
      <c r="IRJ261" s="460"/>
      <c r="IRK261" s="460"/>
      <c r="IRL261" s="465"/>
      <c r="IRM261" s="460"/>
      <c r="IRN261" s="460"/>
      <c r="IRO261" s="460"/>
      <c r="IRP261" s="460"/>
      <c r="IRS261" s="460"/>
      <c r="IRT261" s="460"/>
      <c r="IRU261" s="460"/>
      <c r="IRV261" s="460"/>
      <c r="IRW261" s="460"/>
      <c r="IRX261" s="465"/>
      <c r="IRY261" s="460"/>
      <c r="IRZ261" s="460"/>
      <c r="ISA261" s="460"/>
      <c r="ISB261" s="460"/>
      <c r="ISE261" s="460"/>
      <c r="ISF261" s="460"/>
      <c r="ISG261" s="460"/>
      <c r="ISH261" s="460"/>
      <c r="ISI261" s="460"/>
      <c r="ISJ261" s="465"/>
      <c r="ISK261" s="460"/>
      <c r="ISL261" s="460"/>
      <c r="ISM261" s="460"/>
      <c r="ISN261" s="460"/>
      <c r="ISQ261" s="460"/>
      <c r="ISR261" s="460"/>
      <c r="ISS261" s="460"/>
      <c r="IST261" s="460"/>
      <c r="ISU261" s="460"/>
      <c r="ISV261" s="465"/>
      <c r="ISW261" s="460"/>
      <c r="ISX261" s="460"/>
      <c r="ISY261" s="460"/>
      <c r="ISZ261" s="460"/>
      <c r="ITC261" s="460"/>
      <c r="ITD261" s="460"/>
      <c r="ITE261" s="460"/>
      <c r="ITF261" s="460"/>
      <c r="ITG261" s="460"/>
      <c r="ITH261" s="465"/>
      <c r="ITI261" s="460"/>
      <c r="ITJ261" s="460"/>
      <c r="ITK261" s="460"/>
      <c r="ITL261" s="460"/>
      <c r="ITO261" s="460"/>
      <c r="ITP261" s="460"/>
      <c r="ITQ261" s="460"/>
      <c r="ITR261" s="460"/>
      <c r="ITS261" s="460"/>
      <c r="ITT261" s="465"/>
      <c r="ITU261" s="460"/>
      <c r="ITV261" s="460"/>
      <c r="ITW261" s="460"/>
      <c r="ITX261" s="460"/>
      <c r="IUA261" s="460"/>
      <c r="IUB261" s="460"/>
      <c r="IUC261" s="460"/>
      <c r="IUD261" s="460"/>
      <c r="IUE261" s="460"/>
      <c r="IUF261" s="465"/>
      <c r="IUG261" s="460"/>
      <c r="IUH261" s="460"/>
      <c r="IUI261" s="460"/>
      <c r="IUJ261" s="460"/>
      <c r="IUM261" s="460"/>
      <c r="IUN261" s="460"/>
      <c r="IUO261" s="460"/>
      <c r="IUP261" s="460"/>
      <c r="IUQ261" s="460"/>
      <c r="IUR261" s="465"/>
      <c r="IUS261" s="460"/>
      <c r="IUT261" s="460"/>
      <c r="IUU261" s="460"/>
      <c r="IUV261" s="460"/>
      <c r="IUY261" s="460"/>
      <c r="IUZ261" s="460"/>
      <c r="IVA261" s="460"/>
      <c r="IVB261" s="460"/>
      <c r="IVC261" s="460"/>
      <c r="IVD261" s="465"/>
      <c r="IVE261" s="460"/>
      <c r="IVF261" s="460"/>
      <c r="IVG261" s="460"/>
      <c r="IVH261" s="460"/>
      <c r="IVK261" s="460"/>
      <c r="IVL261" s="460"/>
      <c r="IVM261" s="460"/>
      <c r="IVN261" s="460"/>
      <c r="IVO261" s="460"/>
      <c r="IVP261" s="465"/>
      <c r="IVQ261" s="460"/>
      <c r="IVR261" s="460"/>
      <c r="IVS261" s="460"/>
      <c r="IVT261" s="460"/>
      <c r="IVW261" s="460"/>
      <c r="IVX261" s="460"/>
      <c r="IVY261" s="460"/>
      <c r="IVZ261" s="460"/>
      <c r="IWA261" s="460"/>
      <c r="IWB261" s="465"/>
      <c r="IWC261" s="460"/>
      <c r="IWD261" s="460"/>
      <c r="IWE261" s="460"/>
      <c r="IWF261" s="460"/>
      <c r="IWI261" s="460"/>
      <c r="IWJ261" s="460"/>
      <c r="IWK261" s="460"/>
      <c r="IWL261" s="460"/>
      <c r="IWM261" s="460"/>
      <c r="IWN261" s="465"/>
      <c r="IWO261" s="460"/>
      <c r="IWP261" s="460"/>
      <c r="IWQ261" s="460"/>
      <c r="IWR261" s="460"/>
      <c r="IWU261" s="460"/>
      <c r="IWV261" s="460"/>
      <c r="IWW261" s="460"/>
      <c r="IWX261" s="460"/>
      <c r="IWY261" s="460"/>
      <c r="IWZ261" s="465"/>
      <c r="IXA261" s="460"/>
      <c r="IXB261" s="460"/>
      <c r="IXC261" s="460"/>
      <c r="IXD261" s="460"/>
      <c r="IXG261" s="460"/>
      <c r="IXH261" s="460"/>
      <c r="IXI261" s="460"/>
      <c r="IXJ261" s="460"/>
      <c r="IXK261" s="460"/>
      <c r="IXL261" s="465"/>
      <c r="IXM261" s="460"/>
      <c r="IXN261" s="460"/>
      <c r="IXO261" s="460"/>
      <c r="IXP261" s="460"/>
      <c r="IXS261" s="460"/>
      <c r="IXT261" s="460"/>
      <c r="IXU261" s="460"/>
      <c r="IXV261" s="460"/>
      <c r="IXW261" s="460"/>
      <c r="IXX261" s="465"/>
      <c r="IXY261" s="460"/>
      <c r="IXZ261" s="460"/>
      <c r="IYA261" s="460"/>
      <c r="IYB261" s="460"/>
      <c r="IYE261" s="460"/>
      <c r="IYF261" s="460"/>
      <c r="IYG261" s="460"/>
      <c r="IYH261" s="460"/>
      <c r="IYI261" s="460"/>
      <c r="IYJ261" s="465"/>
      <c r="IYK261" s="460"/>
      <c r="IYL261" s="460"/>
      <c r="IYM261" s="460"/>
      <c r="IYN261" s="460"/>
      <c r="IYQ261" s="460"/>
      <c r="IYR261" s="460"/>
      <c r="IYS261" s="460"/>
      <c r="IYT261" s="460"/>
      <c r="IYU261" s="460"/>
      <c r="IYV261" s="465"/>
      <c r="IYW261" s="460"/>
      <c r="IYX261" s="460"/>
      <c r="IYY261" s="460"/>
      <c r="IYZ261" s="460"/>
      <c r="IZC261" s="460"/>
      <c r="IZD261" s="460"/>
      <c r="IZE261" s="460"/>
      <c r="IZF261" s="460"/>
      <c r="IZG261" s="460"/>
      <c r="IZH261" s="465"/>
      <c r="IZI261" s="460"/>
      <c r="IZJ261" s="460"/>
      <c r="IZK261" s="460"/>
      <c r="IZL261" s="460"/>
      <c r="IZO261" s="460"/>
      <c r="IZP261" s="460"/>
      <c r="IZQ261" s="460"/>
      <c r="IZR261" s="460"/>
      <c r="IZS261" s="460"/>
      <c r="IZT261" s="465"/>
      <c r="IZU261" s="460"/>
      <c r="IZV261" s="460"/>
      <c r="IZW261" s="460"/>
      <c r="IZX261" s="460"/>
      <c r="JAA261" s="460"/>
      <c r="JAB261" s="460"/>
      <c r="JAC261" s="460"/>
      <c r="JAD261" s="460"/>
      <c r="JAE261" s="460"/>
      <c r="JAF261" s="465"/>
      <c r="JAG261" s="460"/>
      <c r="JAH261" s="460"/>
      <c r="JAI261" s="460"/>
      <c r="JAJ261" s="460"/>
      <c r="JAM261" s="460"/>
      <c r="JAN261" s="460"/>
      <c r="JAO261" s="460"/>
      <c r="JAP261" s="460"/>
      <c r="JAQ261" s="460"/>
      <c r="JAR261" s="465"/>
      <c r="JAS261" s="460"/>
      <c r="JAT261" s="460"/>
      <c r="JAU261" s="460"/>
      <c r="JAV261" s="460"/>
      <c r="JAY261" s="460"/>
      <c r="JAZ261" s="460"/>
      <c r="JBA261" s="460"/>
      <c r="JBB261" s="460"/>
      <c r="JBC261" s="460"/>
      <c r="JBD261" s="465"/>
      <c r="JBE261" s="460"/>
      <c r="JBF261" s="460"/>
      <c r="JBG261" s="460"/>
      <c r="JBH261" s="460"/>
      <c r="JBK261" s="460"/>
      <c r="JBL261" s="460"/>
      <c r="JBM261" s="460"/>
      <c r="JBN261" s="460"/>
      <c r="JBO261" s="460"/>
      <c r="JBP261" s="465"/>
      <c r="JBQ261" s="460"/>
      <c r="JBR261" s="460"/>
      <c r="JBS261" s="460"/>
      <c r="JBT261" s="460"/>
      <c r="JBW261" s="460"/>
      <c r="JBX261" s="460"/>
      <c r="JBY261" s="460"/>
      <c r="JBZ261" s="460"/>
      <c r="JCA261" s="460"/>
      <c r="JCB261" s="465"/>
      <c r="JCC261" s="460"/>
      <c r="JCD261" s="460"/>
      <c r="JCE261" s="460"/>
      <c r="JCF261" s="460"/>
      <c r="JCI261" s="460"/>
      <c r="JCJ261" s="460"/>
      <c r="JCK261" s="460"/>
      <c r="JCL261" s="460"/>
      <c r="JCM261" s="460"/>
      <c r="JCN261" s="465"/>
      <c r="JCO261" s="460"/>
      <c r="JCP261" s="460"/>
      <c r="JCQ261" s="460"/>
      <c r="JCR261" s="460"/>
      <c r="JCU261" s="460"/>
      <c r="JCV261" s="460"/>
      <c r="JCW261" s="460"/>
      <c r="JCX261" s="460"/>
      <c r="JCY261" s="460"/>
      <c r="JCZ261" s="465"/>
      <c r="JDA261" s="460"/>
      <c r="JDB261" s="460"/>
      <c r="JDC261" s="460"/>
      <c r="JDD261" s="460"/>
      <c r="JDG261" s="460"/>
      <c r="JDH261" s="460"/>
      <c r="JDI261" s="460"/>
      <c r="JDJ261" s="460"/>
      <c r="JDK261" s="460"/>
      <c r="JDL261" s="465"/>
      <c r="JDM261" s="460"/>
      <c r="JDN261" s="460"/>
      <c r="JDO261" s="460"/>
      <c r="JDP261" s="460"/>
      <c r="JDS261" s="460"/>
      <c r="JDT261" s="460"/>
      <c r="JDU261" s="460"/>
      <c r="JDV261" s="460"/>
      <c r="JDW261" s="460"/>
      <c r="JDX261" s="465"/>
      <c r="JDY261" s="460"/>
      <c r="JDZ261" s="460"/>
      <c r="JEA261" s="460"/>
      <c r="JEB261" s="460"/>
      <c r="JEE261" s="460"/>
      <c r="JEF261" s="460"/>
      <c r="JEG261" s="460"/>
      <c r="JEH261" s="460"/>
      <c r="JEI261" s="460"/>
      <c r="JEJ261" s="465"/>
      <c r="JEK261" s="460"/>
      <c r="JEL261" s="460"/>
      <c r="JEM261" s="460"/>
      <c r="JEN261" s="460"/>
      <c r="JEQ261" s="460"/>
      <c r="JER261" s="460"/>
      <c r="JES261" s="460"/>
      <c r="JET261" s="460"/>
      <c r="JEU261" s="460"/>
      <c r="JEV261" s="465"/>
      <c r="JEW261" s="460"/>
      <c r="JEX261" s="460"/>
      <c r="JEY261" s="460"/>
      <c r="JEZ261" s="460"/>
      <c r="JFC261" s="460"/>
      <c r="JFD261" s="460"/>
      <c r="JFE261" s="460"/>
      <c r="JFF261" s="460"/>
      <c r="JFG261" s="460"/>
      <c r="JFH261" s="465"/>
      <c r="JFI261" s="460"/>
      <c r="JFJ261" s="460"/>
      <c r="JFK261" s="460"/>
      <c r="JFL261" s="460"/>
      <c r="JFO261" s="460"/>
      <c r="JFP261" s="460"/>
      <c r="JFQ261" s="460"/>
      <c r="JFR261" s="460"/>
      <c r="JFS261" s="460"/>
      <c r="JFT261" s="465"/>
      <c r="JFU261" s="460"/>
      <c r="JFV261" s="460"/>
      <c r="JFW261" s="460"/>
      <c r="JFX261" s="460"/>
      <c r="JGA261" s="460"/>
      <c r="JGB261" s="460"/>
      <c r="JGC261" s="460"/>
      <c r="JGD261" s="460"/>
      <c r="JGE261" s="460"/>
      <c r="JGF261" s="465"/>
      <c r="JGG261" s="460"/>
      <c r="JGH261" s="460"/>
      <c r="JGI261" s="460"/>
      <c r="JGJ261" s="460"/>
      <c r="JGM261" s="460"/>
      <c r="JGN261" s="460"/>
      <c r="JGO261" s="460"/>
      <c r="JGP261" s="460"/>
      <c r="JGQ261" s="460"/>
      <c r="JGR261" s="465"/>
      <c r="JGS261" s="460"/>
      <c r="JGT261" s="460"/>
      <c r="JGU261" s="460"/>
      <c r="JGV261" s="460"/>
      <c r="JGY261" s="460"/>
      <c r="JGZ261" s="460"/>
      <c r="JHA261" s="460"/>
      <c r="JHB261" s="460"/>
      <c r="JHC261" s="460"/>
      <c r="JHD261" s="465"/>
      <c r="JHE261" s="460"/>
      <c r="JHF261" s="460"/>
      <c r="JHG261" s="460"/>
      <c r="JHH261" s="460"/>
      <c r="JHK261" s="460"/>
      <c r="JHL261" s="460"/>
      <c r="JHM261" s="460"/>
      <c r="JHN261" s="460"/>
      <c r="JHO261" s="460"/>
      <c r="JHP261" s="465"/>
      <c r="JHQ261" s="460"/>
      <c r="JHR261" s="460"/>
      <c r="JHS261" s="460"/>
      <c r="JHT261" s="460"/>
      <c r="JHW261" s="460"/>
      <c r="JHX261" s="460"/>
      <c r="JHY261" s="460"/>
      <c r="JHZ261" s="460"/>
      <c r="JIA261" s="460"/>
      <c r="JIB261" s="465"/>
      <c r="JIC261" s="460"/>
      <c r="JID261" s="460"/>
      <c r="JIE261" s="460"/>
      <c r="JIF261" s="460"/>
      <c r="JII261" s="460"/>
      <c r="JIJ261" s="460"/>
      <c r="JIK261" s="460"/>
      <c r="JIL261" s="460"/>
      <c r="JIM261" s="460"/>
      <c r="JIN261" s="465"/>
      <c r="JIO261" s="460"/>
      <c r="JIP261" s="460"/>
      <c r="JIQ261" s="460"/>
      <c r="JIR261" s="460"/>
      <c r="JIU261" s="460"/>
      <c r="JIV261" s="460"/>
      <c r="JIW261" s="460"/>
      <c r="JIX261" s="460"/>
      <c r="JIY261" s="460"/>
      <c r="JIZ261" s="465"/>
      <c r="JJA261" s="460"/>
      <c r="JJB261" s="460"/>
      <c r="JJC261" s="460"/>
      <c r="JJD261" s="460"/>
      <c r="JJG261" s="460"/>
      <c r="JJH261" s="460"/>
      <c r="JJI261" s="460"/>
      <c r="JJJ261" s="460"/>
      <c r="JJK261" s="460"/>
      <c r="JJL261" s="465"/>
      <c r="JJM261" s="460"/>
      <c r="JJN261" s="460"/>
      <c r="JJO261" s="460"/>
      <c r="JJP261" s="460"/>
      <c r="JJS261" s="460"/>
      <c r="JJT261" s="460"/>
      <c r="JJU261" s="460"/>
      <c r="JJV261" s="460"/>
      <c r="JJW261" s="460"/>
      <c r="JJX261" s="465"/>
      <c r="JJY261" s="460"/>
      <c r="JJZ261" s="460"/>
      <c r="JKA261" s="460"/>
      <c r="JKB261" s="460"/>
      <c r="JKE261" s="460"/>
      <c r="JKF261" s="460"/>
      <c r="JKG261" s="460"/>
      <c r="JKH261" s="460"/>
      <c r="JKI261" s="460"/>
      <c r="JKJ261" s="465"/>
      <c r="JKK261" s="460"/>
      <c r="JKL261" s="460"/>
      <c r="JKM261" s="460"/>
      <c r="JKN261" s="460"/>
      <c r="JKQ261" s="460"/>
      <c r="JKR261" s="460"/>
      <c r="JKS261" s="460"/>
      <c r="JKT261" s="460"/>
      <c r="JKU261" s="460"/>
      <c r="JKV261" s="465"/>
      <c r="JKW261" s="460"/>
      <c r="JKX261" s="460"/>
      <c r="JKY261" s="460"/>
      <c r="JKZ261" s="460"/>
      <c r="JLC261" s="460"/>
      <c r="JLD261" s="460"/>
      <c r="JLE261" s="460"/>
      <c r="JLF261" s="460"/>
      <c r="JLG261" s="460"/>
      <c r="JLH261" s="465"/>
      <c r="JLI261" s="460"/>
      <c r="JLJ261" s="460"/>
      <c r="JLK261" s="460"/>
      <c r="JLL261" s="460"/>
      <c r="JLO261" s="460"/>
      <c r="JLP261" s="460"/>
      <c r="JLQ261" s="460"/>
      <c r="JLR261" s="460"/>
      <c r="JLS261" s="460"/>
      <c r="JLT261" s="465"/>
      <c r="JLU261" s="460"/>
      <c r="JLV261" s="460"/>
      <c r="JLW261" s="460"/>
      <c r="JLX261" s="460"/>
      <c r="JMA261" s="460"/>
      <c r="JMB261" s="460"/>
      <c r="JMC261" s="460"/>
      <c r="JMD261" s="460"/>
      <c r="JME261" s="460"/>
      <c r="JMF261" s="465"/>
      <c r="JMG261" s="460"/>
      <c r="JMH261" s="460"/>
      <c r="JMI261" s="460"/>
      <c r="JMJ261" s="460"/>
      <c r="JMM261" s="460"/>
      <c r="JMN261" s="460"/>
      <c r="JMO261" s="460"/>
      <c r="JMP261" s="460"/>
      <c r="JMQ261" s="460"/>
      <c r="JMR261" s="465"/>
      <c r="JMS261" s="460"/>
      <c r="JMT261" s="460"/>
      <c r="JMU261" s="460"/>
      <c r="JMV261" s="460"/>
      <c r="JMY261" s="460"/>
      <c r="JMZ261" s="460"/>
      <c r="JNA261" s="460"/>
      <c r="JNB261" s="460"/>
      <c r="JNC261" s="460"/>
      <c r="JND261" s="465"/>
      <c r="JNE261" s="460"/>
      <c r="JNF261" s="460"/>
      <c r="JNG261" s="460"/>
      <c r="JNH261" s="460"/>
      <c r="JNK261" s="460"/>
      <c r="JNL261" s="460"/>
      <c r="JNM261" s="460"/>
      <c r="JNN261" s="460"/>
      <c r="JNO261" s="460"/>
      <c r="JNP261" s="465"/>
      <c r="JNQ261" s="460"/>
      <c r="JNR261" s="460"/>
      <c r="JNS261" s="460"/>
      <c r="JNT261" s="460"/>
      <c r="JNW261" s="460"/>
      <c r="JNX261" s="460"/>
      <c r="JNY261" s="460"/>
      <c r="JNZ261" s="460"/>
      <c r="JOA261" s="460"/>
      <c r="JOB261" s="465"/>
      <c r="JOC261" s="460"/>
      <c r="JOD261" s="460"/>
      <c r="JOE261" s="460"/>
      <c r="JOF261" s="460"/>
      <c r="JOI261" s="460"/>
      <c r="JOJ261" s="460"/>
      <c r="JOK261" s="460"/>
      <c r="JOL261" s="460"/>
      <c r="JOM261" s="460"/>
      <c r="JON261" s="465"/>
      <c r="JOO261" s="460"/>
      <c r="JOP261" s="460"/>
      <c r="JOQ261" s="460"/>
      <c r="JOR261" s="460"/>
      <c r="JOU261" s="460"/>
      <c r="JOV261" s="460"/>
      <c r="JOW261" s="460"/>
      <c r="JOX261" s="460"/>
      <c r="JOY261" s="460"/>
      <c r="JOZ261" s="465"/>
      <c r="JPA261" s="460"/>
      <c r="JPB261" s="460"/>
      <c r="JPC261" s="460"/>
      <c r="JPD261" s="460"/>
      <c r="JPG261" s="460"/>
      <c r="JPH261" s="460"/>
      <c r="JPI261" s="460"/>
      <c r="JPJ261" s="460"/>
      <c r="JPK261" s="460"/>
      <c r="JPL261" s="465"/>
      <c r="JPM261" s="460"/>
      <c r="JPN261" s="460"/>
      <c r="JPO261" s="460"/>
      <c r="JPP261" s="460"/>
      <c r="JPS261" s="460"/>
      <c r="JPT261" s="460"/>
      <c r="JPU261" s="460"/>
      <c r="JPV261" s="460"/>
      <c r="JPW261" s="460"/>
      <c r="JPX261" s="465"/>
      <c r="JPY261" s="460"/>
      <c r="JPZ261" s="460"/>
      <c r="JQA261" s="460"/>
      <c r="JQB261" s="460"/>
      <c r="JQE261" s="460"/>
      <c r="JQF261" s="460"/>
      <c r="JQG261" s="460"/>
      <c r="JQH261" s="460"/>
      <c r="JQI261" s="460"/>
      <c r="JQJ261" s="465"/>
      <c r="JQK261" s="460"/>
      <c r="JQL261" s="460"/>
      <c r="JQM261" s="460"/>
      <c r="JQN261" s="460"/>
      <c r="JQQ261" s="460"/>
      <c r="JQR261" s="460"/>
      <c r="JQS261" s="460"/>
      <c r="JQT261" s="460"/>
      <c r="JQU261" s="460"/>
      <c r="JQV261" s="465"/>
      <c r="JQW261" s="460"/>
      <c r="JQX261" s="460"/>
      <c r="JQY261" s="460"/>
      <c r="JQZ261" s="460"/>
      <c r="JRC261" s="460"/>
      <c r="JRD261" s="460"/>
      <c r="JRE261" s="460"/>
      <c r="JRF261" s="460"/>
      <c r="JRG261" s="460"/>
      <c r="JRH261" s="465"/>
      <c r="JRI261" s="460"/>
      <c r="JRJ261" s="460"/>
      <c r="JRK261" s="460"/>
      <c r="JRL261" s="460"/>
      <c r="JRO261" s="460"/>
      <c r="JRP261" s="460"/>
      <c r="JRQ261" s="460"/>
      <c r="JRR261" s="460"/>
      <c r="JRS261" s="460"/>
      <c r="JRT261" s="465"/>
      <c r="JRU261" s="460"/>
      <c r="JRV261" s="460"/>
      <c r="JRW261" s="460"/>
      <c r="JRX261" s="460"/>
      <c r="JSA261" s="460"/>
      <c r="JSB261" s="460"/>
      <c r="JSC261" s="460"/>
      <c r="JSD261" s="460"/>
      <c r="JSE261" s="460"/>
      <c r="JSF261" s="465"/>
      <c r="JSG261" s="460"/>
      <c r="JSH261" s="460"/>
      <c r="JSI261" s="460"/>
      <c r="JSJ261" s="460"/>
      <c r="JSM261" s="460"/>
      <c r="JSN261" s="460"/>
      <c r="JSO261" s="460"/>
      <c r="JSP261" s="460"/>
      <c r="JSQ261" s="460"/>
      <c r="JSR261" s="465"/>
      <c r="JSS261" s="460"/>
      <c r="JST261" s="460"/>
      <c r="JSU261" s="460"/>
      <c r="JSV261" s="460"/>
      <c r="JSY261" s="460"/>
      <c r="JSZ261" s="460"/>
      <c r="JTA261" s="460"/>
      <c r="JTB261" s="460"/>
      <c r="JTC261" s="460"/>
      <c r="JTD261" s="465"/>
      <c r="JTE261" s="460"/>
      <c r="JTF261" s="460"/>
      <c r="JTG261" s="460"/>
      <c r="JTH261" s="460"/>
      <c r="JTK261" s="460"/>
      <c r="JTL261" s="460"/>
      <c r="JTM261" s="460"/>
      <c r="JTN261" s="460"/>
      <c r="JTO261" s="460"/>
      <c r="JTP261" s="465"/>
      <c r="JTQ261" s="460"/>
      <c r="JTR261" s="460"/>
      <c r="JTS261" s="460"/>
      <c r="JTT261" s="460"/>
      <c r="JTW261" s="460"/>
      <c r="JTX261" s="460"/>
      <c r="JTY261" s="460"/>
      <c r="JTZ261" s="460"/>
      <c r="JUA261" s="460"/>
      <c r="JUB261" s="465"/>
      <c r="JUC261" s="460"/>
      <c r="JUD261" s="460"/>
      <c r="JUE261" s="460"/>
      <c r="JUF261" s="460"/>
      <c r="JUI261" s="460"/>
      <c r="JUJ261" s="460"/>
      <c r="JUK261" s="460"/>
      <c r="JUL261" s="460"/>
      <c r="JUM261" s="460"/>
      <c r="JUN261" s="465"/>
      <c r="JUO261" s="460"/>
      <c r="JUP261" s="460"/>
      <c r="JUQ261" s="460"/>
      <c r="JUR261" s="460"/>
      <c r="JUU261" s="460"/>
      <c r="JUV261" s="460"/>
      <c r="JUW261" s="460"/>
      <c r="JUX261" s="460"/>
      <c r="JUY261" s="460"/>
      <c r="JUZ261" s="465"/>
      <c r="JVA261" s="460"/>
      <c r="JVB261" s="460"/>
      <c r="JVC261" s="460"/>
      <c r="JVD261" s="460"/>
      <c r="JVG261" s="460"/>
      <c r="JVH261" s="460"/>
      <c r="JVI261" s="460"/>
      <c r="JVJ261" s="460"/>
      <c r="JVK261" s="460"/>
      <c r="JVL261" s="465"/>
      <c r="JVM261" s="460"/>
      <c r="JVN261" s="460"/>
      <c r="JVO261" s="460"/>
      <c r="JVP261" s="460"/>
      <c r="JVS261" s="460"/>
      <c r="JVT261" s="460"/>
      <c r="JVU261" s="460"/>
      <c r="JVV261" s="460"/>
      <c r="JVW261" s="460"/>
      <c r="JVX261" s="465"/>
      <c r="JVY261" s="460"/>
      <c r="JVZ261" s="460"/>
      <c r="JWA261" s="460"/>
      <c r="JWB261" s="460"/>
      <c r="JWE261" s="460"/>
      <c r="JWF261" s="460"/>
      <c r="JWG261" s="460"/>
      <c r="JWH261" s="460"/>
      <c r="JWI261" s="460"/>
      <c r="JWJ261" s="465"/>
      <c r="JWK261" s="460"/>
      <c r="JWL261" s="460"/>
      <c r="JWM261" s="460"/>
      <c r="JWN261" s="460"/>
      <c r="JWQ261" s="460"/>
      <c r="JWR261" s="460"/>
      <c r="JWS261" s="460"/>
      <c r="JWT261" s="460"/>
      <c r="JWU261" s="460"/>
      <c r="JWV261" s="465"/>
      <c r="JWW261" s="460"/>
      <c r="JWX261" s="460"/>
      <c r="JWY261" s="460"/>
      <c r="JWZ261" s="460"/>
      <c r="JXC261" s="460"/>
      <c r="JXD261" s="460"/>
      <c r="JXE261" s="460"/>
      <c r="JXF261" s="460"/>
      <c r="JXG261" s="460"/>
      <c r="JXH261" s="465"/>
      <c r="JXI261" s="460"/>
      <c r="JXJ261" s="460"/>
      <c r="JXK261" s="460"/>
      <c r="JXL261" s="460"/>
      <c r="JXO261" s="460"/>
      <c r="JXP261" s="460"/>
      <c r="JXQ261" s="460"/>
      <c r="JXR261" s="460"/>
      <c r="JXS261" s="460"/>
      <c r="JXT261" s="465"/>
      <c r="JXU261" s="460"/>
      <c r="JXV261" s="460"/>
      <c r="JXW261" s="460"/>
      <c r="JXX261" s="460"/>
      <c r="JYA261" s="460"/>
      <c r="JYB261" s="460"/>
      <c r="JYC261" s="460"/>
      <c r="JYD261" s="460"/>
      <c r="JYE261" s="460"/>
      <c r="JYF261" s="465"/>
      <c r="JYG261" s="460"/>
      <c r="JYH261" s="460"/>
      <c r="JYI261" s="460"/>
      <c r="JYJ261" s="460"/>
      <c r="JYM261" s="460"/>
      <c r="JYN261" s="460"/>
      <c r="JYO261" s="460"/>
      <c r="JYP261" s="460"/>
      <c r="JYQ261" s="460"/>
      <c r="JYR261" s="465"/>
      <c r="JYS261" s="460"/>
      <c r="JYT261" s="460"/>
      <c r="JYU261" s="460"/>
      <c r="JYV261" s="460"/>
      <c r="JYY261" s="460"/>
      <c r="JYZ261" s="460"/>
      <c r="JZA261" s="460"/>
      <c r="JZB261" s="460"/>
      <c r="JZC261" s="460"/>
      <c r="JZD261" s="465"/>
      <c r="JZE261" s="460"/>
      <c r="JZF261" s="460"/>
      <c r="JZG261" s="460"/>
      <c r="JZH261" s="460"/>
      <c r="JZK261" s="460"/>
      <c r="JZL261" s="460"/>
      <c r="JZM261" s="460"/>
      <c r="JZN261" s="460"/>
      <c r="JZO261" s="460"/>
      <c r="JZP261" s="465"/>
      <c r="JZQ261" s="460"/>
      <c r="JZR261" s="460"/>
      <c r="JZS261" s="460"/>
      <c r="JZT261" s="460"/>
      <c r="JZW261" s="460"/>
      <c r="JZX261" s="460"/>
      <c r="JZY261" s="460"/>
      <c r="JZZ261" s="460"/>
      <c r="KAA261" s="460"/>
      <c r="KAB261" s="465"/>
      <c r="KAC261" s="460"/>
      <c r="KAD261" s="460"/>
      <c r="KAE261" s="460"/>
      <c r="KAF261" s="460"/>
      <c r="KAI261" s="460"/>
      <c r="KAJ261" s="460"/>
      <c r="KAK261" s="460"/>
      <c r="KAL261" s="460"/>
      <c r="KAM261" s="460"/>
      <c r="KAN261" s="465"/>
      <c r="KAO261" s="460"/>
      <c r="KAP261" s="460"/>
      <c r="KAQ261" s="460"/>
      <c r="KAR261" s="460"/>
      <c r="KAU261" s="460"/>
      <c r="KAV261" s="460"/>
      <c r="KAW261" s="460"/>
      <c r="KAX261" s="460"/>
      <c r="KAY261" s="460"/>
      <c r="KAZ261" s="465"/>
      <c r="KBA261" s="460"/>
      <c r="KBB261" s="460"/>
      <c r="KBC261" s="460"/>
      <c r="KBD261" s="460"/>
      <c r="KBG261" s="460"/>
      <c r="KBH261" s="460"/>
      <c r="KBI261" s="460"/>
      <c r="KBJ261" s="460"/>
      <c r="KBK261" s="460"/>
      <c r="KBL261" s="465"/>
      <c r="KBM261" s="460"/>
      <c r="KBN261" s="460"/>
      <c r="KBO261" s="460"/>
      <c r="KBP261" s="460"/>
      <c r="KBS261" s="460"/>
      <c r="KBT261" s="460"/>
      <c r="KBU261" s="460"/>
      <c r="KBV261" s="460"/>
      <c r="KBW261" s="460"/>
      <c r="KBX261" s="465"/>
      <c r="KBY261" s="460"/>
      <c r="KBZ261" s="460"/>
      <c r="KCA261" s="460"/>
      <c r="KCB261" s="460"/>
      <c r="KCE261" s="460"/>
      <c r="KCF261" s="460"/>
      <c r="KCG261" s="460"/>
      <c r="KCH261" s="460"/>
      <c r="KCI261" s="460"/>
      <c r="KCJ261" s="465"/>
      <c r="KCK261" s="460"/>
      <c r="KCL261" s="460"/>
      <c r="KCM261" s="460"/>
      <c r="KCN261" s="460"/>
      <c r="KCQ261" s="460"/>
      <c r="KCR261" s="460"/>
      <c r="KCS261" s="460"/>
      <c r="KCT261" s="460"/>
      <c r="KCU261" s="460"/>
      <c r="KCV261" s="465"/>
      <c r="KCW261" s="460"/>
      <c r="KCX261" s="460"/>
      <c r="KCY261" s="460"/>
      <c r="KCZ261" s="460"/>
      <c r="KDC261" s="460"/>
      <c r="KDD261" s="460"/>
      <c r="KDE261" s="460"/>
      <c r="KDF261" s="460"/>
      <c r="KDG261" s="460"/>
      <c r="KDH261" s="465"/>
      <c r="KDI261" s="460"/>
      <c r="KDJ261" s="460"/>
      <c r="KDK261" s="460"/>
      <c r="KDL261" s="460"/>
      <c r="KDO261" s="460"/>
      <c r="KDP261" s="460"/>
      <c r="KDQ261" s="460"/>
      <c r="KDR261" s="460"/>
      <c r="KDS261" s="460"/>
      <c r="KDT261" s="465"/>
      <c r="KDU261" s="460"/>
      <c r="KDV261" s="460"/>
      <c r="KDW261" s="460"/>
      <c r="KDX261" s="460"/>
      <c r="KEA261" s="460"/>
      <c r="KEB261" s="460"/>
      <c r="KEC261" s="460"/>
      <c r="KED261" s="460"/>
      <c r="KEE261" s="460"/>
      <c r="KEF261" s="465"/>
      <c r="KEG261" s="460"/>
      <c r="KEH261" s="460"/>
      <c r="KEI261" s="460"/>
      <c r="KEJ261" s="460"/>
      <c r="KEM261" s="460"/>
      <c r="KEN261" s="460"/>
      <c r="KEO261" s="460"/>
      <c r="KEP261" s="460"/>
      <c r="KEQ261" s="460"/>
      <c r="KER261" s="465"/>
      <c r="KES261" s="460"/>
      <c r="KET261" s="460"/>
      <c r="KEU261" s="460"/>
      <c r="KEV261" s="460"/>
      <c r="KEY261" s="460"/>
      <c r="KEZ261" s="460"/>
      <c r="KFA261" s="460"/>
      <c r="KFB261" s="460"/>
      <c r="KFC261" s="460"/>
      <c r="KFD261" s="465"/>
      <c r="KFE261" s="460"/>
      <c r="KFF261" s="460"/>
      <c r="KFG261" s="460"/>
      <c r="KFH261" s="460"/>
      <c r="KFK261" s="460"/>
      <c r="KFL261" s="460"/>
      <c r="KFM261" s="460"/>
      <c r="KFN261" s="460"/>
      <c r="KFO261" s="460"/>
      <c r="KFP261" s="465"/>
      <c r="KFQ261" s="460"/>
      <c r="KFR261" s="460"/>
      <c r="KFS261" s="460"/>
      <c r="KFT261" s="460"/>
      <c r="KFW261" s="460"/>
      <c r="KFX261" s="460"/>
      <c r="KFY261" s="460"/>
      <c r="KFZ261" s="460"/>
      <c r="KGA261" s="460"/>
      <c r="KGB261" s="465"/>
      <c r="KGC261" s="460"/>
      <c r="KGD261" s="460"/>
      <c r="KGE261" s="460"/>
      <c r="KGF261" s="460"/>
      <c r="KGI261" s="460"/>
      <c r="KGJ261" s="460"/>
      <c r="KGK261" s="460"/>
      <c r="KGL261" s="460"/>
      <c r="KGM261" s="460"/>
      <c r="KGN261" s="465"/>
      <c r="KGO261" s="460"/>
      <c r="KGP261" s="460"/>
      <c r="KGQ261" s="460"/>
      <c r="KGR261" s="460"/>
      <c r="KGU261" s="460"/>
      <c r="KGV261" s="460"/>
      <c r="KGW261" s="460"/>
      <c r="KGX261" s="460"/>
      <c r="KGY261" s="460"/>
      <c r="KGZ261" s="465"/>
      <c r="KHA261" s="460"/>
      <c r="KHB261" s="460"/>
      <c r="KHC261" s="460"/>
      <c r="KHD261" s="460"/>
      <c r="KHG261" s="460"/>
      <c r="KHH261" s="460"/>
      <c r="KHI261" s="460"/>
      <c r="KHJ261" s="460"/>
      <c r="KHK261" s="460"/>
      <c r="KHL261" s="465"/>
      <c r="KHM261" s="460"/>
      <c r="KHN261" s="460"/>
      <c r="KHO261" s="460"/>
      <c r="KHP261" s="460"/>
      <c r="KHS261" s="460"/>
      <c r="KHT261" s="460"/>
      <c r="KHU261" s="460"/>
      <c r="KHV261" s="460"/>
      <c r="KHW261" s="460"/>
      <c r="KHX261" s="465"/>
      <c r="KHY261" s="460"/>
      <c r="KHZ261" s="460"/>
      <c r="KIA261" s="460"/>
      <c r="KIB261" s="460"/>
      <c r="KIE261" s="460"/>
      <c r="KIF261" s="460"/>
      <c r="KIG261" s="460"/>
      <c r="KIH261" s="460"/>
      <c r="KII261" s="460"/>
      <c r="KIJ261" s="465"/>
      <c r="KIK261" s="460"/>
      <c r="KIL261" s="460"/>
      <c r="KIM261" s="460"/>
      <c r="KIN261" s="460"/>
      <c r="KIQ261" s="460"/>
      <c r="KIR261" s="460"/>
      <c r="KIS261" s="460"/>
      <c r="KIT261" s="460"/>
      <c r="KIU261" s="460"/>
      <c r="KIV261" s="465"/>
      <c r="KIW261" s="460"/>
      <c r="KIX261" s="460"/>
      <c r="KIY261" s="460"/>
      <c r="KIZ261" s="460"/>
      <c r="KJC261" s="460"/>
      <c r="KJD261" s="460"/>
      <c r="KJE261" s="460"/>
      <c r="KJF261" s="460"/>
      <c r="KJG261" s="460"/>
      <c r="KJH261" s="465"/>
      <c r="KJI261" s="460"/>
      <c r="KJJ261" s="460"/>
      <c r="KJK261" s="460"/>
      <c r="KJL261" s="460"/>
      <c r="KJO261" s="460"/>
      <c r="KJP261" s="460"/>
      <c r="KJQ261" s="460"/>
      <c r="KJR261" s="460"/>
      <c r="KJS261" s="460"/>
      <c r="KJT261" s="465"/>
      <c r="KJU261" s="460"/>
      <c r="KJV261" s="460"/>
      <c r="KJW261" s="460"/>
      <c r="KJX261" s="460"/>
      <c r="KKA261" s="460"/>
      <c r="KKB261" s="460"/>
      <c r="KKC261" s="460"/>
      <c r="KKD261" s="460"/>
      <c r="KKE261" s="460"/>
      <c r="KKF261" s="465"/>
      <c r="KKG261" s="460"/>
      <c r="KKH261" s="460"/>
      <c r="KKI261" s="460"/>
      <c r="KKJ261" s="460"/>
      <c r="KKM261" s="460"/>
      <c r="KKN261" s="460"/>
      <c r="KKO261" s="460"/>
      <c r="KKP261" s="460"/>
      <c r="KKQ261" s="460"/>
      <c r="KKR261" s="465"/>
      <c r="KKS261" s="460"/>
      <c r="KKT261" s="460"/>
      <c r="KKU261" s="460"/>
      <c r="KKV261" s="460"/>
      <c r="KKY261" s="460"/>
      <c r="KKZ261" s="460"/>
      <c r="KLA261" s="460"/>
      <c r="KLB261" s="460"/>
      <c r="KLC261" s="460"/>
      <c r="KLD261" s="465"/>
      <c r="KLE261" s="460"/>
      <c r="KLF261" s="460"/>
      <c r="KLG261" s="460"/>
      <c r="KLH261" s="460"/>
      <c r="KLK261" s="460"/>
      <c r="KLL261" s="460"/>
      <c r="KLM261" s="460"/>
      <c r="KLN261" s="460"/>
      <c r="KLO261" s="460"/>
      <c r="KLP261" s="465"/>
      <c r="KLQ261" s="460"/>
      <c r="KLR261" s="460"/>
      <c r="KLS261" s="460"/>
      <c r="KLT261" s="460"/>
      <c r="KLW261" s="460"/>
      <c r="KLX261" s="460"/>
      <c r="KLY261" s="460"/>
      <c r="KLZ261" s="460"/>
      <c r="KMA261" s="460"/>
      <c r="KMB261" s="465"/>
      <c r="KMC261" s="460"/>
      <c r="KMD261" s="460"/>
      <c r="KME261" s="460"/>
      <c r="KMF261" s="460"/>
      <c r="KMI261" s="460"/>
      <c r="KMJ261" s="460"/>
      <c r="KMK261" s="460"/>
      <c r="KML261" s="460"/>
      <c r="KMM261" s="460"/>
      <c r="KMN261" s="465"/>
      <c r="KMO261" s="460"/>
      <c r="KMP261" s="460"/>
      <c r="KMQ261" s="460"/>
      <c r="KMR261" s="460"/>
      <c r="KMU261" s="460"/>
      <c r="KMV261" s="460"/>
      <c r="KMW261" s="460"/>
      <c r="KMX261" s="460"/>
      <c r="KMY261" s="460"/>
      <c r="KMZ261" s="465"/>
      <c r="KNA261" s="460"/>
      <c r="KNB261" s="460"/>
      <c r="KNC261" s="460"/>
      <c r="KND261" s="460"/>
      <c r="KNG261" s="460"/>
      <c r="KNH261" s="460"/>
      <c r="KNI261" s="460"/>
      <c r="KNJ261" s="460"/>
      <c r="KNK261" s="460"/>
      <c r="KNL261" s="465"/>
      <c r="KNM261" s="460"/>
      <c r="KNN261" s="460"/>
      <c r="KNO261" s="460"/>
      <c r="KNP261" s="460"/>
      <c r="KNS261" s="460"/>
      <c r="KNT261" s="460"/>
      <c r="KNU261" s="460"/>
      <c r="KNV261" s="460"/>
      <c r="KNW261" s="460"/>
      <c r="KNX261" s="465"/>
      <c r="KNY261" s="460"/>
      <c r="KNZ261" s="460"/>
      <c r="KOA261" s="460"/>
      <c r="KOB261" s="460"/>
      <c r="KOE261" s="460"/>
      <c r="KOF261" s="460"/>
      <c r="KOG261" s="460"/>
      <c r="KOH261" s="460"/>
      <c r="KOI261" s="460"/>
      <c r="KOJ261" s="465"/>
      <c r="KOK261" s="460"/>
      <c r="KOL261" s="460"/>
      <c r="KOM261" s="460"/>
      <c r="KON261" s="460"/>
      <c r="KOQ261" s="460"/>
      <c r="KOR261" s="460"/>
      <c r="KOS261" s="460"/>
      <c r="KOT261" s="460"/>
      <c r="KOU261" s="460"/>
      <c r="KOV261" s="465"/>
      <c r="KOW261" s="460"/>
      <c r="KOX261" s="460"/>
      <c r="KOY261" s="460"/>
      <c r="KOZ261" s="460"/>
      <c r="KPC261" s="460"/>
      <c r="KPD261" s="460"/>
      <c r="KPE261" s="460"/>
      <c r="KPF261" s="460"/>
      <c r="KPG261" s="460"/>
      <c r="KPH261" s="465"/>
      <c r="KPI261" s="460"/>
      <c r="KPJ261" s="460"/>
      <c r="KPK261" s="460"/>
      <c r="KPL261" s="460"/>
      <c r="KPO261" s="460"/>
      <c r="KPP261" s="460"/>
      <c r="KPQ261" s="460"/>
      <c r="KPR261" s="460"/>
      <c r="KPS261" s="460"/>
      <c r="KPT261" s="465"/>
      <c r="KPU261" s="460"/>
      <c r="KPV261" s="460"/>
      <c r="KPW261" s="460"/>
      <c r="KPX261" s="460"/>
      <c r="KQA261" s="460"/>
      <c r="KQB261" s="460"/>
      <c r="KQC261" s="460"/>
      <c r="KQD261" s="460"/>
      <c r="KQE261" s="460"/>
      <c r="KQF261" s="465"/>
      <c r="KQG261" s="460"/>
      <c r="KQH261" s="460"/>
      <c r="KQI261" s="460"/>
      <c r="KQJ261" s="460"/>
      <c r="KQM261" s="460"/>
      <c r="KQN261" s="460"/>
      <c r="KQO261" s="460"/>
      <c r="KQP261" s="460"/>
      <c r="KQQ261" s="460"/>
      <c r="KQR261" s="465"/>
      <c r="KQS261" s="460"/>
      <c r="KQT261" s="460"/>
      <c r="KQU261" s="460"/>
      <c r="KQV261" s="460"/>
      <c r="KQY261" s="460"/>
      <c r="KQZ261" s="460"/>
      <c r="KRA261" s="460"/>
      <c r="KRB261" s="460"/>
      <c r="KRC261" s="460"/>
      <c r="KRD261" s="465"/>
      <c r="KRE261" s="460"/>
      <c r="KRF261" s="460"/>
      <c r="KRG261" s="460"/>
      <c r="KRH261" s="460"/>
      <c r="KRK261" s="460"/>
      <c r="KRL261" s="460"/>
      <c r="KRM261" s="460"/>
      <c r="KRN261" s="460"/>
      <c r="KRO261" s="460"/>
      <c r="KRP261" s="465"/>
      <c r="KRQ261" s="460"/>
      <c r="KRR261" s="460"/>
      <c r="KRS261" s="460"/>
      <c r="KRT261" s="460"/>
      <c r="KRW261" s="460"/>
      <c r="KRX261" s="460"/>
      <c r="KRY261" s="460"/>
      <c r="KRZ261" s="460"/>
      <c r="KSA261" s="460"/>
      <c r="KSB261" s="465"/>
      <c r="KSC261" s="460"/>
      <c r="KSD261" s="460"/>
      <c r="KSE261" s="460"/>
      <c r="KSF261" s="460"/>
      <c r="KSI261" s="460"/>
      <c r="KSJ261" s="460"/>
      <c r="KSK261" s="460"/>
      <c r="KSL261" s="460"/>
      <c r="KSM261" s="460"/>
      <c r="KSN261" s="465"/>
      <c r="KSO261" s="460"/>
      <c r="KSP261" s="460"/>
      <c r="KSQ261" s="460"/>
      <c r="KSR261" s="460"/>
      <c r="KSU261" s="460"/>
      <c r="KSV261" s="460"/>
      <c r="KSW261" s="460"/>
      <c r="KSX261" s="460"/>
      <c r="KSY261" s="460"/>
      <c r="KSZ261" s="465"/>
      <c r="KTA261" s="460"/>
      <c r="KTB261" s="460"/>
      <c r="KTC261" s="460"/>
      <c r="KTD261" s="460"/>
      <c r="KTG261" s="460"/>
      <c r="KTH261" s="460"/>
      <c r="KTI261" s="460"/>
      <c r="KTJ261" s="460"/>
      <c r="KTK261" s="460"/>
      <c r="KTL261" s="465"/>
      <c r="KTM261" s="460"/>
      <c r="KTN261" s="460"/>
      <c r="KTO261" s="460"/>
      <c r="KTP261" s="460"/>
      <c r="KTS261" s="460"/>
      <c r="KTT261" s="460"/>
      <c r="KTU261" s="460"/>
      <c r="KTV261" s="460"/>
      <c r="KTW261" s="460"/>
      <c r="KTX261" s="465"/>
      <c r="KTY261" s="460"/>
      <c r="KTZ261" s="460"/>
      <c r="KUA261" s="460"/>
      <c r="KUB261" s="460"/>
      <c r="KUE261" s="460"/>
      <c r="KUF261" s="460"/>
      <c r="KUG261" s="460"/>
      <c r="KUH261" s="460"/>
      <c r="KUI261" s="460"/>
      <c r="KUJ261" s="465"/>
      <c r="KUK261" s="460"/>
      <c r="KUL261" s="460"/>
      <c r="KUM261" s="460"/>
      <c r="KUN261" s="460"/>
      <c r="KUQ261" s="460"/>
      <c r="KUR261" s="460"/>
      <c r="KUS261" s="460"/>
      <c r="KUT261" s="460"/>
      <c r="KUU261" s="460"/>
      <c r="KUV261" s="465"/>
      <c r="KUW261" s="460"/>
      <c r="KUX261" s="460"/>
      <c r="KUY261" s="460"/>
      <c r="KUZ261" s="460"/>
      <c r="KVC261" s="460"/>
      <c r="KVD261" s="460"/>
      <c r="KVE261" s="460"/>
      <c r="KVF261" s="460"/>
      <c r="KVG261" s="460"/>
      <c r="KVH261" s="465"/>
      <c r="KVI261" s="460"/>
      <c r="KVJ261" s="460"/>
      <c r="KVK261" s="460"/>
      <c r="KVL261" s="460"/>
      <c r="KVO261" s="460"/>
      <c r="KVP261" s="460"/>
      <c r="KVQ261" s="460"/>
      <c r="KVR261" s="460"/>
      <c r="KVS261" s="460"/>
      <c r="KVT261" s="465"/>
      <c r="KVU261" s="460"/>
      <c r="KVV261" s="460"/>
      <c r="KVW261" s="460"/>
      <c r="KVX261" s="460"/>
      <c r="KWA261" s="460"/>
      <c r="KWB261" s="460"/>
      <c r="KWC261" s="460"/>
      <c r="KWD261" s="460"/>
      <c r="KWE261" s="460"/>
      <c r="KWF261" s="465"/>
      <c r="KWG261" s="460"/>
      <c r="KWH261" s="460"/>
      <c r="KWI261" s="460"/>
      <c r="KWJ261" s="460"/>
      <c r="KWM261" s="460"/>
      <c r="KWN261" s="460"/>
      <c r="KWO261" s="460"/>
      <c r="KWP261" s="460"/>
      <c r="KWQ261" s="460"/>
      <c r="KWR261" s="465"/>
      <c r="KWS261" s="460"/>
      <c r="KWT261" s="460"/>
      <c r="KWU261" s="460"/>
      <c r="KWV261" s="460"/>
      <c r="KWY261" s="460"/>
      <c r="KWZ261" s="460"/>
      <c r="KXA261" s="460"/>
      <c r="KXB261" s="460"/>
      <c r="KXC261" s="460"/>
      <c r="KXD261" s="465"/>
      <c r="KXE261" s="460"/>
      <c r="KXF261" s="460"/>
      <c r="KXG261" s="460"/>
      <c r="KXH261" s="460"/>
      <c r="KXK261" s="460"/>
      <c r="KXL261" s="460"/>
      <c r="KXM261" s="460"/>
      <c r="KXN261" s="460"/>
      <c r="KXO261" s="460"/>
      <c r="KXP261" s="465"/>
      <c r="KXQ261" s="460"/>
      <c r="KXR261" s="460"/>
      <c r="KXS261" s="460"/>
      <c r="KXT261" s="460"/>
      <c r="KXW261" s="460"/>
      <c r="KXX261" s="460"/>
      <c r="KXY261" s="460"/>
      <c r="KXZ261" s="460"/>
      <c r="KYA261" s="460"/>
      <c r="KYB261" s="465"/>
      <c r="KYC261" s="460"/>
      <c r="KYD261" s="460"/>
      <c r="KYE261" s="460"/>
      <c r="KYF261" s="460"/>
      <c r="KYI261" s="460"/>
      <c r="KYJ261" s="460"/>
      <c r="KYK261" s="460"/>
      <c r="KYL261" s="460"/>
      <c r="KYM261" s="460"/>
      <c r="KYN261" s="465"/>
      <c r="KYO261" s="460"/>
      <c r="KYP261" s="460"/>
      <c r="KYQ261" s="460"/>
      <c r="KYR261" s="460"/>
      <c r="KYU261" s="460"/>
      <c r="KYV261" s="460"/>
      <c r="KYW261" s="460"/>
      <c r="KYX261" s="460"/>
      <c r="KYY261" s="460"/>
      <c r="KYZ261" s="465"/>
      <c r="KZA261" s="460"/>
      <c r="KZB261" s="460"/>
      <c r="KZC261" s="460"/>
      <c r="KZD261" s="460"/>
      <c r="KZG261" s="460"/>
      <c r="KZH261" s="460"/>
      <c r="KZI261" s="460"/>
      <c r="KZJ261" s="460"/>
      <c r="KZK261" s="460"/>
      <c r="KZL261" s="465"/>
      <c r="KZM261" s="460"/>
      <c r="KZN261" s="460"/>
      <c r="KZO261" s="460"/>
      <c r="KZP261" s="460"/>
      <c r="KZS261" s="460"/>
      <c r="KZT261" s="460"/>
      <c r="KZU261" s="460"/>
      <c r="KZV261" s="460"/>
      <c r="KZW261" s="460"/>
      <c r="KZX261" s="465"/>
      <c r="KZY261" s="460"/>
      <c r="KZZ261" s="460"/>
      <c r="LAA261" s="460"/>
      <c r="LAB261" s="460"/>
      <c r="LAE261" s="460"/>
      <c r="LAF261" s="460"/>
      <c r="LAG261" s="460"/>
      <c r="LAH261" s="460"/>
      <c r="LAI261" s="460"/>
      <c r="LAJ261" s="465"/>
      <c r="LAK261" s="460"/>
      <c r="LAL261" s="460"/>
      <c r="LAM261" s="460"/>
      <c r="LAN261" s="460"/>
      <c r="LAQ261" s="460"/>
      <c r="LAR261" s="460"/>
      <c r="LAS261" s="460"/>
      <c r="LAT261" s="460"/>
      <c r="LAU261" s="460"/>
      <c r="LAV261" s="465"/>
      <c r="LAW261" s="460"/>
      <c r="LAX261" s="460"/>
      <c r="LAY261" s="460"/>
      <c r="LAZ261" s="460"/>
      <c r="LBC261" s="460"/>
      <c r="LBD261" s="460"/>
      <c r="LBE261" s="460"/>
      <c r="LBF261" s="460"/>
      <c r="LBG261" s="460"/>
      <c r="LBH261" s="465"/>
      <c r="LBI261" s="460"/>
      <c r="LBJ261" s="460"/>
      <c r="LBK261" s="460"/>
      <c r="LBL261" s="460"/>
      <c r="LBO261" s="460"/>
      <c r="LBP261" s="460"/>
      <c r="LBQ261" s="460"/>
      <c r="LBR261" s="460"/>
      <c r="LBS261" s="460"/>
      <c r="LBT261" s="465"/>
      <c r="LBU261" s="460"/>
      <c r="LBV261" s="460"/>
      <c r="LBW261" s="460"/>
      <c r="LBX261" s="460"/>
      <c r="LCA261" s="460"/>
      <c r="LCB261" s="460"/>
      <c r="LCC261" s="460"/>
      <c r="LCD261" s="460"/>
      <c r="LCE261" s="460"/>
      <c r="LCF261" s="465"/>
      <c r="LCG261" s="460"/>
      <c r="LCH261" s="460"/>
      <c r="LCI261" s="460"/>
      <c r="LCJ261" s="460"/>
      <c r="LCM261" s="460"/>
      <c r="LCN261" s="460"/>
      <c r="LCO261" s="460"/>
      <c r="LCP261" s="460"/>
      <c r="LCQ261" s="460"/>
      <c r="LCR261" s="465"/>
      <c r="LCS261" s="460"/>
      <c r="LCT261" s="460"/>
      <c r="LCU261" s="460"/>
      <c r="LCV261" s="460"/>
      <c r="LCY261" s="460"/>
      <c r="LCZ261" s="460"/>
      <c r="LDA261" s="460"/>
      <c r="LDB261" s="460"/>
      <c r="LDC261" s="460"/>
      <c r="LDD261" s="465"/>
      <c r="LDE261" s="460"/>
      <c r="LDF261" s="460"/>
      <c r="LDG261" s="460"/>
      <c r="LDH261" s="460"/>
      <c r="LDK261" s="460"/>
      <c r="LDL261" s="460"/>
      <c r="LDM261" s="460"/>
      <c r="LDN261" s="460"/>
      <c r="LDO261" s="460"/>
      <c r="LDP261" s="465"/>
      <c r="LDQ261" s="460"/>
      <c r="LDR261" s="460"/>
      <c r="LDS261" s="460"/>
      <c r="LDT261" s="460"/>
      <c r="LDW261" s="460"/>
      <c r="LDX261" s="460"/>
      <c r="LDY261" s="460"/>
      <c r="LDZ261" s="460"/>
      <c r="LEA261" s="460"/>
      <c r="LEB261" s="465"/>
      <c r="LEC261" s="460"/>
      <c r="LED261" s="460"/>
      <c r="LEE261" s="460"/>
      <c r="LEF261" s="460"/>
      <c r="LEI261" s="460"/>
      <c r="LEJ261" s="460"/>
      <c r="LEK261" s="460"/>
      <c r="LEL261" s="460"/>
      <c r="LEM261" s="460"/>
      <c r="LEN261" s="465"/>
      <c r="LEO261" s="460"/>
      <c r="LEP261" s="460"/>
      <c r="LEQ261" s="460"/>
      <c r="LER261" s="460"/>
      <c r="LEU261" s="460"/>
      <c r="LEV261" s="460"/>
      <c r="LEW261" s="460"/>
      <c r="LEX261" s="460"/>
      <c r="LEY261" s="460"/>
      <c r="LEZ261" s="465"/>
      <c r="LFA261" s="460"/>
      <c r="LFB261" s="460"/>
      <c r="LFC261" s="460"/>
      <c r="LFD261" s="460"/>
      <c r="LFG261" s="460"/>
      <c r="LFH261" s="460"/>
      <c r="LFI261" s="460"/>
      <c r="LFJ261" s="460"/>
      <c r="LFK261" s="460"/>
      <c r="LFL261" s="465"/>
      <c r="LFM261" s="460"/>
      <c r="LFN261" s="460"/>
      <c r="LFO261" s="460"/>
      <c r="LFP261" s="460"/>
      <c r="LFS261" s="460"/>
      <c r="LFT261" s="460"/>
      <c r="LFU261" s="460"/>
      <c r="LFV261" s="460"/>
      <c r="LFW261" s="460"/>
      <c r="LFX261" s="465"/>
      <c r="LFY261" s="460"/>
      <c r="LFZ261" s="460"/>
      <c r="LGA261" s="460"/>
      <c r="LGB261" s="460"/>
      <c r="LGE261" s="460"/>
      <c r="LGF261" s="460"/>
      <c r="LGG261" s="460"/>
      <c r="LGH261" s="460"/>
      <c r="LGI261" s="460"/>
      <c r="LGJ261" s="465"/>
      <c r="LGK261" s="460"/>
      <c r="LGL261" s="460"/>
      <c r="LGM261" s="460"/>
      <c r="LGN261" s="460"/>
      <c r="LGQ261" s="460"/>
      <c r="LGR261" s="460"/>
      <c r="LGS261" s="460"/>
      <c r="LGT261" s="460"/>
      <c r="LGU261" s="460"/>
      <c r="LGV261" s="465"/>
      <c r="LGW261" s="460"/>
      <c r="LGX261" s="460"/>
      <c r="LGY261" s="460"/>
      <c r="LGZ261" s="460"/>
      <c r="LHC261" s="460"/>
      <c r="LHD261" s="460"/>
      <c r="LHE261" s="460"/>
      <c r="LHF261" s="460"/>
      <c r="LHG261" s="460"/>
      <c r="LHH261" s="465"/>
      <c r="LHI261" s="460"/>
      <c r="LHJ261" s="460"/>
      <c r="LHK261" s="460"/>
      <c r="LHL261" s="460"/>
      <c r="LHO261" s="460"/>
      <c r="LHP261" s="460"/>
      <c r="LHQ261" s="460"/>
      <c r="LHR261" s="460"/>
      <c r="LHS261" s="460"/>
      <c r="LHT261" s="465"/>
      <c r="LHU261" s="460"/>
      <c r="LHV261" s="460"/>
      <c r="LHW261" s="460"/>
      <c r="LHX261" s="460"/>
      <c r="LIA261" s="460"/>
      <c r="LIB261" s="460"/>
      <c r="LIC261" s="460"/>
      <c r="LID261" s="460"/>
      <c r="LIE261" s="460"/>
      <c r="LIF261" s="465"/>
      <c r="LIG261" s="460"/>
      <c r="LIH261" s="460"/>
      <c r="LII261" s="460"/>
      <c r="LIJ261" s="460"/>
      <c r="LIM261" s="460"/>
      <c r="LIN261" s="460"/>
      <c r="LIO261" s="460"/>
      <c r="LIP261" s="460"/>
      <c r="LIQ261" s="460"/>
      <c r="LIR261" s="465"/>
      <c r="LIS261" s="460"/>
      <c r="LIT261" s="460"/>
      <c r="LIU261" s="460"/>
      <c r="LIV261" s="460"/>
      <c r="LIY261" s="460"/>
      <c r="LIZ261" s="460"/>
      <c r="LJA261" s="460"/>
      <c r="LJB261" s="460"/>
      <c r="LJC261" s="460"/>
      <c r="LJD261" s="465"/>
      <c r="LJE261" s="460"/>
      <c r="LJF261" s="460"/>
      <c r="LJG261" s="460"/>
      <c r="LJH261" s="460"/>
      <c r="LJK261" s="460"/>
      <c r="LJL261" s="460"/>
      <c r="LJM261" s="460"/>
      <c r="LJN261" s="460"/>
      <c r="LJO261" s="460"/>
      <c r="LJP261" s="465"/>
      <c r="LJQ261" s="460"/>
      <c r="LJR261" s="460"/>
      <c r="LJS261" s="460"/>
      <c r="LJT261" s="460"/>
      <c r="LJW261" s="460"/>
      <c r="LJX261" s="460"/>
      <c r="LJY261" s="460"/>
      <c r="LJZ261" s="460"/>
      <c r="LKA261" s="460"/>
      <c r="LKB261" s="465"/>
      <c r="LKC261" s="460"/>
      <c r="LKD261" s="460"/>
      <c r="LKE261" s="460"/>
      <c r="LKF261" s="460"/>
      <c r="LKI261" s="460"/>
      <c r="LKJ261" s="460"/>
      <c r="LKK261" s="460"/>
      <c r="LKL261" s="460"/>
      <c r="LKM261" s="460"/>
      <c r="LKN261" s="465"/>
      <c r="LKO261" s="460"/>
      <c r="LKP261" s="460"/>
      <c r="LKQ261" s="460"/>
      <c r="LKR261" s="460"/>
      <c r="LKU261" s="460"/>
      <c r="LKV261" s="460"/>
      <c r="LKW261" s="460"/>
      <c r="LKX261" s="460"/>
      <c r="LKY261" s="460"/>
      <c r="LKZ261" s="465"/>
      <c r="LLA261" s="460"/>
      <c r="LLB261" s="460"/>
      <c r="LLC261" s="460"/>
      <c r="LLD261" s="460"/>
      <c r="LLG261" s="460"/>
      <c r="LLH261" s="460"/>
      <c r="LLI261" s="460"/>
      <c r="LLJ261" s="460"/>
      <c r="LLK261" s="460"/>
      <c r="LLL261" s="465"/>
      <c r="LLM261" s="460"/>
      <c r="LLN261" s="460"/>
      <c r="LLO261" s="460"/>
      <c r="LLP261" s="460"/>
      <c r="LLS261" s="460"/>
      <c r="LLT261" s="460"/>
      <c r="LLU261" s="460"/>
      <c r="LLV261" s="460"/>
      <c r="LLW261" s="460"/>
      <c r="LLX261" s="465"/>
      <c r="LLY261" s="460"/>
      <c r="LLZ261" s="460"/>
      <c r="LMA261" s="460"/>
      <c r="LMB261" s="460"/>
      <c r="LME261" s="460"/>
      <c r="LMF261" s="460"/>
      <c r="LMG261" s="460"/>
      <c r="LMH261" s="460"/>
      <c r="LMI261" s="460"/>
      <c r="LMJ261" s="465"/>
      <c r="LMK261" s="460"/>
      <c r="LML261" s="460"/>
      <c r="LMM261" s="460"/>
      <c r="LMN261" s="460"/>
      <c r="LMQ261" s="460"/>
      <c r="LMR261" s="460"/>
      <c r="LMS261" s="460"/>
      <c r="LMT261" s="460"/>
      <c r="LMU261" s="460"/>
      <c r="LMV261" s="465"/>
      <c r="LMW261" s="460"/>
      <c r="LMX261" s="460"/>
      <c r="LMY261" s="460"/>
      <c r="LMZ261" s="460"/>
      <c r="LNC261" s="460"/>
      <c r="LND261" s="460"/>
      <c r="LNE261" s="460"/>
      <c r="LNF261" s="460"/>
      <c r="LNG261" s="460"/>
      <c r="LNH261" s="465"/>
      <c r="LNI261" s="460"/>
      <c r="LNJ261" s="460"/>
      <c r="LNK261" s="460"/>
      <c r="LNL261" s="460"/>
      <c r="LNO261" s="460"/>
      <c r="LNP261" s="460"/>
      <c r="LNQ261" s="460"/>
      <c r="LNR261" s="460"/>
      <c r="LNS261" s="460"/>
      <c r="LNT261" s="465"/>
      <c r="LNU261" s="460"/>
      <c r="LNV261" s="460"/>
      <c r="LNW261" s="460"/>
      <c r="LNX261" s="460"/>
      <c r="LOA261" s="460"/>
      <c r="LOB261" s="460"/>
      <c r="LOC261" s="460"/>
      <c r="LOD261" s="460"/>
      <c r="LOE261" s="460"/>
      <c r="LOF261" s="465"/>
      <c r="LOG261" s="460"/>
      <c r="LOH261" s="460"/>
      <c r="LOI261" s="460"/>
      <c r="LOJ261" s="460"/>
      <c r="LOM261" s="460"/>
      <c r="LON261" s="460"/>
      <c r="LOO261" s="460"/>
      <c r="LOP261" s="460"/>
      <c r="LOQ261" s="460"/>
      <c r="LOR261" s="465"/>
      <c r="LOS261" s="460"/>
      <c r="LOT261" s="460"/>
      <c r="LOU261" s="460"/>
      <c r="LOV261" s="460"/>
      <c r="LOY261" s="460"/>
      <c r="LOZ261" s="460"/>
      <c r="LPA261" s="460"/>
      <c r="LPB261" s="460"/>
      <c r="LPC261" s="460"/>
      <c r="LPD261" s="465"/>
      <c r="LPE261" s="460"/>
      <c r="LPF261" s="460"/>
      <c r="LPG261" s="460"/>
      <c r="LPH261" s="460"/>
      <c r="LPK261" s="460"/>
      <c r="LPL261" s="460"/>
      <c r="LPM261" s="460"/>
      <c r="LPN261" s="460"/>
      <c r="LPO261" s="460"/>
      <c r="LPP261" s="465"/>
      <c r="LPQ261" s="460"/>
      <c r="LPR261" s="460"/>
      <c r="LPS261" s="460"/>
      <c r="LPT261" s="460"/>
      <c r="LPW261" s="460"/>
      <c r="LPX261" s="460"/>
      <c r="LPY261" s="460"/>
      <c r="LPZ261" s="460"/>
      <c r="LQA261" s="460"/>
      <c r="LQB261" s="465"/>
      <c r="LQC261" s="460"/>
      <c r="LQD261" s="460"/>
      <c r="LQE261" s="460"/>
      <c r="LQF261" s="460"/>
      <c r="LQI261" s="460"/>
      <c r="LQJ261" s="460"/>
      <c r="LQK261" s="460"/>
      <c r="LQL261" s="460"/>
      <c r="LQM261" s="460"/>
      <c r="LQN261" s="465"/>
      <c r="LQO261" s="460"/>
      <c r="LQP261" s="460"/>
      <c r="LQQ261" s="460"/>
      <c r="LQR261" s="460"/>
      <c r="LQU261" s="460"/>
      <c r="LQV261" s="460"/>
      <c r="LQW261" s="460"/>
      <c r="LQX261" s="460"/>
      <c r="LQY261" s="460"/>
      <c r="LQZ261" s="465"/>
      <c r="LRA261" s="460"/>
      <c r="LRB261" s="460"/>
      <c r="LRC261" s="460"/>
      <c r="LRD261" s="460"/>
      <c r="LRG261" s="460"/>
      <c r="LRH261" s="460"/>
      <c r="LRI261" s="460"/>
      <c r="LRJ261" s="460"/>
      <c r="LRK261" s="460"/>
      <c r="LRL261" s="465"/>
      <c r="LRM261" s="460"/>
      <c r="LRN261" s="460"/>
      <c r="LRO261" s="460"/>
      <c r="LRP261" s="460"/>
      <c r="LRS261" s="460"/>
      <c r="LRT261" s="460"/>
      <c r="LRU261" s="460"/>
      <c r="LRV261" s="460"/>
      <c r="LRW261" s="460"/>
      <c r="LRX261" s="465"/>
      <c r="LRY261" s="460"/>
      <c r="LRZ261" s="460"/>
      <c r="LSA261" s="460"/>
      <c r="LSB261" s="460"/>
      <c r="LSE261" s="460"/>
      <c r="LSF261" s="460"/>
      <c r="LSG261" s="460"/>
      <c r="LSH261" s="460"/>
      <c r="LSI261" s="460"/>
      <c r="LSJ261" s="465"/>
      <c r="LSK261" s="460"/>
      <c r="LSL261" s="460"/>
      <c r="LSM261" s="460"/>
      <c r="LSN261" s="460"/>
      <c r="LSQ261" s="460"/>
      <c r="LSR261" s="460"/>
      <c r="LSS261" s="460"/>
      <c r="LST261" s="460"/>
      <c r="LSU261" s="460"/>
      <c r="LSV261" s="465"/>
      <c r="LSW261" s="460"/>
      <c r="LSX261" s="460"/>
      <c r="LSY261" s="460"/>
      <c r="LSZ261" s="460"/>
      <c r="LTC261" s="460"/>
      <c r="LTD261" s="460"/>
      <c r="LTE261" s="460"/>
      <c r="LTF261" s="460"/>
      <c r="LTG261" s="460"/>
      <c r="LTH261" s="465"/>
      <c r="LTI261" s="460"/>
      <c r="LTJ261" s="460"/>
      <c r="LTK261" s="460"/>
      <c r="LTL261" s="460"/>
      <c r="LTO261" s="460"/>
      <c r="LTP261" s="460"/>
      <c r="LTQ261" s="460"/>
      <c r="LTR261" s="460"/>
      <c r="LTS261" s="460"/>
      <c r="LTT261" s="465"/>
      <c r="LTU261" s="460"/>
      <c r="LTV261" s="460"/>
      <c r="LTW261" s="460"/>
      <c r="LTX261" s="460"/>
      <c r="LUA261" s="460"/>
      <c r="LUB261" s="460"/>
      <c r="LUC261" s="460"/>
      <c r="LUD261" s="460"/>
      <c r="LUE261" s="460"/>
      <c r="LUF261" s="465"/>
      <c r="LUG261" s="460"/>
      <c r="LUH261" s="460"/>
      <c r="LUI261" s="460"/>
      <c r="LUJ261" s="460"/>
      <c r="LUM261" s="460"/>
      <c r="LUN261" s="460"/>
      <c r="LUO261" s="460"/>
      <c r="LUP261" s="460"/>
      <c r="LUQ261" s="460"/>
      <c r="LUR261" s="465"/>
      <c r="LUS261" s="460"/>
      <c r="LUT261" s="460"/>
      <c r="LUU261" s="460"/>
      <c r="LUV261" s="460"/>
      <c r="LUY261" s="460"/>
      <c r="LUZ261" s="460"/>
      <c r="LVA261" s="460"/>
      <c r="LVB261" s="460"/>
      <c r="LVC261" s="460"/>
      <c r="LVD261" s="465"/>
      <c r="LVE261" s="460"/>
      <c r="LVF261" s="460"/>
      <c r="LVG261" s="460"/>
      <c r="LVH261" s="460"/>
      <c r="LVK261" s="460"/>
      <c r="LVL261" s="460"/>
      <c r="LVM261" s="460"/>
      <c r="LVN261" s="460"/>
      <c r="LVO261" s="460"/>
      <c r="LVP261" s="465"/>
      <c r="LVQ261" s="460"/>
      <c r="LVR261" s="460"/>
      <c r="LVS261" s="460"/>
      <c r="LVT261" s="460"/>
      <c r="LVW261" s="460"/>
      <c r="LVX261" s="460"/>
      <c r="LVY261" s="460"/>
      <c r="LVZ261" s="460"/>
      <c r="LWA261" s="460"/>
      <c r="LWB261" s="465"/>
      <c r="LWC261" s="460"/>
      <c r="LWD261" s="460"/>
      <c r="LWE261" s="460"/>
      <c r="LWF261" s="460"/>
      <c r="LWI261" s="460"/>
      <c r="LWJ261" s="460"/>
      <c r="LWK261" s="460"/>
      <c r="LWL261" s="460"/>
      <c r="LWM261" s="460"/>
      <c r="LWN261" s="465"/>
      <c r="LWO261" s="460"/>
      <c r="LWP261" s="460"/>
      <c r="LWQ261" s="460"/>
      <c r="LWR261" s="460"/>
      <c r="LWU261" s="460"/>
      <c r="LWV261" s="460"/>
      <c r="LWW261" s="460"/>
      <c r="LWX261" s="460"/>
      <c r="LWY261" s="460"/>
      <c r="LWZ261" s="465"/>
      <c r="LXA261" s="460"/>
      <c r="LXB261" s="460"/>
      <c r="LXC261" s="460"/>
      <c r="LXD261" s="460"/>
      <c r="LXG261" s="460"/>
      <c r="LXH261" s="460"/>
      <c r="LXI261" s="460"/>
      <c r="LXJ261" s="460"/>
      <c r="LXK261" s="460"/>
      <c r="LXL261" s="465"/>
      <c r="LXM261" s="460"/>
      <c r="LXN261" s="460"/>
      <c r="LXO261" s="460"/>
      <c r="LXP261" s="460"/>
      <c r="LXS261" s="460"/>
      <c r="LXT261" s="460"/>
      <c r="LXU261" s="460"/>
      <c r="LXV261" s="460"/>
      <c r="LXW261" s="460"/>
      <c r="LXX261" s="465"/>
      <c r="LXY261" s="460"/>
      <c r="LXZ261" s="460"/>
      <c r="LYA261" s="460"/>
      <c r="LYB261" s="460"/>
      <c r="LYE261" s="460"/>
      <c r="LYF261" s="460"/>
      <c r="LYG261" s="460"/>
      <c r="LYH261" s="460"/>
      <c r="LYI261" s="460"/>
      <c r="LYJ261" s="465"/>
      <c r="LYK261" s="460"/>
      <c r="LYL261" s="460"/>
      <c r="LYM261" s="460"/>
      <c r="LYN261" s="460"/>
      <c r="LYQ261" s="460"/>
      <c r="LYR261" s="460"/>
      <c r="LYS261" s="460"/>
      <c r="LYT261" s="460"/>
      <c r="LYU261" s="460"/>
      <c r="LYV261" s="465"/>
      <c r="LYW261" s="460"/>
      <c r="LYX261" s="460"/>
      <c r="LYY261" s="460"/>
      <c r="LYZ261" s="460"/>
      <c r="LZC261" s="460"/>
      <c r="LZD261" s="460"/>
      <c r="LZE261" s="460"/>
      <c r="LZF261" s="460"/>
      <c r="LZG261" s="460"/>
      <c r="LZH261" s="465"/>
      <c r="LZI261" s="460"/>
      <c r="LZJ261" s="460"/>
      <c r="LZK261" s="460"/>
      <c r="LZL261" s="460"/>
      <c r="LZO261" s="460"/>
      <c r="LZP261" s="460"/>
      <c r="LZQ261" s="460"/>
      <c r="LZR261" s="460"/>
      <c r="LZS261" s="460"/>
      <c r="LZT261" s="465"/>
      <c r="LZU261" s="460"/>
      <c r="LZV261" s="460"/>
      <c r="LZW261" s="460"/>
      <c r="LZX261" s="460"/>
      <c r="MAA261" s="460"/>
      <c r="MAB261" s="460"/>
      <c r="MAC261" s="460"/>
      <c r="MAD261" s="460"/>
      <c r="MAE261" s="460"/>
      <c r="MAF261" s="465"/>
      <c r="MAG261" s="460"/>
      <c r="MAH261" s="460"/>
      <c r="MAI261" s="460"/>
      <c r="MAJ261" s="460"/>
      <c r="MAM261" s="460"/>
      <c r="MAN261" s="460"/>
      <c r="MAO261" s="460"/>
      <c r="MAP261" s="460"/>
      <c r="MAQ261" s="460"/>
      <c r="MAR261" s="465"/>
      <c r="MAS261" s="460"/>
      <c r="MAT261" s="460"/>
      <c r="MAU261" s="460"/>
      <c r="MAV261" s="460"/>
      <c r="MAY261" s="460"/>
      <c r="MAZ261" s="460"/>
      <c r="MBA261" s="460"/>
      <c r="MBB261" s="460"/>
      <c r="MBC261" s="460"/>
      <c r="MBD261" s="465"/>
      <c r="MBE261" s="460"/>
      <c r="MBF261" s="460"/>
      <c r="MBG261" s="460"/>
      <c r="MBH261" s="460"/>
      <c r="MBK261" s="460"/>
      <c r="MBL261" s="460"/>
      <c r="MBM261" s="460"/>
      <c r="MBN261" s="460"/>
      <c r="MBO261" s="460"/>
      <c r="MBP261" s="465"/>
      <c r="MBQ261" s="460"/>
      <c r="MBR261" s="460"/>
      <c r="MBS261" s="460"/>
      <c r="MBT261" s="460"/>
      <c r="MBW261" s="460"/>
      <c r="MBX261" s="460"/>
      <c r="MBY261" s="460"/>
      <c r="MBZ261" s="460"/>
      <c r="MCA261" s="460"/>
      <c r="MCB261" s="465"/>
      <c r="MCC261" s="460"/>
      <c r="MCD261" s="460"/>
      <c r="MCE261" s="460"/>
      <c r="MCF261" s="460"/>
      <c r="MCI261" s="460"/>
      <c r="MCJ261" s="460"/>
      <c r="MCK261" s="460"/>
      <c r="MCL261" s="460"/>
      <c r="MCM261" s="460"/>
      <c r="MCN261" s="465"/>
      <c r="MCO261" s="460"/>
      <c r="MCP261" s="460"/>
      <c r="MCQ261" s="460"/>
      <c r="MCR261" s="460"/>
      <c r="MCU261" s="460"/>
      <c r="MCV261" s="460"/>
      <c r="MCW261" s="460"/>
      <c r="MCX261" s="460"/>
      <c r="MCY261" s="460"/>
      <c r="MCZ261" s="465"/>
      <c r="MDA261" s="460"/>
      <c r="MDB261" s="460"/>
      <c r="MDC261" s="460"/>
      <c r="MDD261" s="460"/>
      <c r="MDG261" s="460"/>
      <c r="MDH261" s="460"/>
      <c r="MDI261" s="460"/>
      <c r="MDJ261" s="460"/>
      <c r="MDK261" s="460"/>
      <c r="MDL261" s="465"/>
      <c r="MDM261" s="460"/>
      <c r="MDN261" s="460"/>
      <c r="MDO261" s="460"/>
      <c r="MDP261" s="460"/>
      <c r="MDS261" s="460"/>
      <c r="MDT261" s="460"/>
      <c r="MDU261" s="460"/>
      <c r="MDV261" s="460"/>
      <c r="MDW261" s="460"/>
      <c r="MDX261" s="465"/>
      <c r="MDY261" s="460"/>
      <c r="MDZ261" s="460"/>
      <c r="MEA261" s="460"/>
      <c r="MEB261" s="460"/>
      <c r="MEE261" s="460"/>
      <c r="MEF261" s="460"/>
      <c r="MEG261" s="460"/>
      <c r="MEH261" s="460"/>
      <c r="MEI261" s="460"/>
      <c r="MEJ261" s="465"/>
      <c r="MEK261" s="460"/>
      <c r="MEL261" s="460"/>
      <c r="MEM261" s="460"/>
      <c r="MEN261" s="460"/>
      <c r="MEQ261" s="460"/>
      <c r="MER261" s="460"/>
      <c r="MES261" s="460"/>
      <c r="MET261" s="460"/>
      <c r="MEU261" s="460"/>
      <c r="MEV261" s="465"/>
      <c r="MEW261" s="460"/>
      <c r="MEX261" s="460"/>
      <c r="MEY261" s="460"/>
      <c r="MEZ261" s="460"/>
      <c r="MFC261" s="460"/>
      <c r="MFD261" s="460"/>
      <c r="MFE261" s="460"/>
      <c r="MFF261" s="460"/>
      <c r="MFG261" s="460"/>
      <c r="MFH261" s="465"/>
      <c r="MFI261" s="460"/>
      <c r="MFJ261" s="460"/>
      <c r="MFK261" s="460"/>
      <c r="MFL261" s="460"/>
      <c r="MFO261" s="460"/>
      <c r="MFP261" s="460"/>
      <c r="MFQ261" s="460"/>
      <c r="MFR261" s="460"/>
      <c r="MFS261" s="460"/>
      <c r="MFT261" s="465"/>
      <c r="MFU261" s="460"/>
      <c r="MFV261" s="460"/>
      <c r="MFW261" s="460"/>
      <c r="MFX261" s="460"/>
      <c r="MGA261" s="460"/>
      <c r="MGB261" s="460"/>
      <c r="MGC261" s="460"/>
      <c r="MGD261" s="460"/>
      <c r="MGE261" s="460"/>
      <c r="MGF261" s="465"/>
      <c r="MGG261" s="460"/>
      <c r="MGH261" s="460"/>
      <c r="MGI261" s="460"/>
      <c r="MGJ261" s="460"/>
      <c r="MGM261" s="460"/>
      <c r="MGN261" s="460"/>
      <c r="MGO261" s="460"/>
      <c r="MGP261" s="460"/>
      <c r="MGQ261" s="460"/>
      <c r="MGR261" s="465"/>
      <c r="MGS261" s="460"/>
      <c r="MGT261" s="460"/>
      <c r="MGU261" s="460"/>
      <c r="MGV261" s="460"/>
      <c r="MGY261" s="460"/>
      <c r="MGZ261" s="460"/>
      <c r="MHA261" s="460"/>
      <c r="MHB261" s="460"/>
      <c r="MHC261" s="460"/>
      <c r="MHD261" s="465"/>
      <c r="MHE261" s="460"/>
      <c r="MHF261" s="460"/>
      <c r="MHG261" s="460"/>
      <c r="MHH261" s="460"/>
      <c r="MHK261" s="460"/>
      <c r="MHL261" s="460"/>
      <c r="MHM261" s="460"/>
      <c r="MHN261" s="460"/>
      <c r="MHO261" s="460"/>
      <c r="MHP261" s="465"/>
      <c r="MHQ261" s="460"/>
      <c r="MHR261" s="460"/>
      <c r="MHS261" s="460"/>
      <c r="MHT261" s="460"/>
      <c r="MHW261" s="460"/>
      <c r="MHX261" s="460"/>
      <c r="MHY261" s="460"/>
      <c r="MHZ261" s="460"/>
      <c r="MIA261" s="460"/>
      <c r="MIB261" s="465"/>
      <c r="MIC261" s="460"/>
      <c r="MID261" s="460"/>
      <c r="MIE261" s="460"/>
      <c r="MIF261" s="460"/>
      <c r="MII261" s="460"/>
      <c r="MIJ261" s="460"/>
      <c r="MIK261" s="460"/>
      <c r="MIL261" s="460"/>
      <c r="MIM261" s="460"/>
      <c r="MIN261" s="465"/>
      <c r="MIO261" s="460"/>
      <c r="MIP261" s="460"/>
      <c r="MIQ261" s="460"/>
      <c r="MIR261" s="460"/>
      <c r="MIU261" s="460"/>
      <c r="MIV261" s="460"/>
      <c r="MIW261" s="460"/>
      <c r="MIX261" s="460"/>
      <c r="MIY261" s="460"/>
      <c r="MIZ261" s="465"/>
      <c r="MJA261" s="460"/>
      <c r="MJB261" s="460"/>
      <c r="MJC261" s="460"/>
      <c r="MJD261" s="460"/>
      <c r="MJG261" s="460"/>
      <c r="MJH261" s="460"/>
      <c r="MJI261" s="460"/>
      <c r="MJJ261" s="460"/>
      <c r="MJK261" s="460"/>
      <c r="MJL261" s="465"/>
      <c r="MJM261" s="460"/>
      <c r="MJN261" s="460"/>
      <c r="MJO261" s="460"/>
      <c r="MJP261" s="460"/>
      <c r="MJS261" s="460"/>
      <c r="MJT261" s="460"/>
      <c r="MJU261" s="460"/>
      <c r="MJV261" s="460"/>
      <c r="MJW261" s="460"/>
      <c r="MJX261" s="465"/>
      <c r="MJY261" s="460"/>
      <c r="MJZ261" s="460"/>
      <c r="MKA261" s="460"/>
      <c r="MKB261" s="460"/>
      <c r="MKE261" s="460"/>
      <c r="MKF261" s="460"/>
      <c r="MKG261" s="460"/>
      <c r="MKH261" s="460"/>
      <c r="MKI261" s="460"/>
      <c r="MKJ261" s="465"/>
      <c r="MKK261" s="460"/>
      <c r="MKL261" s="460"/>
      <c r="MKM261" s="460"/>
      <c r="MKN261" s="460"/>
      <c r="MKQ261" s="460"/>
      <c r="MKR261" s="460"/>
      <c r="MKS261" s="460"/>
      <c r="MKT261" s="460"/>
      <c r="MKU261" s="460"/>
      <c r="MKV261" s="465"/>
      <c r="MKW261" s="460"/>
      <c r="MKX261" s="460"/>
      <c r="MKY261" s="460"/>
      <c r="MKZ261" s="460"/>
      <c r="MLC261" s="460"/>
      <c r="MLD261" s="460"/>
      <c r="MLE261" s="460"/>
      <c r="MLF261" s="460"/>
      <c r="MLG261" s="460"/>
      <c r="MLH261" s="465"/>
      <c r="MLI261" s="460"/>
      <c r="MLJ261" s="460"/>
      <c r="MLK261" s="460"/>
      <c r="MLL261" s="460"/>
      <c r="MLO261" s="460"/>
      <c r="MLP261" s="460"/>
      <c r="MLQ261" s="460"/>
      <c r="MLR261" s="460"/>
      <c r="MLS261" s="460"/>
      <c r="MLT261" s="465"/>
      <c r="MLU261" s="460"/>
      <c r="MLV261" s="460"/>
      <c r="MLW261" s="460"/>
      <c r="MLX261" s="460"/>
      <c r="MMA261" s="460"/>
      <c r="MMB261" s="460"/>
      <c r="MMC261" s="460"/>
      <c r="MMD261" s="460"/>
      <c r="MME261" s="460"/>
      <c r="MMF261" s="465"/>
      <c r="MMG261" s="460"/>
      <c r="MMH261" s="460"/>
      <c r="MMI261" s="460"/>
      <c r="MMJ261" s="460"/>
      <c r="MMM261" s="460"/>
      <c r="MMN261" s="460"/>
      <c r="MMO261" s="460"/>
      <c r="MMP261" s="460"/>
      <c r="MMQ261" s="460"/>
      <c r="MMR261" s="465"/>
      <c r="MMS261" s="460"/>
      <c r="MMT261" s="460"/>
      <c r="MMU261" s="460"/>
      <c r="MMV261" s="460"/>
      <c r="MMY261" s="460"/>
      <c r="MMZ261" s="460"/>
      <c r="MNA261" s="460"/>
      <c r="MNB261" s="460"/>
      <c r="MNC261" s="460"/>
      <c r="MND261" s="465"/>
      <c r="MNE261" s="460"/>
      <c r="MNF261" s="460"/>
      <c r="MNG261" s="460"/>
      <c r="MNH261" s="460"/>
      <c r="MNK261" s="460"/>
      <c r="MNL261" s="460"/>
      <c r="MNM261" s="460"/>
      <c r="MNN261" s="460"/>
      <c r="MNO261" s="460"/>
      <c r="MNP261" s="465"/>
      <c r="MNQ261" s="460"/>
      <c r="MNR261" s="460"/>
      <c r="MNS261" s="460"/>
      <c r="MNT261" s="460"/>
      <c r="MNW261" s="460"/>
      <c r="MNX261" s="460"/>
      <c r="MNY261" s="460"/>
      <c r="MNZ261" s="460"/>
      <c r="MOA261" s="460"/>
      <c r="MOB261" s="465"/>
      <c r="MOC261" s="460"/>
      <c r="MOD261" s="460"/>
      <c r="MOE261" s="460"/>
      <c r="MOF261" s="460"/>
      <c r="MOI261" s="460"/>
      <c r="MOJ261" s="460"/>
      <c r="MOK261" s="460"/>
      <c r="MOL261" s="460"/>
      <c r="MOM261" s="460"/>
      <c r="MON261" s="465"/>
      <c r="MOO261" s="460"/>
      <c r="MOP261" s="460"/>
      <c r="MOQ261" s="460"/>
      <c r="MOR261" s="460"/>
      <c r="MOU261" s="460"/>
      <c r="MOV261" s="460"/>
      <c r="MOW261" s="460"/>
      <c r="MOX261" s="460"/>
      <c r="MOY261" s="460"/>
      <c r="MOZ261" s="465"/>
      <c r="MPA261" s="460"/>
      <c r="MPB261" s="460"/>
      <c r="MPC261" s="460"/>
      <c r="MPD261" s="460"/>
      <c r="MPG261" s="460"/>
      <c r="MPH261" s="460"/>
      <c r="MPI261" s="460"/>
      <c r="MPJ261" s="460"/>
      <c r="MPK261" s="460"/>
      <c r="MPL261" s="465"/>
      <c r="MPM261" s="460"/>
      <c r="MPN261" s="460"/>
      <c r="MPO261" s="460"/>
      <c r="MPP261" s="460"/>
      <c r="MPS261" s="460"/>
      <c r="MPT261" s="460"/>
      <c r="MPU261" s="460"/>
      <c r="MPV261" s="460"/>
      <c r="MPW261" s="460"/>
      <c r="MPX261" s="465"/>
      <c r="MPY261" s="460"/>
      <c r="MPZ261" s="460"/>
      <c r="MQA261" s="460"/>
      <c r="MQB261" s="460"/>
      <c r="MQE261" s="460"/>
      <c r="MQF261" s="460"/>
      <c r="MQG261" s="460"/>
      <c r="MQH261" s="460"/>
      <c r="MQI261" s="460"/>
      <c r="MQJ261" s="465"/>
      <c r="MQK261" s="460"/>
      <c r="MQL261" s="460"/>
      <c r="MQM261" s="460"/>
      <c r="MQN261" s="460"/>
      <c r="MQQ261" s="460"/>
      <c r="MQR261" s="460"/>
      <c r="MQS261" s="460"/>
      <c r="MQT261" s="460"/>
      <c r="MQU261" s="460"/>
      <c r="MQV261" s="465"/>
      <c r="MQW261" s="460"/>
      <c r="MQX261" s="460"/>
      <c r="MQY261" s="460"/>
      <c r="MQZ261" s="460"/>
      <c r="MRC261" s="460"/>
      <c r="MRD261" s="460"/>
      <c r="MRE261" s="460"/>
      <c r="MRF261" s="460"/>
      <c r="MRG261" s="460"/>
      <c r="MRH261" s="465"/>
      <c r="MRI261" s="460"/>
      <c r="MRJ261" s="460"/>
      <c r="MRK261" s="460"/>
      <c r="MRL261" s="460"/>
      <c r="MRO261" s="460"/>
      <c r="MRP261" s="460"/>
      <c r="MRQ261" s="460"/>
      <c r="MRR261" s="460"/>
      <c r="MRS261" s="460"/>
      <c r="MRT261" s="465"/>
      <c r="MRU261" s="460"/>
      <c r="MRV261" s="460"/>
      <c r="MRW261" s="460"/>
      <c r="MRX261" s="460"/>
      <c r="MSA261" s="460"/>
      <c r="MSB261" s="460"/>
      <c r="MSC261" s="460"/>
      <c r="MSD261" s="460"/>
      <c r="MSE261" s="460"/>
      <c r="MSF261" s="465"/>
      <c r="MSG261" s="460"/>
      <c r="MSH261" s="460"/>
      <c r="MSI261" s="460"/>
      <c r="MSJ261" s="460"/>
      <c r="MSM261" s="460"/>
      <c r="MSN261" s="460"/>
      <c r="MSO261" s="460"/>
      <c r="MSP261" s="460"/>
      <c r="MSQ261" s="460"/>
      <c r="MSR261" s="465"/>
      <c r="MSS261" s="460"/>
      <c r="MST261" s="460"/>
      <c r="MSU261" s="460"/>
      <c r="MSV261" s="460"/>
      <c r="MSY261" s="460"/>
      <c r="MSZ261" s="460"/>
      <c r="MTA261" s="460"/>
      <c r="MTB261" s="460"/>
      <c r="MTC261" s="460"/>
      <c r="MTD261" s="465"/>
      <c r="MTE261" s="460"/>
      <c r="MTF261" s="460"/>
      <c r="MTG261" s="460"/>
      <c r="MTH261" s="460"/>
      <c r="MTK261" s="460"/>
      <c r="MTL261" s="460"/>
      <c r="MTM261" s="460"/>
      <c r="MTN261" s="460"/>
      <c r="MTO261" s="460"/>
      <c r="MTP261" s="465"/>
      <c r="MTQ261" s="460"/>
      <c r="MTR261" s="460"/>
      <c r="MTS261" s="460"/>
      <c r="MTT261" s="460"/>
      <c r="MTW261" s="460"/>
      <c r="MTX261" s="460"/>
      <c r="MTY261" s="460"/>
      <c r="MTZ261" s="460"/>
      <c r="MUA261" s="460"/>
      <c r="MUB261" s="465"/>
      <c r="MUC261" s="460"/>
      <c r="MUD261" s="460"/>
      <c r="MUE261" s="460"/>
      <c r="MUF261" s="460"/>
      <c r="MUI261" s="460"/>
      <c r="MUJ261" s="460"/>
      <c r="MUK261" s="460"/>
      <c r="MUL261" s="460"/>
      <c r="MUM261" s="460"/>
      <c r="MUN261" s="465"/>
      <c r="MUO261" s="460"/>
      <c r="MUP261" s="460"/>
      <c r="MUQ261" s="460"/>
      <c r="MUR261" s="460"/>
      <c r="MUU261" s="460"/>
      <c r="MUV261" s="460"/>
      <c r="MUW261" s="460"/>
      <c r="MUX261" s="460"/>
      <c r="MUY261" s="460"/>
      <c r="MUZ261" s="465"/>
      <c r="MVA261" s="460"/>
      <c r="MVB261" s="460"/>
      <c r="MVC261" s="460"/>
      <c r="MVD261" s="460"/>
      <c r="MVG261" s="460"/>
      <c r="MVH261" s="460"/>
      <c r="MVI261" s="460"/>
      <c r="MVJ261" s="460"/>
      <c r="MVK261" s="460"/>
      <c r="MVL261" s="465"/>
      <c r="MVM261" s="460"/>
      <c r="MVN261" s="460"/>
      <c r="MVO261" s="460"/>
      <c r="MVP261" s="460"/>
      <c r="MVS261" s="460"/>
      <c r="MVT261" s="460"/>
      <c r="MVU261" s="460"/>
      <c r="MVV261" s="460"/>
      <c r="MVW261" s="460"/>
      <c r="MVX261" s="465"/>
      <c r="MVY261" s="460"/>
      <c r="MVZ261" s="460"/>
      <c r="MWA261" s="460"/>
      <c r="MWB261" s="460"/>
      <c r="MWE261" s="460"/>
      <c r="MWF261" s="460"/>
      <c r="MWG261" s="460"/>
      <c r="MWH261" s="460"/>
      <c r="MWI261" s="460"/>
      <c r="MWJ261" s="465"/>
      <c r="MWK261" s="460"/>
      <c r="MWL261" s="460"/>
      <c r="MWM261" s="460"/>
      <c r="MWN261" s="460"/>
      <c r="MWQ261" s="460"/>
      <c r="MWR261" s="460"/>
      <c r="MWS261" s="460"/>
      <c r="MWT261" s="460"/>
      <c r="MWU261" s="460"/>
      <c r="MWV261" s="465"/>
      <c r="MWW261" s="460"/>
      <c r="MWX261" s="460"/>
      <c r="MWY261" s="460"/>
      <c r="MWZ261" s="460"/>
      <c r="MXC261" s="460"/>
      <c r="MXD261" s="460"/>
      <c r="MXE261" s="460"/>
      <c r="MXF261" s="460"/>
      <c r="MXG261" s="460"/>
      <c r="MXH261" s="465"/>
      <c r="MXI261" s="460"/>
      <c r="MXJ261" s="460"/>
      <c r="MXK261" s="460"/>
      <c r="MXL261" s="460"/>
      <c r="MXO261" s="460"/>
      <c r="MXP261" s="460"/>
      <c r="MXQ261" s="460"/>
      <c r="MXR261" s="460"/>
      <c r="MXS261" s="460"/>
      <c r="MXT261" s="465"/>
      <c r="MXU261" s="460"/>
      <c r="MXV261" s="460"/>
      <c r="MXW261" s="460"/>
      <c r="MXX261" s="460"/>
      <c r="MYA261" s="460"/>
      <c r="MYB261" s="460"/>
      <c r="MYC261" s="460"/>
      <c r="MYD261" s="460"/>
      <c r="MYE261" s="460"/>
      <c r="MYF261" s="465"/>
      <c r="MYG261" s="460"/>
      <c r="MYH261" s="460"/>
      <c r="MYI261" s="460"/>
      <c r="MYJ261" s="460"/>
      <c r="MYM261" s="460"/>
      <c r="MYN261" s="460"/>
      <c r="MYO261" s="460"/>
      <c r="MYP261" s="460"/>
      <c r="MYQ261" s="460"/>
      <c r="MYR261" s="465"/>
      <c r="MYS261" s="460"/>
      <c r="MYT261" s="460"/>
      <c r="MYU261" s="460"/>
      <c r="MYV261" s="460"/>
      <c r="MYY261" s="460"/>
      <c r="MYZ261" s="460"/>
      <c r="MZA261" s="460"/>
      <c r="MZB261" s="460"/>
      <c r="MZC261" s="460"/>
      <c r="MZD261" s="465"/>
      <c r="MZE261" s="460"/>
      <c r="MZF261" s="460"/>
      <c r="MZG261" s="460"/>
      <c r="MZH261" s="460"/>
      <c r="MZK261" s="460"/>
      <c r="MZL261" s="460"/>
      <c r="MZM261" s="460"/>
      <c r="MZN261" s="460"/>
      <c r="MZO261" s="460"/>
      <c r="MZP261" s="465"/>
      <c r="MZQ261" s="460"/>
      <c r="MZR261" s="460"/>
      <c r="MZS261" s="460"/>
      <c r="MZT261" s="460"/>
      <c r="MZW261" s="460"/>
      <c r="MZX261" s="460"/>
      <c r="MZY261" s="460"/>
      <c r="MZZ261" s="460"/>
      <c r="NAA261" s="460"/>
      <c r="NAB261" s="465"/>
      <c r="NAC261" s="460"/>
      <c r="NAD261" s="460"/>
      <c r="NAE261" s="460"/>
      <c r="NAF261" s="460"/>
      <c r="NAI261" s="460"/>
      <c r="NAJ261" s="460"/>
      <c r="NAK261" s="460"/>
      <c r="NAL261" s="460"/>
      <c r="NAM261" s="460"/>
      <c r="NAN261" s="465"/>
      <c r="NAO261" s="460"/>
      <c r="NAP261" s="460"/>
      <c r="NAQ261" s="460"/>
      <c r="NAR261" s="460"/>
      <c r="NAU261" s="460"/>
      <c r="NAV261" s="460"/>
      <c r="NAW261" s="460"/>
      <c r="NAX261" s="460"/>
      <c r="NAY261" s="460"/>
      <c r="NAZ261" s="465"/>
      <c r="NBA261" s="460"/>
      <c r="NBB261" s="460"/>
      <c r="NBC261" s="460"/>
      <c r="NBD261" s="460"/>
      <c r="NBG261" s="460"/>
      <c r="NBH261" s="460"/>
      <c r="NBI261" s="460"/>
      <c r="NBJ261" s="460"/>
      <c r="NBK261" s="460"/>
      <c r="NBL261" s="465"/>
      <c r="NBM261" s="460"/>
      <c r="NBN261" s="460"/>
      <c r="NBO261" s="460"/>
      <c r="NBP261" s="460"/>
      <c r="NBS261" s="460"/>
      <c r="NBT261" s="460"/>
      <c r="NBU261" s="460"/>
      <c r="NBV261" s="460"/>
      <c r="NBW261" s="460"/>
      <c r="NBX261" s="465"/>
      <c r="NBY261" s="460"/>
      <c r="NBZ261" s="460"/>
      <c r="NCA261" s="460"/>
      <c r="NCB261" s="460"/>
      <c r="NCE261" s="460"/>
      <c r="NCF261" s="460"/>
      <c r="NCG261" s="460"/>
      <c r="NCH261" s="460"/>
      <c r="NCI261" s="460"/>
      <c r="NCJ261" s="465"/>
      <c r="NCK261" s="460"/>
      <c r="NCL261" s="460"/>
      <c r="NCM261" s="460"/>
      <c r="NCN261" s="460"/>
      <c r="NCQ261" s="460"/>
      <c r="NCR261" s="460"/>
      <c r="NCS261" s="460"/>
      <c r="NCT261" s="460"/>
      <c r="NCU261" s="460"/>
      <c r="NCV261" s="465"/>
      <c r="NCW261" s="460"/>
      <c r="NCX261" s="460"/>
      <c r="NCY261" s="460"/>
      <c r="NCZ261" s="460"/>
      <c r="NDC261" s="460"/>
      <c r="NDD261" s="460"/>
      <c r="NDE261" s="460"/>
      <c r="NDF261" s="460"/>
      <c r="NDG261" s="460"/>
      <c r="NDH261" s="465"/>
      <c r="NDI261" s="460"/>
      <c r="NDJ261" s="460"/>
      <c r="NDK261" s="460"/>
      <c r="NDL261" s="460"/>
      <c r="NDO261" s="460"/>
      <c r="NDP261" s="460"/>
      <c r="NDQ261" s="460"/>
      <c r="NDR261" s="460"/>
      <c r="NDS261" s="460"/>
      <c r="NDT261" s="465"/>
      <c r="NDU261" s="460"/>
      <c r="NDV261" s="460"/>
      <c r="NDW261" s="460"/>
      <c r="NDX261" s="460"/>
      <c r="NEA261" s="460"/>
      <c r="NEB261" s="460"/>
      <c r="NEC261" s="460"/>
      <c r="NED261" s="460"/>
      <c r="NEE261" s="460"/>
      <c r="NEF261" s="465"/>
      <c r="NEG261" s="460"/>
      <c r="NEH261" s="460"/>
      <c r="NEI261" s="460"/>
      <c r="NEJ261" s="460"/>
      <c r="NEM261" s="460"/>
      <c r="NEN261" s="460"/>
      <c r="NEO261" s="460"/>
      <c r="NEP261" s="460"/>
      <c r="NEQ261" s="460"/>
      <c r="NER261" s="465"/>
      <c r="NES261" s="460"/>
      <c r="NET261" s="460"/>
      <c r="NEU261" s="460"/>
      <c r="NEV261" s="460"/>
      <c r="NEY261" s="460"/>
      <c r="NEZ261" s="460"/>
      <c r="NFA261" s="460"/>
      <c r="NFB261" s="460"/>
      <c r="NFC261" s="460"/>
      <c r="NFD261" s="465"/>
      <c r="NFE261" s="460"/>
      <c r="NFF261" s="460"/>
      <c r="NFG261" s="460"/>
      <c r="NFH261" s="460"/>
      <c r="NFK261" s="460"/>
      <c r="NFL261" s="460"/>
      <c r="NFM261" s="460"/>
      <c r="NFN261" s="460"/>
      <c r="NFO261" s="460"/>
      <c r="NFP261" s="465"/>
      <c r="NFQ261" s="460"/>
      <c r="NFR261" s="460"/>
      <c r="NFS261" s="460"/>
      <c r="NFT261" s="460"/>
      <c r="NFW261" s="460"/>
      <c r="NFX261" s="460"/>
      <c r="NFY261" s="460"/>
      <c r="NFZ261" s="460"/>
      <c r="NGA261" s="460"/>
      <c r="NGB261" s="465"/>
      <c r="NGC261" s="460"/>
      <c r="NGD261" s="460"/>
      <c r="NGE261" s="460"/>
      <c r="NGF261" s="460"/>
      <c r="NGI261" s="460"/>
      <c r="NGJ261" s="460"/>
      <c r="NGK261" s="460"/>
      <c r="NGL261" s="460"/>
      <c r="NGM261" s="460"/>
      <c r="NGN261" s="465"/>
      <c r="NGO261" s="460"/>
      <c r="NGP261" s="460"/>
      <c r="NGQ261" s="460"/>
      <c r="NGR261" s="460"/>
      <c r="NGU261" s="460"/>
      <c r="NGV261" s="460"/>
      <c r="NGW261" s="460"/>
      <c r="NGX261" s="460"/>
      <c r="NGY261" s="460"/>
      <c r="NGZ261" s="465"/>
      <c r="NHA261" s="460"/>
      <c r="NHB261" s="460"/>
      <c r="NHC261" s="460"/>
      <c r="NHD261" s="460"/>
      <c r="NHG261" s="460"/>
      <c r="NHH261" s="460"/>
      <c r="NHI261" s="460"/>
      <c r="NHJ261" s="460"/>
      <c r="NHK261" s="460"/>
      <c r="NHL261" s="465"/>
      <c r="NHM261" s="460"/>
      <c r="NHN261" s="460"/>
      <c r="NHO261" s="460"/>
      <c r="NHP261" s="460"/>
      <c r="NHS261" s="460"/>
      <c r="NHT261" s="460"/>
      <c r="NHU261" s="460"/>
      <c r="NHV261" s="460"/>
      <c r="NHW261" s="460"/>
      <c r="NHX261" s="465"/>
      <c r="NHY261" s="460"/>
      <c r="NHZ261" s="460"/>
      <c r="NIA261" s="460"/>
      <c r="NIB261" s="460"/>
      <c r="NIE261" s="460"/>
      <c r="NIF261" s="460"/>
      <c r="NIG261" s="460"/>
      <c r="NIH261" s="460"/>
      <c r="NII261" s="460"/>
      <c r="NIJ261" s="465"/>
      <c r="NIK261" s="460"/>
      <c r="NIL261" s="460"/>
      <c r="NIM261" s="460"/>
      <c r="NIN261" s="460"/>
      <c r="NIQ261" s="460"/>
      <c r="NIR261" s="460"/>
      <c r="NIS261" s="460"/>
      <c r="NIT261" s="460"/>
      <c r="NIU261" s="460"/>
      <c r="NIV261" s="465"/>
      <c r="NIW261" s="460"/>
      <c r="NIX261" s="460"/>
      <c r="NIY261" s="460"/>
      <c r="NIZ261" s="460"/>
      <c r="NJC261" s="460"/>
      <c r="NJD261" s="460"/>
      <c r="NJE261" s="460"/>
      <c r="NJF261" s="460"/>
      <c r="NJG261" s="460"/>
      <c r="NJH261" s="465"/>
      <c r="NJI261" s="460"/>
      <c r="NJJ261" s="460"/>
      <c r="NJK261" s="460"/>
      <c r="NJL261" s="460"/>
      <c r="NJO261" s="460"/>
      <c r="NJP261" s="460"/>
      <c r="NJQ261" s="460"/>
      <c r="NJR261" s="460"/>
      <c r="NJS261" s="460"/>
      <c r="NJT261" s="465"/>
      <c r="NJU261" s="460"/>
      <c r="NJV261" s="460"/>
      <c r="NJW261" s="460"/>
      <c r="NJX261" s="460"/>
      <c r="NKA261" s="460"/>
      <c r="NKB261" s="460"/>
      <c r="NKC261" s="460"/>
      <c r="NKD261" s="460"/>
      <c r="NKE261" s="460"/>
      <c r="NKF261" s="465"/>
      <c r="NKG261" s="460"/>
      <c r="NKH261" s="460"/>
      <c r="NKI261" s="460"/>
      <c r="NKJ261" s="460"/>
      <c r="NKM261" s="460"/>
      <c r="NKN261" s="460"/>
      <c r="NKO261" s="460"/>
      <c r="NKP261" s="460"/>
      <c r="NKQ261" s="460"/>
      <c r="NKR261" s="465"/>
      <c r="NKS261" s="460"/>
      <c r="NKT261" s="460"/>
      <c r="NKU261" s="460"/>
      <c r="NKV261" s="460"/>
      <c r="NKY261" s="460"/>
      <c r="NKZ261" s="460"/>
      <c r="NLA261" s="460"/>
      <c r="NLB261" s="460"/>
      <c r="NLC261" s="460"/>
      <c r="NLD261" s="465"/>
      <c r="NLE261" s="460"/>
      <c r="NLF261" s="460"/>
      <c r="NLG261" s="460"/>
      <c r="NLH261" s="460"/>
      <c r="NLK261" s="460"/>
      <c r="NLL261" s="460"/>
      <c r="NLM261" s="460"/>
      <c r="NLN261" s="460"/>
      <c r="NLO261" s="460"/>
      <c r="NLP261" s="465"/>
      <c r="NLQ261" s="460"/>
      <c r="NLR261" s="460"/>
      <c r="NLS261" s="460"/>
      <c r="NLT261" s="460"/>
      <c r="NLW261" s="460"/>
      <c r="NLX261" s="460"/>
      <c r="NLY261" s="460"/>
      <c r="NLZ261" s="460"/>
      <c r="NMA261" s="460"/>
      <c r="NMB261" s="465"/>
      <c r="NMC261" s="460"/>
      <c r="NMD261" s="460"/>
      <c r="NME261" s="460"/>
      <c r="NMF261" s="460"/>
      <c r="NMI261" s="460"/>
      <c r="NMJ261" s="460"/>
      <c r="NMK261" s="460"/>
      <c r="NML261" s="460"/>
      <c r="NMM261" s="460"/>
      <c r="NMN261" s="465"/>
      <c r="NMO261" s="460"/>
      <c r="NMP261" s="460"/>
      <c r="NMQ261" s="460"/>
      <c r="NMR261" s="460"/>
      <c r="NMU261" s="460"/>
      <c r="NMV261" s="460"/>
      <c r="NMW261" s="460"/>
      <c r="NMX261" s="460"/>
      <c r="NMY261" s="460"/>
      <c r="NMZ261" s="465"/>
      <c r="NNA261" s="460"/>
      <c r="NNB261" s="460"/>
      <c r="NNC261" s="460"/>
      <c r="NND261" s="460"/>
      <c r="NNG261" s="460"/>
      <c r="NNH261" s="460"/>
      <c r="NNI261" s="460"/>
      <c r="NNJ261" s="460"/>
      <c r="NNK261" s="460"/>
      <c r="NNL261" s="465"/>
      <c r="NNM261" s="460"/>
      <c r="NNN261" s="460"/>
      <c r="NNO261" s="460"/>
      <c r="NNP261" s="460"/>
      <c r="NNS261" s="460"/>
      <c r="NNT261" s="460"/>
      <c r="NNU261" s="460"/>
      <c r="NNV261" s="460"/>
      <c r="NNW261" s="460"/>
      <c r="NNX261" s="465"/>
      <c r="NNY261" s="460"/>
      <c r="NNZ261" s="460"/>
      <c r="NOA261" s="460"/>
      <c r="NOB261" s="460"/>
      <c r="NOE261" s="460"/>
      <c r="NOF261" s="460"/>
      <c r="NOG261" s="460"/>
      <c r="NOH261" s="460"/>
      <c r="NOI261" s="460"/>
      <c r="NOJ261" s="465"/>
      <c r="NOK261" s="460"/>
      <c r="NOL261" s="460"/>
      <c r="NOM261" s="460"/>
      <c r="NON261" s="460"/>
      <c r="NOQ261" s="460"/>
      <c r="NOR261" s="460"/>
      <c r="NOS261" s="460"/>
      <c r="NOT261" s="460"/>
      <c r="NOU261" s="460"/>
      <c r="NOV261" s="465"/>
      <c r="NOW261" s="460"/>
      <c r="NOX261" s="460"/>
      <c r="NOY261" s="460"/>
      <c r="NOZ261" s="460"/>
      <c r="NPC261" s="460"/>
      <c r="NPD261" s="460"/>
      <c r="NPE261" s="460"/>
      <c r="NPF261" s="460"/>
      <c r="NPG261" s="460"/>
      <c r="NPH261" s="465"/>
      <c r="NPI261" s="460"/>
      <c r="NPJ261" s="460"/>
      <c r="NPK261" s="460"/>
      <c r="NPL261" s="460"/>
      <c r="NPO261" s="460"/>
      <c r="NPP261" s="460"/>
      <c r="NPQ261" s="460"/>
      <c r="NPR261" s="460"/>
      <c r="NPS261" s="460"/>
      <c r="NPT261" s="465"/>
      <c r="NPU261" s="460"/>
      <c r="NPV261" s="460"/>
      <c r="NPW261" s="460"/>
      <c r="NPX261" s="460"/>
      <c r="NQA261" s="460"/>
      <c r="NQB261" s="460"/>
      <c r="NQC261" s="460"/>
      <c r="NQD261" s="460"/>
      <c r="NQE261" s="460"/>
      <c r="NQF261" s="465"/>
      <c r="NQG261" s="460"/>
      <c r="NQH261" s="460"/>
      <c r="NQI261" s="460"/>
      <c r="NQJ261" s="460"/>
      <c r="NQM261" s="460"/>
      <c r="NQN261" s="460"/>
      <c r="NQO261" s="460"/>
      <c r="NQP261" s="460"/>
      <c r="NQQ261" s="460"/>
      <c r="NQR261" s="465"/>
      <c r="NQS261" s="460"/>
      <c r="NQT261" s="460"/>
      <c r="NQU261" s="460"/>
      <c r="NQV261" s="460"/>
      <c r="NQY261" s="460"/>
      <c r="NQZ261" s="460"/>
      <c r="NRA261" s="460"/>
      <c r="NRB261" s="460"/>
      <c r="NRC261" s="460"/>
      <c r="NRD261" s="465"/>
      <c r="NRE261" s="460"/>
      <c r="NRF261" s="460"/>
      <c r="NRG261" s="460"/>
      <c r="NRH261" s="460"/>
      <c r="NRK261" s="460"/>
      <c r="NRL261" s="460"/>
      <c r="NRM261" s="460"/>
      <c r="NRN261" s="460"/>
      <c r="NRO261" s="460"/>
      <c r="NRP261" s="465"/>
      <c r="NRQ261" s="460"/>
      <c r="NRR261" s="460"/>
      <c r="NRS261" s="460"/>
      <c r="NRT261" s="460"/>
      <c r="NRW261" s="460"/>
      <c r="NRX261" s="460"/>
      <c r="NRY261" s="460"/>
      <c r="NRZ261" s="460"/>
      <c r="NSA261" s="460"/>
      <c r="NSB261" s="465"/>
      <c r="NSC261" s="460"/>
      <c r="NSD261" s="460"/>
      <c r="NSE261" s="460"/>
      <c r="NSF261" s="460"/>
      <c r="NSI261" s="460"/>
      <c r="NSJ261" s="460"/>
      <c r="NSK261" s="460"/>
      <c r="NSL261" s="460"/>
      <c r="NSM261" s="460"/>
      <c r="NSN261" s="465"/>
      <c r="NSO261" s="460"/>
      <c r="NSP261" s="460"/>
      <c r="NSQ261" s="460"/>
      <c r="NSR261" s="460"/>
      <c r="NSU261" s="460"/>
      <c r="NSV261" s="460"/>
      <c r="NSW261" s="460"/>
      <c r="NSX261" s="460"/>
      <c r="NSY261" s="460"/>
      <c r="NSZ261" s="465"/>
      <c r="NTA261" s="460"/>
      <c r="NTB261" s="460"/>
      <c r="NTC261" s="460"/>
      <c r="NTD261" s="460"/>
      <c r="NTG261" s="460"/>
      <c r="NTH261" s="460"/>
      <c r="NTI261" s="460"/>
      <c r="NTJ261" s="460"/>
      <c r="NTK261" s="460"/>
      <c r="NTL261" s="465"/>
      <c r="NTM261" s="460"/>
      <c r="NTN261" s="460"/>
      <c r="NTO261" s="460"/>
      <c r="NTP261" s="460"/>
      <c r="NTS261" s="460"/>
      <c r="NTT261" s="460"/>
      <c r="NTU261" s="460"/>
      <c r="NTV261" s="460"/>
      <c r="NTW261" s="460"/>
      <c r="NTX261" s="465"/>
      <c r="NTY261" s="460"/>
      <c r="NTZ261" s="460"/>
      <c r="NUA261" s="460"/>
      <c r="NUB261" s="460"/>
      <c r="NUE261" s="460"/>
      <c r="NUF261" s="460"/>
      <c r="NUG261" s="460"/>
      <c r="NUH261" s="460"/>
      <c r="NUI261" s="460"/>
      <c r="NUJ261" s="465"/>
      <c r="NUK261" s="460"/>
      <c r="NUL261" s="460"/>
      <c r="NUM261" s="460"/>
      <c r="NUN261" s="460"/>
      <c r="NUQ261" s="460"/>
      <c r="NUR261" s="460"/>
      <c r="NUS261" s="460"/>
      <c r="NUT261" s="460"/>
      <c r="NUU261" s="460"/>
      <c r="NUV261" s="465"/>
      <c r="NUW261" s="460"/>
      <c r="NUX261" s="460"/>
      <c r="NUY261" s="460"/>
      <c r="NUZ261" s="460"/>
      <c r="NVC261" s="460"/>
      <c r="NVD261" s="460"/>
      <c r="NVE261" s="460"/>
      <c r="NVF261" s="460"/>
      <c r="NVG261" s="460"/>
      <c r="NVH261" s="465"/>
      <c r="NVI261" s="460"/>
      <c r="NVJ261" s="460"/>
      <c r="NVK261" s="460"/>
      <c r="NVL261" s="460"/>
      <c r="NVO261" s="460"/>
      <c r="NVP261" s="460"/>
      <c r="NVQ261" s="460"/>
      <c r="NVR261" s="460"/>
      <c r="NVS261" s="460"/>
      <c r="NVT261" s="465"/>
      <c r="NVU261" s="460"/>
      <c r="NVV261" s="460"/>
      <c r="NVW261" s="460"/>
      <c r="NVX261" s="460"/>
      <c r="NWA261" s="460"/>
      <c r="NWB261" s="460"/>
      <c r="NWC261" s="460"/>
      <c r="NWD261" s="460"/>
      <c r="NWE261" s="460"/>
      <c r="NWF261" s="465"/>
      <c r="NWG261" s="460"/>
      <c r="NWH261" s="460"/>
      <c r="NWI261" s="460"/>
      <c r="NWJ261" s="460"/>
      <c r="NWM261" s="460"/>
      <c r="NWN261" s="460"/>
      <c r="NWO261" s="460"/>
      <c r="NWP261" s="460"/>
      <c r="NWQ261" s="460"/>
      <c r="NWR261" s="465"/>
      <c r="NWS261" s="460"/>
      <c r="NWT261" s="460"/>
      <c r="NWU261" s="460"/>
      <c r="NWV261" s="460"/>
      <c r="NWY261" s="460"/>
      <c r="NWZ261" s="460"/>
      <c r="NXA261" s="460"/>
      <c r="NXB261" s="460"/>
      <c r="NXC261" s="460"/>
      <c r="NXD261" s="465"/>
      <c r="NXE261" s="460"/>
      <c r="NXF261" s="460"/>
      <c r="NXG261" s="460"/>
      <c r="NXH261" s="460"/>
      <c r="NXK261" s="460"/>
      <c r="NXL261" s="460"/>
      <c r="NXM261" s="460"/>
      <c r="NXN261" s="460"/>
      <c r="NXO261" s="460"/>
      <c r="NXP261" s="465"/>
      <c r="NXQ261" s="460"/>
      <c r="NXR261" s="460"/>
      <c r="NXS261" s="460"/>
      <c r="NXT261" s="460"/>
      <c r="NXW261" s="460"/>
      <c r="NXX261" s="460"/>
      <c r="NXY261" s="460"/>
      <c r="NXZ261" s="460"/>
      <c r="NYA261" s="460"/>
      <c r="NYB261" s="465"/>
      <c r="NYC261" s="460"/>
      <c r="NYD261" s="460"/>
      <c r="NYE261" s="460"/>
      <c r="NYF261" s="460"/>
      <c r="NYI261" s="460"/>
      <c r="NYJ261" s="460"/>
      <c r="NYK261" s="460"/>
      <c r="NYL261" s="460"/>
      <c r="NYM261" s="460"/>
      <c r="NYN261" s="465"/>
      <c r="NYO261" s="460"/>
      <c r="NYP261" s="460"/>
      <c r="NYQ261" s="460"/>
      <c r="NYR261" s="460"/>
      <c r="NYU261" s="460"/>
      <c r="NYV261" s="460"/>
      <c r="NYW261" s="460"/>
      <c r="NYX261" s="460"/>
      <c r="NYY261" s="460"/>
      <c r="NYZ261" s="465"/>
      <c r="NZA261" s="460"/>
      <c r="NZB261" s="460"/>
      <c r="NZC261" s="460"/>
      <c r="NZD261" s="460"/>
      <c r="NZG261" s="460"/>
      <c r="NZH261" s="460"/>
      <c r="NZI261" s="460"/>
      <c r="NZJ261" s="460"/>
      <c r="NZK261" s="460"/>
      <c r="NZL261" s="465"/>
      <c r="NZM261" s="460"/>
      <c r="NZN261" s="460"/>
      <c r="NZO261" s="460"/>
      <c r="NZP261" s="460"/>
      <c r="NZS261" s="460"/>
      <c r="NZT261" s="460"/>
      <c r="NZU261" s="460"/>
      <c r="NZV261" s="460"/>
      <c r="NZW261" s="460"/>
      <c r="NZX261" s="465"/>
      <c r="NZY261" s="460"/>
      <c r="NZZ261" s="460"/>
      <c r="OAA261" s="460"/>
      <c r="OAB261" s="460"/>
      <c r="OAE261" s="460"/>
      <c r="OAF261" s="460"/>
      <c r="OAG261" s="460"/>
      <c r="OAH261" s="460"/>
      <c r="OAI261" s="460"/>
      <c r="OAJ261" s="465"/>
      <c r="OAK261" s="460"/>
      <c r="OAL261" s="460"/>
      <c r="OAM261" s="460"/>
      <c r="OAN261" s="460"/>
      <c r="OAQ261" s="460"/>
      <c r="OAR261" s="460"/>
      <c r="OAS261" s="460"/>
      <c r="OAT261" s="460"/>
      <c r="OAU261" s="460"/>
      <c r="OAV261" s="465"/>
      <c r="OAW261" s="460"/>
      <c r="OAX261" s="460"/>
      <c r="OAY261" s="460"/>
      <c r="OAZ261" s="460"/>
      <c r="OBC261" s="460"/>
      <c r="OBD261" s="460"/>
      <c r="OBE261" s="460"/>
      <c r="OBF261" s="460"/>
      <c r="OBG261" s="460"/>
      <c r="OBH261" s="465"/>
      <c r="OBI261" s="460"/>
      <c r="OBJ261" s="460"/>
      <c r="OBK261" s="460"/>
      <c r="OBL261" s="460"/>
      <c r="OBO261" s="460"/>
      <c r="OBP261" s="460"/>
      <c r="OBQ261" s="460"/>
      <c r="OBR261" s="460"/>
      <c r="OBS261" s="460"/>
      <c r="OBT261" s="465"/>
      <c r="OBU261" s="460"/>
      <c r="OBV261" s="460"/>
      <c r="OBW261" s="460"/>
      <c r="OBX261" s="460"/>
      <c r="OCA261" s="460"/>
      <c r="OCB261" s="460"/>
      <c r="OCC261" s="460"/>
      <c r="OCD261" s="460"/>
      <c r="OCE261" s="460"/>
      <c r="OCF261" s="465"/>
      <c r="OCG261" s="460"/>
      <c r="OCH261" s="460"/>
      <c r="OCI261" s="460"/>
      <c r="OCJ261" s="460"/>
      <c r="OCM261" s="460"/>
      <c r="OCN261" s="460"/>
      <c r="OCO261" s="460"/>
      <c r="OCP261" s="460"/>
      <c r="OCQ261" s="460"/>
      <c r="OCR261" s="465"/>
      <c r="OCS261" s="460"/>
      <c r="OCT261" s="460"/>
      <c r="OCU261" s="460"/>
      <c r="OCV261" s="460"/>
      <c r="OCY261" s="460"/>
      <c r="OCZ261" s="460"/>
      <c r="ODA261" s="460"/>
      <c r="ODB261" s="460"/>
      <c r="ODC261" s="460"/>
      <c r="ODD261" s="465"/>
      <c r="ODE261" s="460"/>
      <c r="ODF261" s="460"/>
      <c r="ODG261" s="460"/>
      <c r="ODH261" s="460"/>
      <c r="ODK261" s="460"/>
      <c r="ODL261" s="460"/>
      <c r="ODM261" s="460"/>
      <c r="ODN261" s="460"/>
      <c r="ODO261" s="460"/>
      <c r="ODP261" s="465"/>
      <c r="ODQ261" s="460"/>
      <c r="ODR261" s="460"/>
      <c r="ODS261" s="460"/>
      <c r="ODT261" s="460"/>
      <c r="ODW261" s="460"/>
      <c r="ODX261" s="460"/>
      <c r="ODY261" s="460"/>
      <c r="ODZ261" s="460"/>
      <c r="OEA261" s="460"/>
      <c r="OEB261" s="465"/>
      <c r="OEC261" s="460"/>
      <c r="OED261" s="460"/>
      <c r="OEE261" s="460"/>
      <c r="OEF261" s="460"/>
      <c r="OEI261" s="460"/>
      <c r="OEJ261" s="460"/>
      <c r="OEK261" s="460"/>
      <c r="OEL261" s="460"/>
      <c r="OEM261" s="460"/>
      <c r="OEN261" s="465"/>
      <c r="OEO261" s="460"/>
      <c r="OEP261" s="460"/>
      <c r="OEQ261" s="460"/>
      <c r="OER261" s="460"/>
      <c r="OEU261" s="460"/>
      <c r="OEV261" s="460"/>
      <c r="OEW261" s="460"/>
      <c r="OEX261" s="460"/>
      <c r="OEY261" s="460"/>
      <c r="OEZ261" s="465"/>
      <c r="OFA261" s="460"/>
      <c r="OFB261" s="460"/>
      <c r="OFC261" s="460"/>
      <c r="OFD261" s="460"/>
      <c r="OFG261" s="460"/>
      <c r="OFH261" s="460"/>
      <c r="OFI261" s="460"/>
      <c r="OFJ261" s="460"/>
      <c r="OFK261" s="460"/>
      <c r="OFL261" s="465"/>
      <c r="OFM261" s="460"/>
      <c r="OFN261" s="460"/>
      <c r="OFO261" s="460"/>
      <c r="OFP261" s="460"/>
      <c r="OFS261" s="460"/>
      <c r="OFT261" s="460"/>
      <c r="OFU261" s="460"/>
      <c r="OFV261" s="460"/>
      <c r="OFW261" s="460"/>
      <c r="OFX261" s="465"/>
      <c r="OFY261" s="460"/>
      <c r="OFZ261" s="460"/>
      <c r="OGA261" s="460"/>
      <c r="OGB261" s="460"/>
      <c r="OGE261" s="460"/>
      <c r="OGF261" s="460"/>
      <c r="OGG261" s="460"/>
      <c r="OGH261" s="460"/>
      <c r="OGI261" s="460"/>
      <c r="OGJ261" s="465"/>
      <c r="OGK261" s="460"/>
      <c r="OGL261" s="460"/>
      <c r="OGM261" s="460"/>
      <c r="OGN261" s="460"/>
      <c r="OGQ261" s="460"/>
      <c r="OGR261" s="460"/>
      <c r="OGS261" s="460"/>
      <c r="OGT261" s="460"/>
      <c r="OGU261" s="460"/>
      <c r="OGV261" s="465"/>
      <c r="OGW261" s="460"/>
      <c r="OGX261" s="460"/>
      <c r="OGY261" s="460"/>
      <c r="OGZ261" s="460"/>
      <c r="OHC261" s="460"/>
      <c r="OHD261" s="460"/>
      <c r="OHE261" s="460"/>
      <c r="OHF261" s="460"/>
      <c r="OHG261" s="460"/>
      <c r="OHH261" s="465"/>
      <c r="OHI261" s="460"/>
      <c r="OHJ261" s="460"/>
      <c r="OHK261" s="460"/>
      <c r="OHL261" s="460"/>
      <c r="OHO261" s="460"/>
      <c r="OHP261" s="460"/>
      <c r="OHQ261" s="460"/>
      <c r="OHR261" s="460"/>
      <c r="OHS261" s="460"/>
      <c r="OHT261" s="465"/>
      <c r="OHU261" s="460"/>
      <c r="OHV261" s="460"/>
      <c r="OHW261" s="460"/>
      <c r="OHX261" s="460"/>
      <c r="OIA261" s="460"/>
      <c r="OIB261" s="460"/>
      <c r="OIC261" s="460"/>
      <c r="OID261" s="460"/>
      <c r="OIE261" s="460"/>
      <c r="OIF261" s="465"/>
      <c r="OIG261" s="460"/>
      <c r="OIH261" s="460"/>
      <c r="OII261" s="460"/>
      <c r="OIJ261" s="460"/>
      <c r="OIM261" s="460"/>
      <c r="OIN261" s="460"/>
      <c r="OIO261" s="460"/>
      <c r="OIP261" s="460"/>
      <c r="OIQ261" s="460"/>
      <c r="OIR261" s="465"/>
      <c r="OIS261" s="460"/>
      <c r="OIT261" s="460"/>
      <c r="OIU261" s="460"/>
      <c r="OIV261" s="460"/>
      <c r="OIY261" s="460"/>
      <c r="OIZ261" s="460"/>
      <c r="OJA261" s="460"/>
      <c r="OJB261" s="460"/>
      <c r="OJC261" s="460"/>
      <c r="OJD261" s="465"/>
      <c r="OJE261" s="460"/>
      <c r="OJF261" s="460"/>
      <c r="OJG261" s="460"/>
      <c r="OJH261" s="460"/>
      <c r="OJK261" s="460"/>
      <c r="OJL261" s="460"/>
      <c r="OJM261" s="460"/>
      <c r="OJN261" s="460"/>
      <c r="OJO261" s="460"/>
      <c r="OJP261" s="465"/>
      <c r="OJQ261" s="460"/>
      <c r="OJR261" s="460"/>
      <c r="OJS261" s="460"/>
      <c r="OJT261" s="460"/>
      <c r="OJW261" s="460"/>
      <c r="OJX261" s="460"/>
      <c r="OJY261" s="460"/>
      <c r="OJZ261" s="460"/>
      <c r="OKA261" s="460"/>
      <c r="OKB261" s="465"/>
      <c r="OKC261" s="460"/>
      <c r="OKD261" s="460"/>
      <c r="OKE261" s="460"/>
      <c r="OKF261" s="460"/>
      <c r="OKI261" s="460"/>
      <c r="OKJ261" s="460"/>
      <c r="OKK261" s="460"/>
      <c r="OKL261" s="460"/>
      <c r="OKM261" s="460"/>
      <c r="OKN261" s="465"/>
      <c r="OKO261" s="460"/>
      <c r="OKP261" s="460"/>
      <c r="OKQ261" s="460"/>
      <c r="OKR261" s="460"/>
      <c r="OKU261" s="460"/>
      <c r="OKV261" s="460"/>
      <c r="OKW261" s="460"/>
      <c r="OKX261" s="460"/>
      <c r="OKY261" s="460"/>
      <c r="OKZ261" s="465"/>
      <c r="OLA261" s="460"/>
      <c r="OLB261" s="460"/>
      <c r="OLC261" s="460"/>
      <c r="OLD261" s="460"/>
      <c r="OLG261" s="460"/>
      <c r="OLH261" s="460"/>
      <c r="OLI261" s="460"/>
      <c r="OLJ261" s="460"/>
      <c r="OLK261" s="460"/>
      <c r="OLL261" s="465"/>
      <c r="OLM261" s="460"/>
      <c r="OLN261" s="460"/>
      <c r="OLO261" s="460"/>
      <c r="OLP261" s="460"/>
      <c r="OLS261" s="460"/>
      <c r="OLT261" s="460"/>
      <c r="OLU261" s="460"/>
      <c r="OLV261" s="460"/>
      <c r="OLW261" s="460"/>
      <c r="OLX261" s="465"/>
      <c r="OLY261" s="460"/>
      <c r="OLZ261" s="460"/>
      <c r="OMA261" s="460"/>
      <c r="OMB261" s="460"/>
      <c r="OME261" s="460"/>
      <c r="OMF261" s="460"/>
      <c r="OMG261" s="460"/>
      <c r="OMH261" s="460"/>
      <c r="OMI261" s="460"/>
      <c r="OMJ261" s="465"/>
      <c r="OMK261" s="460"/>
      <c r="OML261" s="460"/>
      <c r="OMM261" s="460"/>
      <c r="OMN261" s="460"/>
      <c r="OMQ261" s="460"/>
      <c r="OMR261" s="460"/>
      <c r="OMS261" s="460"/>
      <c r="OMT261" s="460"/>
      <c r="OMU261" s="460"/>
      <c r="OMV261" s="465"/>
      <c r="OMW261" s="460"/>
      <c r="OMX261" s="460"/>
      <c r="OMY261" s="460"/>
      <c r="OMZ261" s="460"/>
      <c r="ONC261" s="460"/>
      <c r="OND261" s="460"/>
      <c r="ONE261" s="460"/>
      <c r="ONF261" s="460"/>
      <c r="ONG261" s="460"/>
      <c r="ONH261" s="465"/>
      <c r="ONI261" s="460"/>
      <c r="ONJ261" s="460"/>
      <c r="ONK261" s="460"/>
      <c r="ONL261" s="460"/>
      <c r="ONO261" s="460"/>
      <c r="ONP261" s="460"/>
      <c r="ONQ261" s="460"/>
      <c r="ONR261" s="460"/>
      <c r="ONS261" s="460"/>
      <c r="ONT261" s="465"/>
      <c r="ONU261" s="460"/>
      <c r="ONV261" s="460"/>
      <c r="ONW261" s="460"/>
      <c r="ONX261" s="460"/>
      <c r="OOA261" s="460"/>
      <c r="OOB261" s="460"/>
      <c r="OOC261" s="460"/>
      <c r="OOD261" s="460"/>
      <c r="OOE261" s="460"/>
      <c r="OOF261" s="465"/>
      <c r="OOG261" s="460"/>
      <c r="OOH261" s="460"/>
      <c r="OOI261" s="460"/>
      <c r="OOJ261" s="460"/>
      <c r="OOM261" s="460"/>
      <c r="OON261" s="460"/>
      <c r="OOO261" s="460"/>
      <c r="OOP261" s="460"/>
      <c r="OOQ261" s="460"/>
      <c r="OOR261" s="465"/>
      <c r="OOS261" s="460"/>
      <c r="OOT261" s="460"/>
      <c r="OOU261" s="460"/>
      <c r="OOV261" s="460"/>
      <c r="OOY261" s="460"/>
      <c r="OOZ261" s="460"/>
      <c r="OPA261" s="460"/>
      <c r="OPB261" s="460"/>
      <c r="OPC261" s="460"/>
      <c r="OPD261" s="465"/>
      <c r="OPE261" s="460"/>
      <c r="OPF261" s="460"/>
      <c r="OPG261" s="460"/>
      <c r="OPH261" s="460"/>
      <c r="OPK261" s="460"/>
      <c r="OPL261" s="460"/>
      <c r="OPM261" s="460"/>
      <c r="OPN261" s="460"/>
      <c r="OPO261" s="460"/>
      <c r="OPP261" s="465"/>
      <c r="OPQ261" s="460"/>
      <c r="OPR261" s="460"/>
      <c r="OPS261" s="460"/>
      <c r="OPT261" s="460"/>
      <c r="OPW261" s="460"/>
      <c r="OPX261" s="460"/>
      <c r="OPY261" s="460"/>
      <c r="OPZ261" s="460"/>
      <c r="OQA261" s="460"/>
      <c r="OQB261" s="465"/>
      <c r="OQC261" s="460"/>
      <c r="OQD261" s="460"/>
      <c r="OQE261" s="460"/>
      <c r="OQF261" s="460"/>
      <c r="OQI261" s="460"/>
      <c r="OQJ261" s="460"/>
      <c r="OQK261" s="460"/>
      <c r="OQL261" s="460"/>
      <c r="OQM261" s="460"/>
      <c r="OQN261" s="465"/>
      <c r="OQO261" s="460"/>
      <c r="OQP261" s="460"/>
      <c r="OQQ261" s="460"/>
      <c r="OQR261" s="460"/>
      <c r="OQU261" s="460"/>
      <c r="OQV261" s="460"/>
      <c r="OQW261" s="460"/>
      <c r="OQX261" s="460"/>
      <c r="OQY261" s="460"/>
      <c r="OQZ261" s="465"/>
      <c r="ORA261" s="460"/>
      <c r="ORB261" s="460"/>
      <c r="ORC261" s="460"/>
      <c r="ORD261" s="460"/>
      <c r="ORG261" s="460"/>
      <c r="ORH261" s="460"/>
      <c r="ORI261" s="460"/>
      <c r="ORJ261" s="460"/>
      <c r="ORK261" s="460"/>
      <c r="ORL261" s="465"/>
      <c r="ORM261" s="460"/>
      <c r="ORN261" s="460"/>
      <c r="ORO261" s="460"/>
      <c r="ORP261" s="460"/>
      <c r="ORS261" s="460"/>
      <c r="ORT261" s="460"/>
      <c r="ORU261" s="460"/>
      <c r="ORV261" s="460"/>
      <c r="ORW261" s="460"/>
      <c r="ORX261" s="465"/>
      <c r="ORY261" s="460"/>
      <c r="ORZ261" s="460"/>
      <c r="OSA261" s="460"/>
      <c r="OSB261" s="460"/>
      <c r="OSE261" s="460"/>
      <c r="OSF261" s="460"/>
      <c r="OSG261" s="460"/>
      <c r="OSH261" s="460"/>
      <c r="OSI261" s="460"/>
      <c r="OSJ261" s="465"/>
      <c r="OSK261" s="460"/>
      <c r="OSL261" s="460"/>
      <c r="OSM261" s="460"/>
      <c r="OSN261" s="460"/>
      <c r="OSQ261" s="460"/>
      <c r="OSR261" s="460"/>
      <c r="OSS261" s="460"/>
      <c r="OST261" s="460"/>
      <c r="OSU261" s="460"/>
      <c r="OSV261" s="465"/>
      <c r="OSW261" s="460"/>
      <c r="OSX261" s="460"/>
      <c r="OSY261" s="460"/>
      <c r="OSZ261" s="460"/>
      <c r="OTC261" s="460"/>
      <c r="OTD261" s="460"/>
      <c r="OTE261" s="460"/>
      <c r="OTF261" s="460"/>
      <c r="OTG261" s="460"/>
      <c r="OTH261" s="465"/>
      <c r="OTI261" s="460"/>
      <c r="OTJ261" s="460"/>
      <c r="OTK261" s="460"/>
      <c r="OTL261" s="460"/>
      <c r="OTO261" s="460"/>
      <c r="OTP261" s="460"/>
      <c r="OTQ261" s="460"/>
      <c r="OTR261" s="460"/>
      <c r="OTS261" s="460"/>
      <c r="OTT261" s="465"/>
      <c r="OTU261" s="460"/>
      <c r="OTV261" s="460"/>
      <c r="OTW261" s="460"/>
      <c r="OTX261" s="460"/>
      <c r="OUA261" s="460"/>
      <c r="OUB261" s="460"/>
      <c r="OUC261" s="460"/>
      <c r="OUD261" s="460"/>
      <c r="OUE261" s="460"/>
      <c r="OUF261" s="465"/>
      <c r="OUG261" s="460"/>
      <c r="OUH261" s="460"/>
      <c r="OUI261" s="460"/>
      <c r="OUJ261" s="460"/>
      <c r="OUM261" s="460"/>
      <c r="OUN261" s="460"/>
      <c r="OUO261" s="460"/>
      <c r="OUP261" s="460"/>
      <c r="OUQ261" s="460"/>
      <c r="OUR261" s="465"/>
      <c r="OUS261" s="460"/>
      <c r="OUT261" s="460"/>
      <c r="OUU261" s="460"/>
      <c r="OUV261" s="460"/>
      <c r="OUY261" s="460"/>
      <c r="OUZ261" s="460"/>
      <c r="OVA261" s="460"/>
      <c r="OVB261" s="460"/>
      <c r="OVC261" s="460"/>
      <c r="OVD261" s="465"/>
      <c r="OVE261" s="460"/>
      <c r="OVF261" s="460"/>
      <c r="OVG261" s="460"/>
      <c r="OVH261" s="460"/>
      <c r="OVK261" s="460"/>
      <c r="OVL261" s="460"/>
      <c r="OVM261" s="460"/>
      <c r="OVN261" s="460"/>
      <c r="OVO261" s="460"/>
      <c r="OVP261" s="465"/>
      <c r="OVQ261" s="460"/>
      <c r="OVR261" s="460"/>
      <c r="OVS261" s="460"/>
      <c r="OVT261" s="460"/>
      <c r="OVW261" s="460"/>
      <c r="OVX261" s="460"/>
      <c r="OVY261" s="460"/>
      <c r="OVZ261" s="460"/>
      <c r="OWA261" s="460"/>
      <c r="OWB261" s="465"/>
      <c r="OWC261" s="460"/>
      <c r="OWD261" s="460"/>
      <c r="OWE261" s="460"/>
      <c r="OWF261" s="460"/>
      <c r="OWI261" s="460"/>
      <c r="OWJ261" s="460"/>
      <c r="OWK261" s="460"/>
      <c r="OWL261" s="460"/>
      <c r="OWM261" s="460"/>
      <c r="OWN261" s="465"/>
      <c r="OWO261" s="460"/>
      <c r="OWP261" s="460"/>
      <c r="OWQ261" s="460"/>
      <c r="OWR261" s="460"/>
      <c r="OWU261" s="460"/>
      <c r="OWV261" s="460"/>
      <c r="OWW261" s="460"/>
      <c r="OWX261" s="460"/>
      <c r="OWY261" s="460"/>
      <c r="OWZ261" s="465"/>
      <c r="OXA261" s="460"/>
      <c r="OXB261" s="460"/>
      <c r="OXC261" s="460"/>
      <c r="OXD261" s="460"/>
      <c r="OXG261" s="460"/>
      <c r="OXH261" s="460"/>
      <c r="OXI261" s="460"/>
      <c r="OXJ261" s="460"/>
      <c r="OXK261" s="460"/>
      <c r="OXL261" s="465"/>
      <c r="OXM261" s="460"/>
      <c r="OXN261" s="460"/>
      <c r="OXO261" s="460"/>
      <c r="OXP261" s="460"/>
      <c r="OXS261" s="460"/>
      <c r="OXT261" s="460"/>
      <c r="OXU261" s="460"/>
      <c r="OXV261" s="460"/>
      <c r="OXW261" s="460"/>
      <c r="OXX261" s="465"/>
      <c r="OXY261" s="460"/>
      <c r="OXZ261" s="460"/>
      <c r="OYA261" s="460"/>
      <c r="OYB261" s="460"/>
      <c r="OYE261" s="460"/>
      <c r="OYF261" s="460"/>
      <c r="OYG261" s="460"/>
      <c r="OYH261" s="460"/>
      <c r="OYI261" s="460"/>
      <c r="OYJ261" s="465"/>
      <c r="OYK261" s="460"/>
      <c r="OYL261" s="460"/>
      <c r="OYM261" s="460"/>
      <c r="OYN261" s="460"/>
      <c r="OYQ261" s="460"/>
      <c r="OYR261" s="460"/>
      <c r="OYS261" s="460"/>
      <c r="OYT261" s="460"/>
      <c r="OYU261" s="460"/>
      <c r="OYV261" s="465"/>
      <c r="OYW261" s="460"/>
      <c r="OYX261" s="460"/>
      <c r="OYY261" s="460"/>
      <c r="OYZ261" s="460"/>
      <c r="OZC261" s="460"/>
      <c r="OZD261" s="460"/>
      <c r="OZE261" s="460"/>
      <c r="OZF261" s="460"/>
      <c r="OZG261" s="460"/>
      <c r="OZH261" s="465"/>
      <c r="OZI261" s="460"/>
      <c r="OZJ261" s="460"/>
      <c r="OZK261" s="460"/>
      <c r="OZL261" s="460"/>
      <c r="OZO261" s="460"/>
      <c r="OZP261" s="460"/>
      <c r="OZQ261" s="460"/>
      <c r="OZR261" s="460"/>
      <c r="OZS261" s="460"/>
      <c r="OZT261" s="465"/>
      <c r="OZU261" s="460"/>
      <c r="OZV261" s="460"/>
      <c r="OZW261" s="460"/>
      <c r="OZX261" s="460"/>
      <c r="PAA261" s="460"/>
      <c r="PAB261" s="460"/>
      <c r="PAC261" s="460"/>
      <c r="PAD261" s="460"/>
      <c r="PAE261" s="460"/>
      <c r="PAF261" s="465"/>
      <c r="PAG261" s="460"/>
      <c r="PAH261" s="460"/>
      <c r="PAI261" s="460"/>
      <c r="PAJ261" s="460"/>
      <c r="PAM261" s="460"/>
      <c r="PAN261" s="460"/>
      <c r="PAO261" s="460"/>
      <c r="PAP261" s="460"/>
      <c r="PAQ261" s="460"/>
      <c r="PAR261" s="465"/>
      <c r="PAS261" s="460"/>
      <c r="PAT261" s="460"/>
      <c r="PAU261" s="460"/>
      <c r="PAV261" s="460"/>
      <c r="PAY261" s="460"/>
      <c r="PAZ261" s="460"/>
      <c r="PBA261" s="460"/>
      <c r="PBB261" s="460"/>
      <c r="PBC261" s="460"/>
      <c r="PBD261" s="465"/>
      <c r="PBE261" s="460"/>
      <c r="PBF261" s="460"/>
      <c r="PBG261" s="460"/>
      <c r="PBH261" s="460"/>
      <c r="PBK261" s="460"/>
      <c r="PBL261" s="460"/>
      <c r="PBM261" s="460"/>
      <c r="PBN261" s="460"/>
      <c r="PBO261" s="460"/>
      <c r="PBP261" s="465"/>
      <c r="PBQ261" s="460"/>
      <c r="PBR261" s="460"/>
      <c r="PBS261" s="460"/>
      <c r="PBT261" s="460"/>
      <c r="PBW261" s="460"/>
      <c r="PBX261" s="460"/>
      <c r="PBY261" s="460"/>
      <c r="PBZ261" s="460"/>
      <c r="PCA261" s="460"/>
      <c r="PCB261" s="465"/>
      <c r="PCC261" s="460"/>
      <c r="PCD261" s="460"/>
      <c r="PCE261" s="460"/>
      <c r="PCF261" s="460"/>
      <c r="PCI261" s="460"/>
      <c r="PCJ261" s="460"/>
      <c r="PCK261" s="460"/>
      <c r="PCL261" s="460"/>
      <c r="PCM261" s="460"/>
      <c r="PCN261" s="465"/>
      <c r="PCO261" s="460"/>
      <c r="PCP261" s="460"/>
      <c r="PCQ261" s="460"/>
      <c r="PCR261" s="460"/>
      <c r="PCU261" s="460"/>
      <c r="PCV261" s="460"/>
      <c r="PCW261" s="460"/>
      <c r="PCX261" s="460"/>
      <c r="PCY261" s="460"/>
      <c r="PCZ261" s="465"/>
      <c r="PDA261" s="460"/>
      <c r="PDB261" s="460"/>
      <c r="PDC261" s="460"/>
      <c r="PDD261" s="460"/>
      <c r="PDG261" s="460"/>
      <c r="PDH261" s="460"/>
      <c r="PDI261" s="460"/>
      <c r="PDJ261" s="460"/>
      <c r="PDK261" s="460"/>
      <c r="PDL261" s="465"/>
      <c r="PDM261" s="460"/>
      <c r="PDN261" s="460"/>
      <c r="PDO261" s="460"/>
      <c r="PDP261" s="460"/>
      <c r="PDS261" s="460"/>
      <c r="PDT261" s="460"/>
      <c r="PDU261" s="460"/>
      <c r="PDV261" s="460"/>
      <c r="PDW261" s="460"/>
      <c r="PDX261" s="465"/>
      <c r="PDY261" s="460"/>
      <c r="PDZ261" s="460"/>
      <c r="PEA261" s="460"/>
      <c r="PEB261" s="460"/>
      <c r="PEE261" s="460"/>
      <c r="PEF261" s="460"/>
      <c r="PEG261" s="460"/>
      <c r="PEH261" s="460"/>
      <c r="PEI261" s="460"/>
      <c r="PEJ261" s="465"/>
      <c r="PEK261" s="460"/>
      <c r="PEL261" s="460"/>
      <c r="PEM261" s="460"/>
      <c r="PEN261" s="460"/>
      <c r="PEQ261" s="460"/>
      <c r="PER261" s="460"/>
      <c r="PES261" s="460"/>
      <c r="PET261" s="460"/>
      <c r="PEU261" s="460"/>
      <c r="PEV261" s="465"/>
      <c r="PEW261" s="460"/>
      <c r="PEX261" s="460"/>
      <c r="PEY261" s="460"/>
      <c r="PEZ261" s="460"/>
      <c r="PFC261" s="460"/>
      <c r="PFD261" s="460"/>
      <c r="PFE261" s="460"/>
      <c r="PFF261" s="460"/>
      <c r="PFG261" s="460"/>
      <c r="PFH261" s="465"/>
      <c r="PFI261" s="460"/>
      <c r="PFJ261" s="460"/>
      <c r="PFK261" s="460"/>
      <c r="PFL261" s="460"/>
      <c r="PFO261" s="460"/>
      <c r="PFP261" s="460"/>
      <c r="PFQ261" s="460"/>
      <c r="PFR261" s="460"/>
      <c r="PFS261" s="460"/>
      <c r="PFT261" s="465"/>
      <c r="PFU261" s="460"/>
      <c r="PFV261" s="460"/>
      <c r="PFW261" s="460"/>
      <c r="PFX261" s="460"/>
      <c r="PGA261" s="460"/>
      <c r="PGB261" s="460"/>
      <c r="PGC261" s="460"/>
      <c r="PGD261" s="460"/>
      <c r="PGE261" s="460"/>
      <c r="PGF261" s="465"/>
      <c r="PGG261" s="460"/>
      <c r="PGH261" s="460"/>
      <c r="PGI261" s="460"/>
      <c r="PGJ261" s="460"/>
      <c r="PGM261" s="460"/>
      <c r="PGN261" s="460"/>
      <c r="PGO261" s="460"/>
      <c r="PGP261" s="460"/>
      <c r="PGQ261" s="460"/>
      <c r="PGR261" s="465"/>
      <c r="PGS261" s="460"/>
      <c r="PGT261" s="460"/>
      <c r="PGU261" s="460"/>
      <c r="PGV261" s="460"/>
      <c r="PGY261" s="460"/>
      <c r="PGZ261" s="460"/>
      <c r="PHA261" s="460"/>
      <c r="PHB261" s="460"/>
      <c r="PHC261" s="460"/>
      <c r="PHD261" s="465"/>
      <c r="PHE261" s="460"/>
      <c r="PHF261" s="460"/>
      <c r="PHG261" s="460"/>
      <c r="PHH261" s="460"/>
      <c r="PHK261" s="460"/>
      <c r="PHL261" s="460"/>
      <c r="PHM261" s="460"/>
      <c r="PHN261" s="460"/>
      <c r="PHO261" s="460"/>
      <c r="PHP261" s="465"/>
      <c r="PHQ261" s="460"/>
      <c r="PHR261" s="460"/>
      <c r="PHS261" s="460"/>
      <c r="PHT261" s="460"/>
      <c r="PHW261" s="460"/>
      <c r="PHX261" s="460"/>
      <c r="PHY261" s="460"/>
      <c r="PHZ261" s="460"/>
      <c r="PIA261" s="460"/>
      <c r="PIB261" s="465"/>
      <c r="PIC261" s="460"/>
      <c r="PID261" s="460"/>
      <c r="PIE261" s="460"/>
      <c r="PIF261" s="460"/>
      <c r="PII261" s="460"/>
      <c r="PIJ261" s="460"/>
      <c r="PIK261" s="460"/>
      <c r="PIL261" s="460"/>
      <c r="PIM261" s="460"/>
      <c r="PIN261" s="465"/>
      <c r="PIO261" s="460"/>
      <c r="PIP261" s="460"/>
      <c r="PIQ261" s="460"/>
      <c r="PIR261" s="460"/>
      <c r="PIU261" s="460"/>
      <c r="PIV261" s="460"/>
      <c r="PIW261" s="460"/>
      <c r="PIX261" s="460"/>
      <c r="PIY261" s="460"/>
      <c r="PIZ261" s="465"/>
      <c r="PJA261" s="460"/>
      <c r="PJB261" s="460"/>
      <c r="PJC261" s="460"/>
      <c r="PJD261" s="460"/>
      <c r="PJG261" s="460"/>
      <c r="PJH261" s="460"/>
      <c r="PJI261" s="460"/>
      <c r="PJJ261" s="460"/>
      <c r="PJK261" s="460"/>
      <c r="PJL261" s="465"/>
      <c r="PJM261" s="460"/>
      <c r="PJN261" s="460"/>
      <c r="PJO261" s="460"/>
      <c r="PJP261" s="460"/>
      <c r="PJS261" s="460"/>
      <c r="PJT261" s="460"/>
      <c r="PJU261" s="460"/>
      <c r="PJV261" s="460"/>
      <c r="PJW261" s="460"/>
      <c r="PJX261" s="465"/>
      <c r="PJY261" s="460"/>
      <c r="PJZ261" s="460"/>
      <c r="PKA261" s="460"/>
      <c r="PKB261" s="460"/>
      <c r="PKE261" s="460"/>
      <c r="PKF261" s="460"/>
      <c r="PKG261" s="460"/>
      <c r="PKH261" s="460"/>
      <c r="PKI261" s="460"/>
      <c r="PKJ261" s="465"/>
      <c r="PKK261" s="460"/>
      <c r="PKL261" s="460"/>
      <c r="PKM261" s="460"/>
      <c r="PKN261" s="460"/>
      <c r="PKQ261" s="460"/>
      <c r="PKR261" s="460"/>
      <c r="PKS261" s="460"/>
      <c r="PKT261" s="460"/>
      <c r="PKU261" s="460"/>
      <c r="PKV261" s="465"/>
      <c r="PKW261" s="460"/>
      <c r="PKX261" s="460"/>
      <c r="PKY261" s="460"/>
      <c r="PKZ261" s="460"/>
      <c r="PLC261" s="460"/>
      <c r="PLD261" s="460"/>
      <c r="PLE261" s="460"/>
      <c r="PLF261" s="460"/>
      <c r="PLG261" s="460"/>
      <c r="PLH261" s="465"/>
      <c r="PLI261" s="460"/>
      <c r="PLJ261" s="460"/>
      <c r="PLK261" s="460"/>
      <c r="PLL261" s="460"/>
      <c r="PLO261" s="460"/>
      <c r="PLP261" s="460"/>
      <c r="PLQ261" s="460"/>
      <c r="PLR261" s="460"/>
      <c r="PLS261" s="460"/>
      <c r="PLT261" s="465"/>
      <c r="PLU261" s="460"/>
      <c r="PLV261" s="460"/>
      <c r="PLW261" s="460"/>
      <c r="PLX261" s="460"/>
      <c r="PMA261" s="460"/>
      <c r="PMB261" s="460"/>
      <c r="PMC261" s="460"/>
      <c r="PMD261" s="460"/>
      <c r="PME261" s="460"/>
      <c r="PMF261" s="465"/>
      <c r="PMG261" s="460"/>
      <c r="PMH261" s="460"/>
      <c r="PMI261" s="460"/>
      <c r="PMJ261" s="460"/>
      <c r="PMM261" s="460"/>
      <c r="PMN261" s="460"/>
      <c r="PMO261" s="460"/>
      <c r="PMP261" s="460"/>
      <c r="PMQ261" s="460"/>
      <c r="PMR261" s="465"/>
      <c r="PMS261" s="460"/>
      <c r="PMT261" s="460"/>
      <c r="PMU261" s="460"/>
      <c r="PMV261" s="460"/>
      <c r="PMY261" s="460"/>
      <c r="PMZ261" s="460"/>
      <c r="PNA261" s="460"/>
      <c r="PNB261" s="460"/>
      <c r="PNC261" s="460"/>
      <c r="PND261" s="465"/>
      <c r="PNE261" s="460"/>
      <c r="PNF261" s="460"/>
      <c r="PNG261" s="460"/>
      <c r="PNH261" s="460"/>
      <c r="PNK261" s="460"/>
      <c r="PNL261" s="460"/>
      <c r="PNM261" s="460"/>
      <c r="PNN261" s="460"/>
      <c r="PNO261" s="460"/>
      <c r="PNP261" s="465"/>
      <c r="PNQ261" s="460"/>
      <c r="PNR261" s="460"/>
      <c r="PNS261" s="460"/>
      <c r="PNT261" s="460"/>
      <c r="PNW261" s="460"/>
      <c r="PNX261" s="460"/>
      <c r="PNY261" s="460"/>
      <c r="PNZ261" s="460"/>
      <c r="POA261" s="460"/>
      <c r="POB261" s="465"/>
      <c r="POC261" s="460"/>
      <c r="POD261" s="460"/>
      <c r="POE261" s="460"/>
      <c r="POF261" s="460"/>
      <c r="POI261" s="460"/>
      <c r="POJ261" s="460"/>
      <c r="POK261" s="460"/>
      <c r="POL261" s="460"/>
      <c r="POM261" s="460"/>
      <c r="PON261" s="465"/>
      <c r="POO261" s="460"/>
      <c r="POP261" s="460"/>
      <c r="POQ261" s="460"/>
      <c r="POR261" s="460"/>
      <c r="POU261" s="460"/>
      <c r="POV261" s="460"/>
      <c r="POW261" s="460"/>
      <c r="POX261" s="460"/>
      <c r="POY261" s="460"/>
      <c r="POZ261" s="465"/>
      <c r="PPA261" s="460"/>
      <c r="PPB261" s="460"/>
      <c r="PPC261" s="460"/>
      <c r="PPD261" s="460"/>
      <c r="PPG261" s="460"/>
      <c r="PPH261" s="460"/>
      <c r="PPI261" s="460"/>
      <c r="PPJ261" s="460"/>
      <c r="PPK261" s="460"/>
      <c r="PPL261" s="465"/>
      <c r="PPM261" s="460"/>
      <c r="PPN261" s="460"/>
      <c r="PPO261" s="460"/>
      <c r="PPP261" s="460"/>
      <c r="PPS261" s="460"/>
      <c r="PPT261" s="460"/>
      <c r="PPU261" s="460"/>
      <c r="PPV261" s="460"/>
      <c r="PPW261" s="460"/>
      <c r="PPX261" s="465"/>
      <c r="PPY261" s="460"/>
      <c r="PPZ261" s="460"/>
      <c r="PQA261" s="460"/>
      <c r="PQB261" s="460"/>
      <c r="PQE261" s="460"/>
      <c r="PQF261" s="460"/>
      <c r="PQG261" s="460"/>
      <c r="PQH261" s="460"/>
      <c r="PQI261" s="460"/>
      <c r="PQJ261" s="465"/>
      <c r="PQK261" s="460"/>
      <c r="PQL261" s="460"/>
      <c r="PQM261" s="460"/>
      <c r="PQN261" s="460"/>
      <c r="PQQ261" s="460"/>
      <c r="PQR261" s="460"/>
      <c r="PQS261" s="460"/>
      <c r="PQT261" s="460"/>
      <c r="PQU261" s="460"/>
      <c r="PQV261" s="465"/>
      <c r="PQW261" s="460"/>
      <c r="PQX261" s="460"/>
      <c r="PQY261" s="460"/>
      <c r="PQZ261" s="460"/>
      <c r="PRC261" s="460"/>
      <c r="PRD261" s="460"/>
      <c r="PRE261" s="460"/>
      <c r="PRF261" s="460"/>
      <c r="PRG261" s="460"/>
      <c r="PRH261" s="465"/>
      <c r="PRI261" s="460"/>
      <c r="PRJ261" s="460"/>
      <c r="PRK261" s="460"/>
      <c r="PRL261" s="460"/>
      <c r="PRO261" s="460"/>
      <c r="PRP261" s="460"/>
      <c r="PRQ261" s="460"/>
      <c r="PRR261" s="460"/>
      <c r="PRS261" s="460"/>
      <c r="PRT261" s="465"/>
      <c r="PRU261" s="460"/>
      <c r="PRV261" s="460"/>
      <c r="PRW261" s="460"/>
      <c r="PRX261" s="460"/>
      <c r="PSA261" s="460"/>
      <c r="PSB261" s="460"/>
      <c r="PSC261" s="460"/>
      <c r="PSD261" s="460"/>
      <c r="PSE261" s="460"/>
      <c r="PSF261" s="465"/>
      <c r="PSG261" s="460"/>
      <c r="PSH261" s="460"/>
      <c r="PSI261" s="460"/>
      <c r="PSJ261" s="460"/>
      <c r="PSM261" s="460"/>
      <c r="PSN261" s="460"/>
      <c r="PSO261" s="460"/>
      <c r="PSP261" s="460"/>
      <c r="PSQ261" s="460"/>
      <c r="PSR261" s="465"/>
      <c r="PSS261" s="460"/>
      <c r="PST261" s="460"/>
      <c r="PSU261" s="460"/>
      <c r="PSV261" s="460"/>
      <c r="PSY261" s="460"/>
      <c r="PSZ261" s="460"/>
      <c r="PTA261" s="460"/>
      <c r="PTB261" s="460"/>
      <c r="PTC261" s="460"/>
      <c r="PTD261" s="465"/>
      <c r="PTE261" s="460"/>
      <c r="PTF261" s="460"/>
      <c r="PTG261" s="460"/>
      <c r="PTH261" s="460"/>
      <c r="PTK261" s="460"/>
      <c r="PTL261" s="460"/>
      <c r="PTM261" s="460"/>
      <c r="PTN261" s="460"/>
      <c r="PTO261" s="460"/>
      <c r="PTP261" s="465"/>
      <c r="PTQ261" s="460"/>
      <c r="PTR261" s="460"/>
      <c r="PTS261" s="460"/>
      <c r="PTT261" s="460"/>
      <c r="PTW261" s="460"/>
      <c r="PTX261" s="460"/>
      <c r="PTY261" s="460"/>
      <c r="PTZ261" s="460"/>
      <c r="PUA261" s="460"/>
      <c r="PUB261" s="465"/>
      <c r="PUC261" s="460"/>
      <c r="PUD261" s="460"/>
      <c r="PUE261" s="460"/>
      <c r="PUF261" s="460"/>
      <c r="PUI261" s="460"/>
      <c r="PUJ261" s="460"/>
      <c r="PUK261" s="460"/>
      <c r="PUL261" s="460"/>
      <c r="PUM261" s="460"/>
      <c r="PUN261" s="465"/>
      <c r="PUO261" s="460"/>
      <c r="PUP261" s="460"/>
      <c r="PUQ261" s="460"/>
      <c r="PUR261" s="460"/>
      <c r="PUU261" s="460"/>
      <c r="PUV261" s="460"/>
      <c r="PUW261" s="460"/>
      <c r="PUX261" s="460"/>
      <c r="PUY261" s="460"/>
      <c r="PUZ261" s="465"/>
      <c r="PVA261" s="460"/>
      <c r="PVB261" s="460"/>
      <c r="PVC261" s="460"/>
      <c r="PVD261" s="460"/>
      <c r="PVG261" s="460"/>
      <c r="PVH261" s="460"/>
      <c r="PVI261" s="460"/>
      <c r="PVJ261" s="460"/>
      <c r="PVK261" s="460"/>
      <c r="PVL261" s="465"/>
      <c r="PVM261" s="460"/>
      <c r="PVN261" s="460"/>
      <c r="PVO261" s="460"/>
      <c r="PVP261" s="460"/>
      <c r="PVS261" s="460"/>
      <c r="PVT261" s="460"/>
      <c r="PVU261" s="460"/>
      <c r="PVV261" s="460"/>
      <c r="PVW261" s="460"/>
      <c r="PVX261" s="465"/>
      <c r="PVY261" s="460"/>
      <c r="PVZ261" s="460"/>
      <c r="PWA261" s="460"/>
      <c r="PWB261" s="460"/>
      <c r="PWE261" s="460"/>
      <c r="PWF261" s="460"/>
      <c r="PWG261" s="460"/>
      <c r="PWH261" s="460"/>
      <c r="PWI261" s="460"/>
      <c r="PWJ261" s="465"/>
      <c r="PWK261" s="460"/>
      <c r="PWL261" s="460"/>
      <c r="PWM261" s="460"/>
      <c r="PWN261" s="460"/>
      <c r="PWQ261" s="460"/>
      <c r="PWR261" s="460"/>
      <c r="PWS261" s="460"/>
      <c r="PWT261" s="460"/>
      <c r="PWU261" s="460"/>
      <c r="PWV261" s="465"/>
      <c r="PWW261" s="460"/>
      <c r="PWX261" s="460"/>
      <c r="PWY261" s="460"/>
      <c r="PWZ261" s="460"/>
      <c r="PXC261" s="460"/>
      <c r="PXD261" s="460"/>
      <c r="PXE261" s="460"/>
      <c r="PXF261" s="460"/>
      <c r="PXG261" s="460"/>
      <c r="PXH261" s="465"/>
      <c r="PXI261" s="460"/>
      <c r="PXJ261" s="460"/>
      <c r="PXK261" s="460"/>
      <c r="PXL261" s="460"/>
      <c r="PXO261" s="460"/>
      <c r="PXP261" s="460"/>
      <c r="PXQ261" s="460"/>
      <c r="PXR261" s="460"/>
      <c r="PXS261" s="460"/>
      <c r="PXT261" s="465"/>
      <c r="PXU261" s="460"/>
      <c r="PXV261" s="460"/>
      <c r="PXW261" s="460"/>
      <c r="PXX261" s="460"/>
      <c r="PYA261" s="460"/>
      <c r="PYB261" s="460"/>
      <c r="PYC261" s="460"/>
      <c r="PYD261" s="460"/>
      <c r="PYE261" s="460"/>
      <c r="PYF261" s="465"/>
      <c r="PYG261" s="460"/>
      <c r="PYH261" s="460"/>
      <c r="PYI261" s="460"/>
      <c r="PYJ261" s="460"/>
      <c r="PYM261" s="460"/>
      <c r="PYN261" s="460"/>
      <c r="PYO261" s="460"/>
      <c r="PYP261" s="460"/>
      <c r="PYQ261" s="460"/>
      <c r="PYR261" s="465"/>
      <c r="PYS261" s="460"/>
      <c r="PYT261" s="460"/>
      <c r="PYU261" s="460"/>
      <c r="PYV261" s="460"/>
      <c r="PYY261" s="460"/>
      <c r="PYZ261" s="460"/>
      <c r="PZA261" s="460"/>
      <c r="PZB261" s="460"/>
      <c r="PZC261" s="460"/>
      <c r="PZD261" s="465"/>
      <c r="PZE261" s="460"/>
      <c r="PZF261" s="460"/>
      <c r="PZG261" s="460"/>
      <c r="PZH261" s="460"/>
      <c r="PZK261" s="460"/>
      <c r="PZL261" s="460"/>
      <c r="PZM261" s="460"/>
      <c r="PZN261" s="460"/>
      <c r="PZO261" s="460"/>
      <c r="PZP261" s="465"/>
      <c r="PZQ261" s="460"/>
      <c r="PZR261" s="460"/>
      <c r="PZS261" s="460"/>
      <c r="PZT261" s="460"/>
      <c r="PZW261" s="460"/>
      <c r="PZX261" s="460"/>
      <c r="PZY261" s="460"/>
      <c r="PZZ261" s="460"/>
      <c r="QAA261" s="460"/>
      <c r="QAB261" s="465"/>
      <c r="QAC261" s="460"/>
      <c r="QAD261" s="460"/>
      <c r="QAE261" s="460"/>
      <c r="QAF261" s="460"/>
      <c r="QAI261" s="460"/>
      <c r="QAJ261" s="460"/>
      <c r="QAK261" s="460"/>
      <c r="QAL261" s="460"/>
      <c r="QAM261" s="460"/>
      <c r="QAN261" s="465"/>
      <c r="QAO261" s="460"/>
      <c r="QAP261" s="460"/>
      <c r="QAQ261" s="460"/>
      <c r="QAR261" s="460"/>
      <c r="QAU261" s="460"/>
      <c r="QAV261" s="460"/>
      <c r="QAW261" s="460"/>
      <c r="QAX261" s="460"/>
      <c r="QAY261" s="460"/>
      <c r="QAZ261" s="465"/>
      <c r="QBA261" s="460"/>
      <c r="QBB261" s="460"/>
      <c r="QBC261" s="460"/>
      <c r="QBD261" s="460"/>
      <c r="QBG261" s="460"/>
      <c r="QBH261" s="460"/>
      <c r="QBI261" s="460"/>
      <c r="QBJ261" s="460"/>
      <c r="QBK261" s="460"/>
      <c r="QBL261" s="465"/>
      <c r="QBM261" s="460"/>
      <c r="QBN261" s="460"/>
      <c r="QBO261" s="460"/>
      <c r="QBP261" s="460"/>
      <c r="QBS261" s="460"/>
      <c r="QBT261" s="460"/>
      <c r="QBU261" s="460"/>
      <c r="QBV261" s="460"/>
      <c r="QBW261" s="460"/>
      <c r="QBX261" s="465"/>
      <c r="QBY261" s="460"/>
      <c r="QBZ261" s="460"/>
      <c r="QCA261" s="460"/>
      <c r="QCB261" s="460"/>
      <c r="QCE261" s="460"/>
      <c r="QCF261" s="460"/>
      <c r="QCG261" s="460"/>
      <c r="QCH261" s="460"/>
      <c r="QCI261" s="460"/>
      <c r="QCJ261" s="465"/>
      <c r="QCK261" s="460"/>
      <c r="QCL261" s="460"/>
      <c r="QCM261" s="460"/>
      <c r="QCN261" s="460"/>
      <c r="QCQ261" s="460"/>
      <c r="QCR261" s="460"/>
      <c r="QCS261" s="460"/>
      <c r="QCT261" s="460"/>
      <c r="QCU261" s="460"/>
      <c r="QCV261" s="465"/>
      <c r="QCW261" s="460"/>
      <c r="QCX261" s="460"/>
      <c r="QCY261" s="460"/>
      <c r="QCZ261" s="460"/>
      <c r="QDC261" s="460"/>
      <c r="QDD261" s="460"/>
      <c r="QDE261" s="460"/>
      <c r="QDF261" s="460"/>
      <c r="QDG261" s="460"/>
      <c r="QDH261" s="465"/>
      <c r="QDI261" s="460"/>
      <c r="QDJ261" s="460"/>
      <c r="QDK261" s="460"/>
      <c r="QDL261" s="460"/>
      <c r="QDO261" s="460"/>
      <c r="QDP261" s="460"/>
      <c r="QDQ261" s="460"/>
      <c r="QDR261" s="460"/>
      <c r="QDS261" s="460"/>
      <c r="QDT261" s="465"/>
      <c r="QDU261" s="460"/>
      <c r="QDV261" s="460"/>
      <c r="QDW261" s="460"/>
      <c r="QDX261" s="460"/>
      <c r="QEA261" s="460"/>
      <c r="QEB261" s="460"/>
      <c r="QEC261" s="460"/>
      <c r="QED261" s="460"/>
      <c r="QEE261" s="460"/>
      <c r="QEF261" s="465"/>
      <c r="QEG261" s="460"/>
      <c r="QEH261" s="460"/>
      <c r="QEI261" s="460"/>
      <c r="QEJ261" s="460"/>
      <c r="QEM261" s="460"/>
      <c r="QEN261" s="460"/>
      <c r="QEO261" s="460"/>
      <c r="QEP261" s="460"/>
      <c r="QEQ261" s="460"/>
      <c r="QER261" s="465"/>
      <c r="QES261" s="460"/>
      <c r="QET261" s="460"/>
      <c r="QEU261" s="460"/>
      <c r="QEV261" s="460"/>
      <c r="QEY261" s="460"/>
      <c r="QEZ261" s="460"/>
      <c r="QFA261" s="460"/>
      <c r="QFB261" s="460"/>
      <c r="QFC261" s="460"/>
      <c r="QFD261" s="465"/>
      <c r="QFE261" s="460"/>
      <c r="QFF261" s="460"/>
      <c r="QFG261" s="460"/>
      <c r="QFH261" s="460"/>
      <c r="QFK261" s="460"/>
      <c r="QFL261" s="460"/>
      <c r="QFM261" s="460"/>
      <c r="QFN261" s="460"/>
      <c r="QFO261" s="460"/>
      <c r="QFP261" s="465"/>
      <c r="QFQ261" s="460"/>
      <c r="QFR261" s="460"/>
      <c r="QFS261" s="460"/>
      <c r="QFT261" s="460"/>
      <c r="QFW261" s="460"/>
      <c r="QFX261" s="460"/>
      <c r="QFY261" s="460"/>
      <c r="QFZ261" s="460"/>
      <c r="QGA261" s="460"/>
      <c r="QGB261" s="465"/>
      <c r="QGC261" s="460"/>
      <c r="QGD261" s="460"/>
      <c r="QGE261" s="460"/>
      <c r="QGF261" s="460"/>
      <c r="QGI261" s="460"/>
      <c r="QGJ261" s="460"/>
      <c r="QGK261" s="460"/>
      <c r="QGL261" s="460"/>
      <c r="QGM261" s="460"/>
      <c r="QGN261" s="465"/>
      <c r="QGO261" s="460"/>
      <c r="QGP261" s="460"/>
      <c r="QGQ261" s="460"/>
      <c r="QGR261" s="460"/>
      <c r="QGU261" s="460"/>
      <c r="QGV261" s="460"/>
      <c r="QGW261" s="460"/>
      <c r="QGX261" s="460"/>
      <c r="QGY261" s="460"/>
      <c r="QGZ261" s="465"/>
      <c r="QHA261" s="460"/>
      <c r="QHB261" s="460"/>
      <c r="QHC261" s="460"/>
      <c r="QHD261" s="460"/>
      <c r="QHG261" s="460"/>
      <c r="QHH261" s="460"/>
      <c r="QHI261" s="460"/>
      <c r="QHJ261" s="460"/>
      <c r="QHK261" s="460"/>
      <c r="QHL261" s="465"/>
      <c r="QHM261" s="460"/>
      <c r="QHN261" s="460"/>
      <c r="QHO261" s="460"/>
      <c r="QHP261" s="460"/>
      <c r="QHS261" s="460"/>
      <c r="QHT261" s="460"/>
      <c r="QHU261" s="460"/>
      <c r="QHV261" s="460"/>
      <c r="QHW261" s="460"/>
      <c r="QHX261" s="465"/>
      <c r="QHY261" s="460"/>
      <c r="QHZ261" s="460"/>
      <c r="QIA261" s="460"/>
      <c r="QIB261" s="460"/>
      <c r="QIE261" s="460"/>
      <c r="QIF261" s="460"/>
      <c r="QIG261" s="460"/>
      <c r="QIH261" s="460"/>
      <c r="QII261" s="460"/>
      <c r="QIJ261" s="465"/>
      <c r="QIK261" s="460"/>
      <c r="QIL261" s="460"/>
      <c r="QIM261" s="460"/>
      <c r="QIN261" s="460"/>
      <c r="QIQ261" s="460"/>
      <c r="QIR261" s="460"/>
      <c r="QIS261" s="460"/>
      <c r="QIT261" s="460"/>
      <c r="QIU261" s="460"/>
      <c r="QIV261" s="465"/>
      <c r="QIW261" s="460"/>
      <c r="QIX261" s="460"/>
      <c r="QIY261" s="460"/>
      <c r="QIZ261" s="460"/>
      <c r="QJC261" s="460"/>
      <c r="QJD261" s="460"/>
      <c r="QJE261" s="460"/>
      <c r="QJF261" s="460"/>
      <c r="QJG261" s="460"/>
      <c r="QJH261" s="465"/>
      <c r="QJI261" s="460"/>
      <c r="QJJ261" s="460"/>
      <c r="QJK261" s="460"/>
      <c r="QJL261" s="460"/>
      <c r="QJO261" s="460"/>
      <c r="QJP261" s="460"/>
      <c r="QJQ261" s="460"/>
      <c r="QJR261" s="460"/>
      <c r="QJS261" s="460"/>
      <c r="QJT261" s="465"/>
      <c r="QJU261" s="460"/>
      <c r="QJV261" s="460"/>
      <c r="QJW261" s="460"/>
      <c r="QJX261" s="460"/>
      <c r="QKA261" s="460"/>
      <c r="QKB261" s="460"/>
      <c r="QKC261" s="460"/>
      <c r="QKD261" s="460"/>
      <c r="QKE261" s="460"/>
      <c r="QKF261" s="465"/>
      <c r="QKG261" s="460"/>
      <c r="QKH261" s="460"/>
      <c r="QKI261" s="460"/>
      <c r="QKJ261" s="460"/>
      <c r="QKM261" s="460"/>
      <c r="QKN261" s="460"/>
      <c r="QKO261" s="460"/>
      <c r="QKP261" s="460"/>
      <c r="QKQ261" s="460"/>
      <c r="QKR261" s="465"/>
      <c r="QKS261" s="460"/>
      <c r="QKT261" s="460"/>
      <c r="QKU261" s="460"/>
      <c r="QKV261" s="460"/>
      <c r="QKY261" s="460"/>
      <c r="QKZ261" s="460"/>
      <c r="QLA261" s="460"/>
      <c r="QLB261" s="460"/>
      <c r="QLC261" s="460"/>
      <c r="QLD261" s="465"/>
      <c r="QLE261" s="460"/>
      <c r="QLF261" s="460"/>
      <c r="QLG261" s="460"/>
      <c r="QLH261" s="460"/>
      <c r="QLK261" s="460"/>
      <c r="QLL261" s="460"/>
      <c r="QLM261" s="460"/>
      <c r="QLN261" s="460"/>
      <c r="QLO261" s="460"/>
      <c r="QLP261" s="465"/>
      <c r="QLQ261" s="460"/>
      <c r="QLR261" s="460"/>
      <c r="QLS261" s="460"/>
      <c r="QLT261" s="460"/>
      <c r="QLW261" s="460"/>
      <c r="QLX261" s="460"/>
      <c r="QLY261" s="460"/>
      <c r="QLZ261" s="460"/>
      <c r="QMA261" s="460"/>
      <c r="QMB261" s="465"/>
      <c r="QMC261" s="460"/>
      <c r="QMD261" s="460"/>
      <c r="QME261" s="460"/>
      <c r="QMF261" s="460"/>
      <c r="QMI261" s="460"/>
      <c r="QMJ261" s="460"/>
      <c r="QMK261" s="460"/>
      <c r="QML261" s="460"/>
      <c r="QMM261" s="460"/>
      <c r="QMN261" s="465"/>
      <c r="QMO261" s="460"/>
      <c r="QMP261" s="460"/>
      <c r="QMQ261" s="460"/>
      <c r="QMR261" s="460"/>
      <c r="QMU261" s="460"/>
      <c r="QMV261" s="460"/>
      <c r="QMW261" s="460"/>
      <c r="QMX261" s="460"/>
      <c r="QMY261" s="460"/>
      <c r="QMZ261" s="465"/>
      <c r="QNA261" s="460"/>
      <c r="QNB261" s="460"/>
      <c r="QNC261" s="460"/>
      <c r="QND261" s="460"/>
      <c r="QNG261" s="460"/>
      <c r="QNH261" s="460"/>
      <c r="QNI261" s="460"/>
      <c r="QNJ261" s="460"/>
      <c r="QNK261" s="460"/>
      <c r="QNL261" s="465"/>
      <c r="QNM261" s="460"/>
      <c r="QNN261" s="460"/>
      <c r="QNO261" s="460"/>
      <c r="QNP261" s="460"/>
      <c r="QNS261" s="460"/>
      <c r="QNT261" s="460"/>
      <c r="QNU261" s="460"/>
      <c r="QNV261" s="460"/>
      <c r="QNW261" s="460"/>
      <c r="QNX261" s="465"/>
      <c r="QNY261" s="460"/>
      <c r="QNZ261" s="460"/>
      <c r="QOA261" s="460"/>
      <c r="QOB261" s="460"/>
      <c r="QOE261" s="460"/>
      <c r="QOF261" s="460"/>
      <c r="QOG261" s="460"/>
      <c r="QOH261" s="460"/>
      <c r="QOI261" s="460"/>
      <c r="QOJ261" s="465"/>
      <c r="QOK261" s="460"/>
      <c r="QOL261" s="460"/>
      <c r="QOM261" s="460"/>
      <c r="QON261" s="460"/>
      <c r="QOQ261" s="460"/>
      <c r="QOR261" s="460"/>
      <c r="QOS261" s="460"/>
      <c r="QOT261" s="460"/>
      <c r="QOU261" s="460"/>
      <c r="QOV261" s="465"/>
      <c r="QOW261" s="460"/>
      <c r="QOX261" s="460"/>
      <c r="QOY261" s="460"/>
      <c r="QOZ261" s="460"/>
      <c r="QPC261" s="460"/>
      <c r="QPD261" s="460"/>
      <c r="QPE261" s="460"/>
      <c r="QPF261" s="460"/>
      <c r="QPG261" s="460"/>
      <c r="QPH261" s="465"/>
      <c r="QPI261" s="460"/>
      <c r="QPJ261" s="460"/>
      <c r="QPK261" s="460"/>
      <c r="QPL261" s="460"/>
      <c r="QPO261" s="460"/>
      <c r="QPP261" s="460"/>
      <c r="QPQ261" s="460"/>
      <c r="QPR261" s="460"/>
      <c r="QPS261" s="460"/>
      <c r="QPT261" s="465"/>
      <c r="QPU261" s="460"/>
      <c r="QPV261" s="460"/>
      <c r="QPW261" s="460"/>
      <c r="QPX261" s="460"/>
      <c r="QQA261" s="460"/>
      <c r="QQB261" s="460"/>
      <c r="QQC261" s="460"/>
      <c r="QQD261" s="460"/>
      <c r="QQE261" s="460"/>
      <c r="QQF261" s="465"/>
      <c r="QQG261" s="460"/>
      <c r="QQH261" s="460"/>
      <c r="QQI261" s="460"/>
      <c r="QQJ261" s="460"/>
      <c r="QQM261" s="460"/>
      <c r="QQN261" s="460"/>
      <c r="QQO261" s="460"/>
      <c r="QQP261" s="460"/>
      <c r="QQQ261" s="460"/>
      <c r="QQR261" s="465"/>
      <c r="QQS261" s="460"/>
      <c r="QQT261" s="460"/>
      <c r="QQU261" s="460"/>
      <c r="QQV261" s="460"/>
      <c r="QQY261" s="460"/>
      <c r="QQZ261" s="460"/>
      <c r="QRA261" s="460"/>
      <c r="QRB261" s="460"/>
      <c r="QRC261" s="460"/>
      <c r="QRD261" s="465"/>
      <c r="QRE261" s="460"/>
      <c r="QRF261" s="460"/>
      <c r="QRG261" s="460"/>
      <c r="QRH261" s="460"/>
      <c r="QRK261" s="460"/>
      <c r="QRL261" s="460"/>
      <c r="QRM261" s="460"/>
      <c r="QRN261" s="460"/>
      <c r="QRO261" s="460"/>
      <c r="QRP261" s="465"/>
      <c r="QRQ261" s="460"/>
      <c r="QRR261" s="460"/>
      <c r="QRS261" s="460"/>
      <c r="QRT261" s="460"/>
      <c r="QRW261" s="460"/>
      <c r="QRX261" s="460"/>
      <c r="QRY261" s="460"/>
      <c r="QRZ261" s="460"/>
      <c r="QSA261" s="460"/>
      <c r="QSB261" s="465"/>
      <c r="QSC261" s="460"/>
      <c r="QSD261" s="460"/>
      <c r="QSE261" s="460"/>
      <c r="QSF261" s="460"/>
      <c r="QSI261" s="460"/>
      <c r="QSJ261" s="460"/>
      <c r="QSK261" s="460"/>
      <c r="QSL261" s="460"/>
      <c r="QSM261" s="460"/>
      <c r="QSN261" s="465"/>
      <c r="QSO261" s="460"/>
      <c r="QSP261" s="460"/>
      <c r="QSQ261" s="460"/>
      <c r="QSR261" s="460"/>
      <c r="QSU261" s="460"/>
      <c r="QSV261" s="460"/>
      <c r="QSW261" s="460"/>
      <c r="QSX261" s="460"/>
      <c r="QSY261" s="460"/>
      <c r="QSZ261" s="465"/>
      <c r="QTA261" s="460"/>
      <c r="QTB261" s="460"/>
      <c r="QTC261" s="460"/>
      <c r="QTD261" s="460"/>
      <c r="QTG261" s="460"/>
      <c r="QTH261" s="460"/>
      <c r="QTI261" s="460"/>
      <c r="QTJ261" s="460"/>
      <c r="QTK261" s="460"/>
      <c r="QTL261" s="465"/>
      <c r="QTM261" s="460"/>
      <c r="QTN261" s="460"/>
      <c r="QTO261" s="460"/>
      <c r="QTP261" s="460"/>
      <c r="QTS261" s="460"/>
      <c r="QTT261" s="460"/>
      <c r="QTU261" s="460"/>
      <c r="QTV261" s="460"/>
      <c r="QTW261" s="460"/>
      <c r="QTX261" s="465"/>
      <c r="QTY261" s="460"/>
      <c r="QTZ261" s="460"/>
      <c r="QUA261" s="460"/>
      <c r="QUB261" s="460"/>
      <c r="QUE261" s="460"/>
      <c r="QUF261" s="460"/>
      <c r="QUG261" s="460"/>
      <c r="QUH261" s="460"/>
      <c r="QUI261" s="460"/>
      <c r="QUJ261" s="465"/>
      <c r="QUK261" s="460"/>
      <c r="QUL261" s="460"/>
      <c r="QUM261" s="460"/>
      <c r="QUN261" s="460"/>
      <c r="QUQ261" s="460"/>
      <c r="QUR261" s="460"/>
      <c r="QUS261" s="460"/>
      <c r="QUT261" s="460"/>
      <c r="QUU261" s="460"/>
      <c r="QUV261" s="465"/>
      <c r="QUW261" s="460"/>
      <c r="QUX261" s="460"/>
      <c r="QUY261" s="460"/>
      <c r="QUZ261" s="460"/>
      <c r="QVC261" s="460"/>
      <c r="QVD261" s="460"/>
      <c r="QVE261" s="460"/>
      <c r="QVF261" s="460"/>
      <c r="QVG261" s="460"/>
      <c r="QVH261" s="465"/>
      <c r="QVI261" s="460"/>
      <c r="QVJ261" s="460"/>
      <c r="QVK261" s="460"/>
      <c r="QVL261" s="460"/>
      <c r="QVO261" s="460"/>
      <c r="QVP261" s="460"/>
      <c r="QVQ261" s="460"/>
      <c r="QVR261" s="460"/>
      <c r="QVS261" s="460"/>
      <c r="QVT261" s="465"/>
      <c r="QVU261" s="460"/>
      <c r="QVV261" s="460"/>
      <c r="QVW261" s="460"/>
      <c r="QVX261" s="460"/>
      <c r="QWA261" s="460"/>
      <c r="QWB261" s="460"/>
      <c r="QWC261" s="460"/>
      <c r="QWD261" s="460"/>
      <c r="QWE261" s="460"/>
      <c r="QWF261" s="465"/>
      <c r="QWG261" s="460"/>
      <c r="QWH261" s="460"/>
      <c r="QWI261" s="460"/>
      <c r="QWJ261" s="460"/>
      <c r="QWM261" s="460"/>
      <c r="QWN261" s="460"/>
      <c r="QWO261" s="460"/>
      <c r="QWP261" s="460"/>
      <c r="QWQ261" s="460"/>
      <c r="QWR261" s="465"/>
      <c r="QWS261" s="460"/>
      <c r="QWT261" s="460"/>
      <c r="QWU261" s="460"/>
      <c r="QWV261" s="460"/>
      <c r="QWY261" s="460"/>
      <c r="QWZ261" s="460"/>
      <c r="QXA261" s="460"/>
      <c r="QXB261" s="460"/>
      <c r="QXC261" s="460"/>
      <c r="QXD261" s="465"/>
      <c r="QXE261" s="460"/>
      <c r="QXF261" s="460"/>
      <c r="QXG261" s="460"/>
      <c r="QXH261" s="460"/>
      <c r="QXK261" s="460"/>
      <c r="QXL261" s="460"/>
      <c r="QXM261" s="460"/>
      <c r="QXN261" s="460"/>
      <c r="QXO261" s="460"/>
      <c r="QXP261" s="465"/>
      <c r="QXQ261" s="460"/>
      <c r="QXR261" s="460"/>
      <c r="QXS261" s="460"/>
      <c r="QXT261" s="460"/>
      <c r="QXW261" s="460"/>
      <c r="QXX261" s="460"/>
      <c r="QXY261" s="460"/>
      <c r="QXZ261" s="460"/>
      <c r="QYA261" s="460"/>
      <c r="QYB261" s="465"/>
      <c r="QYC261" s="460"/>
      <c r="QYD261" s="460"/>
      <c r="QYE261" s="460"/>
      <c r="QYF261" s="460"/>
      <c r="QYI261" s="460"/>
      <c r="QYJ261" s="460"/>
      <c r="QYK261" s="460"/>
      <c r="QYL261" s="460"/>
      <c r="QYM261" s="460"/>
      <c r="QYN261" s="465"/>
      <c r="QYO261" s="460"/>
      <c r="QYP261" s="460"/>
      <c r="QYQ261" s="460"/>
      <c r="QYR261" s="460"/>
      <c r="QYU261" s="460"/>
      <c r="QYV261" s="460"/>
      <c r="QYW261" s="460"/>
      <c r="QYX261" s="460"/>
      <c r="QYY261" s="460"/>
      <c r="QYZ261" s="465"/>
      <c r="QZA261" s="460"/>
      <c r="QZB261" s="460"/>
      <c r="QZC261" s="460"/>
      <c r="QZD261" s="460"/>
      <c r="QZG261" s="460"/>
      <c r="QZH261" s="460"/>
      <c r="QZI261" s="460"/>
      <c r="QZJ261" s="460"/>
      <c r="QZK261" s="460"/>
      <c r="QZL261" s="465"/>
      <c r="QZM261" s="460"/>
      <c r="QZN261" s="460"/>
      <c r="QZO261" s="460"/>
      <c r="QZP261" s="460"/>
      <c r="QZS261" s="460"/>
      <c r="QZT261" s="460"/>
      <c r="QZU261" s="460"/>
      <c r="QZV261" s="460"/>
      <c r="QZW261" s="460"/>
      <c r="QZX261" s="465"/>
      <c r="QZY261" s="460"/>
      <c r="QZZ261" s="460"/>
      <c r="RAA261" s="460"/>
      <c r="RAB261" s="460"/>
      <c r="RAE261" s="460"/>
      <c r="RAF261" s="460"/>
      <c r="RAG261" s="460"/>
      <c r="RAH261" s="460"/>
      <c r="RAI261" s="460"/>
      <c r="RAJ261" s="465"/>
      <c r="RAK261" s="460"/>
      <c r="RAL261" s="460"/>
      <c r="RAM261" s="460"/>
      <c r="RAN261" s="460"/>
      <c r="RAQ261" s="460"/>
      <c r="RAR261" s="460"/>
      <c r="RAS261" s="460"/>
      <c r="RAT261" s="460"/>
      <c r="RAU261" s="460"/>
      <c r="RAV261" s="465"/>
      <c r="RAW261" s="460"/>
      <c r="RAX261" s="460"/>
      <c r="RAY261" s="460"/>
      <c r="RAZ261" s="460"/>
      <c r="RBC261" s="460"/>
      <c r="RBD261" s="460"/>
      <c r="RBE261" s="460"/>
      <c r="RBF261" s="460"/>
      <c r="RBG261" s="460"/>
      <c r="RBH261" s="465"/>
      <c r="RBI261" s="460"/>
      <c r="RBJ261" s="460"/>
      <c r="RBK261" s="460"/>
      <c r="RBL261" s="460"/>
      <c r="RBO261" s="460"/>
      <c r="RBP261" s="460"/>
      <c r="RBQ261" s="460"/>
      <c r="RBR261" s="460"/>
      <c r="RBS261" s="460"/>
      <c r="RBT261" s="465"/>
      <c r="RBU261" s="460"/>
      <c r="RBV261" s="460"/>
      <c r="RBW261" s="460"/>
      <c r="RBX261" s="460"/>
      <c r="RCA261" s="460"/>
      <c r="RCB261" s="460"/>
      <c r="RCC261" s="460"/>
      <c r="RCD261" s="460"/>
      <c r="RCE261" s="460"/>
      <c r="RCF261" s="465"/>
      <c r="RCG261" s="460"/>
      <c r="RCH261" s="460"/>
      <c r="RCI261" s="460"/>
      <c r="RCJ261" s="460"/>
      <c r="RCM261" s="460"/>
      <c r="RCN261" s="460"/>
      <c r="RCO261" s="460"/>
      <c r="RCP261" s="460"/>
      <c r="RCQ261" s="460"/>
      <c r="RCR261" s="465"/>
      <c r="RCS261" s="460"/>
      <c r="RCT261" s="460"/>
      <c r="RCU261" s="460"/>
      <c r="RCV261" s="460"/>
      <c r="RCY261" s="460"/>
      <c r="RCZ261" s="460"/>
      <c r="RDA261" s="460"/>
      <c r="RDB261" s="460"/>
      <c r="RDC261" s="460"/>
      <c r="RDD261" s="465"/>
      <c r="RDE261" s="460"/>
      <c r="RDF261" s="460"/>
      <c r="RDG261" s="460"/>
      <c r="RDH261" s="460"/>
      <c r="RDK261" s="460"/>
      <c r="RDL261" s="460"/>
      <c r="RDM261" s="460"/>
      <c r="RDN261" s="460"/>
      <c r="RDO261" s="460"/>
      <c r="RDP261" s="465"/>
      <c r="RDQ261" s="460"/>
      <c r="RDR261" s="460"/>
      <c r="RDS261" s="460"/>
      <c r="RDT261" s="460"/>
      <c r="RDW261" s="460"/>
      <c r="RDX261" s="460"/>
      <c r="RDY261" s="460"/>
      <c r="RDZ261" s="460"/>
      <c r="REA261" s="460"/>
      <c r="REB261" s="465"/>
      <c r="REC261" s="460"/>
      <c r="RED261" s="460"/>
      <c r="REE261" s="460"/>
      <c r="REF261" s="460"/>
      <c r="REI261" s="460"/>
      <c r="REJ261" s="460"/>
      <c r="REK261" s="460"/>
      <c r="REL261" s="460"/>
      <c r="REM261" s="460"/>
      <c r="REN261" s="465"/>
      <c r="REO261" s="460"/>
      <c r="REP261" s="460"/>
      <c r="REQ261" s="460"/>
      <c r="RER261" s="460"/>
      <c r="REU261" s="460"/>
      <c r="REV261" s="460"/>
      <c r="REW261" s="460"/>
      <c r="REX261" s="460"/>
      <c r="REY261" s="460"/>
      <c r="REZ261" s="465"/>
      <c r="RFA261" s="460"/>
      <c r="RFB261" s="460"/>
      <c r="RFC261" s="460"/>
      <c r="RFD261" s="460"/>
      <c r="RFG261" s="460"/>
      <c r="RFH261" s="460"/>
      <c r="RFI261" s="460"/>
      <c r="RFJ261" s="460"/>
      <c r="RFK261" s="460"/>
      <c r="RFL261" s="465"/>
      <c r="RFM261" s="460"/>
      <c r="RFN261" s="460"/>
      <c r="RFO261" s="460"/>
      <c r="RFP261" s="460"/>
      <c r="RFS261" s="460"/>
      <c r="RFT261" s="460"/>
      <c r="RFU261" s="460"/>
      <c r="RFV261" s="460"/>
      <c r="RFW261" s="460"/>
      <c r="RFX261" s="465"/>
      <c r="RFY261" s="460"/>
      <c r="RFZ261" s="460"/>
      <c r="RGA261" s="460"/>
      <c r="RGB261" s="460"/>
      <c r="RGE261" s="460"/>
      <c r="RGF261" s="460"/>
      <c r="RGG261" s="460"/>
      <c r="RGH261" s="460"/>
      <c r="RGI261" s="460"/>
      <c r="RGJ261" s="465"/>
      <c r="RGK261" s="460"/>
      <c r="RGL261" s="460"/>
      <c r="RGM261" s="460"/>
      <c r="RGN261" s="460"/>
      <c r="RGQ261" s="460"/>
      <c r="RGR261" s="460"/>
      <c r="RGS261" s="460"/>
      <c r="RGT261" s="460"/>
      <c r="RGU261" s="460"/>
      <c r="RGV261" s="465"/>
      <c r="RGW261" s="460"/>
      <c r="RGX261" s="460"/>
      <c r="RGY261" s="460"/>
      <c r="RGZ261" s="460"/>
      <c r="RHC261" s="460"/>
      <c r="RHD261" s="460"/>
      <c r="RHE261" s="460"/>
      <c r="RHF261" s="460"/>
      <c r="RHG261" s="460"/>
      <c r="RHH261" s="465"/>
      <c r="RHI261" s="460"/>
      <c r="RHJ261" s="460"/>
      <c r="RHK261" s="460"/>
      <c r="RHL261" s="460"/>
      <c r="RHO261" s="460"/>
      <c r="RHP261" s="460"/>
      <c r="RHQ261" s="460"/>
      <c r="RHR261" s="460"/>
      <c r="RHS261" s="460"/>
      <c r="RHT261" s="465"/>
      <c r="RHU261" s="460"/>
      <c r="RHV261" s="460"/>
      <c r="RHW261" s="460"/>
      <c r="RHX261" s="460"/>
      <c r="RIA261" s="460"/>
      <c r="RIB261" s="460"/>
      <c r="RIC261" s="460"/>
      <c r="RID261" s="460"/>
      <c r="RIE261" s="460"/>
      <c r="RIF261" s="465"/>
      <c r="RIG261" s="460"/>
      <c r="RIH261" s="460"/>
      <c r="RII261" s="460"/>
      <c r="RIJ261" s="460"/>
      <c r="RIM261" s="460"/>
      <c r="RIN261" s="460"/>
      <c r="RIO261" s="460"/>
      <c r="RIP261" s="460"/>
      <c r="RIQ261" s="460"/>
      <c r="RIR261" s="465"/>
      <c r="RIS261" s="460"/>
      <c r="RIT261" s="460"/>
      <c r="RIU261" s="460"/>
      <c r="RIV261" s="460"/>
      <c r="RIY261" s="460"/>
      <c r="RIZ261" s="460"/>
      <c r="RJA261" s="460"/>
      <c r="RJB261" s="460"/>
      <c r="RJC261" s="460"/>
      <c r="RJD261" s="465"/>
      <c r="RJE261" s="460"/>
      <c r="RJF261" s="460"/>
      <c r="RJG261" s="460"/>
      <c r="RJH261" s="460"/>
      <c r="RJK261" s="460"/>
      <c r="RJL261" s="460"/>
      <c r="RJM261" s="460"/>
      <c r="RJN261" s="460"/>
      <c r="RJO261" s="460"/>
      <c r="RJP261" s="465"/>
      <c r="RJQ261" s="460"/>
      <c r="RJR261" s="460"/>
      <c r="RJS261" s="460"/>
      <c r="RJT261" s="460"/>
      <c r="RJW261" s="460"/>
      <c r="RJX261" s="460"/>
      <c r="RJY261" s="460"/>
      <c r="RJZ261" s="460"/>
      <c r="RKA261" s="460"/>
      <c r="RKB261" s="465"/>
      <c r="RKC261" s="460"/>
      <c r="RKD261" s="460"/>
      <c r="RKE261" s="460"/>
      <c r="RKF261" s="460"/>
      <c r="RKI261" s="460"/>
      <c r="RKJ261" s="460"/>
      <c r="RKK261" s="460"/>
      <c r="RKL261" s="460"/>
      <c r="RKM261" s="460"/>
      <c r="RKN261" s="465"/>
      <c r="RKO261" s="460"/>
      <c r="RKP261" s="460"/>
      <c r="RKQ261" s="460"/>
      <c r="RKR261" s="460"/>
      <c r="RKU261" s="460"/>
      <c r="RKV261" s="460"/>
      <c r="RKW261" s="460"/>
      <c r="RKX261" s="460"/>
      <c r="RKY261" s="460"/>
      <c r="RKZ261" s="465"/>
      <c r="RLA261" s="460"/>
      <c r="RLB261" s="460"/>
      <c r="RLC261" s="460"/>
      <c r="RLD261" s="460"/>
      <c r="RLG261" s="460"/>
      <c r="RLH261" s="460"/>
      <c r="RLI261" s="460"/>
      <c r="RLJ261" s="460"/>
      <c r="RLK261" s="460"/>
      <c r="RLL261" s="465"/>
      <c r="RLM261" s="460"/>
      <c r="RLN261" s="460"/>
      <c r="RLO261" s="460"/>
      <c r="RLP261" s="460"/>
      <c r="RLS261" s="460"/>
      <c r="RLT261" s="460"/>
      <c r="RLU261" s="460"/>
      <c r="RLV261" s="460"/>
      <c r="RLW261" s="460"/>
      <c r="RLX261" s="465"/>
      <c r="RLY261" s="460"/>
      <c r="RLZ261" s="460"/>
      <c r="RMA261" s="460"/>
      <c r="RMB261" s="460"/>
      <c r="RME261" s="460"/>
      <c r="RMF261" s="460"/>
      <c r="RMG261" s="460"/>
      <c r="RMH261" s="460"/>
      <c r="RMI261" s="460"/>
      <c r="RMJ261" s="465"/>
      <c r="RMK261" s="460"/>
      <c r="RML261" s="460"/>
      <c r="RMM261" s="460"/>
      <c r="RMN261" s="460"/>
      <c r="RMQ261" s="460"/>
      <c r="RMR261" s="460"/>
      <c r="RMS261" s="460"/>
      <c r="RMT261" s="460"/>
      <c r="RMU261" s="460"/>
      <c r="RMV261" s="465"/>
      <c r="RMW261" s="460"/>
      <c r="RMX261" s="460"/>
      <c r="RMY261" s="460"/>
      <c r="RMZ261" s="460"/>
      <c r="RNC261" s="460"/>
      <c r="RND261" s="460"/>
      <c r="RNE261" s="460"/>
      <c r="RNF261" s="460"/>
      <c r="RNG261" s="460"/>
      <c r="RNH261" s="465"/>
      <c r="RNI261" s="460"/>
      <c r="RNJ261" s="460"/>
      <c r="RNK261" s="460"/>
      <c r="RNL261" s="460"/>
      <c r="RNO261" s="460"/>
      <c r="RNP261" s="460"/>
      <c r="RNQ261" s="460"/>
      <c r="RNR261" s="460"/>
      <c r="RNS261" s="460"/>
      <c r="RNT261" s="465"/>
      <c r="RNU261" s="460"/>
      <c r="RNV261" s="460"/>
      <c r="RNW261" s="460"/>
      <c r="RNX261" s="460"/>
      <c r="ROA261" s="460"/>
      <c r="ROB261" s="460"/>
      <c r="ROC261" s="460"/>
      <c r="ROD261" s="460"/>
      <c r="ROE261" s="460"/>
      <c r="ROF261" s="465"/>
      <c r="ROG261" s="460"/>
      <c r="ROH261" s="460"/>
      <c r="ROI261" s="460"/>
      <c r="ROJ261" s="460"/>
      <c r="ROM261" s="460"/>
      <c r="RON261" s="460"/>
      <c r="ROO261" s="460"/>
      <c r="ROP261" s="460"/>
      <c r="ROQ261" s="460"/>
      <c r="ROR261" s="465"/>
      <c r="ROS261" s="460"/>
      <c r="ROT261" s="460"/>
      <c r="ROU261" s="460"/>
      <c r="ROV261" s="460"/>
      <c r="ROY261" s="460"/>
      <c r="ROZ261" s="460"/>
      <c r="RPA261" s="460"/>
      <c r="RPB261" s="460"/>
      <c r="RPC261" s="460"/>
      <c r="RPD261" s="465"/>
      <c r="RPE261" s="460"/>
      <c r="RPF261" s="460"/>
      <c r="RPG261" s="460"/>
      <c r="RPH261" s="460"/>
      <c r="RPK261" s="460"/>
      <c r="RPL261" s="460"/>
      <c r="RPM261" s="460"/>
      <c r="RPN261" s="460"/>
      <c r="RPO261" s="460"/>
      <c r="RPP261" s="465"/>
      <c r="RPQ261" s="460"/>
      <c r="RPR261" s="460"/>
      <c r="RPS261" s="460"/>
      <c r="RPT261" s="460"/>
      <c r="RPW261" s="460"/>
      <c r="RPX261" s="460"/>
      <c r="RPY261" s="460"/>
      <c r="RPZ261" s="460"/>
      <c r="RQA261" s="460"/>
      <c r="RQB261" s="465"/>
      <c r="RQC261" s="460"/>
      <c r="RQD261" s="460"/>
      <c r="RQE261" s="460"/>
      <c r="RQF261" s="460"/>
      <c r="RQI261" s="460"/>
      <c r="RQJ261" s="460"/>
      <c r="RQK261" s="460"/>
      <c r="RQL261" s="460"/>
      <c r="RQM261" s="460"/>
      <c r="RQN261" s="465"/>
      <c r="RQO261" s="460"/>
      <c r="RQP261" s="460"/>
      <c r="RQQ261" s="460"/>
      <c r="RQR261" s="460"/>
      <c r="RQU261" s="460"/>
      <c r="RQV261" s="460"/>
      <c r="RQW261" s="460"/>
      <c r="RQX261" s="460"/>
      <c r="RQY261" s="460"/>
      <c r="RQZ261" s="465"/>
      <c r="RRA261" s="460"/>
      <c r="RRB261" s="460"/>
      <c r="RRC261" s="460"/>
      <c r="RRD261" s="460"/>
      <c r="RRG261" s="460"/>
      <c r="RRH261" s="460"/>
      <c r="RRI261" s="460"/>
      <c r="RRJ261" s="460"/>
      <c r="RRK261" s="460"/>
      <c r="RRL261" s="465"/>
      <c r="RRM261" s="460"/>
      <c r="RRN261" s="460"/>
      <c r="RRO261" s="460"/>
      <c r="RRP261" s="460"/>
      <c r="RRS261" s="460"/>
      <c r="RRT261" s="460"/>
      <c r="RRU261" s="460"/>
      <c r="RRV261" s="460"/>
      <c r="RRW261" s="460"/>
      <c r="RRX261" s="465"/>
      <c r="RRY261" s="460"/>
      <c r="RRZ261" s="460"/>
      <c r="RSA261" s="460"/>
      <c r="RSB261" s="460"/>
      <c r="RSE261" s="460"/>
      <c r="RSF261" s="460"/>
      <c r="RSG261" s="460"/>
      <c r="RSH261" s="460"/>
      <c r="RSI261" s="460"/>
      <c r="RSJ261" s="465"/>
      <c r="RSK261" s="460"/>
      <c r="RSL261" s="460"/>
      <c r="RSM261" s="460"/>
      <c r="RSN261" s="460"/>
      <c r="RSQ261" s="460"/>
      <c r="RSR261" s="460"/>
      <c r="RSS261" s="460"/>
      <c r="RST261" s="460"/>
      <c r="RSU261" s="460"/>
      <c r="RSV261" s="465"/>
      <c r="RSW261" s="460"/>
      <c r="RSX261" s="460"/>
      <c r="RSY261" s="460"/>
      <c r="RSZ261" s="460"/>
      <c r="RTC261" s="460"/>
      <c r="RTD261" s="460"/>
      <c r="RTE261" s="460"/>
      <c r="RTF261" s="460"/>
      <c r="RTG261" s="460"/>
      <c r="RTH261" s="465"/>
      <c r="RTI261" s="460"/>
      <c r="RTJ261" s="460"/>
      <c r="RTK261" s="460"/>
      <c r="RTL261" s="460"/>
      <c r="RTO261" s="460"/>
      <c r="RTP261" s="460"/>
      <c r="RTQ261" s="460"/>
      <c r="RTR261" s="460"/>
      <c r="RTS261" s="460"/>
      <c r="RTT261" s="465"/>
      <c r="RTU261" s="460"/>
      <c r="RTV261" s="460"/>
      <c r="RTW261" s="460"/>
      <c r="RTX261" s="460"/>
      <c r="RUA261" s="460"/>
      <c r="RUB261" s="460"/>
      <c r="RUC261" s="460"/>
      <c r="RUD261" s="460"/>
      <c r="RUE261" s="460"/>
      <c r="RUF261" s="465"/>
      <c r="RUG261" s="460"/>
      <c r="RUH261" s="460"/>
      <c r="RUI261" s="460"/>
      <c r="RUJ261" s="460"/>
      <c r="RUM261" s="460"/>
      <c r="RUN261" s="460"/>
      <c r="RUO261" s="460"/>
      <c r="RUP261" s="460"/>
      <c r="RUQ261" s="460"/>
      <c r="RUR261" s="465"/>
      <c r="RUS261" s="460"/>
      <c r="RUT261" s="460"/>
      <c r="RUU261" s="460"/>
      <c r="RUV261" s="460"/>
      <c r="RUY261" s="460"/>
      <c r="RUZ261" s="460"/>
      <c r="RVA261" s="460"/>
      <c r="RVB261" s="460"/>
      <c r="RVC261" s="460"/>
      <c r="RVD261" s="465"/>
      <c r="RVE261" s="460"/>
      <c r="RVF261" s="460"/>
      <c r="RVG261" s="460"/>
      <c r="RVH261" s="460"/>
      <c r="RVK261" s="460"/>
      <c r="RVL261" s="460"/>
      <c r="RVM261" s="460"/>
      <c r="RVN261" s="460"/>
      <c r="RVO261" s="460"/>
      <c r="RVP261" s="465"/>
      <c r="RVQ261" s="460"/>
      <c r="RVR261" s="460"/>
      <c r="RVS261" s="460"/>
      <c r="RVT261" s="460"/>
      <c r="RVW261" s="460"/>
      <c r="RVX261" s="460"/>
      <c r="RVY261" s="460"/>
      <c r="RVZ261" s="460"/>
      <c r="RWA261" s="460"/>
      <c r="RWB261" s="465"/>
      <c r="RWC261" s="460"/>
      <c r="RWD261" s="460"/>
      <c r="RWE261" s="460"/>
      <c r="RWF261" s="460"/>
      <c r="RWI261" s="460"/>
      <c r="RWJ261" s="460"/>
      <c r="RWK261" s="460"/>
      <c r="RWL261" s="460"/>
      <c r="RWM261" s="460"/>
      <c r="RWN261" s="465"/>
      <c r="RWO261" s="460"/>
      <c r="RWP261" s="460"/>
      <c r="RWQ261" s="460"/>
      <c r="RWR261" s="460"/>
      <c r="RWU261" s="460"/>
      <c r="RWV261" s="460"/>
      <c r="RWW261" s="460"/>
      <c r="RWX261" s="460"/>
      <c r="RWY261" s="460"/>
      <c r="RWZ261" s="465"/>
      <c r="RXA261" s="460"/>
      <c r="RXB261" s="460"/>
      <c r="RXC261" s="460"/>
      <c r="RXD261" s="460"/>
      <c r="RXG261" s="460"/>
      <c r="RXH261" s="460"/>
      <c r="RXI261" s="460"/>
      <c r="RXJ261" s="460"/>
      <c r="RXK261" s="460"/>
      <c r="RXL261" s="465"/>
      <c r="RXM261" s="460"/>
      <c r="RXN261" s="460"/>
      <c r="RXO261" s="460"/>
      <c r="RXP261" s="460"/>
      <c r="RXS261" s="460"/>
      <c r="RXT261" s="460"/>
      <c r="RXU261" s="460"/>
      <c r="RXV261" s="460"/>
      <c r="RXW261" s="460"/>
      <c r="RXX261" s="465"/>
      <c r="RXY261" s="460"/>
      <c r="RXZ261" s="460"/>
      <c r="RYA261" s="460"/>
      <c r="RYB261" s="460"/>
      <c r="RYE261" s="460"/>
      <c r="RYF261" s="460"/>
      <c r="RYG261" s="460"/>
      <c r="RYH261" s="460"/>
      <c r="RYI261" s="460"/>
      <c r="RYJ261" s="465"/>
      <c r="RYK261" s="460"/>
      <c r="RYL261" s="460"/>
      <c r="RYM261" s="460"/>
      <c r="RYN261" s="460"/>
      <c r="RYQ261" s="460"/>
      <c r="RYR261" s="460"/>
      <c r="RYS261" s="460"/>
      <c r="RYT261" s="460"/>
      <c r="RYU261" s="460"/>
      <c r="RYV261" s="465"/>
      <c r="RYW261" s="460"/>
      <c r="RYX261" s="460"/>
      <c r="RYY261" s="460"/>
      <c r="RYZ261" s="460"/>
      <c r="RZC261" s="460"/>
      <c r="RZD261" s="460"/>
      <c r="RZE261" s="460"/>
      <c r="RZF261" s="460"/>
      <c r="RZG261" s="460"/>
      <c r="RZH261" s="465"/>
      <c r="RZI261" s="460"/>
      <c r="RZJ261" s="460"/>
      <c r="RZK261" s="460"/>
      <c r="RZL261" s="460"/>
      <c r="RZO261" s="460"/>
      <c r="RZP261" s="460"/>
      <c r="RZQ261" s="460"/>
      <c r="RZR261" s="460"/>
      <c r="RZS261" s="460"/>
      <c r="RZT261" s="465"/>
      <c r="RZU261" s="460"/>
      <c r="RZV261" s="460"/>
      <c r="RZW261" s="460"/>
      <c r="RZX261" s="460"/>
      <c r="SAA261" s="460"/>
      <c r="SAB261" s="460"/>
      <c r="SAC261" s="460"/>
      <c r="SAD261" s="460"/>
      <c r="SAE261" s="460"/>
      <c r="SAF261" s="465"/>
      <c r="SAG261" s="460"/>
      <c r="SAH261" s="460"/>
      <c r="SAI261" s="460"/>
      <c r="SAJ261" s="460"/>
      <c r="SAM261" s="460"/>
      <c r="SAN261" s="460"/>
      <c r="SAO261" s="460"/>
      <c r="SAP261" s="460"/>
      <c r="SAQ261" s="460"/>
      <c r="SAR261" s="465"/>
      <c r="SAS261" s="460"/>
      <c r="SAT261" s="460"/>
      <c r="SAU261" s="460"/>
      <c r="SAV261" s="460"/>
      <c r="SAY261" s="460"/>
      <c r="SAZ261" s="460"/>
      <c r="SBA261" s="460"/>
      <c r="SBB261" s="460"/>
      <c r="SBC261" s="460"/>
      <c r="SBD261" s="465"/>
      <c r="SBE261" s="460"/>
      <c r="SBF261" s="460"/>
      <c r="SBG261" s="460"/>
      <c r="SBH261" s="460"/>
      <c r="SBK261" s="460"/>
      <c r="SBL261" s="460"/>
      <c r="SBM261" s="460"/>
      <c r="SBN261" s="460"/>
      <c r="SBO261" s="460"/>
      <c r="SBP261" s="465"/>
      <c r="SBQ261" s="460"/>
      <c r="SBR261" s="460"/>
      <c r="SBS261" s="460"/>
      <c r="SBT261" s="460"/>
      <c r="SBW261" s="460"/>
      <c r="SBX261" s="460"/>
      <c r="SBY261" s="460"/>
      <c r="SBZ261" s="460"/>
      <c r="SCA261" s="460"/>
      <c r="SCB261" s="465"/>
      <c r="SCC261" s="460"/>
      <c r="SCD261" s="460"/>
      <c r="SCE261" s="460"/>
      <c r="SCF261" s="460"/>
      <c r="SCI261" s="460"/>
      <c r="SCJ261" s="460"/>
      <c r="SCK261" s="460"/>
      <c r="SCL261" s="460"/>
      <c r="SCM261" s="460"/>
      <c r="SCN261" s="465"/>
      <c r="SCO261" s="460"/>
      <c r="SCP261" s="460"/>
      <c r="SCQ261" s="460"/>
      <c r="SCR261" s="460"/>
      <c r="SCU261" s="460"/>
      <c r="SCV261" s="460"/>
      <c r="SCW261" s="460"/>
      <c r="SCX261" s="460"/>
      <c r="SCY261" s="460"/>
      <c r="SCZ261" s="465"/>
      <c r="SDA261" s="460"/>
      <c r="SDB261" s="460"/>
      <c r="SDC261" s="460"/>
      <c r="SDD261" s="460"/>
      <c r="SDG261" s="460"/>
      <c r="SDH261" s="460"/>
      <c r="SDI261" s="460"/>
      <c r="SDJ261" s="460"/>
      <c r="SDK261" s="460"/>
      <c r="SDL261" s="465"/>
      <c r="SDM261" s="460"/>
      <c r="SDN261" s="460"/>
      <c r="SDO261" s="460"/>
      <c r="SDP261" s="460"/>
      <c r="SDS261" s="460"/>
      <c r="SDT261" s="460"/>
      <c r="SDU261" s="460"/>
      <c r="SDV261" s="460"/>
      <c r="SDW261" s="460"/>
      <c r="SDX261" s="465"/>
      <c r="SDY261" s="460"/>
      <c r="SDZ261" s="460"/>
      <c r="SEA261" s="460"/>
      <c r="SEB261" s="460"/>
      <c r="SEE261" s="460"/>
      <c r="SEF261" s="460"/>
      <c r="SEG261" s="460"/>
      <c r="SEH261" s="460"/>
      <c r="SEI261" s="460"/>
      <c r="SEJ261" s="465"/>
      <c r="SEK261" s="460"/>
      <c r="SEL261" s="460"/>
      <c r="SEM261" s="460"/>
      <c r="SEN261" s="460"/>
      <c r="SEQ261" s="460"/>
      <c r="SER261" s="460"/>
      <c r="SES261" s="460"/>
      <c r="SET261" s="460"/>
      <c r="SEU261" s="460"/>
      <c r="SEV261" s="465"/>
      <c r="SEW261" s="460"/>
      <c r="SEX261" s="460"/>
      <c r="SEY261" s="460"/>
      <c r="SEZ261" s="460"/>
      <c r="SFC261" s="460"/>
      <c r="SFD261" s="460"/>
      <c r="SFE261" s="460"/>
      <c r="SFF261" s="460"/>
      <c r="SFG261" s="460"/>
      <c r="SFH261" s="465"/>
      <c r="SFI261" s="460"/>
      <c r="SFJ261" s="460"/>
      <c r="SFK261" s="460"/>
      <c r="SFL261" s="460"/>
      <c r="SFO261" s="460"/>
      <c r="SFP261" s="460"/>
      <c r="SFQ261" s="460"/>
      <c r="SFR261" s="460"/>
      <c r="SFS261" s="460"/>
      <c r="SFT261" s="465"/>
      <c r="SFU261" s="460"/>
      <c r="SFV261" s="460"/>
      <c r="SFW261" s="460"/>
      <c r="SFX261" s="460"/>
      <c r="SGA261" s="460"/>
      <c r="SGB261" s="460"/>
      <c r="SGC261" s="460"/>
      <c r="SGD261" s="460"/>
      <c r="SGE261" s="460"/>
      <c r="SGF261" s="465"/>
      <c r="SGG261" s="460"/>
      <c r="SGH261" s="460"/>
      <c r="SGI261" s="460"/>
      <c r="SGJ261" s="460"/>
      <c r="SGM261" s="460"/>
      <c r="SGN261" s="460"/>
      <c r="SGO261" s="460"/>
      <c r="SGP261" s="460"/>
      <c r="SGQ261" s="460"/>
      <c r="SGR261" s="465"/>
      <c r="SGS261" s="460"/>
      <c r="SGT261" s="460"/>
      <c r="SGU261" s="460"/>
      <c r="SGV261" s="460"/>
      <c r="SGY261" s="460"/>
      <c r="SGZ261" s="460"/>
      <c r="SHA261" s="460"/>
      <c r="SHB261" s="460"/>
      <c r="SHC261" s="460"/>
      <c r="SHD261" s="465"/>
      <c r="SHE261" s="460"/>
      <c r="SHF261" s="460"/>
      <c r="SHG261" s="460"/>
      <c r="SHH261" s="460"/>
      <c r="SHK261" s="460"/>
      <c r="SHL261" s="460"/>
      <c r="SHM261" s="460"/>
      <c r="SHN261" s="460"/>
      <c r="SHO261" s="460"/>
      <c r="SHP261" s="465"/>
      <c r="SHQ261" s="460"/>
      <c r="SHR261" s="460"/>
      <c r="SHS261" s="460"/>
      <c r="SHT261" s="460"/>
      <c r="SHW261" s="460"/>
      <c r="SHX261" s="460"/>
      <c r="SHY261" s="460"/>
      <c r="SHZ261" s="460"/>
      <c r="SIA261" s="460"/>
      <c r="SIB261" s="465"/>
      <c r="SIC261" s="460"/>
      <c r="SID261" s="460"/>
      <c r="SIE261" s="460"/>
      <c r="SIF261" s="460"/>
      <c r="SII261" s="460"/>
      <c r="SIJ261" s="460"/>
      <c r="SIK261" s="460"/>
      <c r="SIL261" s="460"/>
      <c r="SIM261" s="460"/>
      <c r="SIN261" s="465"/>
      <c r="SIO261" s="460"/>
      <c r="SIP261" s="460"/>
      <c r="SIQ261" s="460"/>
      <c r="SIR261" s="460"/>
      <c r="SIU261" s="460"/>
      <c r="SIV261" s="460"/>
      <c r="SIW261" s="460"/>
      <c r="SIX261" s="460"/>
      <c r="SIY261" s="460"/>
      <c r="SIZ261" s="465"/>
      <c r="SJA261" s="460"/>
      <c r="SJB261" s="460"/>
      <c r="SJC261" s="460"/>
      <c r="SJD261" s="460"/>
      <c r="SJG261" s="460"/>
      <c r="SJH261" s="460"/>
      <c r="SJI261" s="460"/>
      <c r="SJJ261" s="460"/>
      <c r="SJK261" s="460"/>
      <c r="SJL261" s="465"/>
      <c r="SJM261" s="460"/>
      <c r="SJN261" s="460"/>
      <c r="SJO261" s="460"/>
      <c r="SJP261" s="460"/>
      <c r="SJS261" s="460"/>
      <c r="SJT261" s="460"/>
      <c r="SJU261" s="460"/>
      <c r="SJV261" s="460"/>
      <c r="SJW261" s="460"/>
      <c r="SJX261" s="465"/>
      <c r="SJY261" s="460"/>
      <c r="SJZ261" s="460"/>
      <c r="SKA261" s="460"/>
      <c r="SKB261" s="460"/>
      <c r="SKE261" s="460"/>
      <c r="SKF261" s="460"/>
      <c r="SKG261" s="460"/>
      <c r="SKH261" s="460"/>
      <c r="SKI261" s="460"/>
      <c r="SKJ261" s="465"/>
      <c r="SKK261" s="460"/>
      <c r="SKL261" s="460"/>
      <c r="SKM261" s="460"/>
      <c r="SKN261" s="460"/>
      <c r="SKQ261" s="460"/>
      <c r="SKR261" s="460"/>
      <c r="SKS261" s="460"/>
      <c r="SKT261" s="460"/>
      <c r="SKU261" s="460"/>
      <c r="SKV261" s="465"/>
      <c r="SKW261" s="460"/>
      <c r="SKX261" s="460"/>
      <c r="SKY261" s="460"/>
      <c r="SKZ261" s="460"/>
      <c r="SLC261" s="460"/>
      <c r="SLD261" s="460"/>
      <c r="SLE261" s="460"/>
      <c r="SLF261" s="460"/>
      <c r="SLG261" s="460"/>
      <c r="SLH261" s="465"/>
      <c r="SLI261" s="460"/>
      <c r="SLJ261" s="460"/>
      <c r="SLK261" s="460"/>
      <c r="SLL261" s="460"/>
      <c r="SLO261" s="460"/>
      <c r="SLP261" s="460"/>
      <c r="SLQ261" s="460"/>
      <c r="SLR261" s="460"/>
      <c r="SLS261" s="460"/>
      <c r="SLT261" s="465"/>
      <c r="SLU261" s="460"/>
      <c r="SLV261" s="460"/>
      <c r="SLW261" s="460"/>
      <c r="SLX261" s="460"/>
      <c r="SMA261" s="460"/>
      <c r="SMB261" s="460"/>
      <c r="SMC261" s="460"/>
      <c r="SMD261" s="460"/>
      <c r="SME261" s="460"/>
      <c r="SMF261" s="465"/>
      <c r="SMG261" s="460"/>
      <c r="SMH261" s="460"/>
      <c r="SMI261" s="460"/>
      <c r="SMJ261" s="460"/>
      <c r="SMM261" s="460"/>
      <c r="SMN261" s="460"/>
      <c r="SMO261" s="460"/>
      <c r="SMP261" s="460"/>
      <c r="SMQ261" s="460"/>
      <c r="SMR261" s="465"/>
      <c r="SMS261" s="460"/>
      <c r="SMT261" s="460"/>
      <c r="SMU261" s="460"/>
      <c r="SMV261" s="460"/>
      <c r="SMY261" s="460"/>
      <c r="SMZ261" s="460"/>
      <c r="SNA261" s="460"/>
      <c r="SNB261" s="460"/>
      <c r="SNC261" s="460"/>
      <c r="SND261" s="465"/>
      <c r="SNE261" s="460"/>
      <c r="SNF261" s="460"/>
      <c r="SNG261" s="460"/>
      <c r="SNH261" s="460"/>
      <c r="SNK261" s="460"/>
      <c r="SNL261" s="460"/>
      <c r="SNM261" s="460"/>
      <c r="SNN261" s="460"/>
      <c r="SNO261" s="460"/>
      <c r="SNP261" s="465"/>
      <c r="SNQ261" s="460"/>
      <c r="SNR261" s="460"/>
      <c r="SNS261" s="460"/>
      <c r="SNT261" s="460"/>
      <c r="SNW261" s="460"/>
      <c r="SNX261" s="460"/>
      <c r="SNY261" s="460"/>
      <c r="SNZ261" s="460"/>
      <c r="SOA261" s="460"/>
      <c r="SOB261" s="465"/>
      <c r="SOC261" s="460"/>
      <c r="SOD261" s="460"/>
      <c r="SOE261" s="460"/>
      <c r="SOF261" s="460"/>
      <c r="SOI261" s="460"/>
      <c r="SOJ261" s="460"/>
      <c r="SOK261" s="460"/>
      <c r="SOL261" s="460"/>
      <c r="SOM261" s="460"/>
      <c r="SON261" s="465"/>
      <c r="SOO261" s="460"/>
      <c r="SOP261" s="460"/>
      <c r="SOQ261" s="460"/>
      <c r="SOR261" s="460"/>
      <c r="SOU261" s="460"/>
      <c r="SOV261" s="460"/>
      <c r="SOW261" s="460"/>
      <c r="SOX261" s="460"/>
      <c r="SOY261" s="460"/>
      <c r="SOZ261" s="465"/>
      <c r="SPA261" s="460"/>
      <c r="SPB261" s="460"/>
      <c r="SPC261" s="460"/>
      <c r="SPD261" s="460"/>
      <c r="SPG261" s="460"/>
      <c r="SPH261" s="460"/>
      <c r="SPI261" s="460"/>
      <c r="SPJ261" s="460"/>
      <c r="SPK261" s="460"/>
      <c r="SPL261" s="465"/>
      <c r="SPM261" s="460"/>
      <c r="SPN261" s="460"/>
      <c r="SPO261" s="460"/>
      <c r="SPP261" s="460"/>
      <c r="SPS261" s="460"/>
      <c r="SPT261" s="460"/>
      <c r="SPU261" s="460"/>
      <c r="SPV261" s="460"/>
      <c r="SPW261" s="460"/>
      <c r="SPX261" s="465"/>
      <c r="SPY261" s="460"/>
      <c r="SPZ261" s="460"/>
      <c r="SQA261" s="460"/>
      <c r="SQB261" s="460"/>
      <c r="SQE261" s="460"/>
      <c r="SQF261" s="460"/>
      <c r="SQG261" s="460"/>
      <c r="SQH261" s="460"/>
      <c r="SQI261" s="460"/>
      <c r="SQJ261" s="465"/>
      <c r="SQK261" s="460"/>
      <c r="SQL261" s="460"/>
      <c r="SQM261" s="460"/>
      <c r="SQN261" s="460"/>
      <c r="SQQ261" s="460"/>
      <c r="SQR261" s="460"/>
      <c r="SQS261" s="460"/>
      <c r="SQT261" s="460"/>
      <c r="SQU261" s="460"/>
      <c r="SQV261" s="465"/>
      <c r="SQW261" s="460"/>
      <c r="SQX261" s="460"/>
      <c r="SQY261" s="460"/>
      <c r="SQZ261" s="460"/>
      <c r="SRC261" s="460"/>
      <c r="SRD261" s="460"/>
      <c r="SRE261" s="460"/>
      <c r="SRF261" s="460"/>
      <c r="SRG261" s="460"/>
      <c r="SRH261" s="465"/>
      <c r="SRI261" s="460"/>
      <c r="SRJ261" s="460"/>
      <c r="SRK261" s="460"/>
      <c r="SRL261" s="460"/>
      <c r="SRO261" s="460"/>
      <c r="SRP261" s="460"/>
      <c r="SRQ261" s="460"/>
      <c r="SRR261" s="460"/>
      <c r="SRS261" s="460"/>
      <c r="SRT261" s="465"/>
      <c r="SRU261" s="460"/>
      <c r="SRV261" s="460"/>
      <c r="SRW261" s="460"/>
      <c r="SRX261" s="460"/>
      <c r="SSA261" s="460"/>
      <c r="SSB261" s="460"/>
      <c r="SSC261" s="460"/>
      <c r="SSD261" s="460"/>
      <c r="SSE261" s="460"/>
      <c r="SSF261" s="465"/>
      <c r="SSG261" s="460"/>
      <c r="SSH261" s="460"/>
      <c r="SSI261" s="460"/>
      <c r="SSJ261" s="460"/>
      <c r="SSM261" s="460"/>
      <c r="SSN261" s="460"/>
      <c r="SSO261" s="460"/>
      <c r="SSP261" s="460"/>
      <c r="SSQ261" s="460"/>
      <c r="SSR261" s="465"/>
      <c r="SSS261" s="460"/>
      <c r="SST261" s="460"/>
      <c r="SSU261" s="460"/>
      <c r="SSV261" s="460"/>
      <c r="SSY261" s="460"/>
      <c r="SSZ261" s="460"/>
      <c r="STA261" s="460"/>
      <c r="STB261" s="460"/>
      <c r="STC261" s="460"/>
      <c r="STD261" s="465"/>
      <c r="STE261" s="460"/>
      <c r="STF261" s="460"/>
      <c r="STG261" s="460"/>
      <c r="STH261" s="460"/>
      <c r="STK261" s="460"/>
      <c r="STL261" s="460"/>
      <c r="STM261" s="460"/>
      <c r="STN261" s="460"/>
      <c r="STO261" s="460"/>
      <c r="STP261" s="465"/>
      <c r="STQ261" s="460"/>
      <c r="STR261" s="460"/>
      <c r="STS261" s="460"/>
      <c r="STT261" s="460"/>
      <c r="STW261" s="460"/>
      <c r="STX261" s="460"/>
      <c r="STY261" s="460"/>
      <c r="STZ261" s="460"/>
      <c r="SUA261" s="460"/>
      <c r="SUB261" s="465"/>
      <c r="SUC261" s="460"/>
      <c r="SUD261" s="460"/>
      <c r="SUE261" s="460"/>
      <c r="SUF261" s="460"/>
      <c r="SUI261" s="460"/>
      <c r="SUJ261" s="460"/>
      <c r="SUK261" s="460"/>
      <c r="SUL261" s="460"/>
      <c r="SUM261" s="460"/>
      <c r="SUN261" s="465"/>
      <c r="SUO261" s="460"/>
      <c r="SUP261" s="460"/>
      <c r="SUQ261" s="460"/>
      <c r="SUR261" s="460"/>
      <c r="SUU261" s="460"/>
      <c r="SUV261" s="460"/>
      <c r="SUW261" s="460"/>
      <c r="SUX261" s="460"/>
      <c r="SUY261" s="460"/>
      <c r="SUZ261" s="465"/>
      <c r="SVA261" s="460"/>
      <c r="SVB261" s="460"/>
      <c r="SVC261" s="460"/>
      <c r="SVD261" s="460"/>
      <c r="SVG261" s="460"/>
      <c r="SVH261" s="460"/>
      <c r="SVI261" s="460"/>
      <c r="SVJ261" s="460"/>
      <c r="SVK261" s="460"/>
      <c r="SVL261" s="465"/>
      <c r="SVM261" s="460"/>
      <c r="SVN261" s="460"/>
      <c r="SVO261" s="460"/>
      <c r="SVP261" s="460"/>
      <c r="SVS261" s="460"/>
      <c r="SVT261" s="460"/>
      <c r="SVU261" s="460"/>
      <c r="SVV261" s="460"/>
      <c r="SVW261" s="460"/>
      <c r="SVX261" s="465"/>
      <c r="SVY261" s="460"/>
      <c r="SVZ261" s="460"/>
      <c r="SWA261" s="460"/>
      <c r="SWB261" s="460"/>
      <c r="SWE261" s="460"/>
      <c r="SWF261" s="460"/>
      <c r="SWG261" s="460"/>
      <c r="SWH261" s="460"/>
      <c r="SWI261" s="460"/>
      <c r="SWJ261" s="465"/>
      <c r="SWK261" s="460"/>
      <c r="SWL261" s="460"/>
      <c r="SWM261" s="460"/>
      <c r="SWN261" s="460"/>
      <c r="SWQ261" s="460"/>
      <c r="SWR261" s="460"/>
      <c r="SWS261" s="460"/>
      <c r="SWT261" s="460"/>
      <c r="SWU261" s="460"/>
      <c r="SWV261" s="465"/>
      <c r="SWW261" s="460"/>
      <c r="SWX261" s="460"/>
      <c r="SWY261" s="460"/>
      <c r="SWZ261" s="460"/>
      <c r="SXC261" s="460"/>
      <c r="SXD261" s="460"/>
      <c r="SXE261" s="460"/>
      <c r="SXF261" s="460"/>
      <c r="SXG261" s="460"/>
      <c r="SXH261" s="465"/>
      <c r="SXI261" s="460"/>
      <c r="SXJ261" s="460"/>
      <c r="SXK261" s="460"/>
      <c r="SXL261" s="460"/>
      <c r="SXO261" s="460"/>
      <c r="SXP261" s="460"/>
      <c r="SXQ261" s="460"/>
      <c r="SXR261" s="460"/>
      <c r="SXS261" s="460"/>
      <c r="SXT261" s="465"/>
      <c r="SXU261" s="460"/>
      <c r="SXV261" s="460"/>
      <c r="SXW261" s="460"/>
      <c r="SXX261" s="460"/>
      <c r="SYA261" s="460"/>
      <c r="SYB261" s="460"/>
      <c r="SYC261" s="460"/>
      <c r="SYD261" s="460"/>
      <c r="SYE261" s="460"/>
      <c r="SYF261" s="465"/>
      <c r="SYG261" s="460"/>
      <c r="SYH261" s="460"/>
      <c r="SYI261" s="460"/>
      <c r="SYJ261" s="460"/>
      <c r="SYM261" s="460"/>
      <c r="SYN261" s="460"/>
      <c r="SYO261" s="460"/>
      <c r="SYP261" s="460"/>
      <c r="SYQ261" s="460"/>
      <c r="SYR261" s="465"/>
      <c r="SYS261" s="460"/>
      <c r="SYT261" s="460"/>
      <c r="SYU261" s="460"/>
      <c r="SYV261" s="460"/>
      <c r="SYY261" s="460"/>
      <c r="SYZ261" s="460"/>
      <c r="SZA261" s="460"/>
      <c r="SZB261" s="460"/>
      <c r="SZC261" s="460"/>
      <c r="SZD261" s="465"/>
      <c r="SZE261" s="460"/>
      <c r="SZF261" s="460"/>
      <c r="SZG261" s="460"/>
      <c r="SZH261" s="460"/>
      <c r="SZK261" s="460"/>
      <c r="SZL261" s="460"/>
      <c r="SZM261" s="460"/>
      <c r="SZN261" s="460"/>
      <c r="SZO261" s="460"/>
      <c r="SZP261" s="465"/>
      <c r="SZQ261" s="460"/>
      <c r="SZR261" s="460"/>
      <c r="SZS261" s="460"/>
      <c r="SZT261" s="460"/>
      <c r="SZW261" s="460"/>
      <c r="SZX261" s="460"/>
      <c r="SZY261" s="460"/>
      <c r="SZZ261" s="460"/>
      <c r="TAA261" s="460"/>
      <c r="TAB261" s="465"/>
      <c r="TAC261" s="460"/>
      <c r="TAD261" s="460"/>
      <c r="TAE261" s="460"/>
      <c r="TAF261" s="460"/>
      <c r="TAI261" s="460"/>
      <c r="TAJ261" s="460"/>
      <c r="TAK261" s="460"/>
      <c r="TAL261" s="460"/>
      <c r="TAM261" s="460"/>
      <c r="TAN261" s="465"/>
      <c r="TAO261" s="460"/>
      <c r="TAP261" s="460"/>
      <c r="TAQ261" s="460"/>
      <c r="TAR261" s="460"/>
      <c r="TAU261" s="460"/>
      <c r="TAV261" s="460"/>
      <c r="TAW261" s="460"/>
      <c r="TAX261" s="460"/>
      <c r="TAY261" s="460"/>
      <c r="TAZ261" s="465"/>
      <c r="TBA261" s="460"/>
      <c r="TBB261" s="460"/>
      <c r="TBC261" s="460"/>
      <c r="TBD261" s="460"/>
      <c r="TBG261" s="460"/>
      <c r="TBH261" s="460"/>
      <c r="TBI261" s="460"/>
      <c r="TBJ261" s="460"/>
      <c r="TBK261" s="460"/>
      <c r="TBL261" s="465"/>
      <c r="TBM261" s="460"/>
      <c r="TBN261" s="460"/>
      <c r="TBO261" s="460"/>
      <c r="TBP261" s="460"/>
      <c r="TBS261" s="460"/>
      <c r="TBT261" s="460"/>
      <c r="TBU261" s="460"/>
      <c r="TBV261" s="460"/>
      <c r="TBW261" s="460"/>
      <c r="TBX261" s="465"/>
      <c r="TBY261" s="460"/>
      <c r="TBZ261" s="460"/>
      <c r="TCA261" s="460"/>
      <c r="TCB261" s="460"/>
      <c r="TCE261" s="460"/>
      <c r="TCF261" s="460"/>
      <c r="TCG261" s="460"/>
      <c r="TCH261" s="460"/>
      <c r="TCI261" s="460"/>
      <c r="TCJ261" s="465"/>
      <c r="TCK261" s="460"/>
      <c r="TCL261" s="460"/>
      <c r="TCM261" s="460"/>
      <c r="TCN261" s="460"/>
      <c r="TCQ261" s="460"/>
      <c r="TCR261" s="460"/>
      <c r="TCS261" s="460"/>
      <c r="TCT261" s="460"/>
      <c r="TCU261" s="460"/>
      <c r="TCV261" s="465"/>
      <c r="TCW261" s="460"/>
      <c r="TCX261" s="460"/>
      <c r="TCY261" s="460"/>
      <c r="TCZ261" s="460"/>
      <c r="TDC261" s="460"/>
      <c r="TDD261" s="460"/>
      <c r="TDE261" s="460"/>
      <c r="TDF261" s="460"/>
      <c r="TDG261" s="460"/>
      <c r="TDH261" s="465"/>
      <c r="TDI261" s="460"/>
      <c r="TDJ261" s="460"/>
      <c r="TDK261" s="460"/>
      <c r="TDL261" s="460"/>
      <c r="TDO261" s="460"/>
      <c r="TDP261" s="460"/>
      <c r="TDQ261" s="460"/>
      <c r="TDR261" s="460"/>
      <c r="TDS261" s="460"/>
      <c r="TDT261" s="465"/>
      <c r="TDU261" s="460"/>
      <c r="TDV261" s="460"/>
      <c r="TDW261" s="460"/>
      <c r="TDX261" s="460"/>
      <c r="TEA261" s="460"/>
      <c r="TEB261" s="460"/>
      <c r="TEC261" s="460"/>
      <c r="TED261" s="460"/>
      <c r="TEE261" s="460"/>
      <c r="TEF261" s="465"/>
      <c r="TEG261" s="460"/>
      <c r="TEH261" s="460"/>
      <c r="TEI261" s="460"/>
      <c r="TEJ261" s="460"/>
      <c r="TEM261" s="460"/>
      <c r="TEN261" s="460"/>
      <c r="TEO261" s="460"/>
      <c r="TEP261" s="460"/>
      <c r="TEQ261" s="460"/>
      <c r="TER261" s="465"/>
      <c r="TES261" s="460"/>
      <c r="TET261" s="460"/>
      <c r="TEU261" s="460"/>
      <c r="TEV261" s="460"/>
      <c r="TEY261" s="460"/>
      <c r="TEZ261" s="460"/>
      <c r="TFA261" s="460"/>
      <c r="TFB261" s="460"/>
      <c r="TFC261" s="460"/>
      <c r="TFD261" s="465"/>
      <c r="TFE261" s="460"/>
      <c r="TFF261" s="460"/>
      <c r="TFG261" s="460"/>
      <c r="TFH261" s="460"/>
      <c r="TFK261" s="460"/>
      <c r="TFL261" s="460"/>
      <c r="TFM261" s="460"/>
      <c r="TFN261" s="460"/>
      <c r="TFO261" s="460"/>
      <c r="TFP261" s="465"/>
      <c r="TFQ261" s="460"/>
      <c r="TFR261" s="460"/>
      <c r="TFS261" s="460"/>
      <c r="TFT261" s="460"/>
      <c r="TFW261" s="460"/>
      <c r="TFX261" s="460"/>
      <c r="TFY261" s="460"/>
      <c r="TFZ261" s="460"/>
      <c r="TGA261" s="460"/>
      <c r="TGB261" s="465"/>
      <c r="TGC261" s="460"/>
      <c r="TGD261" s="460"/>
      <c r="TGE261" s="460"/>
      <c r="TGF261" s="460"/>
      <c r="TGI261" s="460"/>
      <c r="TGJ261" s="460"/>
      <c r="TGK261" s="460"/>
      <c r="TGL261" s="460"/>
      <c r="TGM261" s="460"/>
      <c r="TGN261" s="465"/>
      <c r="TGO261" s="460"/>
      <c r="TGP261" s="460"/>
      <c r="TGQ261" s="460"/>
      <c r="TGR261" s="460"/>
      <c r="TGU261" s="460"/>
      <c r="TGV261" s="460"/>
      <c r="TGW261" s="460"/>
      <c r="TGX261" s="460"/>
      <c r="TGY261" s="460"/>
      <c r="TGZ261" s="465"/>
      <c r="THA261" s="460"/>
      <c r="THB261" s="460"/>
      <c r="THC261" s="460"/>
      <c r="THD261" s="460"/>
      <c r="THG261" s="460"/>
      <c r="THH261" s="460"/>
      <c r="THI261" s="460"/>
      <c r="THJ261" s="460"/>
      <c r="THK261" s="460"/>
      <c r="THL261" s="465"/>
      <c r="THM261" s="460"/>
      <c r="THN261" s="460"/>
      <c r="THO261" s="460"/>
      <c r="THP261" s="460"/>
      <c r="THS261" s="460"/>
      <c r="THT261" s="460"/>
      <c r="THU261" s="460"/>
      <c r="THV261" s="460"/>
      <c r="THW261" s="460"/>
      <c r="THX261" s="465"/>
      <c r="THY261" s="460"/>
      <c r="THZ261" s="460"/>
      <c r="TIA261" s="460"/>
      <c r="TIB261" s="460"/>
      <c r="TIE261" s="460"/>
      <c r="TIF261" s="460"/>
      <c r="TIG261" s="460"/>
      <c r="TIH261" s="460"/>
      <c r="TII261" s="460"/>
      <c r="TIJ261" s="465"/>
      <c r="TIK261" s="460"/>
      <c r="TIL261" s="460"/>
      <c r="TIM261" s="460"/>
      <c r="TIN261" s="460"/>
      <c r="TIQ261" s="460"/>
      <c r="TIR261" s="460"/>
      <c r="TIS261" s="460"/>
      <c r="TIT261" s="460"/>
      <c r="TIU261" s="460"/>
      <c r="TIV261" s="465"/>
      <c r="TIW261" s="460"/>
      <c r="TIX261" s="460"/>
      <c r="TIY261" s="460"/>
      <c r="TIZ261" s="460"/>
      <c r="TJC261" s="460"/>
      <c r="TJD261" s="460"/>
      <c r="TJE261" s="460"/>
      <c r="TJF261" s="460"/>
      <c r="TJG261" s="460"/>
      <c r="TJH261" s="465"/>
      <c r="TJI261" s="460"/>
      <c r="TJJ261" s="460"/>
      <c r="TJK261" s="460"/>
      <c r="TJL261" s="460"/>
      <c r="TJO261" s="460"/>
      <c r="TJP261" s="460"/>
      <c r="TJQ261" s="460"/>
      <c r="TJR261" s="460"/>
      <c r="TJS261" s="460"/>
      <c r="TJT261" s="465"/>
      <c r="TJU261" s="460"/>
      <c r="TJV261" s="460"/>
      <c r="TJW261" s="460"/>
      <c r="TJX261" s="460"/>
      <c r="TKA261" s="460"/>
      <c r="TKB261" s="460"/>
      <c r="TKC261" s="460"/>
      <c r="TKD261" s="460"/>
      <c r="TKE261" s="460"/>
      <c r="TKF261" s="465"/>
      <c r="TKG261" s="460"/>
      <c r="TKH261" s="460"/>
      <c r="TKI261" s="460"/>
      <c r="TKJ261" s="460"/>
      <c r="TKM261" s="460"/>
      <c r="TKN261" s="460"/>
      <c r="TKO261" s="460"/>
      <c r="TKP261" s="460"/>
      <c r="TKQ261" s="460"/>
      <c r="TKR261" s="465"/>
      <c r="TKS261" s="460"/>
      <c r="TKT261" s="460"/>
      <c r="TKU261" s="460"/>
      <c r="TKV261" s="460"/>
      <c r="TKY261" s="460"/>
      <c r="TKZ261" s="460"/>
      <c r="TLA261" s="460"/>
      <c r="TLB261" s="460"/>
      <c r="TLC261" s="460"/>
      <c r="TLD261" s="465"/>
      <c r="TLE261" s="460"/>
      <c r="TLF261" s="460"/>
      <c r="TLG261" s="460"/>
      <c r="TLH261" s="460"/>
      <c r="TLK261" s="460"/>
      <c r="TLL261" s="460"/>
      <c r="TLM261" s="460"/>
      <c r="TLN261" s="460"/>
      <c r="TLO261" s="460"/>
      <c r="TLP261" s="465"/>
      <c r="TLQ261" s="460"/>
      <c r="TLR261" s="460"/>
      <c r="TLS261" s="460"/>
      <c r="TLT261" s="460"/>
      <c r="TLW261" s="460"/>
      <c r="TLX261" s="460"/>
      <c r="TLY261" s="460"/>
      <c r="TLZ261" s="460"/>
      <c r="TMA261" s="460"/>
      <c r="TMB261" s="465"/>
      <c r="TMC261" s="460"/>
      <c r="TMD261" s="460"/>
      <c r="TME261" s="460"/>
      <c r="TMF261" s="460"/>
      <c r="TMI261" s="460"/>
      <c r="TMJ261" s="460"/>
      <c r="TMK261" s="460"/>
      <c r="TML261" s="460"/>
      <c r="TMM261" s="460"/>
      <c r="TMN261" s="465"/>
      <c r="TMO261" s="460"/>
      <c r="TMP261" s="460"/>
      <c r="TMQ261" s="460"/>
      <c r="TMR261" s="460"/>
      <c r="TMU261" s="460"/>
      <c r="TMV261" s="460"/>
      <c r="TMW261" s="460"/>
      <c r="TMX261" s="460"/>
      <c r="TMY261" s="460"/>
      <c r="TMZ261" s="465"/>
      <c r="TNA261" s="460"/>
      <c r="TNB261" s="460"/>
      <c r="TNC261" s="460"/>
      <c r="TND261" s="460"/>
      <c r="TNG261" s="460"/>
      <c r="TNH261" s="460"/>
      <c r="TNI261" s="460"/>
      <c r="TNJ261" s="460"/>
      <c r="TNK261" s="460"/>
      <c r="TNL261" s="465"/>
      <c r="TNM261" s="460"/>
      <c r="TNN261" s="460"/>
      <c r="TNO261" s="460"/>
      <c r="TNP261" s="460"/>
      <c r="TNS261" s="460"/>
      <c r="TNT261" s="460"/>
      <c r="TNU261" s="460"/>
      <c r="TNV261" s="460"/>
      <c r="TNW261" s="460"/>
      <c r="TNX261" s="465"/>
      <c r="TNY261" s="460"/>
      <c r="TNZ261" s="460"/>
      <c r="TOA261" s="460"/>
      <c r="TOB261" s="460"/>
      <c r="TOE261" s="460"/>
      <c r="TOF261" s="460"/>
      <c r="TOG261" s="460"/>
      <c r="TOH261" s="460"/>
      <c r="TOI261" s="460"/>
      <c r="TOJ261" s="465"/>
      <c r="TOK261" s="460"/>
      <c r="TOL261" s="460"/>
      <c r="TOM261" s="460"/>
      <c r="TON261" s="460"/>
      <c r="TOQ261" s="460"/>
      <c r="TOR261" s="460"/>
      <c r="TOS261" s="460"/>
      <c r="TOT261" s="460"/>
      <c r="TOU261" s="460"/>
      <c r="TOV261" s="465"/>
      <c r="TOW261" s="460"/>
      <c r="TOX261" s="460"/>
      <c r="TOY261" s="460"/>
      <c r="TOZ261" s="460"/>
      <c r="TPC261" s="460"/>
      <c r="TPD261" s="460"/>
      <c r="TPE261" s="460"/>
      <c r="TPF261" s="460"/>
      <c r="TPG261" s="460"/>
      <c r="TPH261" s="465"/>
      <c r="TPI261" s="460"/>
      <c r="TPJ261" s="460"/>
      <c r="TPK261" s="460"/>
      <c r="TPL261" s="460"/>
      <c r="TPO261" s="460"/>
      <c r="TPP261" s="460"/>
      <c r="TPQ261" s="460"/>
      <c r="TPR261" s="460"/>
      <c r="TPS261" s="460"/>
      <c r="TPT261" s="465"/>
      <c r="TPU261" s="460"/>
      <c r="TPV261" s="460"/>
      <c r="TPW261" s="460"/>
      <c r="TPX261" s="460"/>
      <c r="TQA261" s="460"/>
      <c r="TQB261" s="460"/>
      <c r="TQC261" s="460"/>
      <c r="TQD261" s="460"/>
      <c r="TQE261" s="460"/>
      <c r="TQF261" s="465"/>
      <c r="TQG261" s="460"/>
      <c r="TQH261" s="460"/>
      <c r="TQI261" s="460"/>
      <c r="TQJ261" s="460"/>
      <c r="TQM261" s="460"/>
      <c r="TQN261" s="460"/>
      <c r="TQO261" s="460"/>
      <c r="TQP261" s="460"/>
      <c r="TQQ261" s="460"/>
      <c r="TQR261" s="465"/>
      <c r="TQS261" s="460"/>
      <c r="TQT261" s="460"/>
      <c r="TQU261" s="460"/>
      <c r="TQV261" s="460"/>
      <c r="TQY261" s="460"/>
      <c r="TQZ261" s="460"/>
      <c r="TRA261" s="460"/>
      <c r="TRB261" s="460"/>
      <c r="TRC261" s="460"/>
      <c r="TRD261" s="465"/>
      <c r="TRE261" s="460"/>
      <c r="TRF261" s="460"/>
      <c r="TRG261" s="460"/>
      <c r="TRH261" s="460"/>
      <c r="TRK261" s="460"/>
      <c r="TRL261" s="460"/>
      <c r="TRM261" s="460"/>
      <c r="TRN261" s="460"/>
      <c r="TRO261" s="460"/>
      <c r="TRP261" s="465"/>
      <c r="TRQ261" s="460"/>
      <c r="TRR261" s="460"/>
      <c r="TRS261" s="460"/>
      <c r="TRT261" s="460"/>
      <c r="TRW261" s="460"/>
      <c r="TRX261" s="460"/>
      <c r="TRY261" s="460"/>
      <c r="TRZ261" s="460"/>
      <c r="TSA261" s="460"/>
      <c r="TSB261" s="465"/>
      <c r="TSC261" s="460"/>
      <c r="TSD261" s="460"/>
      <c r="TSE261" s="460"/>
      <c r="TSF261" s="460"/>
      <c r="TSI261" s="460"/>
      <c r="TSJ261" s="460"/>
      <c r="TSK261" s="460"/>
      <c r="TSL261" s="460"/>
      <c r="TSM261" s="460"/>
      <c r="TSN261" s="465"/>
      <c r="TSO261" s="460"/>
      <c r="TSP261" s="460"/>
      <c r="TSQ261" s="460"/>
      <c r="TSR261" s="460"/>
      <c r="TSU261" s="460"/>
      <c r="TSV261" s="460"/>
      <c r="TSW261" s="460"/>
      <c r="TSX261" s="460"/>
      <c r="TSY261" s="460"/>
      <c r="TSZ261" s="465"/>
      <c r="TTA261" s="460"/>
      <c r="TTB261" s="460"/>
      <c r="TTC261" s="460"/>
      <c r="TTD261" s="460"/>
      <c r="TTG261" s="460"/>
      <c r="TTH261" s="460"/>
      <c r="TTI261" s="460"/>
      <c r="TTJ261" s="460"/>
      <c r="TTK261" s="460"/>
      <c r="TTL261" s="465"/>
      <c r="TTM261" s="460"/>
      <c r="TTN261" s="460"/>
      <c r="TTO261" s="460"/>
      <c r="TTP261" s="460"/>
      <c r="TTS261" s="460"/>
      <c r="TTT261" s="460"/>
      <c r="TTU261" s="460"/>
      <c r="TTV261" s="460"/>
      <c r="TTW261" s="460"/>
      <c r="TTX261" s="465"/>
      <c r="TTY261" s="460"/>
      <c r="TTZ261" s="460"/>
      <c r="TUA261" s="460"/>
      <c r="TUB261" s="460"/>
      <c r="TUE261" s="460"/>
      <c r="TUF261" s="460"/>
      <c r="TUG261" s="460"/>
      <c r="TUH261" s="460"/>
      <c r="TUI261" s="460"/>
      <c r="TUJ261" s="465"/>
      <c r="TUK261" s="460"/>
      <c r="TUL261" s="460"/>
      <c r="TUM261" s="460"/>
      <c r="TUN261" s="460"/>
      <c r="TUQ261" s="460"/>
      <c r="TUR261" s="460"/>
      <c r="TUS261" s="460"/>
      <c r="TUT261" s="460"/>
      <c r="TUU261" s="460"/>
      <c r="TUV261" s="465"/>
      <c r="TUW261" s="460"/>
      <c r="TUX261" s="460"/>
      <c r="TUY261" s="460"/>
      <c r="TUZ261" s="460"/>
      <c r="TVC261" s="460"/>
      <c r="TVD261" s="460"/>
      <c r="TVE261" s="460"/>
      <c r="TVF261" s="460"/>
      <c r="TVG261" s="460"/>
      <c r="TVH261" s="465"/>
      <c r="TVI261" s="460"/>
      <c r="TVJ261" s="460"/>
      <c r="TVK261" s="460"/>
      <c r="TVL261" s="460"/>
      <c r="TVO261" s="460"/>
      <c r="TVP261" s="460"/>
      <c r="TVQ261" s="460"/>
      <c r="TVR261" s="460"/>
      <c r="TVS261" s="460"/>
      <c r="TVT261" s="465"/>
      <c r="TVU261" s="460"/>
      <c r="TVV261" s="460"/>
      <c r="TVW261" s="460"/>
      <c r="TVX261" s="460"/>
      <c r="TWA261" s="460"/>
      <c r="TWB261" s="460"/>
      <c r="TWC261" s="460"/>
      <c r="TWD261" s="460"/>
      <c r="TWE261" s="460"/>
      <c r="TWF261" s="465"/>
      <c r="TWG261" s="460"/>
      <c r="TWH261" s="460"/>
      <c r="TWI261" s="460"/>
      <c r="TWJ261" s="460"/>
      <c r="TWM261" s="460"/>
      <c r="TWN261" s="460"/>
      <c r="TWO261" s="460"/>
      <c r="TWP261" s="460"/>
      <c r="TWQ261" s="460"/>
      <c r="TWR261" s="465"/>
      <c r="TWS261" s="460"/>
      <c r="TWT261" s="460"/>
      <c r="TWU261" s="460"/>
      <c r="TWV261" s="460"/>
      <c r="TWY261" s="460"/>
      <c r="TWZ261" s="460"/>
      <c r="TXA261" s="460"/>
      <c r="TXB261" s="460"/>
      <c r="TXC261" s="460"/>
      <c r="TXD261" s="465"/>
      <c r="TXE261" s="460"/>
      <c r="TXF261" s="460"/>
      <c r="TXG261" s="460"/>
      <c r="TXH261" s="460"/>
      <c r="TXK261" s="460"/>
      <c r="TXL261" s="460"/>
      <c r="TXM261" s="460"/>
      <c r="TXN261" s="460"/>
      <c r="TXO261" s="460"/>
      <c r="TXP261" s="465"/>
      <c r="TXQ261" s="460"/>
      <c r="TXR261" s="460"/>
      <c r="TXS261" s="460"/>
      <c r="TXT261" s="460"/>
      <c r="TXW261" s="460"/>
      <c r="TXX261" s="460"/>
      <c r="TXY261" s="460"/>
      <c r="TXZ261" s="460"/>
      <c r="TYA261" s="460"/>
      <c r="TYB261" s="465"/>
      <c r="TYC261" s="460"/>
      <c r="TYD261" s="460"/>
      <c r="TYE261" s="460"/>
      <c r="TYF261" s="460"/>
      <c r="TYI261" s="460"/>
      <c r="TYJ261" s="460"/>
      <c r="TYK261" s="460"/>
      <c r="TYL261" s="460"/>
      <c r="TYM261" s="460"/>
      <c r="TYN261" s="465"/>
      <c r="TYO261" s="460"/>
      <c r="TYP261" s="460"/>
      <c r="TYQ261" s="460"/>
      <c r="TYR261" s="460"/>
      <c r="TYU261" s="460"/>
      <c r="TYV261" s="460"/>
      <c r="TYW261" s="460"/>
      <c r="TYX261" s="460"/>
      <c r="TYY261" s="460"/>
      <c r="TYZ261" s="465"/>
      <c r="TZA261" s="460"/>
      <c r="TZB261" s="460"/>
      <c r="TZC261" s="460"/>
      <c r="TZD261" s="460"/>
      <c r="TZG261" s="460"/>
      <c r="TZH261" s="460"/>
      <c r="TZI261" s="460"/>
      <c r="TZJ261" s="460"/>
      <c r="TZK261" s="460"/>
      <c r="TZL261" s="465"/>
      <c r="TZM261" s="460"/>
      <c r="TZN261" s="460"/>
      <c r="TZO261" s="460"/>
      <c r="TZP261" s="460"/>
      <c r="TZS261" s="460"/>
      <c r="TZT261" s="460"/>
      <c r="TZU261" s="460"/>
      <c r="TZV261" s="460"/>
      <c r="TZW261" s="460"/>
      <c r="TZX261" s="465"/>
      <c r="TZY261" s="460"/>
      <c r="TZZ261" s="460"/>
      <c r="UAA261" s="460"/>
      <c r="UAB261" s="460"/>
      <c r="UAE261" s="460"/>
      <c r="UAF261" s="460"/>
      <c r="UAG261" s="460"/>
      <c r="UAH261" s="460"/>
      <c r="UAI261" s="460"/>
      <c r="UAJ261" s="465"/>
      <c r="UAK261" s="460"/>
      <c r="UAL261" s="460"/>
      <c r="UAM261" s="460"/>
      <c r="UAN261" s="460"/>
      <c r="UAQ261" s="460"/>
      <c r="UAR261" s="460"/>
      <c r="UAS261" s="460"/>
      <c r="UAT261" s="460"/>
      <c r="UAU261" s="460"/>
      <c r="UAV261" s="465"/>
      <c r="UAW261" s="460"/>
      <c r="UAX261" s="460"/>
      <c r="UAY261" s="460"/>
      <c r="UAZ261" s="460"/>
      <c r="UBC261" s="460"/>
      <c r="UBD261" s="460"/>
      <c r="UBE261" s="460"/>
      <c r="UBF261" s="460"/>
      <c r="UBG261" s="460"/>
      <c r="UBH261" s="465"/>
      <c r="UBI261" s="460"/>
      <c r="UBJ261" s="460"/>
      <c r="UBK261" s="460"/>
      <c r="UBL261" s="460"/>
      <c r="UBO261" s="460"/>
      <c r="UBP261" s="460"/>
      <c r="UBQ261" s="460"/>
      <c r="UBR261" s="460"/>
      <c r="UBS261" s="460"/>
      <c r="UBT261" s="465"/>
      <c r="UBU261" s="460"/>
      <c r="UBV261" s="460"/>
      <c r="UBW261" s="460"/>
      <c r="UBX261" s="460"/>
      <c r="UCA261" s="460"/>
      <c r="UCB261" s="460"/>
      <c r="UCC261" s="460"/>
      <c r="UCD261" s="460"/>
      <c r="UCE261" s="460"/>
      <c r="UCF261" s="465"/>
      <c r="UCG261" s="460"/>
      <c r="UCH261" s="460"/>
      <c r="UCI261" s="460"/>
      <c r="UCJ261" s="460"/>
      <c r="UCM261" s="460"/>
      <c r="UCN261" s="460"/>
      <c r="UCO261" s="460"/>
      <c r="UCP261" s="460"/>
      <c r="UCQ261" s="460"/>
      <c r="UCR261" s="465"/>
      <c r="UCS261" s="460"/>
      <c r="UCT261" s="460"/>
      <c r="UCU261" s="460"/>
      <c r="UCV261" s="460"/>
      <c r="UCY261" s="460"/>
      <c r="UCZ261" s="460"/>
      <c r="UDA261" s="460"/>
      <c r="UDB261" s="460"/>
      <c r="UDC261" s="460"/>
      <c r="UDD261" s="465"/>
      <c r="UDE261" s="460"/>
      <c r="UDF261" s="460"/>
      <c r="UDG261" s="460"/>
      <c r="UDH261" s="460"/>
      <c r="UDK261" s="460"/>
      <c r="UDL261" s="460"/>
      <c r="UDM261" s="460"/>
      <c r="UDN261" s="460"/>
      <c r="UDO261" s="460"/>
      <c r="UDP261" s="465"/>
      <c r="UDQ261" s="460"/>
      <c r="UDR261" s="460"/>
      <c r="UDS261" s="460"/>
      <c r="UDT261" s="460"/>
      <c r="UDW261" s="460"/>
      <c r="UDX261" s="460"/>
      <c r="UDY261" s="460"/>
      <c r="UDZ261" s="460"/>
      <c r="UEA261" s="460"/>
      <c r="UEB261" s="465"/>
      <c r="UEC261" s="460"/>
      <c r="UED261" s="460"/>
      <c r="UEE261" s="460"/>
      <c r="UEF261" s="460"/>
      <c r="UEI261" s="460"/>
      <c r="UEJ261" s="460"/>
      <c r="UEK261" s="460"/>
      <c r="UEL261" s="460"/>
      <c r="UEM261" s="460"/>
      <c r="UEN261" s="465"/>
      <c r="UEO261" s="460"/>
      <c r="UEP261" s="460"/>
      <c r="UEQ261" s="460"/>
      <c r="UER261" s="460"/>
      <c r="UEU261" s="460"/>
      <c r="UEV261" s="460"/>
      <c r="UEW261" s="460"/>
      <c r="UEX261" s="460"/>
      <c r="UEY261" s="460"/>
      <c r="UEZ261" s="465"/>
      <c r="UFA261" s="460"/>
      <c r="UFB261" s="460"/>
      <c r="UFC261" s="460"/>
      <c r="UFD261" s="460"/>
      <c r="UFG261" s="460"/>
      <c r="UFH261" s="460"/>
      <c r="UFI261" s="460"/>
      <c r="UFJ261" s="460"/>
      <c r="UFK261" s="460"/>
      <c r="UFL261" s="465"/>
      <c r="UFM261" s="460"/>
      <c r="UFN261" s="460"/>
      <c r="UFO261" s="460"/>
      <c r="UFP261" s="460"/>
      <c r="UFS261" s="460"/>
      <c r="UFT261" s="460"/>
      <c r="UFU261" s="460"/>
      <c r="UFV261" s="460"/>
      <c r="UFW261" s="460"/>
      <c r="UFX261" s="465"/>
      <c r="UFY261" s="460"/>
      <c r="UFZ261" s="460"/>
      <c r="UGA261" s="460"/>
      <c r="UGB261" s="460"/>
      <c r="UGE261" s="460"/>
      <c r="UGF261" s="460"/>
      <c r="UGG261" s="460"/>
      <c r="UGH261" s="460"/>
      <c r="UGI261" s="460"/>
      <c r="UGJ261" s="465"/>
      <c r="UGK261" s="460"/>
      <c r="UGL261" s="460"/>
      <c r="UGM261" s="460"/>
      <c r="UGN261" s="460"/>
      <c r="UGQ261" s="460"/>
      <c r="UGR261" s="460"/>
      <c r="UGS261" s="460"/>
      <c r="UGT261" s="460"/>
      <c r="UGU261" s="460"/>
      <c r="UGV261" s="465"/>
      <c r="UGW261" s="460"/>
      <c r="UGX261" s="460"/>
      <c r="UGY261" s="460"/>
      <c r="UGZ261" s="460"/>
      <c r="UHC261" s="460"/>
      <c r="UHD261" s="460"/>
      <c r="UHE261" s="460"/>
      <c r="UHF261" s="460"/>
      <c r="UHG261" s="460"/>
      <c r="UHH261" s="465"/>
      <c r="UHI261" s="460"/>
      <c r="UHJ261" s="460"/>
      <c r="UHK261" s="460"/>
      <c r="UHL261" s="460"/>
      <c r="UHO261" s="460"/>
      <c r="UHP261" s="460"/>
      <c r="UHQ261" s="460"/>
      <c r="UHR261" s="460"/>
      <c r="UHS261" s="460"/>
      <c r="UHT261" s="465"/>
      <c r="UHU261" s="460"/>
      <c r="UHV261" s="460"/>
      <c r="UHW261" s="460"/>
      <c r="UHX261" s="460"/>
      <c r="UIA261" s="460"/>
      <c r="UIB261" s="460"/>
      <c r="UIC261" s="460"/>
      <c r="UID261" s="460"/>
      <c r="UIE261" s="460"/>
      <c r="UIF261" s="465"/>
      <c r="UIG261" s="460"/>
      <c r="UIH261" s="460"/>
      <c r="UII261" s="460"/>
      <c r="UIJ261" s="460"/>
      <c r="UIM261" s="460"/>
      <c r="UIN261" s="460"/>
      <c r="UIO261" s="460"/>
      <c r="UIP261" s="460"/>
      <c r="UIQ261" s="460"/>
      <c r="UIR261" s="465"/>
      <c r="UIS261" s="460"/>
      <c r="UIT261" s="460"/>
      <c r="UIU261" s="460"/>
      <c r="UIV261" s="460"/>
      <c r="UIY261" s="460"/>
      <c r="UIZ261" s="460"/>
      <c r="UJA261" s="460"/>
      <c r="UJB261" s="460"/>
      <c r="UJC261" s="460"/>
      <c r="UJD261" s="465"/>
      <c r="UJE261" s="460"/>
      <c r="UJF261" s="460"/>
      <c r="UJG261" s="460"/>
      <c r="UJH261" s="460"/>
      <c r="UJK261" s="460"/>
      <c r="UJL261" s="460"/>
      <c r="UJM261" s="460"/>
      <c r="UJN261" s="460"/>
      <c r="UJO261" s="460"/>
      <c r="UJP261" s="465"/>
      <c r="UJQ261" s="460"/>
      <c r="UJR261" s="460"/>
      <c r="UJS261" s="460"/>
      <c r="UJT261" s="460"/>
      <c r="UJW261" s="460"/>
      <c r="UJX261" s="460"/>
      <c r="UJY261" s="460"/>
      <c r="UJZ261" s="460"/>
      <c r="UKA261" s="460"/>
      <c r="UKB261" s="465"/>
      <c r="UKC261" s="460"/>
      <c r="UKD261" s="460"/>
      <c r="UKE261" s="460"/>
      <c r="UKF261" s="460"/>
      <c r="UKI261" s="460"/>
      <c r="UKJ261" s="460"/>
      <c r="UKK261" s="460"/>
      <c r="UKL261" s="460"/>
      <c r="UKM261" s="460"/>
      <c r="UKN261" s="465"/>
      <c r="UKO261" s="460"/>
      <c r="UKP261" s="460"/>
      <c r="UKQ261" s="460"/>
      <c r="UKR261" s="460"/>
      <c r="UKU261" s="460"/>
      <c r="UKV261" s="460"/>
      <c r="UKW261" s="460"/>
      <c r="UKX261" s="460"/>
      <c r="UKY261" s="460"/>
      <c r="UKZ261" s="465"/>
      <c r="ULA261" s="460"/>
      <c r="ULB261" s="460"/>
      <c r="ULC261" s="460"/>
      <c r="ULD261" s="460"/>
      <c r="ULG261" s="460"/>
      <c r="ULH261" s="460"/>
      <c r="ULI261" s="460"/>
      <c r="ULJ261" s="460"/>
      <c r="ULK261" s="460"/>
      <c r="ULL261" s="465"/>
      <c r="ULM261" s="460"/>
      <c r="ULN261" s="460"/>
      <c r="ULO261" s="460"/>
      <c r="ULP261" s="460"/>
      <c r="ULS261" s="460"/>
      <c r="ULT261" s="460"/>
      <c r="ULU261" s="460"/>
      <c r="ULV261" s="460"/>
      <c r="ULW261" s="460"/>
      <c r="ULX261" s="465"/>
      <c r="ULY261" s="460"/>
      <c r="ULZ261" s="460"/>
      <c r="UMA261" s="460"/>
      <c r="UMB261" s="460"/>
      <c r="UME261" s="460"/>
      <c r="UMF261" s="460"/>
      <c r="UMG261" s="460"/>
      <c r="UMH261" s="460"/>
      <c r="UMI261" s="460"/>
      <c r="UMJ261" s="465"/>
      <c r="UMK261" s="460"/>
      <c r="UML261" s="460"/>
      <c r="UMM261" s="460"/>
      <c r="UMN261" s="460"/>
      <c r="UMQ261" s="460"/>
      <c r="UMR261" s="460"/>
      <c r="UMS261" s="460"/>
      <c r="UMT261" s="460"/>
      <c r="UMU261" s="460"/>
      <c r="UMV261" s="465"/>
      <c r="UMW261" s="460"/>
      <c r="UMX261" s="460"/>
      <c r="UMY261" s="460"/>
      <c r="UMZ261" s="460"/>
      <c r="UNC261" s="460"/>
      <c r="UND261" s="460"/>
      <c r="UNE261" s="460"/>
      <c r="UNF261" s="460"/>
      <c r="UNG261" s="460"/>
      <c r="UNH261" s="465"/>
      <c r="UNI261" s="460"/>
      <c r="UNJ261" s="460"/>
      <c r="UNK261" s="460"/>
      <c r="UNL261" s="460"/>
      <c r="UNO261" s="460"/>
      <c r="UNP261" s="460"/>
      <c r="UNQ261" s="460"/>
      <c r="UNR261" s="460"/>
      <c r="UNS261" s="460"/>
      <c r="UNT261" s="465"/>
      <c r="UNU261" s="460"/>
      <c r="UNV261" s="460"/>
      <c r="UNW261" s="460"/>
      <c r="UNX261" s="460"/>
      <c r="UOA261" s="460"/>
      <c r="UOB261" s="460"/>
      <c r="UOC261" s="460"/>
      <c r="UOD261" s="460"/>
      <c r="UOE261" s="460"/>
      <c r="UOF261" s="465"/>
      <c r="UOG261" s="460"/>
      <c r="UOH261" s="460"/>
      <c r="UOI261" s="460"/>
      <c r="UOJ261" s="460"/>
      <c r="UOM261" s="460"/>
      <c r="UON261" s="460"/>
      <c r="UOO261" s="460"/>
      <c r="UOP261" s="460"/>
      <c r="UOQ261" s="460"/>
      <c r="UOR261" s="465"/>
      <c r="UOS261" s="460"/>
      <c r="UOT261" s="460"/>
      <c r="UOU261" s="460"/>
      <c r="UOV261" s="460"/>
      <c r="UOY261" s="460"/>
      <c r="UOZ261" s="460"/>
      <c r="UPA261" s="460"/>
      <c r="UPB261" s="460"/>
      <c r="UPC261" s="460"/>
      <c r="UPD261" s="465"/>
      <c r="UPE261" s="460"/>
      <c r="UPF261" s="460"/>
      <c r="UPG261" s="460"/>
      <c r="UPH261" s="460"/>
      <c r="UPK261" s="460"/>
      <c r="UPL261" s="460"/>
      <c r="UPM261" s="460"/>
      <c r="UPN261" s="460"/>
      <c r="UPO261" s="460"/>
      <c r="UPP261" s="465"/>
      <c r="UPQ261" s="460"/>
      <c r="UPR261" s="460"/>
      <c r="UPS261" s="460"/>
      <c r="UPT261" s="460"/>
      <c r="UPW261" s="460"/>
      <c r="UPX261" s="460"/>
      <c r="UPY261" s="460"/>
      <c r="UPZ261" s="460"/>
      <c r="UQA261" s="460"/>
      <c r="UQB261" s="465"/>
      <c r="UQC261" s="460"/>
      <c r="UQD261" s="460"/>
      <c r="UQE261" s="460"/>
      <c r="UQF261" s="460"/>
      <c r="UQI261" s="460"/>
      <c r="UQJ261" s="460"/>
      <c r="UQK261" s="460"/>
      <c r="UQL261" s="460"/>
      <c r="UQM261" s="460"/>
      <c r="UQN261" s="465"/>
      <c r="UQO261" s="460"/>
      <c r="UQP261" s="460"/>
      <c r="UQQ261" s="460"/>
      <c r="UQR261" s="460"/>
      <c r="UQU261" s="460"/>
      <c r="UQV261" s="460"/>
      <c r="UQW261" s="460"/>
      <c r="UQX261" s="460"/>
      <c r="UQY261" s="460"/>
      <c r="UQZ261" s="465"/>
      <c r="URA261" s="460"/>
      <c r="URB261" s="460"/>
      <c r="URC261" s="460"/>
      <c r="URD261" s="460"/>
      <c r="URG261" s="460"/>
      <c r="URH261" s="460"/>
      <c r="URI261" s="460"/>
      <c r="URJ261" s="460"/>
      <c r="URK261" s="460"/>
      <c r="URL261" s="465"/>
      <c r="URM261" s="460"/>
      <c r="URN261" s="460"/>
      <c r="URO261" s="460"/>
      <c r="URP261" s="460"/>
      <c r="URS261" s="460"/>
      <c r="URT261" s="460"/>
      <c r="URU261" s="460"/>
      <c r="URV261" s="460"/>
      <c r="URW261" s="460"/>
      <c r="URX261" s="465"/>
      <c r="URY261" s="460"/>
      <c r="URZ261" s="460"/>
      <c r="USA261" s="460"/>
      <c r="USB261" s="460"/>
      <c r="USE261" s="460"/>
      <c r="USF261" s="460"/>
      <c r="USG261" s="460"/>
      <c r="USH261" s="460"/>
      <c r="USI261" s="460"/>
      <c r="USJ261" s="465"/>
      <c r="USK261" s="460"/>
      <c r="USL261" s="460"/>
      <c r="USM261" s="460"/>
      <c r="USN261" s="460"/>
      <c r="USQ261" s="460"/>
      <c r="USR261" s="460"/>
      <c r="USS261" s="460"/>
      <c r="UST261" s="460"/>
      <c r="USU261" s="460"/>
      <c r="USV261" s="465"/>
      <c r="USW261" s="460"/>
      <c r="USX261" s="460"/>
      <c r="USY261" s="460"/>
      <c r="USZ261" s="460"/>
      <c r="UTC261" s="460"/>
      <c r="UTD261" s="460"/>
      <c r="UTE261" s="460"/>
      <c r="UTF261" s="460"/>
      <c r="UTG261" s="460"/>
      <c r="UTH261" s="465"/>
      <c r="UTI261" s="460"/>
      <c r="UTJ261" s="460"/>
      <c r="UTK261" s="460"/>
      <c r="UTL261" s="460"/>
      <c r="UTO261" s="460"/>
      <c r="UTP261" s="460"/>
      <c r="UTQ261" s="460"/>
      <c r="UTR261" s="460"/>
      <c r="UTS261" s="460"/>
      <c r="UTT261" s="465"/>
      <c r="UTU261" s="460"/>
      <c r="UTV261" s="460"/>
      <c r="UTW261" s="460"/>
      <c r="UTX261" s="460"/>
      <c r="UUA261" s="460"/>
      <c r="UUB261" s="460"/>
      <c r="UUC261" s="460"/>
      <c r="UUD261" s="460"/>
      <c r="UUE261" s="460"/>
      <c r="UUF261" s="465"/>
      <c r="UUG261" s="460"/>
      <c r="UUH261" s="460"/>
      <c r="UUI261" s="460"/>
      <c r="UUJ261" s="460"/>
      <c r="UUM261" s="460"/>
      <c r="UUN261" s="460"/>
      <c r="UUO261" s="460"/>
      <c r="UUP261" s="460"/>
      <c r="UUQ261" s="460"/>
      <c r="UUR261" s="465"/>
      <c r="UUS261" s="460"/>
      <c r="UUT261" s="460"/>
      <c r="UUU261" s="460"/>
      <c r="UUV261" s="460"/>
      <c r="UUY261" s="460"/>
      <c r="UUZ261" s="460"/>
      <c r="UVA261" s="460"/>
      <c r="UVB261" s="460"/>
      <c r="UVC261" s="460"/>
      <c r="UVD261" s="465"/>
      <c r="UVE261" s="460"/>
      <c r="UVF261" s="460"/>
      <c r="UVG261" s="460"/>
      <c r="UVH261" s="460"/>
      <c r="UVK261" s="460"/>
      <c r="UVL261" s="460"/>
      <c r="UVM261" s="460"/>
      <c r="UVN261" s="460"/>
      <c r="UVO261" s="460"/>
      <c r="UVP261" s="465"/>
      <c r="UVQ261" s="460"/>
      <c r="UVR261" s="460"/>
      <c r="UVS261" s="460"/>
      <c r="UVT261" s="460"/>
      <c r="UVW261" s="460"/>
      <c r="UVX261" s="460"/>
      <c r="UVY261" s="460"/>
      <c r="UVZ261" s="460"/>
      <c r="UWA261" s="460"/>
      <c r="UWB261" s="465"/>
      <c r="UWC261" s="460"/>
      <c r="UWD261" s="460"/>
      <c r="UWE261" s="460"/>
      <c r="UWF261" s="460"/>
      <c r="UWI261" s="460"/>
      <c r="UWJ261" s="460"/>
      <c r="UWK261" s="460"/>
      <c r="UWL261" s="460"/>
      <c r="UWM261" s="460"/>
      <c r="UWN261" s="465"/>
      <c r="UWO261" s="460"/>
      <c r="UWP261" s="460"/>
      <c r="UWQ261" s="460"/>
      <c r="UWR261" s="460"/>
      <c r="UWU261" s="460"/>
      <c r="UWV261" s="460"/>
      <c r="UWW261" s="460"/>
      <c r="UWX261" s="460"/>
      <c r="UWY261" s="460"/>
      <c r="UWZ261" s="465"/>
      <c r="UXA261" s="460"/>
      <c r="UXB261" s="460"/>
      <c r="UXC261" s="460"/>
      <c r="UXD261" s="460"/>
      <c r="UXG261" s="460"/>
      <c r="UXH261" s="460"/>
      <c r="UXI261" s="460"/>
      <c r="UXJ261" s="460"/>
      <c r="UXK261" s="460"/>
      <c r="UXL261" s="465"/>
      <c r="UXM261" s="460"/>
      <c r="UXN261" s="460"/>
      <c r="UXO261" s="460"/>
      <c r="UXP261" s="460"/>
      <c r="UXS261" s="460"/>
      <c r="UXT261" s="460"/>
      <c r="UXU261" s="460"/>
      <c r="UXV261" s="460"/>
      <c r="UXW261" s="460"/>
      <c r="UXX261" s="465"/>
      <c r="UXY261" s="460"/>
      <c r="UXZ261" s="460"/>
      <c r="UYA261" s="460"/>
      <c r="UYB261" s="460"/>
      <c r="UYE261" s="460"/>
      <c r="UYF261" s="460"/>
      <c r="UYG261" s="460"/>
      <c r="UYH261" s="460"/>
      <c r="UYI261" s="460"/>
      <c r="UYJ261" s="465"/>
      <c r="UYK261" s="460"/>
      <c r="UYL261" s="460"/>
      <c r="UYM261" s="460"/>
      <c r="UYN261" s="460"/>
      <c r="UYQ261" s="460"/>
      <c r="UYR261" s="460"/>
      <c r="UYS261" s="460"/>
      <c r="UYT261" s="460"/>
      <c r="UYU261" s="460"/>
      <c r="UYV261" s="465"/>
      <c r="UYW261" s="460"/>
      <c r="UYX261" s="460"/>
      <c r="UYY261" s="460"/>
      <c r="UYZ261" s="460"/>
      <c r="UZC261" s="460"/>
      <c r="UZD261" s="460"/>
      <c r="UZE261" s="460"/>
      <c r="UZF261" s="460"/>
      <c r="UZG261" s="460"/>
      <c r="UZH261" s="465"/>
      <c r="UZI261" s="460"/>
      <c r="UZJ261" s="460"/>
      <c r="UZK261" s="460"/>
      <c r="UZL261" s="460"/>
      <c r="UZO261" s="460"/>
      <c r="UZP261" s="460"/>
      <c r="UZQ261" s="460"/>
      <c r="UZR261" s="460"/>
      <c r="UZS261" s="460"/>
      <c r="UZT261" s="465"/>
      <c r="UZU261" s="460"/>
      <c r="UZV261" s="460"/>
      <c r="UZW261" s="460"/>
      <c r="UZX261" s="460"/>
      <c r="VAA261" s="460"/>
      <c r="VAB261" s="460"/>
      <c r="VAC261" s="460"/>
      <c r="VAD261" s="460"/>
      <c r="VAE261" s="460"/>
      <c r="VAF261" s="465"/>
      <c r="VAG261" s="460"/>
      <c r="VAH261" s="460"/>
      <c r="VAI261" s="460"/>
      <c r="VAJ261" s="460"/>
      <c r="VAM261" s="460"/>
      <c r="VAN261" s="460"/>
      <c r="VAO261" s="460"/>
      <c r="VAP261" s="460"/>
      <c r="VAQ261" s="460"/>
      <c r="VAR261" s="465"/>
      <c r="VAS261" s="460"/>
      <c r="VAT261" s="460"/>
      <c r="VAU261" s="460"/>
      <c r="VAV261" s="460"/>
      <c r="VAY261" s="460"/>
      <c r="VAZ261" s="460"/>
      <c r="VBA261" s="460"/>
      <c r="VBB261" s="460"/>
      <c r="VBC261" s="460"/>
      <c r="VBD261" s="465"/>
      <c r="VBE261" s="460"/>
      <c r="VBF261" s="460"/>
      <c r="VBG261" s="460"/>
      <c r="VBH261" s="460"/>
      <c r="VBK261" s="460"/>
      <c r="VBL261" s="460"/>
      <c r="VBM261" s="460"/>
      <c r="VBN261" s="460"/>
      <c r="VBO261" s="460"/>
      <c r="VBP261" s="465"/>
      <c r="VBQ261" s="460"/>
      <c r="VBR261" s="460"/>
      <c r="VBS261" s="460"/>
      <c r="VBT261" s="460"/>
      <c r="VBW261" s="460"/>
      <c r="VBX261" s="460"/>
      <c r="VBY261" s="460"/>
      <c r="VBZ261" s="460"/>
      <c r="VCA261" s="460"/>
      <c r="VCB261" s="465"/>
      <c r="VCC261" s="460"/>
      <c r="VCD261" s="460"/>
      <c r="VCE261" s="460"/>
      <c r="VCF261" s="460"/>
      <c r="VCI261" s="460"/>
      <c r="VCJ261" s="460"/>
      <c r="VCK261" s="460"/>
      <c r="VCL261" s="460"/>
      <c r="VCM261" s="460"/>
      <c r="VCN261" s="465"/>
      <c r="VCO261" s="460"/>
      <c r="VCP261" s="460"/>
      <c r="VCQ261" s="460"/>
      <c r="VCR261" s="460"/>
      <c r="VCU261" s="460"/>
      <c r="VCV261" s="460"/>
      <c r="VCW261" s="460"/>
      <c r="VCX261" s="460"/>
      <c r="VCY261" s="460"/>
      <c r="VCZ261" s="465"/>
      <c r="VDA261" s="460"/>
      <c r="VDB261" s="460"/>
      <c r="VDC261" s="460"/>
      <c r="VDD261" s="460"/>
      <c r="VDG261" s="460"/>
      <c r="VDH261" s="460"/>
      <c r="VDI261" s="460"/>
      <c r="VDJ261" s="460"/>
      <c r="VDK261" s="460"/>
      <c r="VDL261" s="465"/>
      <c r="VDM261" s="460"/>
      <c r="VDN261" s="460"/>
      <c r="VDO261" s="460"/>
      <c r="VDP261" s="460"/>
      <c r="VDS261" s="460"/>
      <c r="VDT261" s="460"/>
      <c r="VDU261" s="460"/>
      <c r="VDV261" s="460"/>
      <c r="VDW261" s="460"/>
      <c r="VDX261" s="465"/>
      <c r="VDY261" s="460"/>
      <c r="VDZ261" s="460"/>
      <c r="VEA261" s="460"/>
      <c r="VEB261" s="460"/>
      <c r="VEE261" s="460"/>
      <c r="VEF261" s="460"/>
      <c r="VEG261" s="460"/>
      <c r="VEH261" s="460"/>
      <c r="VEI261" s="460"/>
      <c r="VEJ261" s="465"/>
      <c r="VEK261" s="460"/>
      <c r="VEL261" s="460"/>
      <c r="VEM261" s="460"/>
      <c r="VEN261" s="460"/>
      <c r="VEQ261" s="460"/>
      <c r="VER261" s="460"/>
      <c r="VES261" s="460"/>
      <c r="VET261" s="460"/>
      <c r="VEU261" s="460"/>
      <c r="VEV261" s="465"/>
      <c r="VEW261" s="460"/>
      <c r="VEX261" s="460"/>
      <c r="VEY261" s="460"/>
      <c r="VEZ261" s="460"/>
      <c r="VFC261" s="460"/>
      <c r="VFD261" s="460"/>
      <c r="VFE261" s="460"/>
      <c r="VFF261" s="460"/>
      <c r="VFG261" s="460"/>
      <c r="VFH261" s="465"/>
      <c r="VFI261" s="460"/>
      <c r="VFJ261" s="460"/>
      <c r="VFK261" s="460"/>
      <c r="VFL261" s="460"/>
      <c r="VFO261" s="460"/>
      <c r="VFP261" s="460"/>
      <c r="VFQ261" s="460"/>
      <c r="VFR261" s="460"/>
      <c r="VFS261" s="460"/>
      <c r="VFT261" s="465"/>
      <c r="VFU261" s="460"/>
      <c r="VFV261" s="460"/>
      <c r="VFW261" s="460"/>
      <c r="VFX261" s="460"/>
      <c r="VGA261" s="460"/>
      <c r="VGB261" s="460"/>
      <c r="VGC261" s="460"/>
      <c r="VGD261" s="460"/>
      <c r="VGE261" s="460"/>
      <c r="VGF261" s="465"/>
      <c r="VGG261" s="460"/>
      <c r="VGH261" s="460"/>
      <c r="VGI261" s="460"/>
      <c r="VGJ261" s="460"/>
      <c r="VGM261" s="460"/>
      <c r="VGN261" s="460"/>
      <c r="VGO261" s="460"/>
      <c r="VGP261" s="460"/>
      <c r="VGQ261" s="460"/>
      <c r="VGR261" s="465"/>
      <c r="VGS261" s="460"/>
      <c r="VGT261" s="460"/>
      <c r="VGU261" s="460"/>
      <c r="VGV261" s="460"/>
      <c r="VGY261" s="460"/>
      <c r="VGZ261" s="460"/>
      <c r="VHA261" s="460"/>
      <c r="VHB261" s="460"/>
      <c r="VHC261" s="460"/>
      <c r="VHD261" s="465"/>
      <c r="VHE261" s="460"/>
      <c r="VHF261" s="460"/>
      <c r="VHG261" s="460"/>
      <c r="VHH261" s="460"/>
      <c r="VHK261" s="460"/>
      <c r="VHL261" s="460"/>
      <c r="VHM261" s="460"/>
      <c r="VHN261" s="460"/>
      <c r="VHO261" s="460"/>
      <c r="VHP261" s="465"/>
      <c r="VHQ261" s="460"/>
      <c r="VHR261" s="460"/>
      <c r="VHS261" s="460"/>
      <c r="VHT261" s="460"/>
      <c r="VHW261" s="460"/>
      <c r="VHX261" s="460"/>
      <c r="VHY261" s="460"/>
      <c r="VHZ261" s="460"/>
      <c r="VIA261" s="460"/>
      <c r="VIB261" s="465"/>
      <c r="VIC261" s="460"/>
      <c r="VID261" s="460"/>
      <c r="VIE261" s="460"/>
      <c r="VIF261" s="460"/>
      <c r="VII261" s="460"/>
      <c r="VIJ261" s="460"/>
      <c r="VIK261" s="460"/>
      <c r="VIL261" s="460"/>
      <c r="VIM261" s="460"/>
      <c r="VIN261" s="465"/>
      <c r="VIO261" s="460"/>
      <c r="VIP261" s="460"/>
      <c r="VIQ261" s="460"/>
      <c r="VIR261" s="460"/>
      <c r="VIU261" s="460"/>
      <c r="VIV261" s="460"/>
      <c r="VIW261" s="460"/>
      <c r="VIX261" s="460"/>
      <c r="VIY261" s="460"/>
      <c r="VIZ261" s="465"/>
      <c r="VJA261" s="460"/>
      <c r="VJB261" s="460"/>
      <c r="VJC261" s="460"/>
      <c r="VJD261" s="460"/>
      <c r="VJG261" s="460"/>
      <c r="VJH261" s="460"/>
      <c r="VJI261" s="460"/>
      <c r="VJJ261" s="460"/>
      <c r="VJK261" s="460"/>
      <c r="VJL261" s="465"/>
      <c r="VJM261" s="460"/>
      <c r="VJN261" s="460"/>
      <c r="VJO261" s="460"/>
      <c r="VJP261" s="460"/>
      <c r="VJS261" s="460"/>
      <c r="VJT261" s="460"/>
      <c r="VJU261" s="460"/>
      <c r="VJV261" s="460"/>
      <c r="VJW261" s="460"/>
      <c r="VJX261" s="465"/>
      <c r="VJY261" s="460"/>
      <c r="VJZ261" s="460"/>
      <c r="VKA261" s="460"/>
      <c r="VKB261" s="460"/>
      <c r="VKE261" s="460"/>
      <c r="VKF261" s="460"/>
      <c r="VKG261" s="460"/>
      <c r="VKH261" s="460"/>
      <c r="VKI261" s="460"/>
      <c r="VKJ261" s="465"/>
      <c r="VKK261" s="460"/>
      <c r="VKL261" s="460"/>
      <c r="VKM261" s="460"/>
      <c r="VKN261" s="460"/>
      <c r="VKQ261" s="460"/>
      <c r="VKR261" s="460"/>
      <c r="VKS261" s="460"/>
      <c r="VKT261" s="460"/>
      <c r="VKU261" s="460"/>
      <c r="VKV261" s="465"/>
      <c r="VKW261" s="460"/>
      <c r="VKX261" s="460"/>
      <c r="VKY261" s="460"/>
      <c r="VKZ261" s="460"/>
      <c r="VLC261" s="460"/>
      <c r="VLD261" s="460"/>
      <c r="VLE261" s="460"/>
      <c r="VLF261" s="460"/>
      <c r="VLG261" s="460"/>
      <c r="VLH261" s="465"/>
      <c r="VLI261" s="460"/>
      <c r="VLJ261" s="460"/>
      <c r="VLK261" s="460"/>
      <c r="VLL261" s="460"/>
      <c r="VLO261" s="460"/>
      <c r="VLP261" s="460"/>
      <c r="VLQ261" s="460"/>
      <c r="VLR261" s="460"/>
      <c r="VLS261" s="460"/>
      <c r="VLT261" s="465"/>
      <c r="VLU261" s="460"/>
      <c r="VLV261" s="460"/>
      <c r="VLW261" s="460"/>
      <c r="VLX261" s="460"/>
      <c r="VMA261" s="460"/>
      <c r="VMB261" s="460"/>
      <c r="VMC261" s="460"/>
      <c r="VMD261" s="460"/>
      <c r="VME261" s="460"/>
      <c r="VMF261" s="465"/>
      <c r="VMG261" s="460"/>
      <c r="VMH261" s="460"/>
      <c r="VMI261" s="460"/>
      <c r="VMJ261" s="460"/>
      <c r="VMM261" s="460"/>
      <c r="VMN261" s="460"/>
      <c r="VMO261" s="460"/>
      <c r="VMP261" s="460"/>
      <c r="VMQ261" s="460"/>
      <c r="VMR261" s="465"/>
      <c r="VMS261" s="460"/>
      <c r="VMT261" s="460"/>
      <c r="VMU261" s="460"/>
      <c r="VMV261" s="460"/>
      <c r="VMY261" s="460"/>
      <c r="VMZ261" s="460"/>
      <c r="VNA261" s="460"/>
      <c r="VNB261" s="460"/>
      <c r="VNC261" s="460"/>
      <c r="VND261" s="465"/>
      <c r="VNE261" s="460"/>
      <c r="VNF261" s="460"/>
      <c r="VNG261" s="460"/>
      <c r="VNH261" s="460"/>
      <c r="VNK261" s="460"/>
      <c r="VNL261" s="460"/>
      <c r="VNM261" s="460"/>
      <c r="VNN261" s="460"/>
      <c r="VNO261" s="460"/>
      <c r="VNP261" s="465"/>
      <c r="VNQ261" s="460"/>
      <c r="VNR261" s="460"/>
      <c r="VNS261" s="460"/>
      <c r="VNT261" s="460"/>
      <c r="VNW261" s="460"/>
      <c r="VNX261" s="460"/>
      <c r="VNY261" s="460"/>
      <c r="VNZ261" s="460"/>
      <c r="VOA261" s="460"/>
      <c r="VOB261" s="465"/>
      <c r="VOC261" s="460"/>
      <c r="VOD261" s="460"/>
      <c r="VOE261" s="460"/>
      <c r="VOF261" s="460"/>
      <c r="VOI261" s="460"/>
      <c r="VOJ261" s="460"/>
      <c r="VOK261" s="460"/>
      <c r="VOL261" s="460"/>
      <c r="VOM261" s="460"/>
      <c r="VON261" s="465"/>
      <c r="VOO261" s="460"/>
      <c r="VOP261" s="460"/>
      <c r="VOQ261" s="460"/>
      <c r="VOR261" s="460"/>
      <c r="VOU261" s="460"/>
      <c r="VOV261" s="460"/>
      <c r="VOW261" s="460"/>
      <c r="VOX261" s="460"/>
      <c r="VOY261" s="460"/>
      <c r="VOZ261" s="465"/>
      <c r="VPA261" s="460"/>
      <c r="VPB261" s="460"/>
      <c r="VPC261" s="460"/>
      <c r="VPD261" s="460"/>
      <c r="VPG261" s="460"/>
      <c r="VPH261" s="460"/>
      <c r="VPI261" s="460"/>
      <c r="VPJ261" s="460"/>
      <c r="VPK261" s="460"/>
      <c r="VPL261" s="465"/>
      <c r="VPM261" s="460"/>
      <c r="VPN261" s="460"/>
      <c r="VPO261" s="460"/>
      <c r="VPP261" s="460"/>
      <c r="VPS261" s="460"/>
      <c r="VPT261" s="460"/>
      <c r="VPU261" s="460"/>
      <c r="VPV261" s="460"/>
      <c r="VPW261" s="460"/>
      <c r="VPX261" s="465"/>
      <c r="VPY261" s="460"/>
      <c r="VPZ261" s="460"/>
      <c r="VQA261" s="460"/>
      <c r="VQB261" s="460"/>
      <c r="VQE261" s="460"/>
      <c r="VQF261" s="460"/>
      <c r="VQG261" s="460"/>
      <c r="VQH261" s="460"/>
      <c r="VQI261" s="460"/>
      <c r="VQJ261" s="465"/>
      <c r="VQK261" s="460"/>
      <c r="VQL261" s="460"/>
      <c r="VQM261" s="460"/>
      <c r="VQN261" s="460"/>
      <c r="VQQ261" s="460"/>
      <c r="VQR261" s="460"/>
      <c r="VQS261" s="460"/>
      <c r="VQT261" s="460"/>
      <c r="VQU261" s="460"/>
      <c r="VQV261" s="465"/>
      <c r="VQW261" s="460"/>
      <c r="VQX261" s="460"/>
      <c r="VQY261" s="460"/>
      <c r="VQZ261" s="460"/>
      <c r="VRC261" s="460"/>
      <c r="VRD261" s="460"/>
      <c r="VRE261" s="460"/>
      <c r="VRF261" s="460"/>
      <c r="VRG261" s="460"/>
      <c r="VRH261" s="465"/>
      <c r="VRI261" s="460"/>
      <c r="VRJ261" s="460"/>
      <c r="VRK261" s="460"/>
      <c r="VRL261" s="460"/>
      <c r="VRO261" s="460"/>
      <c r="VRP261" s="460"/>
      <c r="VRQ261" s="460"/>
      <c r="VRR261" s="460"/>
      <c r="VRS261" s="460"/>
      <c r="VRT261" s="465"/>
      <c r="VRU261" s="460"/>
      <c r="VRV261" s="460"/>
      <c r="VRW261" s="460"/>
      <c r="VRX261" s="460"/>
      <c r="VSA261" s="460"/>
      <c r="VSB261" s="460"/>
      <c r="VSC261" s="460"/>
      <c r="VSD261" s="460"/>
      <c r="VSE261" s="460"/>
      <c r="VSF261" s="465"/>
      <c r="VSG261" s="460"/>
      <c r="VSH261" s="460"/>
      <c r="VSI261" s="460"/>
      <c r="VSJ261" s="460"/>
      <c r="VSM261" s="460"/>
      <c r="VSN261" s="460"/>
      <c r="VSO261" s="460"/>
      <c r="VSP261" s="460"/>
      <c r="VSQ261" s="460"/>
      <c r="VSR261" s="465"/>
      <c r="VSS261" s="460"/>
      <c r="VST261" s="460"/>
      <c r="VSU261" s="460"/>
      <c r="VSV261" s="460"/>
      <c r="VSY261" s="460"/>
      <c r="VSZ261" s="460"/>
      <c r="VTA261" s="460"/>
      <c r="VTB261" s="460"/>
      <c r="VTC261" s="460"/>
      <c r="VTD261" s="465"/>
      <c r="VTE261" s="460"/>
      <c r="VTF261" s="460"/>
      <c r="VTG261" s="460"/>
      <c r="VTH261" s="460"/>
      <c r="VTK261" s="460"/>
      <c r="VTL261" s="460"/>
      <c r="VTM261" s="460"/>
      <c r="VTN261" s="460"/>
      <c r="VTO261" s="460"/>
      <c r="VTP261" s="465"/>
      <c r="VTQ261" s="460"/>
      <c r="VTR261" s="460"/>
      <c r="VTS261" s="460"/>
      <c r="VTT261" s="460"/>
      <c r="VTW261" s="460"/>
      <c r="VTX261" s="460"/>
      <c r="VTY261" s="460"/>
      <c r="VTZ261" s="460"/>
      <c r="VUA261" s="460"/>
      <c r="VUB261" s="465"/>
      <c r="VUC261" s="460"/>
      <c r="VUD261" s="460"/>
      <c r="VUE261" s="460"/>
      <c r="VUF261" s="460"/>
      <c r="VUI261" s="460"/>
      <c r="VUJ261" s="460"/>
      <c r="VUK261" s="460"/>
      <c r="VUL261" s="460"/>
      <c r="VUM261" s="460"/>
      <c r="VUN261" s="465"/>
      <c r="VUO261" s="460"/>
      <c r="VUP261" s="460"/>
      <c r="VUQ261" s="460"/>
      <c r="VUR261" s="460"/>
      <c r="VUU261" s="460"/>
      <c r="VUV261" s="460"/>
      <c r="VUW261" s="460"/>
      <c r="VUX261" s="460"/>
      <c r="VUY261" s="460"/>
      <c r="VUZ261" s="465"/>
      <c r="VVA261" s="460"/>
      <c r="VVB261" s="460"/>
      <c r="VVC261" s="460"/>
      <c r="VVD261" s="460"/>
      <c r="VVG261" s="460"/>
      <c r="VVH261" s="460"/>
      <c r="VVI261" s="460"/>
      <c r="VVJ261" s="460"/>
      <c r="VVK261" s="460"/>
      <c r="VVL261" s="465"/>
      <c r="VVM261" s="460"/>
      <c r="VVN261" s="460"/>
      <c r="VVO261" s="460"/>
      <c r="VVP261" s="460"/>
      <c r="VVS261" s="460"/>
      <c r="VVT261" s="460"/>
      <c r="VVU261" s="460"/>
      <c r="VVV261" s="460"/>
      <c r="VVW261" s="460"/>
      <c r="VVX261" s="465"/>
      <c r="VVY261" s="460"/>
      <c r="VVZ261" s="460"/>
      <c r="VWA261" s="460"/>
      <c r="VWB261" s="460"/>
      <c r="VWE261" s="460"/>
      <c r="VWF261" s="460"/>
      <c r="VWG261" s="460"/>
      <c r="VWH261" s="460"/>
      <c r="VWI261" s="460"/>
      <c r="VWJ261" s="465"/>
      <c r="VWK261" s="460"/>
      <c r="VWL261" s="460"/>
      <c r="VWM261" s="460"/>
      <c r="VWN261" s="460"/>
      <c r="VWQ261" s="460"/>
      <c r="VWR261" s="460"/>
      <c r="VWS261" s="460"/>
      <c r="VWT261" s="460"/>
      <c r="VWU261" s="460"/>
      <c r="VWV261" s="465"/>
      <c r="VWW261" s="460"/>
      <c r="VWX261" s="460"/>
      <c r="VWY261" s="460"/>
      <c r="VWZ261" s="460"/>
      <c r="VXC261" s="460"/>
      <c r="VXD261" s="460"/>
      <c r="VXE261" s="460"/>
      <c r="VXF261" s="460"/>
      <c r="VXG261" s="460"/>
      <c r="VXH261" s="465"/>
      <c r="VXI261" s="460"/>
      <c r="VXJ261" s="460"/>
      <c r="VXK261" s="460"/>
      <c r="VXL261" s="460"/>
      <c r="VXO261" s="460"/>
      <c r="VXP261" s="460"/>
      <c r="VXQ261" s="460"/>
      <c r="VXR261" s="460"/>
      <c r="VXS261" s="460"/>
      <c r="VXT261" s="465"/>
      <c r="VXU261" s="460"/>
      <c r="VXV261" s="460"/>
      <c r="VXW261" s="460"/>
      <c r="VXX261" s="460"/>
      <c r="VYA261" s="460"/>
      <c r="VYB261" s="460"/>
      <c r="VYC261" s="460"/>
      <c r="VYD261" s="460"/>
      <c r="VYE261" s="460"/>
      <c r="VYF261" s="465"/>
      <c r="VYG261" s="460"/>
      <c r="VYH261" s="460"/>
      <c r="VYI261" s="460"/>
      <c r="VYJ261" s="460"/>
      <c r="VYM261" s="460"/>
      <c r="VYN261" s="460"/>
      <c r="VYO261" s="460"/>
      <c r="VYP261" s="460"/>
      <c r="VYQ261" s="460"/>
      <c r="VYR261" s="465"/>
      <c r="VYS261" s="460"/>
      <c r="VYT261" s="460"/>
      <c r="VYU261" s="460"/>
      <c r="VYV261" s="460"/>
      <c r="VYY261" s="460"/>
      <c r="VYZ261" s="460"/>
      <c r="VZA261" s="460"/>
      <c r="VZB261" s="460"/>
      <c r="VZC261" s="460"/>
      <c r="VZD261" s="465"/>
      <c r="VZE261" s="460"/>
      <c r="VZF261" s="460"/>
      <c r="VZG261" s="460"/>
      <c r="VZH261" s="460"/>
      <c r="VZK261" s="460"/>
      <c r="VZL261" s="460"/>
      <c r="VZM261" s="460"/>
      <c r="VZN261" s="460"/>
      <c r="VZO261" s="460"/>
      <c r="VZP261" s="465"/>
      <c r="VZQ261" s="460"/>
      <c r="VZR261" s="460"/>
      <c r="VZS261" s="460"/>
      <c r="VZT261" s="460"/>
      <c r="VZW261" s="460"/>
      <c r="VZX261" s="460"/>
      <c r="VZY261" s="460"/>
      <c r="VZZ261" s="460"/>
      <c r="WAA261" s="460"/>
      <c r="WAB261" s="465"/>
      <c r="WAC261" s="460"/>
      <c r="WAD261" s="460"/>
      <c r="WAE261" s="460"/>
      <c r="WAF261" s="460"/>
      <c r="WAI261" s="460"/>
      <c r="WAJ261" s="460"/>
      <c r="WAK261" s="460"/>
      <c r="WAL261" s="460"/>
      <c r="WAM261" s="460"/>
      <c r="WAN261" s="465"/>
      <c r="WAO261" s="460"/>
      <c r="WAP261" s="460"/>
      <c r="WAQ261" s="460"/>
      <c r="WAR261" s="460"/>
      <c r="WAU261" s="460"/>
      <c r="WAV261" s="460"/>
      <c r="WAW261" s="460"/>
      <c r="WAX261" s="460"/>
      <c r="WAY261" s="460"/>
      <c r="WAZ261" s="465"/>
      <c r="WBA261" s="460"/>
      <c r="WBB261" s="460"/>
      <c r="WBC261" s="460"/>
      <c r="WBD261" s="460"/>
      <c r="WBG261" s="460"/>
      <c r="WBH261" s="460"/>
      <c r="WBI261" s="460"/>
      <c r="WBJ261" s="460"/>
      <c r="WBK261" s="460"/>
      <c r="WBL261" s="465"/>
      <c r="WBM261" s="460"/>
      <c r="WBN261" s="460"/>
      <c r="WBO261" s="460"/>
      <c r="WBP261" s="460"/>
      <c r="WBS261" s="460"/>
      <c r="WBT261" s="460"/>
      <c r="WBU261" s="460"/>
      <c r="WBV261" s="460"/>
      <c r="WBW261" s="460"/>
      <c r="WBX261" s="465"/>
      <c r="WBY261" s="460"/>
      <c r="WBZ261" s="460"/>
      <c r="WCA261" s="460"/>
      <c r="WCB261" s="460"/>
      <c r="WCE261" s="460"/>
      <c r="WCF261" s="460"/>
      <c r="WCG261" s="460"/>
      <c r="WCH261" s="460"/>
      <c r="WCI261" s="460"/>
      <c r="WCJ261" s="465"/>
      <c r="WCK261" s="460"/>
      <c r="WCL261" s="460"/>
      <c r="WCM261" s="460"/>
      <c r="WCN261" s="460"/>
      <c r="WCQ261" s="460"/>
      <c r="WCR261" s="460"/>
      <c r="WCS261" s="460"/>
      <c r="WCT261" s="460"/>
      <c r="WCU261" s="460"/>
      <c r="WCV261" s="465"/>
      <c r="WCW261" s="460"/>
      <c r="WCX261" s="460"/>
      <c r="WCY261" s="460"/>
      <c r="WCZ261" s="460"/>
      <c r="WDC261" s="460"/>
      <c r="WDD261" s="460"/>
      <c r="WDE261" s="460"/>
      <c r="WDF261" s="460"/>
      <c r="WDG261" s="460"/>
      <c r="WDH261" s="465"/>
      <c r="WDI261" s="460"/>
      <c r="WDJ261" s="460"/>
      <c r="WDK261" s="460"/>
      <c r="WDL261" s="460"/>
      <c r="WDO261" s="460"/>
      <c r="WDP261" s="460"/>
      <c r="WDQ261" s="460"/>
      <c r="WDR261" s="460"/>
      <c r="WDS261" s="460"/>
      <c r="WDT261" s="465"/>
      <c r="WDU261" s="460"/>
      <c r="WDV261" s="460"/>
      <c r="WDW261" s="460"/>
      <c r="WDX261" s="460"/>
      <c r="WEA261" s="460"/>
      <c r="WEB261" s="460"/>
      <c r="WEC261" s="460"/>
      <c r="WED261" s="460"/>
      <c r="WEE261" s="460"/>
      <c r="WEF261" s="465"/>
      <c r="WEG261" s="460"/>
      <c r="WEH261" s="460"/>
      <c r="WEI261" s="460"/>
      <c r="WEJ261" s="460"/>
      <c r="WEM261" s="460"/>
      <c r="WEN261" s="460"/>
      <c r="WEO261" s="460"/>
      <c r="WEP261" s="460"/>
      <c r="WEQ261" s="460"/>
      <c r="WER261" s="465"/>
      <c r="WES261" s="460"/>
      <c r="WET261" s="460"/>
      <c r="WEU261" s="460"/>
      <c r="WEV261" s="460"/>
      <c r="WEY261" s="460"/>
      <c r="WEZ261" s="460"/>
      <c r="WFA261" s="460"/>
      <c r="WFB261" s="460"/>
      <c r="WFC261" s="460"/>
      <c r="WFD261" s="465"/>
      <c r="WFE261" s="460"/>
      <c r="WFF261" s="460"/>
      <c r="WFG261" s="460"/>
      <c r="WFH261" s="460"/>
      <c r="WFK261" s="460"/>
      <c r="WFL261" s="460"/>
      <c r="WFM261" s="460"/>
      <c r="WFN261" s="460"/>
      <c r="WFO261" s="460"/>
      <c r="WFP261" s="465"/>
      <c r="WFQ261" s="460"/>
      <c r="WFR261" s="460"/>
      <c r="WFS261" s="460"/>
      <c r="WFT261" s="460"/>
      <c r="WFW261" s="460"/>
      <c r="WFX261" s="460"/>
      <c r="WFY261" s="460"/>
      <c r="WFZ261" s="460"/>
      <c r="WGA261" s="460"/>
      <c r="WGB261" s="465"/>
      <c r="WGC261" s="460"/>
      <c r="WGD261" s="460"/>
      <c r="WGE261" s="460"/>
      <c r="WGF261" s="460"/>
      <c r="WGI261" s="460"/>
      <c r="WGJ261" s="460"/>
      <c r="WGK261" s="460"/>
      <c r="WGL261" s="460"/>
      <c r="WGM261" s="460"/>
      <c r="WGN261" s="465"/>
      <c r="WGO261" s="460"/>
      <c r="WGP261" s="460"/>
      <c r="WGQ261" s="460"/>
      <c r="WGR261" s="460"/>
      <c r="WGU261" s="460"/>
      <c r="WGV261" s="460"/>
      <c r="WGW261" s="460"/>
      <c r="WGX261" s="460"/>
      <c r="WGY261" s="460"/>
      <c r="WGZ261" s="465"/>
      <c r="WHA261" s="460"/>
      <c r="WHB261" s="460"/>
      <c r="WHC261" s="460"/>
      <c r="WHD261" s="460"/>
      <c r="WHG261" s="460"/>
      <c r="WHH261" s="460"/>
      <c r="WHI261" s="460"/>
      <c r="WHJ261" s="460"/>
      <c r="WHK261" s="460"/>
      <c r="WHL261" s="465"/>
      <c r="WHM261" s="460"/>
      <c r="WHN261" s="460"/>
      <c r="WHO261" s="460"/>
      <c r="WHP261" s="460"/>
      <c r="WHS261" s="460"/>
      <c r="WHT261" s="460"/>
      <c r="WHU261" s="460"/>
      <c r="WHV261" s="460"/>
      <c r="WHW261" s="460"/>
      <c r="WHX261" s="465"/>
      <c r="WHY261" s="460"/>
      <c r="WHZ261" s="460"/>
      <c r="WIA261" s="460"/>
      <c r="WIB261" s="460"/>
      <c r="WIE261" s="460"/>
      <c r="WIF261" s="460"/>
      <c r="WIG261" s="460"/>
      <c r="WIH261" s="460"/>
      <c r="WII261" s="460"/>
      <c r="WIJ261" s="465"/>
      <c r="WIK261" s="460"/>
      <c r="WIL261" s="460"/>
      <c r="WIM261" s="460"/>
      <c r="WIN261" s="460"/>
      <c r="WIQ261" s="460"/>
      <c r="WIR261" s="460"/>
      <c r="WIS261" s="460"/>
      <c r="WIT261" s="460"/>
      <c r="WIU261" s="460"/>
      <c r="WIV261" s="465"/>
      <c r="WIW261" s="460"/>
      <c r="WIX261" s="460"/>
      <c r="WIY261" s="460"/>
      <c r="WIZ261" s="460"/>
      <c r="WJC261" s="460"/>
      <c r="WJD261" s="460"/>
      <c r="WJE261" s="460"/>
      <c r="WJF261" s="460"/>
      <c r="WJG261" s="460"/>
      <c r="WJH261" s="465"/>
      <c r="WJI261" s="460"/>
      <c r="WJJ261" s="460"/>
      <c r="WJK261" s="460"/>
      <c r="WJL261" s="460"/>
      <c r="WJO261" s="460"/>
      <c r="WJP261" s="460"/>
      <c r="WJQ261" s="460"/>
      <c r="WJR261" s="460"/>
      <c r="WJS261" s="460"/>
      <c r="WJT261" s="465"/>
      <c r="WJU261" s="460"/>
      <c r="WJV261" s="460"/>
      <c r="WJW261" s="460"/>
      <c r="WJX261" s="460"/>
      <c r="WKA261" s="460"/>
      <c r="WKB261" s="460"/>
      <c r="WKC261" s="460"/>
      <c r="WKD261" s="460"/>
      <c r="WKE261" s="460"/>
      <c r="WKF261" s="465"/>
      <c r="WKG261" s="460"/>
      <c r="WKH261" s="460"/>
      <c r="WKI261" s="460"/>
      <c r="WKJ261" s="460"/>
      <c r="WKM261" s="460"/>
      <c r="WKN261" s="460"/>
      <c r="WKO261" s="460"/>
      <c r="WKP261" s="460"/>
      <c r="WKQ261" s="460"/>
      <c r="WKR261" s="465"/>
      <c r="WKS261" s="460"/>
      <c r="WKT261" s="460"/>
      <c r="WKU261" s="460"/>
      <c r="WKV261" s="460"/>
      <c r="WKY261" s="460"/>
      <c r="WKZ261" s="460"/>
      <c r="WLA261" s="460"/>
      <c r="WLB261" s="460"/>
      <c r="WLC261" s="460"/>
      <c r="WLD261" s="465"/>
      <c r="WLE261" s="460"/>
      <c r="WLF261" s="460"/>
      <c r="WLG261" s="460"/>
      <c r="WLH261" s="460"/>
      <c r="WLK261" s="460"/>
      <c r="WLL261" s="460"/>
      <c r="WLM261" s="460"/>
      <c r="WLN261" s="460"/>
      <c r="WLO261" s="460"/>
      <c r="WLP261" s="465"/>
      <c r="WLQ261" s="460"/>
      <c r="WLR261" s="460"/>
      <c r="WLS261" s="460"/>
      <c r="WLT261" s="460"/>
      <c r="WLW261" s="460"/>
      <c r="WLX261" s="460"/>
      <c r="WLY261" s="460"/>
      <c r="WLZ261" s="460"/>
      <c r="WMA261" s="460"/>
      <c r="WMB261" s="465"/>
      <c r="WMC261" s="460"/>
      <c r="WMD261" s="460"/>
      <c r="WME261" s="460"/>
      <c r="WMF261" s="460"/>
      <c r="WMI261" s="460"/>
      <c r="WMJ261" s="460"/>
      <c r="WMK261" s="460"/>
      <c r="WML261" s="460"/>
      <c r="WMM261" s="460"/>
      <c r="WMN261" s="465"/>
      <c r="WMO261" s="460"/>
      <c r="WMP261" s="460"/>
      <c r="WMQ261" s="460"/>
      <c r="WMR261" s="460"/>
      <c r="WMU261" s="460"/>
      <c r="WMV261" s="460"/>
      <c r="WMW261" s="460"/>
      <c r="WMX261" s="460"/>
      <c r="WMY261" s="460"/>
      <c r="WMZ261" s="465"/>
      <c r="WNA261" s="460"/>
      <c r="WNB261" s="460"/>
      <c r="WNC261" s="460"/>
      <c r="WND261" s="460"/>
      <c r="WNG261" s="460"/>
      <c r="WNH261" s="460"/>
      <c r="WNI261" s="460"/>
      <c r="WNJ261" s="460"/>
      <c r="WNK261" s="460"/>
      <c r="WNL261" s="465"/>
      <c r="WNM261" s="460"/>
      <c r="WNN261" s="460"/>
      <c r="WNO261" s="460"/>
      <c r="WNP261" s="460"/>
      <c r="WNS261" s="460"/>
      <c r="WNT261" s="460"/>
      <c r="WNU261" s="460"/>
      <c r="WNV261" s="460"/>
      <c r="WNW261" s="460"/>
      <c r="WNX261" s="465"/>
      <c r="WNY261" s="460"/>
      <c r="WNZ261" s="460"/>
      <c r="WOA261" s="460"/>
      <c r="WOB261" s="460"/>
      <c r="WOE261" s="460"/>
      <c r="WOF261" s="460"/>
      <c r="WOG261" s="460"/>
      <c r="WOH261" s="460"/>
      <c r="WOI261" s="460"/>
      <c r="WOJ261" s="465"/>
      <c r="WOK261" s="460"/>
      <c r="WOL261" s="460"/>
      <c r="WOM261" s="460"/>
      <c r="WON261" s="460"/>
      <c r="WOQ261" s="460"/>
      <c r="WOR261" s="460"/>
      <c r="WOS261" s="460"/>
      <c r="WOT261" s="460"/>
      <c r="WOU261" s="460"/>
      <c r="WOV261" s="465"/>
      <c r="WOW261" s="460"/>
      <c r="WOX261" s="460"/>
      <c r="WOY261" s="460"/>
      <c r="WOZ261" s="460"/>
      <c r="WPC261" s="460"/>
      <c r="WPD261" s="460"/>
      <c r="WPE261" s="460"/>
      <c r="WPF261" s="460"/>
      <c r="WPG261" s="460"/>
      <c r="WPH261" s="465"/>
      <c r="WPI261" s="460"/>
      <c r="WPJ261" s="460"/>
      <c r="WPK261" s="460"/>
      <c r="WPL261" s="460"/>
      <c r="WPO261" s="460"/>
      <c r="WPP261" s="460"/>
      <c r="WPQ261" s="460"/>
      <c r="WPR261" s="460"/>
      <c r="WPS261" s="460"/>
      <c r="WPT261" s="465"/>
      <c r="WPU261" s="460"/>
      <c r="WPV261" s="460"/>
      <c r="WPW261" s="460"/>
      <c r="WPX261" s="460"/>
      <c r="WQA261" s="460"/>
      <c r="WQB261" s="460"/>
      <c r="WQC261" s="460"/>
      <c r="WQD261" s="460"/>
      <c r="WQE261" s="460"/>
      <c r="WQF261" s="465"/>
      <c r="WQG261" s="460"/>
      <c r="WQH261" s="460"/>
      <c r="WQI261" s="460"/>
      <c r="WQJ261" s="460"/>
      <c r="WQM261" s="460"/>
      <c r="WQN261" s="460"/>
      <c r="WQO261" s="460"/>
      <c r="WQP261" s="460"/>
      <c r="WQQ261" s="460"/>
      <c r="WQR261" s="465"/>
      <c r="WQS261" s="460"/>
      <c r="WQT261" s="460"/>
      <c r="WQU261" s="460"/>
      <c r="WQV261" s="460"/>
      <c r="WQY261" s="460"/>
      <c r="WQZ261" s="460"/>
      <c r="WRA261" s="460"/>
      <c r="WRB261" s="460"/>
      <c r="WRC261" s="460"/>
      <c r="WRD261" s="465"/>
      <c r="WRE261" s="460"/>
      <c r="WRF261" s="460"/>
      <c r="WRG261" s="460"/>
      <c r="WRH261" s="460"/>
      <c r="WRK261" s="460"/>
      <c r="WRL261" s="460"/>
      <c r="WRM261" s="460"/>
      <c r="WRN261" s="460"/>
      <c r="WRO261" s="460"/>
      <c r="WRP261" s="465"/>
      <c r="WRQ261" s="460"/>
      <c r="WRR261" s="460"/>
      <c r="WRS261" s="460"/>
      <c r="WRT261" s="460"/>
      <c r="WRW261" s="460"/>
      <c r="WRX261" s="460"/>
      <c r="WRY261" s="460"/>
      <c r="WRZ261" s="460"/>
      <c r="WSA261" s="460"/>
      <c r="WSB261" s="465"/>
      <c r="WSC261" s="460"/>
      <c r="WSD261" s="460"/>
      <c r="WSE261" s="460"/>
      <c r="WSF261" s="460"/>
      <c r="WSI261" s="460"/>
      <c r="WSJ261" s="460"/>
      <c r="WSK261" s="460"/>
      <c r="WSL261" s="460"/>
      <c r="WSM261" s="460"/>
      <c r="WSN261" s="465"/>
      <c r="WSO261" s="460"/>
      <c r="WSP261" s="460"/>
      <c r="WSQ261" s="460"/>
      <c r="WSR261" s="460"/>
      <c r="WSU261" s="460"/>
      <c r="WSV261" s="460"/>
      <c r="WSW261" s="460"/>
      <c r="WSX261" s="460"/>
      <c r="WSY261" s="460"/>
      <c r="WSZ261" s="465"/>
      <c r="WTA261" s="460"/>
      <c r="WTB261" s="460"/>
      <c r="WTC261" s="460"/>
      <c r="WTD261" s="460"/>
      <c r="WTG261" s="460"/>
      <c r="WTH261" s="460"/>
      <c r="WTI261" s="460"/>
      <c r="WTJ261" s="460"/>
      <c r="WTK261" s="460"/>
      <c r="WTL261" s="465"/>
      <c r="WTM261" s="460"/>
      <c r="WTN261" s="460"/>
      <c r="WTO261" s="460"/>
      <c r="WTP261" s="460"/>
      <c r="WTS261" s="460"/>
      <c r="WTT261" s="460"/>
      <c r="WTU261" s="460"/>
      <c r="WTV261" s="460"/>
      <c r="WTW261" s="460"/>
      <c r="WTX261" s="465"/>
      <c r="WTY261" s="460"/>
      <c r="WTZ261" s="460"/>
      <c r="WUA261" s="460"/>
      <c r="WUB261" s="460"/>
      <c r="WUE261" s="460"/>
      <c r="WUF261" s="460"/>
      <c r="WUG261" s="460"/>
      <c r="WUH261" s="460"/>
      <c r="WUI261" s="460"/>
      <c r="WUJ261" s="465"/>
      <c r="WUK261" s="460"/>
      <c r="WUL261" s="460"/>
      <c r="WUM261" s="460"/>
      <c r="WUN261" s="460"/>
      <c r="WUQ261" s="460"/>
      <c r="WUR261" s="460"/>
      <c r="WUS261" s="460"/>
      <c r="WUT261" s="460"/>
      <c r="WUU261" s="460"/>
      <c r="WUV261" s="465"/>
      <c r="WUW261" s="460"/>
      <c r="WUX261" s="460"/>
      <c r="WUY261" s="460"/>
      <c r="WUZ261" s="460"/>
      <c r="WVC261" s="460"/>
      <c r="WVD261" s="460"/>
      <c r="WVE261" s="460"/>
      <c r="WVF261" s="460"/>
      <c r="WVG261" s="460"/>
      <c r="WVH261" s="465"/>
      <c r="WVI261" s="460"/>
      <c r="WVJ261" s="460"/>
      <c r="WVK261" s="460"/>
      <c r="WVL261" s="460"/>
      <c r="WVO261" s="460"/>
      <c r="WVP261" s="460"/>
      <c r="WVQ261" s="460"/>
      <c r="WVR261" s="460"/>
      <c r="WVS261" s="460"/>
      <c r="WVT261" s="465"/>
      <c r="WVU261" s="460"/>
      <c r="WVV261" s="460"/>
      <c r="WVW261" s="460"/>
      <c r="WVX261" s="460"/>
      <c r="WWA261" s="460"/>
      <c r="WWB261" s="460"/>
      <c r="WWC261" s="460"/>
      <c r="WWD261" s="460"/>
      <c r="WWE261" s="460"/>
      <c r="WWF261" s="465"/>
      <c r="WWG261" s="460"/>
      <c r="WWH261" s="460"/>
      <c r="WWI261" s="460"/>
      <c r="WWJ261" s="460"/>
      <c r="WWM261" s="460"/>
      <c r="WWN261" s="460"/>
      <c r="WWO261" s="460"/>
      <c r="WWP261" s="460"/>
      <c r="WWQ261" s="460"/>
      <c r="WWR261" s="465"/>
      <c r="WWS261" s="460"/>
      <c r="WWT261" s="460"/>
      <c r="WWU261" s="460"/>
      <c r="WWV261" s="460"/>
      <c r="WWY261" s="460"/>
      <c r="WWZ261" s="460"/>
      <c r="WXA261" s="460"/>
      <c r="WXB261" s="460"/>
      <c r="WXC261" s="460"/>
      <c r="WXD261" s="465"/>
      <c r="WXE261" s="460"/>
      <c r="WXF261" s="460"/>
      <c r="WXG261" s="460"/>
      <c r="WXH261" s="460"/>
      <c r="WXK261" s="460"/>
      <c r="WXL261" s="460"/>
      <c r="WXM261" s="460"/>
      <c r="WXN261" s="460"/>
      <c r="WXO261" s="460"/>
      <c r="WXP261" s="465"/>
      <c r="WXQ261" s="460"/>
      <c r="WXR261" s="460"/>
      <c r="WXS261" s="460"/>
      <c r="WXT261" s="460"/>
      <c r="WXW261" s="460"/>
      <c r="WXX261" s="460"/>
      <c r="WXY261" s="460"/>
      <c r="WXZ261" s="460"/>
      <c r="WYA261" s="460"/>
      <c r="WYB261" s="465"/>
      <c r="WYC261" s="460"/>
      <c r="WYD261" s="460"/>
      <c r="WYE261" s="460"/>
      <c r="WYF261" s="460"/>
      <c r="WYI261" s="460"/>
      <c r="WYJ261" s="460"/>
      <c r="WYK261" s="460"/>
      <c r="WYL261" s="460"/>
      <c r="WYM261" s="460"/>
      <c r="WYN261" s="465"/>
      <c r="WYO261" s="460"/>
      <c r="WYP261" s="460"/>
      <c r="WYQ261" s="460"/>
      <c r="WYR261" s="460"/>
      <c r="WYU261" s="460"/>
      <c r="WYV261" s="460"/>
      <c r="WYW261" s="460"/>
      <c r="WYX261" s="460"/>
      <c r="WYY261" s="460"/>
      <c r="WYZ261" s="465"/>
      <c r="WZA261" s="460"/>
      <c r="WZB261" s="460"/>
      <c r="WZC261" s="460"/>
      <c r="WZD261" s="460"/>
      <c r="WZG261" s="460"/>
      <c r="WZH261" s="460"/>
      <c r="WZI261" s="460"/>
      <c r="WZJ261" s="460"/>
      <c r="WZK261" s="460"/>
      <c r="WZL261" s="465"/>
      <c r="WZM261" s="460"/>
      <c r="WZN261" s="460"/>
      <c r="WZO261" s="460"/>
      <c r="WZP261" s="460"/>
      <c r="WZS261" s="460"/>
      <c r="WZT261" s="460"/>
      <c r="WZU261" s="460"/>
      <c r="WZV261" s="460"/>
      <c r="WZW261" s="460"/>
      <c r="WZX261" s="465"/>
      <c r="WZY261" s="460"/>
      <c r="WZZ261" s="460"/>
      <c r="XAA261" s="460"/>
      <c r="XAB261" s="460"/>
      <c r="XAE261" s="460"/>
      <c r="XAF261" s="460"/>
      <c r="XAG261" s="460"/>
      <c r="XAH261" s="460"/>
      <c r="XAI261" s="460"/>
      <c r="XAJ261" s="465"/>
      <c r="XAK261" s="460"/>
      <c r="XAL261" s="460"/>
      <c r="XAM261" s="460"/>
      <c r="XAN261" s="460"/>
      <c r="XAQ261" s="460"/>
      <c r="XAR261" s="460"/>
      <c r="XAS261" s="460"/>
      <c r="XAT261" s="460"/>
      <c r="XAU261" s="460"/>
      <c r="XAV261" s="465"/>
      <c r="XAW261" s="460"/>
      <c r="XAX261" s="460"/>
      <c r="XAY261" s="460"/>
      <c r="XAZ261" s="460"/>
      <c r="XBC261" s="460"/>
      <c r="XBD261" s="460"/>
      <c r="XBE261" s="460"/>
      <c r="XBF261" s="460"/>
      <c r="XBG261" s="460"/>
      <c r="XBH261" s="465"/>
      <c r="XBI261" s="460"/>
      <c r="XBJ261" s="460"/>
      <c r="XBK261" s="460"/>
      <c r="XBL261" s="460"/>
      <c r="XBO261" s="460"/>
      <c r="XBP261" s="460"/>
      <c r="XBQ261" s="460"/>
      <c r="XBR261" s="460"/>
      <c r="XBS261" s="460"/>
      <c r="XBT261" s="465"/>
      <c r="XBU261" s="460"/>
      <c r="XBV261" s="460"/>
      <c r="XBW261" s="460"/>
      <c r="XBX261" s="460"/>
      <c r="XCA261" s="460"/>
      <c r="XCB261" s="460"/>
      <c r="XCC261" s="460"/>
      <c r="XCD261" s="460"/>
      <c r="XCE261" s="460"/>
      <c r="XCF261" s="465"/>
      <c r="XCG261" s="460"/>
      <c r="XCH261" s="460"/>
      <c r="XCI261" s="460"/>
      <c r="XCJ261" s="460"/>
      <c r="XCM261" s="460"/>
      <c r="XCN261" s="460"/>
      <c r="XCO261" s="460"/>
      <c r="XCP261" s="460"/>
      <c r="XCQ261" s="460"/>
      <c r="XCR261" s="465"/>
      <c r="XCS261" s="460"/>
      <c r="XCT261" s="460"/>
      <c r="XCU261" s="460"/>
      <c r="XCV261" s="460"/>
      <c r="XCY261" s="460"/>
      <c r="XCZ261" s="460"/>
      <c r="XDA261" s="460"/>
      <c r="XDB261" s="460"/>
      <c r="XDC261" s="460"/>
      <c r="XDD261" s="465"/>
      <c r="XDE261" s="460"/>
      <c r="XDF261" s="460"/>
      <c r="XDG261" s="460"/>
      <c r="XDH261" s="460"/>
      <c r="XDK261" s="460"/>
      <c r="XDL261" s="460"/>
      <c r="XDM261" s="460"/>
      <c r="XDN261" s="460"/>
      <c r="XDO261" s="460"/>
      <c r="XDP261" s="465"/>
      <c r="XDQ261" s="460"/>
      <c r="XDR261" s="460"/>
      <c r="XDS261" s="460"/>
      <c r="XDT261" s="460"/>
      <c r="XDW261" s="460"/>
      <c r="XDX261" s="460"/>
      <c r="XDY261" s="460"/>
      <c r="XDZ261" s="460"/>
      <c r="XEA261" s="460"/>
      <c r="XEB261" s="465"/>
      <c r="XEC261" s="460"/>
      <c r="XED261" s="460"/>
      <c r="XEE261" s="460"/>
      <c r="XEF261" s="460"/>
      <c r="XEI261" s="460"/>
      <c r="XEJ261" s="460"/>
      <c r="XEK261" s="460"/>
      <c r="XEL261" s="460"/>
    </row>
    <row r="262" spans="1:1024 1027:4096 4099:7168 7171:10240 10243:13312 13315:16366" ht="15" customHeight="1" x14ac:dyDescent="0.3">
      <c r="A262" s="460">
        <v>419</v>
      </c>
      <c r="B262" s="460" t="s">
        <v>1129</v>
      </c>
      <c r="C262" s="460" t="s">
        <v>1130</v>
      </c>
      <c r="D262" s="460" t="s">
        <v>1241</v>
      </c>
      <c r="E262" s="460">
        <v>64</v>
      </c>
      <c r="K262" s="458" t="s">
        <v>1350</v>
      </c>
      <c r="L262" s="458" t="s">
        <v>1351</v>
      </c>
      <c r="X262" s="483"/>
      <c r="Y262" s="503"/>
    </row>
    <row r="263" spans="1:1024 1027:4096 4099:7168 7171:10240 10243:13312 13315:16366" ht="15" customHeight="1" x14ac:dyDescent="0.3">
      <c r="A263" s="460">
        <v>152</v>
      </c>
      <c r="B263" s="460" t="s">
        <v>906</v>
      </c>
      <c r="C263" s="460" t="s">
        <v>907</v>
      </c>
      <c r="D263" s="460" t="s">
        <v>922</v>
      </c>
      <c r="E263" s="460">
        <v>124</v>
      </c>
      <c r="F263" s="465">
        <v>16</v>
      </c>
      <c r="G263" s="460">
        <v>12</v>
      </c>
      <c r="I263" s="460">
        <f>SUM(H263)</f>
        <v>0</v>
      </c>
      <c r="J263" s="460">
        <f>SUM(E263)</f>
        <v>124</v>
      </c>
      <c r="K263" s="499" t="s">
        <v>923</v>
      </c>
      <c r="L263" s="497" t="s">
        <v>924</v>
      </c>
      <c r="M263" s="498"/>
      <c r="O263" s="496"/>
      <c r="P263" s="496"/>
      <c r="Q263" s="496"/>
      <c r="R263" s="496"/>
      <c r="S263" s="496"/>
      <c r="T263" s="535"/>
      <c r="U263" s="496"/>
      <c r="V263" s="496"/>
      <c r="W263" s="496"/>
      <c r="X263" s="496"/>
      <c r="Y263" s="503"/>
      <c r="Z263" s="496"/>
      <c r="AA263" s="496"/>
      <c r="AB263" s="496"/>
      <c r="AC263" s="496"/>
      <c r="AD263" s="496"/>
      <c r="AE263" s="496"/>
      <c r="AF263" s="496"/>
      <c r="AG263" s="496"/>
      <c r="AH263" s="496"/>
      <c r="AI263" s="496"/>
      <c r="AJ263" s="496"/>
      <c r="AK263" s="496"/>
      <c r="AL263" s="496"/>
      <c r="AM263" s="496"/>
      <c r="AN263" s="496"/>
      <c r="AO263" s="496"/>
      <c r="AP263" s="496"/>
      <c r="AQ263" s="496"/>
      <c r="AR263" s="496"/>
      <c r="AS263" s="496"/>
      <c r="AT263" s="496"/>
      <c r="AU263" s="496"/>
      <c r="AV263" s="496"/>
      <c r="AW263" s="496"/>
      <c r="AX263" s="496"/>
      <c r="AY263" s="496"/>
      <c r="AZ263" s="496"/>
      <c r="BA263" s="496"/>
      <c r="BB263" s="496"/>
      <c r="BC263" s="496"/>
      <c r="BD263" s="496"/>
      <c r="BE263" s="496"/>
      <c r="BF263" s="496"/>
      <c r="BG263" s="496"/>
      <c r="BH263" s="496"/>
      <c r="BI263" s="496"/>
      <c r="BJ263" s="496"/>
      <c r="BK263" s="496"/>
      <c r="BL263" s="496"/>
      <c r="BM263" s="496"/>
      <c r="BN263" s="496"/>
      <c r="BO263" s="496"/>
      <c r="BP263" s="496"/>
      <c r="BQ263" s="496"/>
      <c r="BR263" s="496"/>
      <c r="BS263" s="496"/>
      <c r="BT263" s="496"/>
      <c r="BU263" s="496"/>
      <c r="BV263" s="496"/>
      <c r="BW263" s="496"/>
      <c r="BX263" s="496"/>
      <c r="BY263" s="496"/>
      <c r="BZ263" s="496"/>
      <c r="CA263" s="496"/>
      <c r="CB263" s="496"/>
      <c r="CC263" s="496"/>
      <c r="CD263" s="496"/>
      <c r="CE263" s="496"/>
      <c r="CF263" s="496"/>
      <c r="CG263" s="496"/>
    </row>
    <row r="264" spans="1:1024 1027:4096 4099:7168 7171:10240 10243:13312 13315:16366" ht="15" customHeight="1" x14ac:dyDescent="0.3">
      <c r="A264" s="460">
        <v>109</v>
      </c>
      <c r="B264" s="460" t="s">
        <v>624</v>
      </c>
      <c r="C264" s="460" t="s">
        <v>845</v>
      </c>
      <c r="D264" s="460" t="s">
        <v>632</v>
      </c>
      <c r="E264" s="460">
        <v>596</v>
      </c>
      <c r="F264" s="465">
        <v>68</v>
      </c>
      <c r="G264" s="460">
        <v>72</v>
      </c>
      <c r="H264" s="460">
        <v>215</v>
      </c>
      <c r="I264" s="460">
        <f>SUM(H264:H267)</f>
        <v>215</v>
      </c>
      <c r="J264" s="460">
        <f>SUM(E264:E267)</f>
        <v>700</v>
      </c>
      <c r="K264" s="458" t="s">
        <v>855</v>
      </c>
      <c r="L264" s="458" t="s">
        <v>778</v>
      </c>
      <c r="X264" s="483"/>
      <c r="Y264" s="502"/>
      <c r="Z264" s="513"/>
      <c r="AA264" s="514"/>
      <c r="AB264" s="514"/>
      <c r="AC264" s="514"/>
      <c r="AD264" s="514"/>
      <c r="AE264" s="502"/>
      <c r="BJ264" s="517"/>
      <c r="BK264" s="512"/>
      <c r="BL264" s="512"/>
      <c r="BZ264" s="523"/>
      <c r="CA264" s="515"/>
      <c r="CE264" s="517"/>
      <c r="CF264" s="517"/>
      <c r="CG264" s="517"/>
    </row>
    <row r="265" spans="1:1024 1027:4096 4099:7168 7171:10240 10243:13312 13315:16366" ht="15" customHeight="1" x14ac:dyDescent="0.3">
      <c r="A265" s="460">
        <v>235</v>
      </c>
      <c r="B265" s="460" t="s">
        <v>977</v>
      </c>
      <c r="C265" s="460" t="s">
        <v>1032</v>
      </c>
      <c r="D265" s="460" t="s">
        <v>1033</v>
      </c>
      <c r="E265" s="460">
        <v>10</v>
      </c>
      <c r="F265" s="467"/>
      <c r="K265" s="458" t="s">
        <v>855</v>
      </c>
      <c r="L265" s="458" t="s">
        <v>778</v>
      </c>
      <c r="X265" s="483"/>
    </row>
    <row r="266" spans="1:1024 1027:4096 4099:7168 7171:10240 10243:13312 13315:16366" ht="15" customHeight="1" x14ac:dyDescent="0.3">
      <c r="A266" s="460">
        <v>363</v>
      </c>
      <c r="B266" s="460" t="s">
        <v>1129</v>
      </c>
      <c r="C266" s="460" t="s">
        <v>1130</v>
      </c>
      <c r="D266" s="460" t="s">
        <v>1174</v>
      </c>
      <c r="E266" s="460">
        <v>64</v>
      </c>
      <c r="K266" s="458" t="s">
        <v>855</v>
      </c>
      <c r="L266" s="458" t="s">
        <v>778</v>
      </c>
      <c r="X266" s="483"/>
    </row>
    <row r="267" spans="1:1024 1027:4096 4099:7168 7171:10240 10243:13312 13315:16366" ht="15" customHeight="1" x14ac:dyDescent="0.3">
      <c r="A267" s="460">
        <v>482</v>
      </c>
      <c r="B267" s="460" t="s">
        <v>1129</v>
      </c>
      <c r="C267" s="460" t="s">
        <v>1130</v>
      </c>
      <c r="D267" s="460" t="s">
        <v>1314</v>
      </c>
      <c r="E267" s="460">
        <v>30</v>
      </c>
      <c r="F267" s="467"/>
      <c r="K267" s="458" t="s">
        <v>855</v>
      </c>
      <c r="L267" s="458" t="s">
        <v>778</v>
      </c>
      <c r="X267" s="483"/>
    </row>
    <row r="268" spans="1:1024 1027:4096 4099:7168 7171:10240 10243:13312 13315:16366" ht="15" customHeight="1" x14ac:dyDescent="0.3">
      <c r="A268" s="460">
        <v>131</v>
      </c>
      <c r="B268" s="460" t="s">
        <v>624</v>
      </c>
      <c r="C268" s="460" t="s">
        <v>845</v>
      </c>
      <c r="D268" s="460" t="s">
        <v>704</v>
      </c>
      <c r="E268" s="460">
        <v>569</v>
      </c>
      <c r="F268" s="465">
        <v>61</v>
      </c>
      <c r="G268" s="460">
        <v>67</v>
      </c>
      <c r="H268" s="460">
        <v>331</v>
      </c>
      <c r="I268" s="460">
        <f>SUM(H268:H270)</f>
        <v>331</v>
      </c>
      <c r="J268" s="460">
        <f>SUM(E268:E270)</f>
        <v>643</v>
      </c>
      <c r="K268" s="506" t="s">
        <v>885</v>
      </c>
      <c r="L268" s="497" t="s">
        <v>886</v>
      </c>
      <c r="M268" s="498"/>
      <c r="O268" s="496"/>
      <c r="P268" s="496"/>
      <c r="Q268" s="496"/>
      <c r="R268" s="496"/>
      <c r="S268" s="496"/>
      <c r="T268" s="535"/>
      <c r="U268" s="496"/>
      <c r="V268" s="496"/>
      <c r="W268" s="496"/>
      <c r="X268" s="496"/>
      <c r="Y268" s="503"/>
      <c r="Z268" s="496"/>
      <c r="AA268" s="496"/>
      <c r="AB268" s="496"/>
      <c r="AC268" s="496"/>
      <c r="AD268" s="496"/>
      <c r="AE268" s="496"/>
      <c r="AF268" s="496"/>
      <c r="AG268" s="496"/>
      <c r="AH268" s="496"/>
      <c r="AI268" s="496"/>
      <c r="AJ268" s="496"/>
      <c r="AK268" s="496"/>
      <c r="AL268" s="496"/>
      <c r="AM268" s="496"/>
      <c r="AN268" s="496"/>
      <c r="AO268" s="496"/>
      <c r="AP268" s="496"/>
      <c r="AQ268" s="496"/>
      <c r="AR268" s="496"/>
      <c r="AS268" s="496"/>
      <c r="AT268" s="496"/>
      <c r="AU268" s="496"/>
      <c r="AV268" s="496"/>
      <c r="AW268" s="496"/>
      <c r="AX268" s="496"/>
      <c r="AY268" s="496"/>
      <c r="AZ268" s="496"/>
      <c r="BA268" s="496"/>
      <c r="BB268" s="496"/>
      <c r="BC268" s="496"/>
      <c r="BD268" s="496"/>
      <c r="BE268" s="496"/>
      <c r="BF268" s="496"/>
      <c r="BG268" s="496"/>
      <c r="BH268" s="496"/>
      <c r="BI268" s="496"/>
      <c r="BJ268" s="496"/>
      <c r="BK268" s="496"/>
      <c r="BL268" s="496"/>
      <c r="BM268" s="496"/>
      <c r="BN268" s="496"/>
      <c r="BO268" s="496"/>
      <c r="BP268" s="496"/>
      <c r="BQ268" s="496"/>
      <c r="BR268" s="496"/>
      <c r="BS268" s="496"/>
      <c r="BT268" s="496"/>
      <c r="BU268" s="496"/>
      <c r="BV268" s="496"/>
      <c r="BW268" s="496"/>
      <c r="BX268" s="496"/>
      <c r="BY268" s="496"/>
      <c r="BZ268" s="496"/>
      <c r="CA268" s="496"/>
      <c r="CB268" s="496"/>
      <c r="CC268" s="496"/>
      <c r="CD268" s="496"/>
      <c r="CE268" s="496"/>
      <c r="CF268" s="496"/>
      <c r="CG268" s="496"/>
    </row>
    <row r="269" spans="1:1024 1027:4096 4099:7168 7171:10240 10243:13312 13315:16366" ht="15" customHeight="1" x14ac:dyDescent="0.3">
      <c r="A269" s="460">
        <v>318</v>
      </c>
      <c r="B269" s="460" t="s">
        <v>977</v>
      </c>
      <c r="C269" s="460" t="s">
        <v>1032</v>
      </c>
      <c r="D269" s="460" t="s">
        <v>1117</v>
      </c>
      <c r="E269" s="460">
        <v>10</v>
      </c>
      <c r="F269" s="467"/>
      <c r="K269" s="458" t="s">
        <v>885</v>
      </c>
      <c r="L269" s="458" t="s">
        <v>886</v>
      </c>
      <c r="X269" s="483"/>
    </row>
    <row r="270" spans="1:1024 1027:4096 4099:7168 7171:10240 10243:13312 13315:16366" ht="15" customHeight="1" x14ac:dyDescent="0.3">
      <c r="A270" s="460">
        <v>404</v>
      </c>
      <c r="B270" s="460" t="s">
        <v>1129</v>
      </c>
      <c r="C270" s="460" t="s">
        <v>1130</v>
      </c>
      <c r="D270" s="460" t="s">
        <v>1224</v>
      </c>
      <c r="E270" s="460">
        <v>64</v>
      </c>
      <c r="K270" s="458" t="s">
        <v>885</v>
      </c>
      <c r="L270" s="458" t="s">
        <v>886</v>
      </c>
      <c r="X270" s="483"/>
    </row>
    <row r="271" spans="1:1024 1027:4096 4099:7168 7171:10240 10243:13312 13315:16366" ht="15" customHeight="1" x14ac:dyDescent="0.3">
      <c r="A271" s="460">
        <v>126</v>
      </c>
      <c r="B271" s="460" t="s">
        <v>624</v>
      </c>
      <c r="C271" s="460" t="s">
        <v>845</v>
      </c>
      <c r="D271" s="460" t="s">
        <v>690</v>
      </c>
      <c r="E271" s="460">
        <v>563</v>
      </c>
      <c r="F271" s="465">
        <v>60</v>
      </c>
      <c r="G271" s="460">
        <v>67</v>
      </c>
      <c r="H271" s="460">
        <v>297</v>
      </c>
      <c r="I271" s="460">
        <f>SUM(H271:H273)</f>
        <v>297</v>
      </c>
      <c r="J271" s="460">
        <f>SUM(E271:E273)</f>
        <v>637</v>
      </c>
      <c r="K271" s="458" t="s">
        <v>878</v>
      </c>
      <c r="L271" s="458" t="s">
        <v>879</v>
      </c>
      <c r="N271" s="512"/>
      <c r="O271" s="512"/>
      <c r="P271" s="512"/>
      <c r="X271" s="483"/>
      <c r="Y271" s="502"/>
      <c r="Z271" s="502"/>
      <c r="AA271" s="503"/>
      <c r="AB271" s="503"/>
      <c r="AC271" s="503"/>
      <c r="AD271" s="503"/>
      <c r="AE271" s="502"/>
      <c r="AL271" s="512"/>
      <c r="BF271" s="512"/>
      <c r="BI271" s="512"/>
      <c r="BS271" s="515"/>
      <c r="BT271" s="515"/>
      <c r="BU271" s="523"/>
      <c r="BV271" s="523"/>
      <c r="BW271" s="523"/>
      <c r="BY271" s="523"/>
      <c r="BZ271" s="523"/>
      <c r="CA271" s="515"/>
      <c r="CD271" s="515"/>
      <c r="CG271" s="515"/>
    </row>
    <row r="272" spans="1:1024 1027:4096 4099:7168 7171:10240 10243:13312 13315:16366" ht="15" customHeight="1" x14ac:dyDescent="0.3">
      <c r="A272" s="460">
        <v>314</v>
      </c>
      <c r="B272" s="460" t="s">
        <v>977</v>
      </c>
      <c r="C272" s="460" t="s">
        <v>1032</v>
      </c>
      <c r="D272" s="460" t="s">
        <v>1113</v>
      </c>
      <c r="E272" s="460">
        <v>10</v>
      </c>
      <c r="F272" s="467"/>
      <c r="K272" s="458" t="s">
        <v>878</v>
      </c>
      <c r="L272" s="458" t="s">
        <v>879</v>
      </c>
      <c r="X272" s="483"/>
    </row>
    <row r="273" spans="1:85" ht="15" customHeight="1" x14ac:dyDescent="0.3">
      <c r="A273" s="460">
        <v>437</v>
      </c>
      <c r="B273" s="460" t="s">
        <v>1129</v>
      </c>
      <c r="C273" s="460" t="s">
        <v>1130</v>
      </c>
      <c r="D273" s="460" t="s">
        <v>1262</v>
      </c>
      <c r="E273" s="460">
        <v>64</v>
      </c>
      <c r="K273" s="458" t="s">
        <v>878</v>
      </c>
      <c r="L273" s="458" t="s">
        <v>879</v>
      </c>
      <c r="X273" s="483"/>
    </row>
    <row r="274" spans="1:85" ht="15" customHeight="1" x14ac:dyDescent="0.3">
      <c r="A274" s="460">
        <v>141</v>
      </c>
      <c r="B274" s="460" t="s">
        <v>624</v>
      </c>
      <c r="C274" s="460" t="s">
        <v>845</v>
      </c>
      <c r="D274" s="460" t="s">
        <v>742</v>
      </c>
      <c r="E274" s="460">
        <v>646</v>
      </c>
      <c r="F274" s="465">
        <v>87</v>
      </c>
      <c r="G274" s="460">
        <v>67</v>
      </c>
      <c r="H274" s="460">
        <v>429</v>
      </c>
      <c r="I274" s="460">
        <f>SUM(H274:H276)</f>
        <v>429</v>
      </c>
      <c r="J274" s="460">
        <f>SUM(E274:E276)</f>
        <v>720</v>
      </c>
      <c r="K274" s="506" t="s">
        <v>899</v>
      </c>
      <c r="L274" s="497" t="s">
        <v>900</v>
      </c>
      <c r="M274" s="498"/>
      <c r="O274" s="496"/>
      <c r="P274" s="496"/>
      <c r="Q274" s="496"/>
      <c r="R274" s="496"/>
      <c r="S274" s="496"/>
      <c r="T274" s="496"/>
      <c r="U274" s="496"/>
      <c r="V274" s="496"/>
      <c r="W274" s="496"/>
      <c r="X274" s="496"/>
      <c r="Z274" s="496"/>
      <c r="AA274" s="496"/>
      <c r="AB274" s="496"/>
      <c r="AC274" s="496"/>
      <c r="AD274" s="496"/>
      <c r="AE274" s="496"/>
      <c r="AF274" s="496"/>
      <c r="AG274" s="496"/>
      <c r="AH274" s="496"/>
      <c r="AI274" s="496"/>
      <c r="AJ274" s="496"/>
      <c r="AK274" s="496"/>
      <c r="AL274" s="496"/>
      <c r="AM274" s="496"/>
      <c r="AN274" s="496"/>
      <c r="AO274" s="496"/>
      <c r="AP274" s="496"/>
      <c r="AQ274" s="496"/>
      <c r="AR274" s="496"/>
      <c r="AS274" s="496"/>
      <c r="AT274" s="496"/>
      <c r="AU274" s="496"/>
      <c r="AV274" s="496"/>
      <c r="AW274" s="496"/>
      <c r="AX274" s="496"/>
      <c r="AY274" s="496"/>
      <c r="AZ274" s="496"/>
      <c r="BA274" s="496"/>
      <c r="BB274" s="496"/>
      <c r="BC274" s="496"/>
      <c r="BD274" s="496"/>
      <c r="BE274" s="496"/>
      <c r="BF274" s="496"/>
      <c r="BG274" s="496"/>
      <c r="BH274" s="496"/>
      <c r="BI274" s="496"/>
      <c r="BJ274" s="496"/>
      <c r="BK274" s="496"/>
      <c r="BL274" s="496"/>
      <c r="BM274" s="496"/>
      <c r="BN274" s="496"/>
      <c r="BO274" s="496"/>
      <c r="BP274" s="496"/>
      <c r="BQ274" s="496"/>
      <c r="BR274" s="496"/>
      <c r="BS274" s="496"/>
      <c r="BT274" s="496"/>
      <c r="BU274" s="496"/>
      <c r="BV274" s="496"/>
      <c r="BW274" s="496"/>
      <c r="BX274" s="496"/>
      <c r="BY274" s="496"/>
      <c r="BZ274" s="496"/>
      <c r="CA274" s="496"/>
      <c r="CB274" s="496"/>
      <c r="CC274" s="496"/>
      <c r="CD274" s="496"/>
      <c r="CE274" s="496"/>
      <c r="CF274" s="496"/>
      <c r="CG274" s="496"/>
    </row>
    <row r="275" spans="1:85" ht="15" customHeight="1" x14ac:dyDescent="0.3">
      <c r="A275" s="460">
        <v>243</v>
      </c>
      <c r="B275" s="460" t="s">
        <v>977</v>
      </c>
      <c r="C275" s="460" t="s">
        <v>1032</v>
      </c>
      <c r="D275" s="460" t="s">
        <v>1041</v>
      </c>
      <c r="E275" s="460">
        <v>10</v>
      </c>
      <c r="F275" s="467"/>
      <c r="K275" s="458" t="s">
        <v>899</v>
      </c>
      <c r="L275" s="458" t="s">
        <v>900</v>
      </c>
      <c r="X275" s="483"/>
    </row>
    <row r="276" spans="1:85" ht="15" customHeight="1" x14ac:dyDescent="0.3">
      <c r="A276" s="460">
        <v>372</v>
      </c>
      <c r="B276" s="460" t="s">
        <v>1129</v>
      </c>
      <c r="C276" s="460" t="s">
        <v>1130</v>
      </c>
      <c r="D276" s="460" t="s">
        <v>1186</v>
      </c>
      <c r="E276" s="460">
        <v>64</v>
      </c>
      <c r="K276" s="458" t="s">
        <v>899</v>
      </c>
      <c r="L276" s="458" t="s">
        <v>900</v>
      </c>
      <c r="X276" s="483"/>
      <c r="Y276" s="503"/>
    </row>
    <row r="277" spans="1:85" ht="15" customHeight="1" x14ac:dyDescent="0.3">
      <c r="A277" s="460">
        <v>98</v>
      </c>
      <c r="B277" s="460" t="s">
        <v>624</v>
      </c>
      <c r="C277" s="460" t="s">
        <v>784</v>
      </c>
      <c r="D277" s="460" t="s">
        <v>733</v>
      </c>
      <c r="E277" s="460">
        <v>763</v>
      </c>
      <c r="F277" s="465">
        <v>77</v>
      </c>
      <c r="G277" s="460">
        <v>84</v>
      </c>
      <c r="H277" s="460">
        <v>482</v>
      </c>
      <c r="I277" s="460">
        <f>SUM(H277:H279)</f>
        <v>482</v>
      </c>
      <c r="J277" s="460">
        <f>SUM(E277:E279)</f>
        <v>837</v>
      </c>
      <c r="K277" s="458" t="s">
        <v>1432</v>
      </c>
      <c r="L277" s="458" t="s">
        <v>831</v>
      </c>
      <c r="X277" s="483"/>
      <c r="Y277" s="502"/>
      <c r="Z277" s="513"/>
      <c r="AA277" s="514"/>
      <c r="AB277" s="514"/>
      <c r="AC277" s="514"/>
      <c r="AD277" s="514"/>
      <c r="AE277" s="502"/>
      <c r="AL277" s="512"/>
      <c r="BF277" s="512"/>
      <c r="BG277" s="512"/>
      <c r="BH277" s="512"/>
      <c r="BI277" s="512"/>
      <c r="BP277" s="517"/>
      <c r="BS277" s="515"/>
      <c r="BT277" s="515"/>
      <c r="BU277" s="523"/>
      <c r="BV277" s="523"/>
      <c r="BX277" s="523"/>
      <c r="BY277" s="523"/>
      <c r="BZ277" s="523"/>
      <c r="CA277" s="515"/>
      <c r="CD277" s="515"/>
      <c r="CE277" s="523"/>
      <c r="CF277" s="523"/>
      <c r="CG277" s="515"/>
    </row>
    <row r="278" spans="1:85" ht="15" customHeight="1" x14ac:dyDescent="0.3">
      <c r="A278" s="460">
        <v>254</v>
      </c>
      <c r="B278" s="460" t="s">
        <v>977</v>
      </c>
      <c r="C278" s="460" t="s">
        <v>978</v>
      </c>
      <c r="D278" s="460" t="s">
        <v>1052</v>
      </c>
      <c r="E278" s="460">
        <v>10</v>
      </c>
      <c r="F278" s="467"/>
      <c r="K278" s="458" t="s">
        <v>1432</v>
      </c>
      <c r="L278" s="458" t="s">
        <v>831</v>
      </c>
      <c r="X278" s="483"/>
    </row>
    <row r="279" spans="1:85" ht="15" customHeight="1" x14ac:dyDescent="0.3">
      <c r="A279" s="460">
        <v>421</v>
      </c>
      <c r="B279" s="460" t="s">
        <v>1129</v>
      </c>
      <c r="C279" s="460" t="s">
        <v>1130</v>
      </c>
      <c r="D279" s="460" t="s">
        <v>1243</v>
      </c>
      <c r="E279" s="460">
        <v>64</v>
      </c>
      <c r="K279" s="458" t="s">
        <v>1432</v>
      </c>
      <c r="L279" s="458" t="s">
        <v>831</v>
      </c>
      <c r="X279" s="483"/>
    </row>
    <row r="280" spans="1:85" ht="15" customHeight="1" x14ac:dyDescent="0.3">
      <c r="A280" s="460">
        <v>93</v>
      </c>
      <c r="B280" s="460" t="s">
        <v>624</v>
      </c>
      <c r="C280" s="460" t="s">
        <v>784</v>
      </c>
      <c r="D280" s="460" t="s">
        <v>718</v>
      </c>
      <c r="E280" s="460">
        <v>756</v>
      </c>
      <c r="F280" s="465">
        <v>77</v>
      </c>
      <c r="G280" s="460">
        <v>84</v>
      </c>
      <c r="H280" s="460">
        <v>442</v>
      </c>
      <c r="I280" s="460">
        <f>SUM(H280)</f>
        <v>442</v>
      </c>
      <c r="J280" s="460">
        <f>SUM(E280)</f>
        <v>756</v>
      </c>
      <c r="K280" s="499" t="s">
        <v>824</v>
      </c>
      <c r="L280" s="497"/>
      <c r="M280" s="498"/>
      <c r="O280" s="496"/>
      <c r="P280" s="496"/>
      <c r="Q280" s="496"/>
      <c r="R280" s="496"/>
      <c r="S280" s="496"/>
      <c r="T280" s="496"/>
      <c r="U280" s="496"/>
      <c r="V280" s="496"/>
      <c r="W280" s="496"/>
      <c r="X280" s="496"/>
      <c r="Z280" s="496"/>
      <c r="AA280" s="496"/>
      <c r="AB280" s="496"/>
      <c r="AC280" s="496"/>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6"/>
      <c r="AY280" s="496"/>
      <c r="AZ280" s="496"/>
      <c r="BA280" s="496"/>
      <c r="BB280" s="496"/>
      <c r="BC280" s="496"/>
      <c r="BD280" s="496"/>
      <c r="BE280" s="496"/>
      <c r="BF280" s="496"/>
      <c r="BG280" s="496"/>
      <c r="BH280" s="496"/>
      <c r="BI280" s="496"/>
      <c r="BJ280" s="496"/>
      <c r="BK280" s="496"/>
      <c r="BL280" s="496"/>
      <c r="BM280" s="496"/>
      <c r="BN280" s="496"/>
      <c r="BO280" s="496"/>
      <c r="BP280" s="496"/>
      <c r="BQ280" s="496"/>
      <c r="BR280" s="496"/>
      <c r="BS280" s="496"/>
      <c r="BT280" s="496"/>
      <c r="BU280" s="496"/>
      <c r="BV280" s="496"/>
      <c r="BW280" s="496"/>
      <c r="BX280" s="496"/>
      <c r="BY280" s="496"/>
      <c r="BZ280" s="496"/>
      <c r="CA280" s="496"/>
      <c r="CB280" s="496"/>
      <c r="CC280" s="496"/>
      <c r="CD280" s="496"/>
      <c r="CE280" s="496"/>
      <c r="CF280" s="496"/>
      <c r="CG280" s="496"/>
    </row>
    <row r="281" spans="1:85" ht="15" customHeight="1" x14ac:dyDescent="0.3">
      <c r="A281" s="460">
        <v>153</v>
      </c>
      <c r="B281" s="460" t="s">
        <v>906</v>
      </c>
      <c r="C281" s="460" t="s">
        <v>907</v>
      </c>
      <c r="D281" s="460" t="s">
        <v>925</v>
      </c>
      <c r="E281" s="460">
        <v>124</v>
      </c>
      <c r="F281" s="465">
        <v>16</v>
      </c>
      <c r="G281" s="460">
        <v>12</v>
      </c>
      <c r="I281" s="460">
        <f>SUM(H281)</f>
        <v>0</v>
      </c>
      <c r="J281" s="460">
        <f>SUM(E281)</f>
        <v>124</v>
      </c>
      <c r="K281" s="499" t="s">
        <v>926</v>
      </c>
      <c r="L281" s="497" t="s">
        <v>927</v>
      </c>
      <c r="M281" s="498"/>
      <c r="O281" s="496"/>
      <c r="P281" s="496"/>
      <c r="Q281" s="496"/>
      <c r="R281" s="496"/>
      <c r="S281" s="496"/>
      <c r="T281" s="535"/>
      <c r="U281" s="496"/>
      <c r="V281" s="496"/>
      <c r="W281" s="496"/>
      <c r="X281" s="496"/>
      <c r="Z281" s="496"/>
      <c r="AA281" s="496"/>
      <c r="AB281" s="496"/>
      <c r="AC281" s="496"/>
      <c r="AD281" s="496"/>
      <c r="AE281" s="496"/>
      <c r="AF281" s="496"/>
      <c r="AG281" s="496"/>
      <c r="AH281" s="496"/>
      <c r="AI281" s="496"/>
      <c r="AJ281" s="496"/>
      <c r="AK281" s="496"/>
      <c r="AL281" s="496"/>
      <c r="AM281" s="496"/>
      <c r="AN281" s="496"/>
      <c r="AO281" s="496"/>
      <c r="AP281" s="496"/>
      <c r="AQ281" s="496"/>
      <c r="AR281" s="496"/>
      <c r="AS281" s="496"/>
      <c r="AT281" s="496"/>
      <c r="AU281" s="496"/>
      <c r="AV281" s="496"/>
      <c r="AW281" s="496"/>
      <c r="AX281" s="496"/>
      <c r="AY281" s="496"/>
      <c r="AZ281" s="496"/>
      <c r="BA281" s="496"/>
      <c r="BB281" s="496"/>
      <c r="BC281" s="496"/>
      <c r="BD281" s="496"/>
      <c r="BE281" s="496"/>
      <c r="BF281" s="496"/>
      <c r="BG281" s="496"/>
      <c r="BH281" s="496"/>
      <c r="BI281" s="496"/>
      <c r="BJ281" s="496"/>
      <c r="BK281" s="496"/>
      <c r="BL281" s="496"/>
      <c r="BM281" s="496"/>
      <c r="BN281" s="496"/>
      <c r="BO281" s="496"/>
      <c r="BP281" s="496"/>
      <c r="BQ281" s="496"/>
      <c r="BR281" s="496"/>
      <c r="BS281" s="496"/>
      <c r="BT281" s="496"/>
      <c r="BU281" s="496"/>
      <c r="BV281" s="496"/>
      <c r="BW281" s="496"/>
      <c r="BX281" s="496"/>
      <c r="BY281" s="496"/>
      <c r="BZ281" s="496"/>
      <c r="CA281" s="496"/>
      <c r="CB281" s="496"/>
      <c r="CC281" s="496"/>
      <c r="CD281" s="496"/>
      <c r="CE281" s="496"/>
      <c r="CF281" s="496"/>
      <c r="CG281" s="496"/>
    </row>
    <row r="282" spans="1:85" ht="15" customHeight="1" x14ac:dyDescent="0.3">
      <c r="A282" s="460">
        <v>23</v>
      </c>
      <c r="B282" s="460" t="s">
        <v>624</v>
      </c>
      <c r="C282" s="460" t="s">
        <v>625</v>
      </c>
      <c r="D282" s="460" t="s">
        <v>690</v>
      </c>
      <c r="E282" s="460">
        <v>567</v>
      </c>
      <c r="F282" s="465">
        <v>62</v>
      </c>
      <c r="G282" s="460">
        <v>68</v>
      </c>
      <c r="H282" s="460">
        <v>192</v>
      </c>
      <c r="I282" s="460">
        <f>SUM(H282:H284)</f>
        <v>192</v>
      </c>
      <c r="J282" s="460">
        <f>SUM(E282:E284)</f>
        <v>641</v>
      </c>
      <c r="K282" s="499" t="s">
        <v>691</v>
      </c>
      <c r="L282" s="497" t="s">
        <v>692</v>
      </c>
      <c r="M282" s="498"/>
      <c r="O282" s="496"/>
      <c r="P282" s="496"/>
      <c r="Q282" s="496"/>
      <c r="R282" s="496"/>
      <c r="S282" s="496"/>
      <c r="T282" s="535"/>
      <c r="U282" s="496"/>
      <c r="V282" s="496"/>
      <c r="W282" s="496"/>
      <c r="X282" s="496"/>
      <c r="Z282" s="496"/>
      <c r="AA282" s="496"/>
      <c r="AB282" s="496"/>
      <c r="AC282" s="496"/>
      <c r="AD282" s="496"/>
      <c r="AE282" s="496"/>
      <c r="AF282" s="496"/>
      <c r="AG282" s="496"/>
      <c r="AH282" s="496"/>
      <c r="AI282" s="496"/>
      <c r="AJ282" s="496"/>
      <c r="AK282" s="496"/>
      <c r="AL282" s="496"/>
      <c r="AM282" s="496"/>
      <c r="AN282" s="496"/>
      <c r="AO282" s="496"/>
      <c r="AP282" s="496"/>
      <c r="AQ282" s="496"/>
      <c r="AR282" s="496"/>
      <c r="AS282" s="496"/>
      <c r="AT282" s="496"/>
      <c r="AU282" s="496"/>
      <c r="AV282" s="496"/>
      <c r="AW282" s="496"/>
      <c r="AX282" s="496"/>
      <c r="AY282" s="496"/>
      <c r="AZ282" s="496"/>
      <c r="BA282" s="496"/>
      <c r="BB282" s="496"/>
      <c r="BC282" s="496"/>
      <c r="BD282" s="496"/>
      <c r="BE282" s="496"/>
      <c r="BF282" s="496"/>
      <c r="BG282" s="496"/>
      <c r="BH282" s="496"/>
      <c r="BI282" s="496"/>
      <c r="BJ282" s="496"/>
      <c r="BK282" s="496"/>
      <c r="BL282" s="496"/>
      <c r="BM282" s="496"/>
      <c r="BN282" s="496"/>
      <c r="BO282" s="496"/>
      <c r="BP282" s="496"/>
      <c r="BQ282" s="496"/>
      <c r="BR282" s="496"/>
      <c r="BS282" s="496"/>
      <c r="BT282" s="496"/>
      <c r="BU282" s="496"/>
      <c r="BV282" s="496"/>
      <c r="BW282" s="496"/>
      <c r="BX282" s="496"/>
      <c r="BY282" s="496"/>
      <c r="BZ282" s="496"/>
      <c r="CA282" s="496"/>
      <c r="CB282" s="496"/>
      <c r="CC282" s="496"/>
      <c r="CD282" s="496"/>
      <c r="CE282" s="496"/>
      <c r="CF282" s="496"/>
      <c r="CG282" s="496"/>
    </row>
    <row r="283" spans="1:85" ht="15" customHeight="1" x14ac:dyDescent="0.3">
      <c r="A283" s="460">
        <v>203</v>
      </c>
      <c r="B283" s="460" t="s">
        <v>977</v>
      </c>
      <c r="C283" s="460" t="s">
        <v>978</v>
      </c>
      <c r="D283" s="460" t="s">
        <v>997</v>
      </c>
      <c r="E283" s="460">
        <v>10</v>
      </c>
      <c r="F283" s="467"/>
      <c r="K283" s="458" t="s">
        <v>691</v>
      </c>
      <c r="L283" s="458" t="s">
        <v>692</v>
      </c>
      <c r="X283" s="483"/>
    </row>
    <row r="284" spans="1:85" ht="15" customHeight="1" x14ac:dyDescent="0.3">
      <c r="A284" s="460">
        <v>453</v>
      </c>
      <c r="B284" s="460" t="s">
        <v>1129</v>
      </c>
      <c r="C284" s="460" t="s">
        <v>1130</v>
      </c>
      <c r="D284" s="460" t="s">
        <v>1284</v>
      </c>
      <c r="E284" s="460">
        <v>64</v>
      </c>
      <c r="K284" s="458" t="s">
        <v>691</v>
      </c>
      <c r="L284" s="458" t="s">
        <v>692</v>
      </c>
      <c r="X284" s="483"/>
      <c r="Y284" s="503"/>
    </row>
    <row r="285" spans="1:85" ht="15" customHeight="1" x14ac:dyDescent="0.3">
      <c r="A285" s="460">
        <v>6</v>
      </c>
      <c r="B285" s="460" t="s">
        <v>624</v>
      </c>
      <c r="C285" s="460" t="s">
        <v>625</v>
      </c>
      <c r="D285" s="460" t="s">
        <v>641</v>
      </c>
      <c r="E285" s="460">
        <v>562</v>
      </c>
      <c r="F285" s="465">
        <v>57</v>
      </c>
      <c r="G285" s="460">
        <v>65</v>
      </c>
      <c r="H285" s="460">
        <v>121</v>
      </c>
      <c r="I285" s="460">
        <f>SUM(H285:H288)</f>
        <v>121</v>
      </c>
      <c r="J285" s="460">
        <f>SUM(E285:E288)</f>
        <v>700</v>
      </c>
      <c r="K285" s="499" t="s">
        <v>642</v>
      </c>
      <c r="L285" s="497" t="s">
        <v>643</v>
      </c>
      <c r="M285" s="498"/>
      <c r="O285" s="496"/>
      <c r="P285" s="496"/>
      <c r="Q285" s="496"/>
      <c r="R285" s="496"/>
      <c r="S285" s="496"/>
      <c r="T285" s="535"/>
      <c r="U285" s="496"/>
      <c r="V285" s="496"/>
      <c r="W285" s="496"/>
      <c r="X285" s="496"/>
      <c r="Z285" s="496"/>
      <c r="AA285" s="496"/>
      <c r="AB285" s="496"/>
      <c r="AC285" s="496"/>
      <c r="AD285" s="496"/>
      <c r="AE285" s="496"/>
      <c r="AF285" s="496"/>
      <c r="AG285" s="496"/>
      <c r="AH285" s="496"/>
      <c r="AI285" s="496"/>
      <c r="AJ285" s="496"/>
      <c r="AK285" s="496"/>
      <c r="AL285" s="496"/>
      <c r="AM285" s="496"/>
      <c r="AN285" s="496"/>
      <c r="AO285" s="496"/>
      <c r="AP285" s="496"/>
      <c r="AQ285" s="496"/>
      <c r="AR285" s="496"/>
      <c r="AS285" s="496"/>
      <c r="AT285" s="496"/>
      <c r="AU285" s="496"/>
      <c r="AV285" s="496"/>
      <c r="AW285" s="496"/>
      <c r="AX285" s="496"/>
      <c r="AY285" s="496"/>
      <c r="AZ285" s="496"/>
      <c r="BA285" s="496"/>
      <c r="BB285" s="496"/>
      <c r="BC285" s="496"/>
      <c r="BD285" s="496"/>
      <c r="BE285" s="496"/>
      <c r="BF285" s="496"/>
      <c r="BG285" s="496"/>
      <c r="BH285" s="496"/>
      <c r="BI285" s="496"/>
      <c r="BJ285" s="496"/>
      <c r="BK285" s="496"/>
      <c r="BL285" s="496"/>
      <c r="BM285" s="496"/>
      <c r="BN285" s="496"/>
      <c r="BO285" s="496"/>
      <c r="BP285" s="496"/>
      <c r="BQ285" s="496"/>
      <c r="BR285" s="496"/>
      <c r="BS285" s="496"/>
      <c r="BT285" s="496"/>
      <c r="BU285" s="496"/>
      <c r="BV285" s="496"/>
      <c r="BW285" s="496"/>
      <c r="BX285" s="496"/>
      <c r="BY285" s="496"/>
      <c r="BZ285" s="496"/>
      <c r="CA285" s="496"/>
      <c r="CB285" s="496"/>
      <c r="CC285" s="496"/>
      <c r="CD285" s="496"/>
      <c r="CE285" s="496"/>
      <c r="CF285" s="496"/>
      <c r="CG285" s="496"/>
    </row>
    <row r="286" spans="1:85" ht="15" customHeight="1" x14ac:dyDescent="0.3">
      <c r="A286" s="460">
        <v>227</v>
      </c>
      <c r="B286" s="460" t="s">
        <v>977</v>
      </c>
      <c r="C286" s="460" t="s">
        <v>1010</v>
      </c>
      <c r="D286" s="460" t="s">
        <v>1023</v>
      </c>
      <c r="E286" s="460">
        <v>10</v>
      </c>
      <c r="F286" s="467"/>
      <c r="K286" s="458" t="s">
        <v>642</v>
      </c>
      <c r="L286" s="458" t="s">
        <v>643</v>
      </c>
      <c r="X286" s="483"/>
    </row>
    <row r="287" spans="1:85" ht="15" customHeight="1" x14ac:dyDescent="0.3">
      <c r="A287" s="460">
        <v>334</v>
      </c>
      <c r="B287" s="460" t="s">
        <v>1129</v>
      </c>
      <c r="C287" s="460" t="s">
        <v>1130</v>
      </c>
      <c r="D287" s="460" t="s">
        <v>1136</v>
      </c>
      <c r="E287" s="460">
        <v>64</v>
      </c>
      <c r="K287" s="458" t="s">
        <v>642</v>
      </c>
      <c r="L287" s="458" t="s">
        <v>643</v>
      </c>
      <c r="X287" s="483"/>
    </row>
    <row r="288" spans="1:85" ht="15" customHeight="1" x14ac:dyDescent="0.3">
      <c r="A288" s="460">
        <v>383</v>
      </c>
      <c r="B288" s="460" t="s">
        <v>1129</v>
      </c>
      <c r="C288" s="460" t="s">
        <v>1130</v>
      </c>
      <c r="D288" s="460" t="s">
        <v>1199</v>
      </c>
      <c r="E288" s="460">
        <v>64</v>
      </c>
      <c r="K288" s="458" t="s">
        <v>642</v>
      </c>
      <c r="L288" s="458" t="s">
        <v>643</v>
      </c>
      <c r="X288" s="483"/>
    </row>
    <row r="289" spans="1:2046 2049:7168 7171:11263 11266:15358 15361:16366" ht="15" customHeight="1" x14ac:dyDescent="0.3">
      <c r="A289" s="467">
        <v>2</v>
      </c>
      <c r="B289" s="467" t="s">
        <v>624</v>
      </c>
      <c r="C289" s="467" t="s">
        <v>625</v>
      </c>
      <c r="D289" s="467" t="s">
        <v>629</v>
      </c>
      <c r="E289" s="467">
        <v>872</v>
      </c>
      <c r="F289" s="465">
        <v>106</v>
      </c>
      <c r="G289" s="467">
        <v>105</v>
      </c>
      <c r="H289" s="467">
        <v>195</v>
      </c>
      <c r="I289" s="467">
        <f>SUM(H289:H291)</f>
        <v>195</v>
      </c>
      <c r="J289" s="467">
        <f>SUM(E289:E291)</f>
        <v>946</v>
      </c>
      <c r="K289" s="526" t="s">
        <v>630</v>
      </c>
      <c r="L289" s="527" t="s">
        <v>631</v>
      </c>
      <c r="M289" s="528"/>
      <c r="N289" s="467"/>
      <c r="O289" s="529"/>
      <c r="P289" s="529"/>
      <c r="Q289" s="529"/>
      <c r="R289" s="529"/>
      <c r="S289" s="529"/>
      <c r="T289" s="536"/>
      <c r="U289" s="529"/>
      <c r="V289" s="529"/>
      <c r="W289" s="529"/>
      <c r="X289" s="529"/>
      <c r="Y289" s="543"/>
      <c r="Z289" s="529"/>
      <c r="AA289" s="529"/>
      <c r="AB289" s="529"/>
      <c r="AC289" s="529"/>
      <c r="AD289" s="529"/>
      <c r="AE289" s="529"/>
      <c r="AF289" s="529"/>
      <c r="AG289" s="529"/>
      <c r="AH289" s="529"/>
      <c r="AI289" s="529"/>
      <c r="AJ289" s="529"/>
      <c r="AK289" s="529"/>
      <c r="AL289" s="529"/>
      <c r="AM289" s="529"/>
      <c r="AN289" s="529"/>
      <c r="AO289" s="529"/>
      <c r="AP289" s="529"/>
      <c r="AQ289" s="529"/>
      <c r="AR289" s="529"/>
      <c r="AS289" s="529"/>
      <c r="AT289" s="529"/>
      <c r="AU289" s="529"/>
      <c r="AV289" s="529"/>
      <c r="AW289" s="529"/>
      <c r="AX289" s="529"/>
      <c r="AY289" s="529"/>
      <c r="AZ289" s="529"/>
      <c r="BA289" s="529"/>
      <c r="BB289" s="529"/>
      <c r="BC289" s="529"/>
      <c r="BD289" s="529"/>
      <c r="BE289" s="529"/>
      <c r="BF289" s="529"/>
      <c r="BG289" s="529"/>
      <c r="BH289" s="529"/>
      <c r="BI289" s="529"/>
      <c r="BJ289" s="529"/>
      <c r="BK289" s="529"/>
      <c r="BL289" s="529"/>
      <c r="BM289" s="529"/>
      <c r="BN289" s="529"/>
      <c r="BO289" s="529"/>
      <c r="BP289" s="529"/>
      <c r="BQ289" s="529"/>
      <c r="BR289" s="529"/>
      <c r="BS289" s="529"/>
      <c r="BT289" s="529"/>
      <c r="BU289" s="529"/>
      <c r="BV289" s="529"/>
      <c r="BW289" s="529"/>
      <c r="BX289" s="529"/>
      <c r="BY289" s="529"/>
      <c r="BZ289" s="529"/>
      <c r="CA289" s="529"/>
      <c r="CB289" s="529"/>
      <c r="CC289" s="529"/>
      <c r="CD289" s="529"/>
      <c r="CE289" s="529"/>
      <c r="CF289" s="529"/>
      <c r="CG289" s="529"/>
      <c r="CH289" s="468"/>
      <c r="CI289" s="468"/>
      <c r="CJ289" s="468"/>
    </row>
    <row r="290" spans="1:2046 2049:7168 7171:11263 11266:15358 15361:16366" ht="15" customHeight="1" x14ac:dyDescent="0.3">
      <c r="A290" s="460">
        <v>205</v>
      </c>
      <c r="B290" s="460" t="s">
        <v>977</v>
      </c>
      <c r="C290" s="460" t="s">
        <v>978</v>
      </c>
      <c r="D290" s="460" t="s">
        <v>999</v>
      </c>
      <c r="E290" s="460">
        <v>10</v>
      </c>
      <c r="F290" s="467"/>
      <c r="K290" s="458" t="s">
        <v>630</v>
      </c>
      <c r="L290" s="458" t="s">
        <v>631</v>
      </c>
      <c r="X290" s="483"/>
    </row>
    <row r="291" spans="1:2046 2049:7168 7171:11263 11266:15358 15361:16366" ht="15" customHeight="1" x14ac:dyDescent="0.3">
      <c r="A291" s="460">
        <v>420</v>
      </c>
      <c r="B291" s="460" t="s">
        <v>1129</v>
      </c>
      <c r="C291" s="460" t="s">
        <v>1130</v>
      </c>
      <c r="D291" s="460" t="s">
        <v>1242</v>
      </c>
      <c r="E291" s="460">
        <v>64</v>
      </c>
      <c r="K291" s="458" t="s">
        <v>630</v>
      </c>
      <c r="L291" s="458" t="s">
        <v>631</v>
      </c>
      <c r="X291" s="483"/>
    </row>
    <row r="292" spans="1:2046 2049:7168 7171:11263 11266:15358 15361:16366" ht="15" customHeight="1" x14ac:dyDescent="0.3">
      <c r="A292" s="460">
        <v>118</v>
      </c>
      <c r="B292" s="460" t="s">
        <v>624</v>
      </c>
      <c r="C292" s="460" t="s">
        <v>845</v>
      </c>
      <c r="D292" s="460" t="s">
        <v>664</v>
      </c>
      <c r="E292" s="460">
        <v>291</v>
      </c>
      <c r="F292" s="465">
        <v>30</v>
      </c>
      <c r="G292" s="460">
        <v>31</v>
      </c>
      <c r="H292" s="460">
        <v>125</v>
      </c>
      <c r="I292" s="460">
        <f>SUM(H292:H293)</f>
        <v>125</v>
      </c>
      <c r="J292" s="460">
        <f>SUM(E292:E293)</f>
        <v>301</v>
      </c>
      <c r="K292" s="506" t="s">
        <v>866</v>
      </c>
      <c r="L292" s="497" t="s">
        <v>838</v>
      </c>
      <c r="M292" s="498"/>
      <c r="O292" s="496"/>
      <c r="P292" s="496"/>
      <c r="Q292" s="496"/>
      <c r="R292" s="496"/>
      <c r="S292" s="496"/>
      <c r="T292" s="535"/>
      <c r="U292" s="496"/>
      <c r="V292" s="496"/>
      <c r="W292" s="496"/>
      <c r="X292" s="496"/>
      <c r="Y292" s="503"/>
      <c r="Z292" s="496"/>
      <c r="AA292" s="496"/>
      <c r="AB292" s="496"/>
      <c r="AC292" s="496"/>
      <c r="AD292" s="496"/>
      <c r="AE292" s="496"/>
      <c r="AF292" s="496"/>
      <c r="AG292" s="496"/>
      <c r="AH292" s="496"/>
      <c r="AI292" s="496"/>
      <c r="AJ292" s="496"/>
      <c r="AK292" s="496"/>
      <c r="AL292" s="496"/>
      <c r="AM292" s="496"/>
      <c r="AN292" s="496"/>
      <c r="AO292" s="496"/>
      <c r="AP292" s="496"/>
      <c r="AQ292" s="496"/>
      <c r="AR292" s="496"/>
      <c r="AS292" s="496"/>
      <c r="AT292" s="496"/>
      <c r="AU292" s="496"/>
      <c r="AV292" s="496"/>
      <c r="AW292" s="496"/>
      <c r="AX292" s="496"/>
      <c r="AY292" s="496"/>
      <c r="AZ292" s="496"/>
      <c r="BA292" s="496"/>
      <c r="BB292" s="496"/>
      <c r="BC292" s="496"/>
      <c r="BD292" s="496"/>
      <c r="BE292" s="496"/>
      <c r="BF292" s="496"/>
      <c r="BG292" s="496"/>
      <c r="BH292" s="496"/>
      <c r="BI292" s="496"/>
      <c r="BJ292" s="496"/>
      <c r="BK292" s="496"/>
      <c r="BL292" s="496"/>
      <c r="BM292" s="496"/>
      <c r="BN292" s="496"/>
      <c r="BO292" s="496"/>
      <c r="BP292" s="496"/>
      <c r="BQ292" s="496"/>
      <c r="BR292" s="496"/>
      <c r="BS292" s="496"/>
      <c r="BT292" s="496"/>
      <c r="BU292" s="496"/>
      <c r="BV292" s="496"/>
      <c r="BW292" s="496"/>
      <c r="BX292" s="496"/>
      <c r="BY292" s="496"/>
      <c r="BZ292" s="496"/>
      <c r="CA292" s="496"/>
      <c r="CB292" s="496"/>
      <c r="CC292" s="496"/>
      <c r="CD292" s="496"/>
      <c r="CE292" s="496"/>
      <c r="CF292" s="496"/>
      <c r="CG292" s="496"/>
    </row>
    <row r="293" spans="1:2046 2049:7168 7171:11263 11266:15358 15361:16366" ht="15" customHeight="1" x14ac:dyDescent="0.3">
      <c r="A293" s="460">
        <v>326</v>
      </c>
      <c r="B293" s="460" t="s">
        <v>977</v>
      </c>
      <c r="C293" s="460" t="s">
        <v>1032</v>
      </c>
      <c r="D293" s="460" t="s">
        <v>1125</v>
      </c>
      <c r="E293" s="460">
        <v>10</v>
      </c>
      <c r="F293" s="467"/>
      <c r="K293" s="458" t="s">
        <v>866</v>
      </c>
      <c r="L293" s="458" t="s">
        <v>838</v>
      </c>
      <c r="X293" s="483"/>
    </row>
    <row r="294" spans="1:2046 2049:7168 7171:11263 11266:15358 15361:16366" ht="15" customHeight="1" x14ac:dyDescent="0.3">
      <c r="A294" s="460">
        <v>144</v>
      </c>
      <c r="B294" s="460" t="s">
        <v>624</v>
      </c>
      <c r="C294" s="460" t="s">
        <v>901</v>
      </c>
      <c r="D294" s="460" t="s">
        <v>661</v>
      </c>
      <c r="E294" s="460">
        <v>859</v>
      </c>
      <c r="F294" s="465">
        <v>92</v>
      </c>
      <c r="G294" s="460">
        <v>96</v>
      </c>
      <c r="H294" s="460">
        <v>2668</v>
      </c>
      <c r="I294" s="460">
        <f>SUM(H294:H296)</f>
        <v>2668</v>
      </c>
      <c r="J294" s="460">
        <f>SUM(E294:E296)</f>
        <v>933</v>
      </c>
      <c r="K294" s="458" t="s">
        <v>904</v>
      </c>
      <c r="L294" s="458" t="s">
        <v>805</v>
      </c>
      <c r="N294" s="512"/>
      <c r="O294" s="512"/>
      <c r="P294" s="512"/>
      <c r="R294" s="512"/>
      <c r="S294" s="512"/>
      <c r="T294" s="512"/>
      <c r="U294" s="512"/>
      <c r="V294" s="512"/>
      <c r="X294" s="483"/>
      <c r="Y294" s="502"/>
      <c r="Z294" s="502"/>
      <c r="AA294" s="514"/>
      <c r="AB294" s="514"/>
      <c r="AC294" s="514"/>
      <c r="AD294" s="514"/>
      <c r="AE294" s="513"/>
      <c r="AF294" s="512"/>
      <c r="AL294" s="512"/>
      <c r="BC294" s="512"/>
      <c r="BD294" s="512"/>
      <c r="BE294" s="512"/>
      <c r="BF294" s="512"/>
      <c r="BG294" s="512"/>
      <c r="BH294" s="512"/>
      <c r="BI294" s="512"/>
      <c r="BM294" s="515"/>
      <c r="BN294" s="512"/>
      <c r="BV294" s="515"/>
      <c r="BY294" s="523"/>
      <c r="BZ294" s="517"/>
      <c r="CA294" s="517"/>
      <c r="CE294" s="523"/>
      <c r="CF294" s="523"/>
      <c r="CG294" s="523"/>
    </row>
    <row r="295" spans="1:2046 2049:7168 7171:11263 11266:15358 15361:16366" ht="15" customHeight="1" x14ac:dyDescent="0.3">
      <c r="A295" s="460">
        <v>246</v>
      </c>
      <c r="B295" s="460" t="s">
        <v>977</v>
      </c>
      <c r="C295" s="460" t="s">
        <v>1032</v>
      </c>
      <c r="D295" s="460" t="s">
        <v>1044</v>
      </c>
      <c r="E295" s="460">
        <v>10</v>
      </c>
      <c r="F295" s="467"/>
      <c r="K295" s="458" t="s">
        <v>904</v>
      </c>
      <c r="L295" s="458" t="s">
        <v>805</v>
      </c>
      <c r="X295" s="483"/>
    </row>
    <row r="296" spans="1:2046 2049:7168 7171:11263 11266:15358 15361:16366" ht="15" customHeight="1" x14ac:dyDescent="0.3">
      <c r="A296" s="460">
        <v>336</v>
      </c>
      <c r="B296" s="460" t="s">
        <v>1129</v>
      </c>
      <c r="C296" s="460" t="s">
        <v>1130</v>
      </c>
      <c r="D296" s="460" t="s">
        <v>1138</v>
      </c>
      <c r="E296" s="460">
        <v>64</v>
      </c>
      <c r="K296" s="458" t="s">
        <v>904</v>
      </c>
      <c r="L296" s="458" t="s">
        <v>805</v>
      </c>
      <c r="X296" s="483"/>
      <c r="Y296" s="467"/>
    </row>
    <row r="297" spans="1:2046 2049:7168 7171:11263 11266:15358 15361:16366" ht="15" customHeight="1" x14ac:dyDescent="0.3">
      <c r="A297" s="460">
        <v>97</v>
      </c>
      <c r="B297" s="460" t="s">
        <v>624</v>
      </c>
      <c r="C297" s="460" t="s">
        <v>784</v>
      </c>
      <c r="D297" s="460" t="s">
        <v>732</v>
      </c>
      <c r="E297" s="460">
        <v>426</v>
      </c>
      <c r="F297" s="465">
        <v>40</v>
      </c>
      <c r="G297" s="460">
        <v>43</v>
      </c>
      <c r="H297" s="460">
        <v>246</v>
      </c>
      <c r="I297" s="460">
        <f>SUM(H297:H298)</f>
        <v>246</v>
      </c>
      <c r="J297" s="460">
        <f>SUM(E297:E298)</f>
        <v>436</v>
      </c>
      <c r="K297" s="499" t="s">
        <v>828</v>
      </c>
      <c r="L297" s="497" t="s">
        <v>829</v>
      </c>
      <c r="M297" s="498"/>
      <c r="O297" s="496"/>
      <c r="P297" s="496"/>
      <c r="Q297" s="496"/>
      <c r="R297" s="496"/>
      <c r="S297" s="496"/>
      <c r="T297" s="535"/>
      <c r="U297" s="496"/>
      <c r="V297" s="496"/>
      <c r="W297" s="496"/>
      <c r="X297" s="496"/>
      <c r="Z297" s="496"/>
      <c r="AA297" s="496"/>
      <c r="AB297" s="496"/>
      <c r="AC297" s="496"/>
      <c r="AD297" s="496"/>
      <c r="AE297" s="496"/>
      <c r="AF297" s="496"/>
      <c r="AG297" s="496"/>
      <c r="AH297" s="496"/>
      <c r="AI297" s="496"/>
      <c r="AJ297" s="496"/>
      <c r="AK297" s="496"/>
      <c r="AL297" s="496"/>
      <c r="AM297" s="496"/>
      <c r="AN297" s="496"/>
      <c r="AO297" s="496"/>
      <c r="AP297" s="496"/>
      <c r="AQ297" s="496"/>
      <c r="AR297" s="496"/>
      <c r="AS297" s="496"/>
      <c r="AT297" s="496"/>
      <c r="AU297" s="496"/>
      <c r="AV297" s="496"/>
      <c r="AW297" s="496"/>
      <c r="AX297" s="496"/>
      <c r="AY297" s="496"/>
      <c r="AZ297" s="496"/>
      <c r="BA297" s="496"/>
      <c r="BB297" s="496"/>
      <c r="BC297" s="496"/>
      <c r="BD297" s="496"/>
      <c r="BE297" s="496"/>
      <c r="BF297" s="496"/>
      <c r="BG297" s="496"/>
      <c r="BH297" s="496"/>
      <c r="BI297" s="496"/>
      <c r="BJ297" s="496"/>
      <c r="BK297" s="496"/>
      <c r="BL297" s="496"/>
      <c r="BM297" s="496"/>
      <c r="BN297" s="496"/>
      <c r="BO297" s="496"/>
      <c r="BP297" s="496"/>
      <c r="BQ297" s="496"/>
      <c r="BR297" s="496"/>
      <c r="BS297" s="496"/>
      <c r="BT297" s="496"/>
      <c r="BU297" s="496"/>
      <c r="BV297" s="496"/>
      <c r="BW297" s="496"/>
      <c r="BX297" s="496"/>
      <c r="BY297" s="496"/>
      <c r="BZ297" s="496"/>
      <c r="CA297" s="496"/>
      <c r="CB297" s="496"/>
      <c r="CC297" s="496"/>
      <c r="CD297" s="496"/>
      <c r="CE297" s="496"/>
      <c r="CF297" s="496"/>
      <c r="CG297" s="496"/>
    </row>
    <row r="298" spans="1:2046 2049:7168 7171:11263 11266:15358 15361:16366" ht="15" customHeight="1" x14ac:dyDescent="0.3">
      <c r="A298" s="460">
        <v>262</v>
      </c>
      <c r="B298" s="460" t="s">
        <v>977</v>
      </c>
      <c r="C298" s="460" t="s">
        <v>978</v>
      </c>
      <c r="D298" s="460" t="s">
        <v>1061</v>
      </c>
      <c r="E298" s="460">
        <v>10</v>
      </c>
      <c r="F298" s="467"/>
      <c r="K298" s="458" t="s">
        <v>828</v>
      </c>
      <c r="L298" s="458" t="s">
        <v>829</v>
      </c>
      <c r="X298" s="483"/>
    </row>
    <row r="299" spans="1:2046 2049:7168 7171:11263 11266:15358 15361:16366" ht="15" customHeight="1" x14ac:dyDescent="0.3">
      <c r="A299" s="460">
        <v>171</v>
      </c>
      <c r="B299" s="460" t="s">
        <v>942</v>
      </c>
      <c r="C299" s="460" t="s">
        <v>625</v>
      </c>
      <c r="D299" s="460" t="s">
        <v>961</v>
      </c>
      <c r="E299" s="460">
        <v>109</v>
      </c>
      <c r="F299" s="467">
        <v>20</v>
      </c>
      <c r="G299" s="460">
        <v>18</v>
      </c>
      <c r="I299" s="460">
        <f>SUM(H299:H300)</f>
        <v>0</v>
      </c>
      <c r="J299" s="460">
        <f>SUM(E299:E300)</f>
        <v>193</v>
      </c>
      <c r="K299" s="493" t="s">
        <v>962</v>
      </c>
      <c r="Q299" s="512"/>
      <c r="R299" s="483"/>
      <c r="S299" s="537"/>
      <c r="T299" s="512"/>
      <c r="U299" s="537"/>
      <c r="V299" s="537"/>
      <c r="W299" s="512"/>
      <c r="X299" s="483"/>
      <c r="Y299" s="513"/>
      <c r="Z299" s="513"/>
      <c r="AA299" s="514"/>
      <c r="AB299" s="514"/>
      <c r="AC299" s="514"/>
      <c r="AD299" s="514"/>
      <c r="AE299" s="513"/>
      <c r="AH299" s="512"/>
      <c r="BQ299" s="517"/>
      <c r="BR299" s="517"/>
      <c r="BS299" s="515"/>
      <c r="BY299" s="517"/>
      <c r="BZ299" s="517"/>
      <c r="CA299" s="517"/>
      <c r="CB299" s="515"/>
      <c r="CC299" s="515"/>
      <c r="CD299" s="515"/>
    </row>
    <row r="300" spans="1:2046 2049:7168 7171:11263 11266:15358 15361:16366" ht="15" customHeight="1" x14ac:dyDescent="0.3">
      <c r="A300" s="460">
        <v>172</v>
      </c>
      <c r="B300" s="460" t="s">
        <v>942</v>
      </c>
      <c r="C300" s="460" t="s">
        <v>625</v>
      </c>
      <c r="D300" s="460" t="s">
        <v>963</v>
      </c>
      <c r="E300" s="460">
        <v>84</v>
      </c>
      <c r="F300" s="467">
        <v>12</v>
      </c>
      <c r="G300" s="460">
        <v>10</v>
      </c>
      <c r="K300" s="458" t="s">
        <v>962</v>
      </c>
      <c r="X300" s="483"/>
    </row>
    <row r="301" spans="1:2046 2049:7168 7171:11263 11266:15358 15361:16366" ht="15" customHeight="1" x14ac:dyDescent="0.3">
      <c r="A301" s="460">
        <v>54</v>
      </c>
      <c r="B301" s="460" t="s">
        <v>624</v>
      </c>
      <c r="C301" s="460" t="s">
        <v>753</v>
      </c>
      <c r="D301" s="460" t="s">
        <v>681</v>
      </c>
      <c r="E301" s="460">
        <v>621</v>
      </c>
      <c r="F301" s="467">
        <v>64</v>
      </c>
      <c r="G301" s="460">
        <v>68</v>
      </c>
      <c r="H301" s="460">
        <v>497</v>
      </c>
      <c r="I301" s="460">
        <f>SUM(H301:H302)</f>
        <v>497</v>
      </c>
      <c r="J301" s="460">
        <f>SUM(E301:E302)</f>
        <v>631</v>
      </c>
      <c r="K301" s="458" t="s">
        <v>766</v>
      </c>
      <c r="L301" s="458" t="s">
        <v>767</v>
      </c>
      <c r="S301" s="467"/>
      <c r="T301" s="467"/>
      <c r="U301" s="467"/>
      <c r="V301" s="467"/>
      <c r="AA301" s="458"/>
      <c r="AB301" s="458"/>
      <c r="AI301" s="467"/>
      <c r="AN301" s="458"/>
      <c r="AO301" s="458"/>
      <c r="AV301" s="467"/>
      <c r="BA301" s="458"/>
      <c r="BB301" s="458"/>
      <c r="BI301" s="467"/>
      <c r="BN301" s="458"/>
      <c r="BO301" s="458"/>
      <c r="BV301" s="467"/>
      <c r="CA301" s="458"/>
      <c r="CB301" s="458"/>
      <c r="CH301" s="460"/>
      <c r="CI301" s="467"/>
      <c r="CJ301" s="460"/>
    </row>
    <row r="302" spans="1:2046 2049:7168 7171:11263 11266:15358 15361:16366" ht="15" customHeight="1" x14ac:dyDescent="0.3">
      <c r="A302" s="460">
        <v>301</v>
      </c>
      <c r="B302" s="460" t="s">
        <v>977</v>
      </c>
      <c r="C302" s="460" t="s">
        <v>1010</v>
      </c>
      <c r="D302" s="460" t="s">
        <v>1100</v>
      </c>
      <c r="E302" s="460">
        <v>10</v>
      </c>
      <c r="F302" s="467"/>
      <c r="K302" s="458" t="s">
        <v>766</v>
      </c>
      <c r="L302" s="458" t="s">
        <v>767</v>
      </c>
      <c r="X302" s="483"/>
      <c r="Y302" s="503"/>
      <c r="CK302" s="460"/>
      <c r="CL302" s="460"/>
      <c r="CM302" s="460"/>
      <c r="CN302" s="467"/>
      <c r="CO302" s="460"/>
      <c r="CP302" s="460"/>
      <c r="CQ302" s="460"/>
      <c r="CR302" s="460"/>
      <c r="CU302" s="460"/>
      <c r="CV302" s="460"/>
      <c r="CW302" s="460"/>
      <c r="CX302" s="460"/>
      <c r="CY302" s="460"/>
      <c r="CZ302" s="460"/>
      <c r="DA302" s="467"/>
      <c r="DB302" s="460"/>
      <c r="DC302" s="460"/>
      <c r="DD302" s="460"/>
      <c r="DE302" s="460"/>
      <c r="DH302" s="460"/>
      <c r="DI302" s="460"/>
      <c r="DJ302" s="460"/>
      <c r="DK302" s="460"/>
      <c r="DL302" s="460"/>
      <c r="DM302" s="460"/>
      <c r="DN302" s="467"/>
      <c r="DO302" s="460"/>
      <c r="DP302" s="460"/>
      <c r="DQ302" s="460"/>
      <c r="DR302" s="460"/>
      <c r="DU302" s="460"/>
      <c r="DV302" s="460"/>
      <c r="DW302" s="460"/>
      <c r="DX302" s="460"/>
      <c r="DY302" s="460"/>
      <c r="DZ302" s="460"/>
      <c r="EA302" s="467"/>
      <c r="EB302" s="460"/>
      <c r="EC302" s="460"/>
      <c r="ED302" s="460"/>
      <c r="EE302" s="460"/>
      <c r="EH302" s="460"/>
      <c r="EI302" s="460"/>
      <c r="EJ302" s="460"/>
      <c r="EK302" s="460"/>
      <c r="EL302" s="460"/>
      <c r="EM302" s="460"/>
      <c r="EN302" s="467"/>
      <c r="EO302" s="460"/>
      <c r="EP302" s="460"/>
      <c r="EQ302" s="460"/>
      <c r="ER302" s="460"/>
      <c r="EU302" s="460"/>
      <c r="EV302" s="460"/>
      <c r="EW302" s="460"/>
      <c r="EX302" s="460"/>
      <c r="EY302" s="460"/>
      <c r="EZ302" s="460"/>
      <c r="FA302" s="467"/>
      <c r="FB302" s="460"/>
      <c r="FC302" s="460"/>
      <c r="FD302" s="460"/>
      <c r="FE302" s="460"/>
      <c r="FH302" s="460"/>
      <c r="FI302" s="460"/>
      <c r="FJ302" s="460"/>
      <c r="FK302" s="460"/>
      <c r="FL302" s="460"/>
      <c r="FM302" s="460"/>
      <c r="FN302" s="467"/>
      <c r="FO302" s="460"/>
      <c r="FP302" s="460"/>
      <c r="FQ302" s="460"/>
      <c r="FR302" s="460"/>
      <c r="FU302" s="460"/>
      <c r="FV302" s="460"/>
      <c r="FW302" s="460"/>
      <c r="FX302" s="460"/>
      <c r="FY302" s="460"/>
      <c r="FZ302" s="460"/>
      <c r="GA302" s="467"/>
      <c r="GB302" s="460"/>
      <c r="GC302" s="460"/>
      <c r="GD302" s="460"/>
      <c r="GE302" s="460"/>
      <c r="GH302" s="460"/>
      <c r="GI302" s="460"/>
      <c r="GJ302" s="460"/>
      <c r="GK302" s="460"/>
      <c r="GL302" s="460"/>
      <c r="GM302" s="460"/>
      <c r="GN302" s="467"/>
      <c r="GO302" s="460"/>
      <c r="GP302" s="460"/>
      <c r="GQ302" s="460"/>
      <c r="GR302" s="460"/>
      <c r="GU302" s="460"/>
      <c r="GV302" s="460"/>
      <c r="GW302" s="460"/>
      <c r="GX302" s="460"/>
      <c r="GY302" s="460"/>
      <c r="GZ302" s="460"/>
      <c r="HA302" s="467"/>
      <c r="HB302" s="460"/>
      <c r="HC302" s="460"/>
      <c r="HD302" s="460"/>
      <c r="HE302" s="460"/>
      <c r="HH302" s="460"/>
      <c r="HI302" s="460"/>
      <c r="HJ302" s="460"/>
      <c r="HK302" s="460"/>
      <c r="HL302" s="460"/>
      <c r="HM302" s="460"/>
      <c r="HN302" s="467"/>
      <c r="HO302" s="460"/>
      <c r="HP302" s="460"/>
      <c r="HQ302" s="460"/>
      <c r="HR302" s="460"/>
      <c r="HU302" s="460"/>
      <c r="HV302" s="460"/>
      <c r="HW302" s="460"/>
      <c r="HX302" s="460"/>
      <c r="HY302" s="460"/>
      <c r="HZ302" s="460"/>
      <c r="IA302" s="467"/>
      <c r="IB302" s="460"/>
      <c r="IC302" s="460"/>
      <c r="ID302" s="460"/>
      <c r="IE302" s="460"/>
      <c r="IH302" s="460"/>
      <c r="II302" s="460"/>
      <c r="IJ302" s="460"/>
      <c r="IK302" s="460"/>
      <c r="IL302" s="460"/>
      <c r="IM302" s="460"/>
      <c r="IN302" s="467"/>
      <c r="IO302" s="460"/>
      <c r="IP302" s="460"/>
      <c r="IQ302" s="460"/>
      <c r="IR302" s="460"/>
      <c r="IU302" s="460"/>
      <c r="IV302" s="460"/>
      <c r="IW302" s="460"/>
      <c r="IX302" s="460"/>
      <c r="IY302" s="460"/>
      <c r="IZ302" s="460"/>
      <c r="JA302" s="467"/>
      <c r="JB302" s="460"/>
      <c r="JC302" s="460"/>
      <c r="JD302" s="460"/>
      <c r="JE302" s="460"/>
      <c r="JH302" s="460"/>
      <c r="JI302" s="460"/>
      <c r="JJ302" s="460"/>
      <c r="JK302" s="460"/>
      <c r="JL302" s="460"/>
      <c r="JM302" s="460"/>
      <c r="JN302" s="467"/>
      <c r="JO302" s="460"/>
      <c r="JP302" s="460"/>
      <c r="JQ302" s="460"/>
      <c r="JR302" s="460"/>
      <c r="JU302" s="460"/>
      <c r="JV302" s="460"/>
      <c r="JW302" s="460"/>
      <c r="JX302" s="460"/>
      <c r="JY302" s="460"/>
      <c r="JZ302" s="460"/>
      <c r="KA302" s="467"/>
      <c r="KB302" s="460"/>
      <c r="KC302" s="460"/>
      <c r="KD302" s="460"/>
      <c r="KE302" s="460"/>
      <c r="KH302" s="460"/>
      <c r="KI302" s="460"/>
      <c r="KJ302" s="460"/>
      <c r="KK302" s="460"/>
      <c r="KL302" s="460"/>
      <c r="KM302" s="460"/>
      <c r="KN302" s="467"/>
      <c r="KO302" s="460"/>
      <c r="KP302" s="460"/>
      <c r="KQ302" s="460"/>
      <c r="KR302" s="460"/>
      <c r="KU302" s="460"/>
      <c r="KV302" s="460"/>
      <c r="KW302" s="460"/>
      <c r="KX302" s="460"/>
      <c r="KY302" s="460"/>
      <c r="KZ302" s="460"/>
      <c r="LA302" s="467"/>
      <c r="LB302" s="460"/>
      <c r="LC302" s="460"/>
      <c r="LD302" s="460"/>
      <c r="LE302" s="460"/>
      <c r="LH302" s="460"/>
      <c r="LI302" s="460"/>
      <c r="LJ302" s="460"/>
      <c r="LK302" s="460"/>
      <c r="LL302" s="460"/>
      <c r="LM302" s="460"/>
      <c r="LN302" s="467"/>
      <c r="LO302" s="460"/>
      <c r="LP302" s="460"/>
      <c r="LQ302" s="460"/>
      <c r="LR302" s="460"/>
      <c r="LU302" s="460"/>
      <c r="LV302" s="460"/>
      <c r="LW302" s="460"/>
      <c r="LX302" s="460"/>
      <c r="LY302" s="460"/>
      <c r="LZ302" s="460"/>
      <c r="MA302" s="467"/>
      <c r="MB302" s="460"/>
      <c r="MC302" s="460"/>
      <c r="MD302" s="460"/>
      <c r="ME302" s="460"/>
      <c r="MH302" s="460"/>
      <c r="MI302" s="460"/>
      <c r="MJ302" s="460"/>
      <c r="MK302" s="460"/>
      <c r="ML302" s="460"/>
      <c r="MM302" s="460"/>
      <c r="MN302" s="467"/>
      <c r="MO302" s="460"/>
      <c r="MP302" s="460"/>
      <c r="MQ302" s="460"/>
      <c r="MR302" s="460"/>
      <c r="MU302" s="460"/>
      <c r="MV302" s="460"/>
      <c r="MW302" s="460"/>
      <c r="MX302" s="460"/>
      <c r="MY302" s="460"/>
      <c r="MZ302" s="460"/>
      <c r="NA302" s="467"/>
      <c r="NB302" s="460"/>
      <c r="NC302" s="460"/>
      <c r="ND302" s="460"/>
      <c r="NE302" s="460"/>
      <c r="NH302" s="460"/>
      <c r="NI302" s="460"/>
      <c r="NJ302" s="460"/>
      <c r="NK302" s="460"/>
      <c r="NL302" s="460"/>
      <c r="NM302" s="460"/>
      <c r="NN302" s="467"/>
      <c r="NO302" s="460"/>
      <c r="NP302" s="460"/>
      <c r="NQ302" s="460"/>
      <c r="NR302" s="460"/>
      <c r="NU302" s="460"/>
      <c r="NV302" s="460"/>
      <c r="NW302" s="460"/>
      <c r="NX302" s="460"/>
      <c r="NY302" s="460"/>
      <c r="NZ302" s="460"/>
      <c r="OA302" s="467"/>
      <c r="OB302" s="460"/>
      <c r="OC302" s="460"/>
      <c r="OD302" s="460"/>
      <c r="OE302" s="460"/>
      <c r="OH302" s="460"/>
      <c r="OI302" s="460"/>
      <c r="OJ302" s="460"/>
      <c r="OK302" s="460"/>
      <c r="OL302" s="460"/>
      <c r="OM302" s="460"/>
      <c r="ON302" s="467"/>
      <c r="OO302" s="460"/>
      <c r="OP302" s="460"/>
      <c r="OQ302" s="460"/>
      <c r="OR302" s="460"/>
      <c r="OU302" s="460"/>
      <c r="OV302" s="460"/>
      <c r="OW302" s="460"/>
      <c r="OX302" s="460"/>
      <c r="OY302" s="460"/>
      <c r="OZ302" s="460"/>
      <c r="PA302" s="467"/>
      <c r="PB302" s="460"/>
      <c r="PC302" s="460"/>
      <c r="PD302" s="460"/>
      <c r="PE302" s="460"/>
      <c r="PH302" s="460"/>
      <c r="PI302" s="460"/>
      <c r="PJ302" s="460"/>
      <c r="PK302" s="460"/>
      <c r="PL302" s="460"/>
      <c r="PM302" s="460"/>
      <c r="PN302" s="467"/>
      <c r="PO302" s="460"/>
      <c r="PP302" s="460"/>
      <c r="PQ302" s="460"/>
      <c r="PR302" s="460"/>
      <c r="PU302" s="460"/>
      <c r="PV302" s="460"/>
      <c r="PW302" s="460"/>
      <c r="PX302" s="460"/>
      <c r="PY302" s="460"/>
      <c r="PZ302" s="460"/>
      <c r="QA302" s="467"/>
      <c r="QB302" s="460"/>
      <c r="QC302" s="460"/>
      <c r="QD302" s="460"/>
      <c r="QE302" s="460"/>
      <c r="QH302" s="460"/>
      <c r="QI302" s="460"/>
      <c r="QJ302" s="460"/>
      <c r="QK302" s="460"/>
      <c r="QL302" s="460"/>
      <c r="QM302" s="460"/>
      <c r="QN302" s="467"/>
      <c r="QO302" s="460"/>
      <c r="QP302" s="460"/>
      <c r="QQ302" s="460"/>
      <c r="QR302" s="460"/>
      <c r="QU302" s="460"/>
      <c r="QV302" s="460"/>
      <c r="QW302" s="460"/>
      <c r="QX302" s="460"/>
      <c r="QY302" s="460"/>
      <c r="QZ302" s="460"/>
      <c r="RA302" s="467"/>
      <c r="RB302" s="460"/>
      <c r="RC302" s="460"/>
      <c r="RD302" s="460"/>
      <c r="RE302" s="460"/>
      <c r="RH302" s="460"/>
      <c r="RI302" s="460"/>
      <c r="RJ302" s="460"/>
      <c r="RK302" s="460"/>
      <c r="RL302" s="460"/>
      <c r="RM302" s="460"/>
      <c r="RN302" s="467"/>
      <c r="RO302" s="460"/>
      <c r="RP302" s="460"/>
      <c r="RQ302" s="460"/>
      <c r="RR302" s="460"/>
      <c r="RU302" s="460"/>
      <c r="RV302" s="460"/>
      <c r="RW302" s="460"/>
      <c r="RX302" s="460"/>
      <c r="RY302" s="460"/>
      <c r="RZ302" s="460"/>
      <c r="SA302" s="467"/>
      <c r="SB302" s="460"/>
      <c r="SC302" s="460"/>
      <c r="SD302" s="460"/>
      <c r="SE302" s="460"/>
      <c r="SH302" s="460"/>
      <c r="SI302" s="460"/>
      <c r="SJ302" s="460"/>
      <c r="SK302" s="460"/>
      <c r="SL302" s="460"/>
      <c r="SM302" s="460"/>
      <c r="SN302" s="467"/>
      <c r="SO302" s="460"/>
      <c r="SP302" s="460"/>
      <c r="SQ302" s="460"/>
      <c r="SR302" s="460"/>
      <c r="SU302" s="460"/>
      <c r="SV302" s="460"/>
      <c r="SW302" s="460"/>
      <c r="SX302" s="460"/>
      <c r="SY302" s="460"/>
      <c r="SZ302" s="460"/>
      <c r="TA302" s="467"/>
      <c r="TB302" s="460"/>
      <c r="TC302" s="460"/>
      <c r="TD302" s="460"/>
      <c r="TE302" s="460"/>
      <c r="TH302" s="460"/>
      <c r="TI302" s="460"/>
      <c r="TJ302" s="460"/>
      <c r="TK302" s="460"/>
      <c r="TL302" s="460"/>
      <c r="TM302" s="460"/>
      <c r="TN302" s="467"/>
      <c r="TO302" s="460"/>
      <c r="TP302" s="460"/>
      <c r="TQ302" s="460"/>
      <c r="TR302" s="460"/>
      <c r="TU302" s="460"/>
      <c r="TV302" s="460"/>
      <c r="TW302" s="460"/>
      <c r="TX302" s="460"/>
      <c r="TY302" s="460"/>
      <c r="TZ302" s="460"/>
      <c r="UA302" s="467"/>
      <c r="UB302" s="460"/>
      <c r="UC302" s="460"/>
      <c r="UD302" s="460"/>
      <c r="UE302" s="460"/>
      <c r="UH302" s="460"/>
      <c r="UI302" s="460"/>
      <c r="UJ302" s="460"/>
      <c r="UK302" s="460"/>
      <c r="UL302" s="460"/>
      <c r="UM302" s="460"/>
      <c r="UN302" s="467"/>
      <c r="UO302" s="460"/>
      <c r="UP302" s="460"/>
      <c r="UQ302" s="460"/>
      <c r="UR302" s="460"/>
      <c r="UU302" s="460"/>
      <c r="UV302" s="460"/>
      <c r="UW302" s="460"/>
      <c r="UX302" s="460"/>
      <c r="UY302" s="460"/>
      <c r="UZ302" s="460"/>
      <c r="VA302" s="467"/>
      <c r="VB302" s="460"/>
      <c r="VC302" s="460"/>
      <c r="VD302" s="460"/>
      <c r="VE302" s="460"/>
      <c r="VH302" s="460"/>
      <c r="VI302" s="460"/>
      <c r="VJ302" s="460"/>
      <c r="VK302" s="460"/>
      <c r="VL302" s="460"/>
      <c r="VM302" s="460"/>
      <c r="VN302" s="467"/>
      <c r="VO302" s="460"/>
      <c r="VP302" s="460"/>
      <c r="VQ302" s="460"/>
      <c r="VR302" s="460"/>
      <c r="VU302" s="460"/>
      <c r="VV302" s="460"/>
      <c r="VW302" s="460"/>
      <c r="VX302" s="460"/>
      <c r="VY302" s="460"/>
      <c r="VZ302" s="460"/>
      <c r="WA302" s="467"/>
      <c r="WB302" s="460"/>
      <c r="WC302" s="460"/>
      <c r="WD302" s="460"/>
      <c r="WE302" s="460"/>
      <c r="WH302" s="460"/>
      <c r="WI302" s="460"/>
      <c r="WJ302" s="460"/>
      <c r="WK302" s="460"/>
      <c r="WL302" s="460"/>
      <c r="WM302" s="460"/>
      <c r="WN302" s="467"/>
      <c r="WO302" s="460"/>
      <c r="WP302" s="460"/>
      <c r="WQ302" s="460"/>
      <c r="WR302" s="460"/>
      <c r="WU302" s="460"/>
      <c r="WV302" s="460"/>
      <c r="WW302" s="460"/>
      <c r="WX302" s="460"/>
      <c r="WY302" s="460"/>
      <c r="WZ302" s="460"/>
      <c r="XA302" s="467"/>
      <c r="XB302" s="460"/>
      <c r="XC302" s="460"/>
      <c r="XD302" s="460"/>
      <c r="XE302" s="460"/>
      <c r="XH302" s="460"/>
      <c r="XI302" s="460"/>
      <c r="XJ302" s="460"/>
      <c r="XK302" s="460"/>
      <c r="XL302" s="460"/>
      <c r="XM302" s="460"/>
      <c r="XN302" s="467"/>
      <c r="XO302" s="460"/>
      <c r="XP302" s="460"/>
      <c r="XQ302" s="460"/>
      <c r="XR302" s="460"/>
      <c r="XU302" s="460"/>
      <c r="XV302" s="460"/>
      <c r="XW302" s="460"/>
      <c r="XX302" s="460"/>
      <c r="XY302" s="460"/>
      <c r="XZ302" s="460"/>
      <c r="YA302" s="467"/>
      <c r="YB302" s="460"/>
      <c r="YC302" s="460"/>
      <c r="YD302" s="460"/>
      <c r="YE302" s="460"/>
      <c r="YH302" s="460"/>
      <c r="YI302" s="460"/>
      <c r="YJ302" s="460"/>
      <c r="YK302" s="460"/>
      <c r="YL302" s="460"/>
      <c r="YM302" s="460"/>
      <c r="YN302" s="467"/>
      <c r="YO302" s="460"/>
      <c r="YP302" s="460"/>
      <c r="YQ302" s="460"/>
      <c r="YR302" s="460"/>
      <c r="YU302" s="460"/>
      <c r="YV302" s="460"/>
      <c r="YW302" s="460"/>
      <c r="YX302" s="460"/>
      <c r="YY302" s="460"/>
      <c r="YZ302" s="460"/>
      <c r="ZA302" s="467"/>
      <c r="ZB302" s="460"/>
      <c r="ZC302" s="460"/>
      <c r="ZD302" s="460"/>
      <c r="ZE302" s="460"/>
      <c r="ZH302" s="460"/>
      <c r="ZI302" s="460"/>
      <c r="ZJ302" s="460"/>
      <c r="ZK302" s="460"/>
      <c r="ZL302" s="460"/>
      <c r="ZM302" s="460"/>
      <c r="ZN302" s="467"/>
      <c r="ZO302" s="460"/>
      <c r="ZP302" s="460"/>
      <c r="ZQ302" s="460"/>
      <c r="ZR302" s="460"/>
      <c r="ZU302" s="460"/>
      <c r="ZV302" s="460"/>
      <c r="ZW302" s="460"/>
      <c r="ZX302" s="460"/>
      <c r="ZY302" s="460"/>
      <c r="ZZ302" s="460"/>
      <c r="AAA302" s="467"/>
      <c r="AAB302" s="460"/>
      <c r="AAC302" s="460"/>
      <c r="AAD302" s="460"/>
      <c r="AAE302" s="460"/>
      <c r="AAH302" s="460"/>
      <c r="AAI302" s="460"/>
      <c r="AAJ302" s="460"/>
      <c r="AAK302" s="460"/>
      <c r="AAL302" s="460"/>
      <c r="AAM302" s="460"/>
      <c r="AAN302" s="467"/>
      <c r="AAO302" s="460"/>
      <c r="AAP302" s="460"/>
      <c r="AAQ302" s="460"/>
      <c r="AAR302" s="460"/>
      <c r="AAU302" s="460"/>
      <c r="AAV302" s="460"/>
      <c r="AAW302" s="460"/>
      <c r="AAX302" s="460"/>
      <c r="AAY302" s="460"/>
      <c r="AAZ302" s="460"/>
      <c r="ABA302" s="467"/>
      <c r="ABB302" s="460"/>
      <c r="ABC302" s="460"/>
      <c r="ABD302" s="460"/>
      <c r="ABE302" s="460"/>
      <c r="ABH302" s="460"/>
      <c r="ABI302" s="460"/>
      <c r="ABJ302" s="460"/>
      <c r="ABK302" s="460"/>
      <c r="ABL302" s="460"/>
      <c r="ABM302" s="460"/>
      <c r="ABN302" s="467"/>
      <c r="ABO302" s="460"/>
      <c r="ABP302" s="460"/>
      <c r="ABQ302" s="460"/>
      <c r="ABR302" s="460"/>
      <c r="ABU302" s="460"/>
      <c r="ABV302" s="460"/>
      <c r="ABW302" s="460"/>
      <c r="ABX302" s="460"/>
      <c r="ABY302" s="460"/>
      <c r="ABZ302" s="460"/>
      <c r="ACA302" s="467"/>
      <c r="ACB302" s="460"/>
      <c r="ACC302" s="460"/>
      <c r="ACD302" s="460"/>
      <c r="ACE302" s="460"/>
      <c r="ACH302" s="460"/>
      <c r="ACI302" s="460"/>
      <c r="ACJ302" s="460"/>
      <c r="ACK302" s="460"/>
      <c r="ACL302" s="460"/>
      <c r="ACM302" s="460"/>
      <c r="ACN302" s="467"/>
      <c r="ACO302" s="460"/>
      <c r="ACP302" s="460"/>
      <c r="ACQ302" s="460"/>
      <c r="ACR302" s="460"/>
      <c r="ACU302" s="460"/>
      <c r="ACV302" s="460"/>
      <c r="ACW302" s="460"/>
      <c r="ACX302" s="460"/>
      <c r="ACY302" s="460"/>
      <c r="ACZ302" s="460"/>
      <c r="ADA302" s="467"/>
      <c r="ADB302" s="460"/>
      <c r="ADC302" s="460"/>
      <c r="ADD302" s="460"/>
      <c r="ADE302" s="460"/>
      <c r="ADH302" s="460"/>
      <c r="ADI302" s="460"/>
      <c r="ADJ302" s="460"/>
      <c r="ADK302" s="460"/>
      <c r="ADL302" s="460"/>
      <c r="ADM302" s="460"/>
      <c r="ADN302" s="467"/>
      <c r="ADO302" s="460"/>
      <c r="ADP302" s="460"/>
      <c r="ADQ302" s="460"/>
      <c r="ADR302" s="460"/>
      <c r="ADU302" s="460"/>
      <c r="ADV302" s="460"/>
      <c r="ADW302" s="460"/>
      <c r="ADX302" s="460"/>
      <c r="ADY302" s="460"/>
      <c r="ADZ302" s="460"/>
      <c r="AEA302" s="467"/>
      <c r="AEB302" s="460"/>
      <c r="AEC302" s="460"/>
      <c r="AED302" s="460"/>
      <c r="AEE302" s="460"/>
      <c r="AEH302" s="460"/>
      <c r="AEI302" s="460"/>
      <c r="AEJ302" s="460"/>
      <c r="AEK302" s="460"/>
      <c r="AEL302" s="460"/>
      <c r="AEM302" s="460"/>
      <c r="AEN302" s="467"/>
      <c r="AEO302" s="460"/>
      <c r="AEP302" s="460"/>
      <c r="AEQ302" s="460"/>
      <c r="AER302" s="460"/>
      <c r="AEU302" s="460"/>
      <c r="AEV302" s="460"/>
      <c r="AEW302" s="460"/>
      <c r="AEX302" s="460"/>
      <c r="AEY302" s="460"/>
      <c r="AEZ302" s="460"/>
      <c r="AFA302" s="467"/>
      <c r="AFB302" s="460"/>
      <c r="AFC302" s="460"/>
      <c r="AFD302" s="460"/>
      <c r="AFE302" s="460"/>
      <c r="AFH302" s="460"/>
      <c r="AFI302" s="460"/>
      <c r="AFJ302" s="460"/>
      <c r="AFK302" s="460"/>
      <c r="AFL302" s="460"/>
      <c r="AFM302" s="460"/>
      <c r="AFN302" s="467"/>
      <c r="AFO302" s="460"/>
      <c r="AFP302" s="460"/>
      <c r="AFQ302" s="460"/>
      <c r="AFR302" s="460"/>
      <c r="AFU302" s="460"/>
      <c r="AFV302" s="460"/>
      <c r="AFW302" s="460"/>
      <c r="AFX302" s="460"/>
      <c r="AFY302" s="460"/>
      <c r="AFZ302" s="460"/>
      <c r="AGA302" s="467"/>
      <c r="AGB302" s="460"/>
      <c r="AGC302" s="460"/>
      <c r="AGD302" s="460"/>
      <c r="AGE302" s="460"/>
      <c r="AGH302" s="460"/>
      <c r="AGI302" s="460"/>
      <c r="AGJ302" s="460"/>
      <c r="AGK302" s="460"/>
      <c r="AGL302" s="460"/>
      <c r="AGM302" s="460"/>
      <c r="AGN302" s="467"/>
      <c r="AGO302" s="460"/>
      <c r="AGP302" s="460"/>
      <c r="AGQ302" s="460"/>
      <c r="AGR302" s="460"/>
      <c r="AGU302" s="460"/>
      <c r="AGV302" s="460"/>
      <c r="AGW302" s="460"/>
      <c r="AGX302" s="460"/>
      <c r="AGY302" s="460"/>
      <c r="AGZ302" s="460"/>
      <c r="AHA302" s="467"/>
      <c r="AHB302" s="460"/>
      <c r="AHC302" s="460"/>
      <c r="AHD302" s="460"/>
      <c r="AHE302" s="460"/>
      <c r="AHH302" s="460"/>
      <c r="AHI302" s="460"/>
      <c r="AHJ302" s="460"/>
      <c r="AHK302" s="460"/>
      <c r="AHL302" s="460"/>
      <c r="AHM302" s="460"/>
      <c r="AHN302" s="467"/>
      <c r="AHO302" s="460"/>
      <c r="AHP302" s="460"/>
      <c r="AHQ302" s="460"/>
      <c r="AHR302" s="460"/>
      <c r="AHU302" s="460"/>
      <c r="AHV302" s="460"/>
      <c r="AHW302" s="460"/>
      <c r="AHX302" s="460"/>
      <c r="AHY302" s="460"/>
      <c r="AHZ302" s="460"/>
      <c r="AIA302" s="467"/>
      <c r="AIB302" s="460"/>
      <c r="AIC302" s="460"/>
      <c r="AID302" s="460"/>
      <c r="AIE302" s="460"/>
      <c r="AIH302" s="460"/>
      <c r="AII302" s="460"/>
      <c r="AIJ302" s="460"/>
      <c r="AIK302" s="460"/>
      <c r="AIL302" s="460"/>
      <c r="AIM302" s="460"/>
      <c r="AIN302" s="467"/>
      <c r="AIO302" s="460"/>
      <c r="AIP302" s="460"/>
      <c r="AIQ302" s="460"/>
      <c r="AIR302" s="460"/>
      <c r="AIU302" s="460"/>
      <c r="AIV302" s="460"/>
      <c r="AIW302" s="460"/>
      <c r="AIX302" s="460"/>
      <c r="AIY302" s="460"/>
      <c r="AIZ302" s="460"/>
      <c r="AJA302" s="467"/>
      <c r="AJB302" s="460"/>
      <c r="AJC302" s="460"/>
      <c r="AJD302" s="460"/>
      <c r="AJE302" s="460"/>
      <c r="AJH302" s="460"/>
      <c r="AJI302" s="460"/>
      <c r="AJJ302" s="460"/>
      <c r="AJK302" s="460"/>
      <c r="AJL302" s="460"/>
      <c r="AJM302" s="460"/>
      <c r="AJN302" s="467"/>
      <c r="AJO302" s="460"/>
      <c r="AJP302" s="460"/>
      <c r="AJQ302" s="460"/>
      <c r="AJR302" s="460"/>
      <c r="AJU302" s="460"/>
      <c r="AJV302" s="460"/>
      <c r="AJW302" s="460"/>
      <c r="AJX302" s="460"/>
      <c r="AJY302" s="460"/>
      <c r="AJZ302" s="460"/>
      <c r="AKA302" s="467"/>
      <c r="AKB302" s="460"/>
      <c r="AKC302" s="460"/>
      <c r="AKD302" s="460"/>
      <c r="AKE302" s="460"/>
      <c r="AKH302" s="460"/>
      <c r="AKI302" s="460"/>
      <c r="AKJ302" s="460"/>
      <c r="AKK302" s="460"/>
      <c r="AKL302" s="460"/>
      <c r="AKM302" s="460"/>
      <c r="AKN302" s="467"/>
      <c r="AKO302" s="460"/>
      <c r="AKP302" s="460"/>
      <c r="AKQ302" s="460"/>
      <c r="AKR302" s="460"/>
      <c r="AKU302" s="460"/>
      <c r="AKV302" s="460"/>
      <c r="AKW302" s="460"/>
      <c r="AKX302" s="460"/>
      <c r="AKY302" s="460"/>
      <c r="AKZ302" s="460"/>
      <c r="ALA302" s="467"/>
      <c r="ALB302" s="460"/>
      <c r="ALC302" s="460"/>
      <c r="ALD302" s="460"/>
      <c r="ALE302" s="460"/>
      <c r="ALH302" s="460"/>
      <c r="ALI302" s="460"/>
      <c r="ALJ302" s="460"/>
      <c r="ALK302" s="460"/>
      <c r="ALL302" s="460"/>
      <c r="ALM302" s="460"/>
      <c r="ALN302" s="467"/>
      <c r="ALO302" s="460"/>
      <c r="ALP302" s="460"/>
      <c r="ALQ302" s="460"/>
      <c r="ALR302" s="460"/>
      <c r="ALU302" s="460"/>
      <c r="ALV302" s="460"/>
      <c r="ALW302" s="460"/>
      <c r="ALX302" s="460"/>
      <c r="ALY302" s="460"/>
      <c r="ALZ302" s="460"/>
      <c r="AMA302" s="467"/>
      <c r="AMB302" s="460"/>
      <c r="AMC302" s="460"/>
      <c r="AMD302" s="460"/>
      <c r="AME302" s="460"/>
      <c r="AMH302" s="460"/>
      <c r="AMI302" s="460"/>
      <c r="AMJ302" s="460"/>
      <c r="AMK302" s="460"/>
      <c r="AML302" s="460"/>
      <c r="AMM302" s="460"/>
      <c r="AMN302" s="467"/>
      <c r="AMO302" s="460"/>
      <c r="AMP302" s="460"/>
      <c r="AMQ302" s="460"/>
      <c r="AMR302" s="460"/>
      <c r="AMU302" s="460"/>
      <c r="AMV302" s="460"/>
      <c r="AMW302" s="460"/>
      <c r="AMX302" s="460"/>
      <c r="AMY302" s="460"/>
      <c r="AMZ302" s="460"/>
      <c r="ANA302" s="467"/>
      <c r="ANB302" s="460"/>
      <c r="ANC302" s="460"/>
      <c r="AND302" s="460"/>
      <c r="ANE302" s="460"/>
      <c r="ANH302" s="460"/>
      <c r="ANI302" s="460"/>
      <c r="ANJ302" s="460"/>
      <c r="ANK302" s="460"/>
      <c r="ANL302" s="460"/>
      <c r="ANM302" s="460"/>
      <c r="ANN302" s="467"/>
      <c r="ANO302" s="460"/>
      <c r="ANP302" s="460"/>
      <c r="ANQ302" s="460"/>
      <c r="ANR302" s="460"/>
      <c r="ANU302" s="460"/>
      <c r="ANV302" s="460"/>
      <c r="ANW302" s="460"/>
      <c r="ANX302" s="460"/>
      <c r="ANY302" s="460"/>
      <c r="ANZ302" s="460"/>
      <c r="AOA302" s="467"/>
      <c r="AOB302" s="460"/>
      <c r="AOC302" s="460"/>
      <c r="AOD302" s="460"/>
      <c r="AOE302" s="460"/>
      <c r="AOH302" s="460"/>
      <c r="AOI302" s="460"/>
      <c r="AOJ302" s="460"/>
      <c r="AOK302" s="460"/>
      <c r="AOL302" s="460"/>
      <c r="AOM302" s="460"/>
      <c r="AON302" s="467"/>
      <c r="AOO302" s="460"/>
      <c r="AOP302" s="460"/>
      <c r="AOQ302" s="460"/>
      <c r="AOR302" s="460"/>
      <c r="AOU302" s="460"/>
      <c r="AOV302" s="460"/>
      <c r="AOW302" s="460"/>
      <c r="AOX302" s="460"/>
      <c r="AOY302" s="460"/>
      <c r="AOZ302" s="460"/>
      <c r="APA302" s="467"/>
      <c r="APB302" s="460"/>
      <c r="APC302" s="460"/>
      <c r="APD302" s="460"/>
      <c r="APE302" s="460"/>
      <c r="APH302" s="460"/>
      <c r="API302" s="460"/>
      <c r="APJ302" s="460"/>
      <c r="APK302" s="460"/>
      <c r="APL302" s="460"/>
      <c r="APM302" s="460"/>
      <c r="APN302" s="467"/>
      <c r="APO302" s="460"/>
      <c r="APP302" s="460"/>
      <c r="APQ302" s="460"/>
      <c r="APR302" s="460"/>
      <c r="APU302" s="460"/>
      <c r="APV302" s="460"/>
      <c r="APW302" s="460"/>
      <c r="APX302" s="460"/>
      <c r="APY302" s="460"/>
      <c r="APZ302" s="460"/>
      <c r="AQA302" s="467"/>
      <c r="AQB302" s="460"/>
      <c r="AQC302" s="460"/>
      <c r="AQD302" s="460"/>
      <c r="AQE302" s="460"/>
      <c r="AQH302" s="460"/>
      <c r="AQI302" s="460"/>
      <c r="AQJ302" s="460"/>
      <c r="AQK302" s="460"/>
      <c r="AQL302" s="460"/>
      <c r="AQM302" s="460"/>
      <c r="AQN302" s="467"/>
      <c r="AQO302" s="460"/>
      <c r="AQP302" s="460"/>
      <c r="AQQ302" s="460"/>
      <c r="AQR302" s="460"/>
      <c r="AQU302" s="460"/>
      <c r="AQV302" s="460"/>
      <c r="AQW302" s="460"/>
      <c r="AQX302" s="460"/>
      <c r="AQY302" s="460"/>
      <c r="AQZ302" s="460"/>
      <c r="ARA302" s="467"/>
      <c r="ARB302" s="460"/>
      <c r="ARC302" s="460"/>
      <c r="ARD302" s="460"/>
      <c r="ARE302" s="460"/>
      <c r="ARH302" s="460"/>
      <c r="ARI302" s="460"/>
      <c r="ARJ302" s="460"/>
      <c r="ARK302" s="460"/>
      <c r="ARL302" s="460"/>
      <c r="ARM302" s="460"/>
      <c r="ARN302" s="467"/>
      <c r="ARO302" s="460"/>
      <c r="ARP302" s="460"/>
      <c r="ARQ302" s="460"/>
      <c r="ARR302" s="460"/>
      <c r="ARU302" s="460"/>
      <c r="ARV302" s="460"/>
      <c r="ARW302" s="460"/>
      <c r="ARX302" s="460"/>
      <c r="ARY302" s="460"/>
      <c r="ARZ302" s="460"/>
      <c r="ASA302" s="467"/>
      <c r="ASB302" s="460"/>
      <c r="ASC302" s="460"/>
      <c r="ASD302" s="460"/>
      <c r="ASE302" s="460"/>
      <c r="ASH302" s="460"/>
      <c r="ASI302" s="460"/>
      <c r="ASJ302" s="460"/>
      <c r="ASK302" s="460"/>
      <c r="ASL302" s="460"/>
      <c r="ASM302" s="460"/>
      <c r="ASN302" s="467"/>
      <c r="ASO302" s="460"/>
      <c r="ASP302" s="460"/>
      <c r="ASQ302" s="460"/>
      <c r="ASR302" s="460"/>
      <c r="ASU302" s="460"/>
      <c r="ASV302" s="460"/>
      <c r="ASW302" s="460"/>
      <c r="ASX302" s="460"/>
      <c r="ASY302" s="460"/>
      <c r="ASZ302" s="460"/>
      <c r="ATA302" s="467"/>
      <c r="ATB302" s="460"/>
      <c r="ATC302" s="460"/>
      <c r="ATD302" s="460"/>
      <c r="ATE302" s="460"/>
      <c r="ATH302" s="460"/>
      <c r="ATI302" s="460"/>
      <c r="ATJ302" s="460"/>
      <c r="ATK302" s="460"/>
      <c r="ATL302" s="460"/>
      <c r="ATM302" s="460"/>
      <c r="ATN302" s="467"/>
      <c r="ATO302" s="460"/>
      <c r="ATP302" s="460"/>
      <c r="ATQ302" s="460"/>
      <c r="ATR302" s="460"/>
      <c r="ATU302" s="460"/>
      <c r="ATV302" s="460"/>
      <c r="ATW302" s="460"/>
      <c r="ATX302" s="460"/>
      <c r="ATY302" s="460"/>
      <c r="ATZ302" s="460"/>
      <c r="AUA302" s="467"/>
      <c r="AUB302" s="460"/>
      <c r="AUC302" s="460"/>
      <c r="AUD302" s="460"/>
      <c r="AUE302" s="460"/>
      <c r="AUH302" s="460"/>
      <c r="AUI302" s="460"/>
      <c r="AUJ302" s="460"/>
      <c r="AUK302" s="460"/>
      <c r="AUL302" s="460"/>
      <c r="AUM302" s="460"/>
      <c r="AUN302" s="467"/>
      <c r="AUO302" s="460"/>
      <c r="AUP302" s="460"/>
      <c r="AUQ302" s="460"/>
      <c r="AUR302" s="460"/>
      <c r="AUU302" s="460"/>
      <c r="AUV302" s="460"/>
      <c r="AUW302" s="460"/>
      <c r="AUX302" s="460"/>
      <c r="AUY302" s="460"/>
      <c r="AUZ302" s="460"/>
      <c r="AVA302" s="467"/>
      <c r="AVB302" s="460"/>
      <c r="AVC302" s="460"/>
      <c r="AVD302" s="460"/>
      <c r="AVE302" s="460"/>
      <c r="AVH302" s="460"/>
      <c r="AVI302" s="460"/>
      <c r="AVJ302" s="460"/>
      <c r="AVK302" s="460"/>
      <c r="AVL302" s="460"/>
      <c r="AVM302" s="460"/>
      <c r="AVN302" s="467"/>
      <c r="AVO302" s="460"/>
      <c r="AVP302" s="460"/>
      <c r="AVQ302" s="460"/>
      <c r="AVR302" s="460"/>
      <c r="AVU302" s="460"/>
      <c r="AVV302" s="460"/>
      <c r="AVW302" s="460"/>
      <c r="AVX302" s="460"/>
      <c r="AVY302" s="460"/>
      <c r="AVZ302" s="460"/>
      <c r="AWA302" s="467"/>
      <c r="AWB302" s="460"/>
      <c r="AWC302" s="460"/>
      <c r="AWD302" s="460"/>
      <c r="AWE302" s="460"/>
      <c r="AWH302" s="460"/>
      <c r="AWI302" s="460"/>
      <c r="AWJ302" s="460"/>
      <c r="AWK302" s="460"/>
      <c r="AWL302" s="460"/>
      <c r="AWM302" s="460"/>
      <c r="AWN302" s="467"/>
      <c r="AWO302" s="460"/>
      <c r="AWP302" s="460"/>
      <c r="AWQ302" s="460"/>
      <c r="AWR302" s="460"/>
      <c r="AWU302" s="460"/>
      <c r="AWV302" s="460"/>
      <c r="AWW302" s="460"/>
      <c r="AWX302" s="460"/>
      <c r="AWY302" s="460"/>
      <c r="AWZ302" s="460"/>
      <c r="AXA302" s="467"/>
      <c r="AXB302" s="460"/>
      <c r="AXC302" s="460"/>
      <c r="AXD302" s="460"/>
      <c r="AXE302" s="460"/>
      <c r="AXH302" s="460"/>
      <c r="AXI302" s="460"/>
      <c r="AXJ302" s="460"/>
      <c r="AXK302" s="460"/>
      <c r="AXL302" s="460"/>
      <c r="AXM302" s="460"/>
      <c r="AXN302" s="467"/>
      <c r="AXO302" s="460"/>
      <c r="AXP302" s="460"/>
      <c r="AXQ302" s="460"/>
      <c r="AXR302" s="460"/>
      <c r="AXU302" s="460"/>
      <c r="AXV302" s="460"/>
      <c r="AXW302" s="460"/>
      <c r="AXX302" s="460"/>
      <c r="AXY302" s="460"/>
      <c r="AXZ302" s="460"/>
      <c r="AYA302" s="467"/>
      <c r="AYB302" s="460"/>
      <c r="AYC302" s="460"/>
      <c r="AYD302" s="460"/>
      <c r="AYE302" s="460"/>
      <c r="AYH302" s="460"/>
      <c r="AYI302" s="460"/>
      <c r="AYJ302" s="460"/>
      <c r="AYK302" s="460"/>
      <c r="AYL302" s="460"/>
      <c r="AYM302" s="460"/>
      <c r="AYN302" s="467"/>
      <c r="AYO302" s="460"/>
      <c r="AYP302" s="460"/>
      <c r="AYQ302" s="460"/>
      <c r="AYR302" s="460"/>
      <c r="AYU302" s="460"/>
      <c r="AYV302" s="460"/>
      <c r="AYW302" s="460"/>
      <c r="AYX302" s="460"/>
      <c r="AYY302" s="460"/>
      <c r="AYZ302" s="460"/>
      <c r="AZA302" s="467"/>
      <c r="AZB302" s="460"/>
      <c r="AZC302" s="460"/>
      <c r="AZD302" s="460"/>
      <c r="AZE302" s="460"/>
      <c r="AZH302" s="460"/>
      <c r="AZI302" s="460"/>
      <c r="AZJ302" s="460"/>
      <c r="AZK302" s="460"/>
      <c r="AZL302" s="460"/>
      <c r="AZM302" s="460"/>
      <c r="AZN302" s="467"/>
      <c r="AZO302" s="460"/>
      <c r="AZP302" s="460"/>
      <c r="AZQ302" s="460"/>
      <c r="AZR302" s="460"/>
      <c r="AZU302" s="460"/>
      <c r="AZV302" s="460"/>
      <c r="AZW302" s="460"/>
      <c r="AZX302" s="460"/>
      <c r="AZY302" s="460"/>
      <c r="AZZ302" s="460"/>
      <c r="BAA302" s="467"/>
      <c r="BAB302" s="460"/>
      <c r="BAC302" s="460"/>
      <c r="BAD302" s="460"/>
      <c r="BAE302" s="460"/>
      <c r="BAH302" s="460"/>
      <c r="BAI302" s="460"/>
      <c r="BAJ302" s="460"/>
      <c r="BAK302" s="460"/>
      <c r="BAL302" s="460"/>
      <c r="BAM302" s="460"/>
      <c r="BAN302" s="467"/>
      <c r="BAO302" s="460"/>
      <c r="BAP302" s="460"/>
      <c r="BAQ302" s="460"/>
      <c r="BAR302" s="460"/>
      <c r="BAU302" s="460"/>
      <c r="BAV302" s="460"/>
      <c r="BAW302" s="460"/>
      <c r="BAX302" s="460"/>
      <c r="BAY302" s="460"/>
      <c r="BAZ302" s="460"/>
      <c r="BBA302" s="467"/>
      <c r="BBB302" s="460"/>
      <c r="BBC302" s="460"/>
      <c r="BBD302" s="460"/>
      <c r="BBE302" s="460"/>
      <c r="BBH302" s="460"/>
      <c r="BBI302" s="460"/>
      <c r="BBJ302" s="460"/>
      <c r="BBK302" s="460"/>
      <c r="BBL302" s="460"/>
      <c r="BBM302" s="460"/>
      <c r="BBN302" s="467"/>
      <c r="BBO302" s="460"/>
      <c r="BBP302" s="460"/>
      <c r="BBQ302" s="460"/>
      <c r="BBR302" s="460"/>
      <c r="BBU302" s="460"/>
      <c r="BBV302" s="460"/>
      <c r="BBW302" s="460"/>
      <c r="BBX302" s="460"/>
      <c r="BBY302" s="460"/>
      <c r="BBZ302" s="460"/>
      <c r="BCA302" s="467"/>
      <c r="BCB302" s="460"/>
      <c r="BCC302" s="460"/>
      <c r="BCD302" s="460"/>
      <c r="BCE302" s="460"/>
      <c r="BCH302" s="460"/>
      <c r="BCI302" s="460"/>
      <c r="BCJ302" s="460"/>
      <c r="BCK302" s="460"/>
      <c r="BCL302" s="460"/>
      <c r="BCM302" s="460"/>
      <c r="BCN302" s="467"/>
      <c r="BCO302" s="460"/>
      <c r="BCP302" s="460"/>
      <c r="BCQ302" s="460"/>
      <c r="BCR302" s="460"/>
      <c r="BCU302" s="460"/>
      <c r="BCV302" s="460"/>
      <c r="BCW302" s="460"/>
      <c r="BCX302" s="460"/>
      <c r="BCY302" s="460"/>
      <c r="BCZ302" s="460"/>
      <c r="BDA302" s="467"/>
      <c r="BDB302" s="460"/>
      <c r="BDC302" s="460"/>
      <c r="BDD302" s="460"/>
      <c r="BDE302" s="460"/>
      <c r="BDH302" s="460"/>
      <c r="BDI302" s="460"/>
      <c r="BDJ302" s="460"/>
      <c r="BDK302" s="460"/>
      <c r="BDL302" s="460"/>
      <c r="BDM302" s="460"/>
      <c r="BDN302" s="467"/>
      <c r="BDO302" s="460"/>
      <c r="BDP302" s="460"/>
      <c r="BDQ302" s="460"/>
      <c r="BDR302" s="460"/>
      <c r="BDU302" s="460"/>
      <c r="BDV302" s="460"/>
      <c r="BDW302" s="460"/>
      <c r="BDX302" s="460"/>
      <c r="BDY302" s="460"/>
      <c r="BDZ302" s="460"/>
      <c r="BEA302" s="467"/>
      <c r="BEB302" s="460"/>
      <c r="BEC302" s="460"/>
      <c r="BED302" s="460"/>
      <c r="BEE302" s="460"/>
      <c r="BEH302" s="460"/>
      <c r="BEI302" s="460"/>
      <c r="BEJ302" s="460"/>
      <c r="BEK302" s="460"/>
      <c r="BEL302" s="460"/>
      <c r="BEM302" s="460"/>
      <c r="BEN302" s="467"/>
      <c r="BEO302" s="460"/>
      <c r="BEP302" s="460"/>
      <c r="BEQ302" s="460"/>
      <c r="BER302" s="460"/>
      <c r="BEU302" s="460"/>
      <c r="BEV302" s="460"/>
      <c r="BEW302" s="460"/>
      <c r="BEX302" s="460"/>
      <c r="BEY302" s="460"/>
      <c r="BEZ302" s="460"/>
      <c r="BFA302" s="467"/>
      <c r="BFB302" s="460"/>
      <c r="BFC302" s="460"/>
      <c r="BFD302" s="460"/>
      <c r="BFE302" s="460"/>
      <c r="BFH302" s="460"/>
      <c r="BFI302" s="460"/>
      <c r="BFJ302" s="460"/>
      <c r="BFK302" s="460"/>
      <c r="BFL302" s="460"/>
      <c r="BFM302" s="460"/>
      <c r="BFN302" s="467"/>
      <c r="BFO302" s="460"/>
      <c r="BFP302" s="460"/>
      <c r="BFQ302" s="460"/>
      <c r="BFR302" s="460"/>
      <c r="BFU302" s="460"/>
      <c r="BFV302" s="460"/>
      <c r="BFW302" s="460"/>
      <c r="BFX302" s="460"/>
      <c r="BFY302" s="460"/>
      <c r="BFZ302" s="460"/>
      <c r="BGA302" s="467"/>
      <c r="BGB302" s="460"/>
      <c r="BGC302" s="460"/>
      <c r="BGD302" s="460"/>
      <c r="BGE302" s="460"/>
      <c r="BGH302" s="460"/>
      <c r="BGI302" s="460"/>
      <c r="BGJ302" s="460"/>
      <c r="BGK302" s="460"/>
      <c r="BGL302" s="460"/>
      <c r="BGM302" s="460"/>
      <c r="BGN302" s="467"/>
      <c r="BGO302" s="460"/>
      <c r="BGP302" s="460"/>
      <c r="BGQ302" s="460"/>
      <c r="BGR302" s="460"/>
      <c r="BGU302" s="460"/>
      <c r="BGV302" s="460"/>
      <c r="BGW302" s="460"/>
      <c r="BGX302" s="460"/>
      <c r="BGY302" s="460"/>
      <c r="BGZ302" s="460"/>
      <c r="BHA302" s="467"/>
      <c r="BHB302" s="460"/>
      <c r="BHC302" s="460"/>
      <c r="BHD302" s="460"/>
      <c r="BHE302" s="460"/>
      <c r="BHH302" s="460"/>
      <c r="BHI302" s="460"/>
      <c r="BHJ302" s="460"/>
      <c r="BHK302" s="460"/>
      <c r="BHL302" s="460"/>
      <c r="BHM302" s="460"/>
      <c r="BHN302" s="467"/>
      <c r="BHO302" s="460"/>
      <c r="BHP302" s="460"/>
      <c r="BHQ302" s="460"/>
      <c r="BHR302" s="460"/>
      <c r="BHU302" s="460"/>
      <c r="BHV302" s="460"/>
      <c r="BHW302" s="460"/>
      <c r="BHX302" s="460"/>
      <c r="BHY302" s="460"/>
      <c r="BHZ302" s="460"/>
      <c r="BIA302" s="467"/>
      <c r="BIB302" s="460"/>
      <c r="BIC302" s="460"/>
      <c r="BID302" s="460"/>
      <c r="BIE302" s="460"/>
      <c r="BIH302" s="460"/>
      <c r="BII302" s="460"/>
      <c r="BIJ302" s="460"/>
      <c r="BIK302" s="460"/>
      <c r="BIL302" s="460"/>
      <c r="BIM302" s="460"/>
      <c r="BIN302" s="467"/>
      <c r="BIO302" s="460"/>
      <c r="BIP302" s="460"/>
      <c r="BIQ302" s="460"/>
      <c r="BIR302" s="460"/>
      <c r="BIU302" s="460"/>
      <c r="BIV302" s="460"/>
      <c r="BIW302" s="460"/>
      <c r="BIX302" s="460"/>
      <c r="BIY302" s="460"/>
      <c r="BIZ302" s="460"/>
      <c r="BJA302" s="467"/>
      <c r="BJB302" s="460"/>
      <c r="BJC302" s="460"/>
      <c r="BJD302" s="460"/>
      <c r="BJE302" s="460"/>
      <c r="BJH302" s="460"/>
      <c r="BJI302" s="460"/>
      <c r="BJJ302" s="460"/>
      <c r="BJK302" s="460"/>
      <c r="BJL302" s="460"/>
      <c r="BJM302" s="460"/>
      <c r="BJN302" s="467"/>
      <c r="BJO302" s="460"/>
      <c r="BJP302" s="460"/>
      <c r="BJQ302" s="460"/>
      <c r="BJR302" s="460"/>
      <c r="BJU302" s="460"/>
      <c r="BJV302" s="460"/>
      <c r="BJW302" s="460"/>
      <c r="BJX302" s="460"/>
      <c r="BJY302" s="460"/>
      <c r="BJZ302" s="460"/>
      <c r="BKA302" s="467"/>
      <c r="BKB302" s="460"/>
      <c r="BKC302" s="460"/>
      <c r="BKD302" s="460"/>
      <c r="BKE302" s="460"/>
      <c r="BKH302" s="460"/>
      <c r="BKI302" s="460"/>
      <c r="BKJ302" s="460"/>
      <c r="BKK302" s="460"/>
      <c r="BKL302" s="460"/>
      <c r="BKM302" s="460"/>
      <c r="BKN302" s="467"/>
      <c r="BKO302" s="460"/>
      <c r="BKP302" s="460"/>
      <c r="BKQ302" s="460"/>
      <c r="BKR302" s="460"/>
      <c r="BKU302" s="460"/>
      <c r="BKV302" s="460"/>
      <c r="BKW302" s="460"/>
      <c r="BKX302" s="460"/>
      <c r="BKY302" s="460"/>
      <c r="BKZ302" s="460"/>
      <c r="BLA302" s="467"/>
      <c r="BLB302" s="460"/>
      <c r="BLC302" s="460"/>
      <c r="BLD302" s="460"/>
      <c r="BLE302" s="460"/>
      <c r="BLH302" s="460"/>
      <c r="BLI302" s="460"/>
      <c r="BLJ302" s="460"/>
      <c r="BLK302" s="460"/>
      <c r="BLL302" s="460"/>
      <c r="BLM302" s="460"/>
      <c r="BLN302" s="467"/>
      <c r="BLO302" s="460"/>
      <c r="BLP302" s="460"/>
      <c r="BLQ302" s="460"/>
      <c r="BLR302" s="460"/>
      <c r="BLU302" s="460"/>
      <c r="BLV302" s="460"/>
      <c r="BLW302" s="460"/>
      <c r="BLX302" s="460"/>
      <c r="BLY302" s="460"/>
      <c r="BLZ302" s="460"/>
      <c r="BMA302" s="467"/>
      <c r="BMB302" s="460"/>
      <c r="BMC302" s="460"/>
      <c r="BMD302" s="460"/>
      <c r="BME302" s="460"/>
      <c r="BMH302" s="460"/>
      <c r="BMI302" s="460"/>
      <c r="BMJ302" s="460"/>
      <c r="BMK302" s="460"/>
      <c r="BML302" s="460"/>
      <c r="BMM302" s="460"/>
      <c r="BMN302" s="467"/>
      <c r="BMO302" s="460"/>
      <c r="BMP302" s="460"/>
      <c r="BMQ302" s="460"/>
      <c r="BMR302" s="460"/>
      <c r="BMU302" s="460"/>
      <c r="BMV302" s="460"/>
      <c r="BMW302" s="460"/>
      <c r="BMX302" s="460"/>
      <c r="BMY302" s="460"/>
      <c r="BMZ302" s="460"/>
      <c r="BNA302" s="467"/>
      <c r="BNB302" s="460"/>
      <c r="BNC302" s="460"/>
      <c r="BND302" s="460"/>
      <c r="BNE302" s="460"/>
      <c r="BNH302" s="460"/>
      <c r="BNI302" s="460"/>
      <c r="BNJ302" s="460"/>
      <c r="BNK302" s="460"/>
      <c r="BNL302" s="460"/>
      <c r="BNM302" s="460"/>
      <c r="BNN302" s="467"/>
      <c r="BNO302" s="460"/>
      <c r="BNP302" s="460"/>
      <c r="BNQ302" s="460"/>
      <c r="BNR302" s="460"/>
      <c r="BNU302" s="460"/>
      <c r="BNV302" s="460"/>
      <c r="BNW302" s="460"/>
      <c r="BNX302" s="460"/>
      <c r="BNY302" s="460"/>
      <c r="BNZ302" s="460"/>
      <c r="BOA302" s="467"/>
      <c r="BOB302" s="460"/>
      <c r="BOC302" s="460"/>
      <c r="BOD302" s="460"/>
      <c r="BOE302" s="460"/>
      <c r="BOH302" s="460"/>
      <c r="BOI302" s="460"/>
      <c r="BOJ302" s="460"/>
      <c r="BOK302" s="460"/>
      <c r="BOL302" s="460"/>
      <c r="BOM302" s="460"/>
      <c r="BON302" s="467"/>
      <c r="BOO302" s="460"/>
      <c r="BOP302" s="460"/>
      <c r="BOQ302" s="460"/>
      <c r="BOR302" s="460"/>
      <c r="BOU302" s="460"/>
      <c r="BOV302" s="460"/>
      <c r="BOW302" s="460"/>
      <c r="BOX302" s="460"/>
      <c r="BOY302" s="460"/>
      <c r="BOZ302" s="460"/>
      <c r="BPA302" s="467"/>
      <c r="BPB302" s="460"/>
      <c r="BPC302" s="460"/>
      <c r="BPD302" s="460"/>
      <c r="BPE302" s="460"/>
      <c r="BPH302" s="460"/>
      <c r="BPI302" s="460"/>
      <c r="BPJ302" s="460"/>
      <c r="BPK302" s="460"/>
      <c r="BPL302" s="460"/>
      <c r="BPM302" s="460"/>
      <c r="BPN302" s="467"/>
      <c r="BPO302" s="460"/>
      <c r="BPP302" s="460"/>
      <c r="BPQ302" s="460"/>
      <c r="BPR302" s="460"/>
      <c r="BPU302" s="460"/>
      <c r="BPV302" s="460"/>
      <c r="BPW302" s="460"/>
      <c r="BPX302" s="460"/>
      <c r="BPY302" s="460"/>
      <c r="BPZ302" s="460"/>
      <c r="BQA302" s="467"/>
      <c r="BQB302" s="460"/>
      <c r="BQC302" s="460"/>
      <c r="BQD302" s="460"/>
      <c r="BQE302" s="460"/>
      <c r="BQH302" s="460"/>
      <c r="BQI302" s="460"/>
      <c r="BQJ302" s="460"/>
      <c r="BQK302" s="460"/>
      <c r="BQL302" s="460"/>
      <c r="BQM302" s="460"/>
      <c r="BQN302" s="467"/>
      <c r="BQO302" s="460"/>
      <c r="BQP302" s="460"/>
      <c r="BQQ302" s="460"/>
      <c r="BQR302" s="460"/>
      <c r="BQU302" s="460"/>
      <c r="BQV302" s="460"/>
      <c r="BQW302" s="460"/>
      <c r="BQX302" s="460"/>
      <c r="BQY302" s="460"/>
      <c r="BQZ302" s="460"/>
      <c r="BRA302" s="467"/>
      <c r="BRB302" s="460"/>
      <c r="BRC302" s="460"/>
      <c r="BRD302" s="460"/>
      <c r="BRE302" s="460"/>
      <c r="BRH302" s="460"/>
      <c r="BRI302" s="460"/>
      <c r="BRJ302" s="460"/>
      <c r="BRK302" s="460"/>
      <c r="BRL302" s="460"/>
      <c r="BRM302" s="460"/>
      <c r="BRN302" s="467"/>
      <c r="BRO302" s="460"/>
      <c r="BRP302" s="460"/>
      <c r="BRQ302" s="460"/>
      <c r="BRR302" s="460"/>
      <c r="BRU302" s="460"/>
      <c r="BRV302" s="460"/>
      <c r="BRW302" s="460"/>
      <c r="BRX302" s="460"/>
      <c r="BRY302" s="460"/>
      <c r="BRZ302" s="460"/>
      <c r="BSA302" s="467"/>
      <c r="BSB302" s="460"/>
      <c r="BSC302" s="460"/>
      <c r="BSD302" s="460"/>
      <c r="BSE302" s="460"/>
      <c r="BSH302" s="460"/>
      <c r="BSI302" s="460"/>
      <c r="BSJ302" s="460"/>
      <c r="BSK302" s="460"/>
      <c r="BSL302" s="460"/>
      <c r="BSM302" s="460"/>
      <c r="BSN302" s="467"/>
      <c r="BSO302" s="460"/>
      <c r="BSP302" s="460"/>
      <c r="BSQ302" s="460"/>
      <c r="BSR302" s="460"/>
      <c r="BSU302" s="460"/>
      <c r="BSV302" s="460"/>
      <c r="BSW302" s="460"/>
      <c r="BSX302" s="460"/>
      <c r="BSY302" s="460"/>
      <c r="BSZ302" s="460"/>
      <c r="BTA302" s="467"/>
      <c r="BTB302" s="460"/>
      <c r="BTC302" s="460"/>
      <c r="BTD302" s="460"/>
      <c r="BTE302" s="460"/>
      <c r="BTH302" s="460"/>
      <c r="BTI302" s="460"/>
      <c r="BTJ302" s="460"/>
      <c r="BTK302" s="460"/>
      <c r="BTL302" s="460"/>
      <c r="BTM302" s="460"/>
      <c r="BTN302" s="467"/>
      <c r="BTO302" s="460"/>
      <c r="BTP302" s="460"/>
      <c r="BTQ302" s="460"/>
      <c r="BTR302" s="460"/>
      <c r="BTU302" s="460"/>
      <c r="BTV302" s="460"/>
      <c r="BTW302" s="460"/>
      <c r="BTX302" s="460"/>
      <c r="BTY302" s="460"/>
      <c r="BTZ302" s="460"/>
      <c r="BUA302" s="467"/>
      <c r="BUB302" s="460"/>
      <c r="BUC302" s="460"/>
      <c r="BUD302" s="460"/>
      <c r="BUE302" s="460"/>
      <c r="BUH302" s="460"/>
      <c r="BUI302" s="460"/>
      <c r="BUJ302" s="460"/>
      <c r="BUK302" s="460"/>
      <c r="BUL302" s="460"/>
      <c r="BUM302" s="460"/>
      <c r="BUN302" s="467"/>
      <c r="BUO302" s="460"/>
      <c r="BUP302" s="460"/>
      <c r="BUQ302" s="460"/>
      <c r="BUR302" s="460"/>
      <c r="BUU302" s="460"/>
      <c r="BUV302" s="460"/>
      <c r="BUW302" s="460"/>
      <c r="BUX302" s="460"/>
      <c r="BUY302" s="460"/>
      <c r="BUZ302" s="460"/>
      <c r="BVA302" s="467"/>
      <c r="BVB302" s="460"/>
      <c r="BVC302" s="460"/>
      <c r="BVD302" s="460"/>
      <c r="BVE302" s="460"/>
      <c r="BVH302" s="460"/>
      <c r="BVI302" s="460"/>
      <c r="BVJ302" s="460"/>
      <c r="BVK302" s="460"/>
      <c r="BVL302" s="460"/>
      <c r="BVM302" s="460"/>
      <c r="BVN302" s="467"/>
      <c r="BVO302" s="460"/>
      <c r="BVP302" s="460"/>
      <c r="BVQ302" s="460"/>
      <c r="BVR302" s="460"/>
      <c r="BVU302" s="460"/>
      <c r="BVV302" s="460"/>
      <c r="BVW302" s="460"/>
      <c r="BVX302" s="460"/>
      <c r="BVY302" s="460"/>
      <c r="BVZ302" s="460"/>
      <c r="BWA302" s="467"/>
      <c r="BWB302" s="460"/>
      <c r="BWC302" s="460"/>
      <c r="BWD302" s="460"/>
      <c r="BWE302" s="460"/>
      <c r="BWH302" s="460"/>
      <c r="BWI302" s="460"/>
      <c r="BWJ302" s="460"/>
      <c r="BWK302" s="460"/>
      <c r="BWL302" s="460"/>
      <c r="BWM302" s="460"/>
      <c r="BWN302" s="467"/>
      <c r="BWO302" s="460"/>
      <c r="BWP302" s="460"/>
      <c r="BWQ302" s="460"/>
      <c r="BWR302" s="460"/>
      <c r="BWU302" s="460"/>
      <c r="BWV302" s="460"/>
      <c r="BWW302" s="460"/>
      <c r="BWX302" s="460"/>
      <c r="BWY302" s="460"/>
      <c r="BWZ302" s="460"/>
      <c r="BXA302" s="467"/>
      <c r="BXB302" s="460"/>
      <c r="BXC302" s="460"/>
      <c r="BXD302" s="460"/>
      <c r="BXE302" s="460"/>
      <c r="BXH302" s="460"/>
      <c r="BXI302" s="460"/>
      <c r="BXJ302" s="460"/>
      <c r="BXK302" s="460"/>
      <c r="BXL302" s="460"/>
      <c r="BXM302" s="460"/>
      <c r="BXN302" s="467"/>
      <c r="BXO302" s="460"/>
      <c r="BXP302" s="460"/>
      <c r="BXQ302" s="460"/>
      <c r="BXR302" s="460"/>
      <c r="BXU302" s="460"/>
      <c r="BXV302" s="460"/>
      <c r="BXW302" s="460"/>
      <c r="BXX302" s="460"/>
      <c r="BXY302" s="460"/>
      <c r="BXZ302" s="460"/>
      <c r="BYA302" s="467"/>
      <c r="BYB302" s="460"/>
      <c r="BYC302" s="460"/>
      <c r="BYD302" s="460"/>
      <c r="BYE302" s="460"/>
      <c r="BYH302" s="460"/>
      <c r="BYI302" s="460"/>
      <c r="BYJ302" s="460"/>
      <c r="BYK302" s="460"/>
      <c r="BYL302" s="460"/>
      <c r="BYM302" s="460"/>
      <c r="BYN302" s="467"/>
      <c r="BYO302" s="460"/>
      <c r="BYP302" s="460"/>
      <c r="BYQ302" s="460"/>
      <c r="BYR302" s="460"/>
      <c r="BYU302" s="460"/>
      <c r="BYV302" s="460"/>
      <c r="BYW302" s="460"/>
      <c r="BYX302" s="460"/>
      <c r="BYY302" s="460"/>
      <c r="BYZ302" s="460"/>
      <c r="BZA302" s="467"/>
      <c r="BZB302" s="460"/>
      <c r="BZC302" s="460"/>
      <c r="BZD302" s="460"/>
      <c r="BZE302" s="460"/>
      <c r="BZH302" s="460"/>
      <c r="BZI302" s="460"/>
      <c r="BZJ302" s="460"/>
      <c r="BZK302" s="460"/>
      <c r="BZL302" s="460"/>
      <c r="BZM302" s="460"/>
      <c r="BZN302" s="467"/>
      <c r="BZO302" s="460"/>
      <c r="BZP302" s="460"/>
      <c r="BZQ302" s="460"/>
      <c r="BZR302" s="460"/>
      <c r="BZU302" s="460"/>
      <c r="BZV302" s="460"/>
      <c r="BZW302" s="460"/>
      <c r="BZX302" s="460"/>
      <c r="BZY302" s="460"/>
      <c r="BZZ302" s="460"/>
      <c r="CAA302" s="467"/>
      <c r="CAB302" s="460"/>
      <c r="CAC302" s="460"/>
      <c r="CAD302" s="460"/>
      <c r="CAE302" s="460"/>
      <c r="CAH302" s="460"/>
      <c r="CAI302" s="460"/>
      <c r="CAJ302" s="460"/>
      <c r="CAK302" s="460"/>
      <c r="CAL302" s="460"/>
      <c r="CAM302" s="460"/>
      <c r="CAN302" s="467"/>
      <c r="CAO302" s="460"/>
      <c r="CAP302" s="460"/>
      <c r="CAQ302" s="460"/>
      <c r="CAR302" s="460"/>
      <c r="CAU302" s="460"/>
      <c r="CAV302" s="460"/>
      <c r="CAW302" s="460"/>
      <c r="CAX302" s="460"/>
      <c r="CAY302" s="460"/>
      <c r="CAZ302" s="460"/>
      <c r="CBA302" s="467"/>
      <c r="CBB302" s="460"/>
      <c r="CBC302" s="460"/>
      <c r="CBD302" s="460"/>
      <c r="CBE302" s="460"/>
      <c r="CBH302" s="460"/>
      <c r="CBI302" s="460"/>
      <c r="CBJ302" s="460"/>
      <c r="CBK302" s="460"/>
      <c r="CBL302" s="460"/>
      <c r="CBM302" s="460"/>
      <c r="CBN302" s="467"/>
      <c r="CBO302" s="460"/>
      <c r="CBP302" s="460"/>
      <c r="CBQ302" s="460"/>
      <c r="CBR302" s="460"/>
      <c r="CBU302" s="460"/>
      <c r="CBV302" s="460"/>
      <c r="CBW302" s="460"/>
      <c r="CBX302" s="460"/>
      <c r="CBY302" s="460"/>
      <c r="CBZ302" s="460"/>
      <c r="CCA302" s="467"/>
      <c r="CCB302" s="460"/>
      <c r="CCC302" s="460"/>
      <c r="CCD302" s="460"/>
      <c r="CCE302" s="460"/>
      <c r="CCH302" s="460"/>
      <c r="CCI302" s="460"/>
      <c r="CCJ302" s="460"/>
      <c r="CCK302" s="460"/>
      <c r="CCL302" s="460"/>
      <c r="CCM302" s="460"/>
      <c r="CCN302" s="467"/>
      <c r="CCO302" s="460"/>
      <c r="CCP302" s="460"/>
      <c r="CCQ302" s="460"/>
      <c r="CCR302" s="460"/>
      <c r="CCU302" s="460"/>
      <c r="CCV302" s="460"/>
      <c r="CCW302" s="460"/>
      <c r="CCX302" s="460"/>
      <c r="CCY302" s="460"/>
      <c r="CCZ302" s="460"/>
      <c r="CDA302" s="467"/>
      <c r="CDB302" s="460"/>
      <c r="CDC302" s="460"/>
      <c r="CDD302" s="460"/>
      <c r="CDE302" s="460"/>
      <c r="CDH302" s="460"/>
      <c r="CDI302" s="460"/>
      <c r="CDJ302" s="460"/>
      <c r="CDK302" s="460"/>
      <c r="CDL302" s="460"/>
      <c r="CDM302" s="460"/>
      <c r="CDN302" s="467"/>
      <c r="CDO302" s="460"/>
      <c r="CDP302" s="460"/>
      <c r="CDQ302" s="460"/>
      <c r="CDR302" s="460"/>
      <c r="CDU302" s="460"/>
      <c r="CDV302" s="460"/>
      <c r="CDW302" s="460"/>
      <c r="CDX302" s="460"/>
      <c r="CDY302" s="460"/>
      <c r="CDZ302" s="460"/>
      <c r="CEA302" s="467"/>
      <c r="CEB302" s="460"/>
      <c r="CEC302" s="460"/>
      <c r="CED302" s="460"/>
      <c r="CEE302" s="460"/>
      <c r="CEH302" s="460"/>
      <c r="CEI302" s="460"/>
      <c r="CEJ302" s="460"/>
      <c r="CEK302" s="460"/>
      <c r="CEL302" s="460"/>
      <c r="CEM302" s="460"/>
      <c r="CEN302" s="467"/>
      <c r="CEO302" s="460"/>
      <c r="CEP302" s="460"/>
      <c r="CEQ302" s="460"/>
      <c r="CER302" s="460"/>
      <c r="CEU302" s="460"/>
      <c r="CEV302" s="460"/>
      <c r="CEW302" s="460"/>
      <c r="CEX302" s="460"/>
      <c r="CEY302" s="460"/>
      <c r="CEZ302" s="460"/>
      <c r="CFA302" s="467"/>
      <c r="CFB302" s="460"/>
      <c r="CFC302" s="460"/>
      <c r="CFD302" s="460"/>
      <c r="CFE302" s="460"/>
      <c r="CFH302" s="460"/>
      <c r="CFI302" s="460"/>
      <c r="CFJ302" s="460"/>
      <c r="CFK302" s="460"/>
      <c r="CFL302" s="460"/>
      <c r="CFM302" s="460"/>
      <c r="CFN302" s="467"/>
      <c r="CFO302" s="460"/>
      <c r="CFP302" s="460"/>
      <c r="CFQ302" s="460"/>
      <c r="CFR302" s="460"/>
      <c r="CFU302" s="460"/>
      <c r="CFV302" s="460"/>
      <c r="CFW302" s="460"/>
      <c r="CFX302" s="460"/>
      <c r="CFY302" s="460"/>
      <c r="CFZ302" s="460"/>
      <c r="CGA302" s="467"/>
      <c r="CGB302" s="460"/>
      <c r="CGC302" s="460"/>
      <c r="CGD302" s="460"/>
      <c r="CGE302" s="460"/>
      <c r="CGH302" s="460"/>
      <c r="CGI302" s="460"/>
      <c r="CGJ302" s="460"/>
      <c r="CGK302" s="460"/>
      <c r="CGL302" s="460"/>
      <c r="CGM302" s="460"/>
      <c r="CGN302" s="467"/>
      <c r="CGO302" s="460"/>
      <c r="CGP302" s="460"/>
      <c r="CGQ302" s="460"/>
      <c r="CGR302" s="460"/>
      <c r="CGU302" s="460"/>
      <c r="CGV302" s="460"/>
      <c r="CGW302" s="460"/>
      <c r="CGX302" s="460"/>
      <c r="CGY302" s="460"/>
      <c r="CGZ302" s="460"/>
      <c r="CHA302" s="467"/>
      <c r="CHB302" s="460"/>
      <c r="CHC302" s="460"/>
      <c r="CHD302" s="460"/>
      <c r="CHE302" s="460"/>
      <c r="CHH302" s="460"/>
      <c r="CHI302" s="460"/>
      <c r="CHJ302" s="460"/>
      <c r="CHK302" s="460"/>
      <c r="CHL302" s="460"/>
      <c r="CHM302" s="460"/>
      <c r="CHN302" s="467"/>
      <c r="CHO302" s="460"/>
      <c r="CHP302" s="460"/>
      <c r="CHQ302" s="460"/>
      <c r="CHR302" s="460"/>
      <c r="CHU302" s="460"/>
      <c r="CHV302" s="460"/>
      <c r="CHW302" s="460"/>
      <c r="CHX302" s="460"/>
      <c r="CHY302" s="460"/>
      <c r="CHZ302" s="460"/>
      <c r="CIA302" s="467"/>
      <c r="CIB302" s="460"/>
      <c r="CIC302" s="460"/>
      <c r="CID302" s="460"/>
      <c r="CIE302" s="460"/>
      <c r="CIH302" s="460"/>
      <c r="CII302" s="460"/>
      <c r="CIJ302" s="460"/>
      <c r="CIK302" s="460"/>
      <c r="CIL302" s="460"/>
      <c r="CIM302" s="460"/>
      <c r="CIN302" s="467"/>
      <c r="CIO302" s="460"/>
      <c r="CIP302" s="460"/>
      <c r="CIQ302" s="460"/>
      <c r="CIR302" s="460"/>
      <c r="CIU302" s="460"/>
      <c r="CIV302" s="460"/>
      <c r="CIW302" s="460"/>
      <c r="CIX302" s="460"/>
      <c r="CIY302" s="460"/>
      <c r="CIZ302" s="460"/>
      <c r="CJA302" s="467"/>
      <c r="CJB302" s="460"/>
      <c r="CJC302" s="460"/>
      <c r="CJD302" s="460"/>
      <c r="CJE302" s="460"/>
      <c r="CJH302" s="460"/>
      <c r="CJI302" s="460"/>
      <c r="CJJ302" s="460"/>
      <c r="CJK302" s="460"/>
      <c r="CJL302" s="460"/>
      <c r="CJM302" s="460"/>
      <c r="CJN302" s="467"/>
      <c r="CJO302" s="460"/>
      <c r="CJP302" s="460"/>
      <c r="CJQ302" s="460"/>
      <c r="CJR302" s="460"/>
      <c r="CJU302" s="460"/>
      <c r="CJV302" s="460"/>
      <c r="CJW302" s="460"/>
      <c r="CJX302" s="460"/>
      <c r="CJY302" s="460"/>
      <c r="CJZ302" s="460"/>
      <c r="CKA302" s="467"/>
      <c r="CKB302" s="460"/>
      <c r="CKC302" s="460"/>
      <c r="CKD302" s="460"/>
      <c r="CKE302" s="460"/>
      <c r="CKH302" s="460"/>
      <c r="CKI302" s="460"/>
      <c r="CKJ302" s="460"/>
      <c r="CKK302" s="460"/>
      <c r="CKL302" s="460"/>
      <c r="CKM302" s="460"/>
      <c r="CKN302" s="467"/>
      <c r="CKO302" s="460"/>
      <c r="CKP302" s="460"/>
      <c r="CKQ302" s="460"/>
      <c r="CKR302" s="460"/>
      <c r="CKU302" s="460"/>
      <c r="CKV302" s="460"/>
      <c r="CKW302" s="460"/>
      <c r="CKX302" s="460"/>
      <c r="CKY302" s="460"/>
      <c r="CKZ302" s="460"/>
      <c r="CLA302" s="467"/>
      <c r="CLB302" s="460"/>
      <c r="CLC302" s="460"/>
      <c r="CLD302" s="460"/>
      <c r="CLE302" s="460"/>
      <c r="CLH302" s="460"/>
      <c r="CLI302" s="460"/>
      <c r="CLJ302" s="460"/>
      <c r="CLK302" s="460"/>
      <c r="CLL302" s="460"/>
      <c r="CLM302" s="460"/>
      <c r="CLN302" s="467"/>
      <c r="CLO302" s="460"/>
      <c r="CLP302" s="460"/>
      <c r="CLQ302" s="460"/>
      <c r="CLR302" s="460"/>
      <c r="CLU302" s="460"/>
      <c r="CLV302" s="460"/>
      <c r="CLW302" s="460"/>
      <c r="CLX302" s="460"/>
      <c r="CLY302" s="460"/>
      <c r="CLZ302" s="460"/>
      <c r="CMA302" s="467"/>
      <c r="CMB302" s="460"/>
      <c r="CMC302" s="460"/>
      <c r="CMD302" s="460"/>
      <c r="CME302" s="460"/>
      <c r="CMH302" s="460"/>
      <c r="CMI302" s="460"/>
      <c r="CMJ302" s="460"/>
      <c r="CMK302" s="460"/>
      <c r="CML302" s="460"/>
      <c r="CMM302" s="460"/>
      <c r="CMN302" s="467"/>
      <c r="CMO302" s="460"/>
      <c r="CMP302" s="460"/>
      <c r="CMQ302" s="460"/>
      <c r="CMR302" s="460"/>
      <c r="CMU302" s="460"/>
      <c r="CMV302" s="460"/>
      <c r="CMW302" s="460"/>
      <c r="CMX302" s="460"/>
      <c r="CMY302" s="460"/>
      <c r="CMZ302" s="460"/>
      <c r="CNA302" s="467"/>
      <c r="CNB302" s="460"/>
      <c r="CNC302" s="460"/>
      <c r="CND302" s="460"/>
      <c r="CNE302" s="460"/>
      <c r="CNH302" s="460"/>
      <c r="CNI302" s="460"/>
      <c r="CNJ302" s="460"/>
      <c r="CNK302" s="460"/>
      <c r="CNL302" s="460"/>
      <c r="CNM302" s="460"/>
      <c r="CNN302" s="467"/>
      <c r="CNO302" s="460"/>
      <c r="CNP302" s="460"/>
      <c r="CNQ302" s="460"/>
      <c r="CNR302" s="460"/>
      <c r="CNU302" s="460"/>
      <c r="CNV302" s="460"/>
      <c r="CNW302" s="460"/>
      <c r="CNX302" s="460"/>
      <c r="CNY302" s="460"/>
      <c r="CNZ302" s="460"/>
      <c r="COA302" s="467"/>
      <c r="COB302" s="460"/>
      <c r="COC302" s="460"/>
      <c r="COD302" s="460"/>
      <c r="COE302" s="460"/>
      <c r="COH302" s="460"/>
      <c r="COI302" s="460"/>
      <c r="COJ302" s="460"/>
      <c r="COK302" s="460"/>
      <c r="COL302" s="460"/>
      <c r="COM302" s="460"/>
      <c r="CON302" s="467"/>
      <c r="COO302" s="460"/>
      <c r="COP302" s="460"/>
      <c r="COQ302" s="460"/>
      <c r="COR302" s="460"/>
      <c r="COU302" s="460"/>
      <c r="COV302" s="460"/>
      <c r="COW302" s="460"/>
      <c r="COX302" s="460"/>
      <c r="COY302" s="460"/>
      <c r="COZ302" s="460"/>
      <c r="CPA302" s="467"/>
      <c r="CPB302" s="460"/>
      <c r="CPC302" s="460"/>
      <c r="CPD302" s="460"/>
      <c r="CPE302" s="460"/>
      <c r="CPH302" s="460"/>
      <c r="CPI302" s="460"/>
      <c r="CPJ302" s="460"/>
      <c r="CPK302" s="460"/>
      <c r="CPL302" s="460"/>
      <c r="CPM302" s="460"/>
      <c r="CPN302" s="467"/>
      <c r="CPO302" s="460"/>
      <c r="CPP302" s="460"/>
      <c r="CPQ302" s="460"/>
      <c r="CPR302" s="460"/>
      <c r="CPU302" s="460"/>
      <c r="CPV302" s="460"/>
      <c r="CPW302" s="460"/>
      <c r="CPX302" s="460"/>
      <c r="CPY302" s="460"/>
      <c r="CPZ302" s="460"/>
      <c r="CQA302" s="467"/>
      <c r="CQB302" s="460"/>
      <c r="CQC302" s="460"/>
      <c r="CQD302" s="460"/>
      <c r="CQE302" s="460"/>
      <c r="CQH302" s="460"/>
      <c r="CQI302" s="460"/>
      <c r="CQJ302" s="460"/>
      <c r="CQK302" s="460"/>
      <c r="CQL302" s="460"/>
      <c r="CQM302" s="460"/>
      <c r="CQN302" s="467"/>
      <c r="CQO302" s="460"/>
      <c r="CQP302" s="460"/>
      <c r="CQQ302" s="460"/>
      <c r="CQR302" s="460"/>
      <c r="CQU302" s="460"/>
      <c r="CQV302" s="460"/>
      <c r="CQW302" s="460"/>
      <c r="CQX302" s="460"/>
      <c r="CQY302" s="460"/>
      <c r="CQZ302" s="460"/>
      <c r="CRA302" s="467"/>
      <c r="CRB302" s="460"/>
      <c r="CRC302" s="460"/>
      <c r="CRD302" s="460"/>
      <c r="CRE302" s="460"/>
      <c r="CRH302" s="460"/>
      <c r="CRI302" s="460"/>
      <c r="CRJ302" s="460"/>
      <c r="CRK302" s="460"/>
      <c r="CRL302" s="460"/>
      <c r="CRM302" s="460"/>
      <c r="CRN302" s="467"/>
      <c r="CRO302" s="460"/>
      <c r="CRP302" s="460"/>
      <c r="CRQ302" s="460"/>
      <c r="CRR302" s="460"/>
      <c r="CRU302" s="460"/>
      <c r="CRV302" s="460"/>
      <c r="CRW302" s="460"/>
      <c r="CRX302" s="460"/>
      <c r="CRY302" s="460"/>
      <c r="CRZ302" s="460"/>
      <c r="CSA302" s="467"/>
      <c r="CSB302" s="460"/>
      <c r="CSC302" s="460"/>
      <c r="CSD302" s="460"/>
      <c r="CSE302" s="460"/>
      <c r="CSH302" s="460"/>
      <c r="CSI302" s="460"/>
      <c r="CSJ302" s="460"/>
      <c r="CSK302" s="460"/>
      <c r="CSL302" s="460"/>
      <c r="CSM302" s="460"/>
      <c r="CSN302" s="467"/>
      <c r="CSO302" s="460"/>
      <c r="CSP302" s="460"/>
      <c r="CSQ302" s="460"/>
      <c r="CSR302" s="460"/>
      <c r="CSU302" s="460"/>
      <c r="CSV302" s="460"/>
      <c r="CSW302" s="460"/>
      <c r="CSX302" s="460"/>
      <c r="CSY302" s="460"/>
      <c r="CSZ302" s="460"/>
      <c r="CTA302" s="467"/>
      <c r="CTB302" s="460"/>
      <c r="CTC302" s="460"/>
      <c r="CTD302" s="460"/>
      <c r="CTE302" s="460"/>
      <c r="CTH302" s="460"/>
      <c r="CTI302" s="460"/>
      <c r="CTJ302" s="460"/>
      <c r="CTK302" s="460"/>
      <c r="CTL302" s="460"/>
      <c r="CTM302" s="460"/>
      <c r="CTN302" s="467"/>
      <c r="CTO302" s="460"/>
      <c r="CTP302" s="460"/>
      <c r="CTQ302" s="460"/>
      <c r="CTR302" s="460"/>
      <c r="CTU302" s="460"/>
      <c r="CTV302" s="460"/>
      <c r="CTW302" s="460"/>
      <c r="CTX302" s="460"/>
      <c r="CTY302" s="460"/>
      <c r="CTZ302" s="460"/>
      <c r="CUA302" s="467"/>
      <c r="CUB302" s="460"/>
      <c r="CUC302" s="460"/>
      <c r="CUD302" s="460"/>
      <c r="CUE302" s="460"/>
      <c r="CUH302" s="460"/>
      <c r="CUI302" s="460"/>
      <c r="CUJ302" s="460"/>
      <c r="CUK302" s="460"/>
      <c r="CUL302" s="460"/>
      <c r="CUM302" s="460"/>
      <c r="CUN302" s="467"/>
      <c r="CUO302" s="460"/>
      <c r="CUP302" s="460"/>
      <c r="CUQ302" s="460"/>
      <c r="CUR302" s="460"/>
      <c r="CUU302" s="460"/>
      <c r="CUV302" s="460"/>
      <c r="CUW302" s="460"/>
      <c r="CUX302" s="460"/>
      <c r="CUY302" s="460"/>
      <c r="CUZ302" s="460"/>
      <c r="CVA302" s="467"/>
      <c r="CVB302" s="460"/>
      <c r="CVC302" s="460"/>
      <c r="CVD302" s="460"/>
      <c r="CVE302" s="460"/>
      <c r="CVH302" s="460"/>
      <c r="CVI302" s="460"/>
      <c r="CVJ302" s="460"/>
      <c r="CVK302" s="460"/>
      <c r="CVL302" s="460"/>
      <c r="CVM302" s="460"/>
      <c r="CVN302" s="467"/>
      <c r="CVO302" s="460"/>
      <c r="CVP302" s="460"/>
      <c r="CVQ302" s="460"/>
      <c r="CVR302" s="460"/>
      <c r="CVU302" s="460"/>
      <c r="CVV302" s="460"/>
      <c r="CVW302" s="460"/>
      <c r="CVX302" s="460"/>
      <c r="CVY302" s="460"/>
      <c r="CVZ302" s="460"/>
      <c r="CWA302" s="467"/>
      <c r="CWB302" s="460"/>
      <c r="CWC302" s="460"/>
      <c r="CWD302" s="460"/>
      <c r="CWE302" s="460"/>
      <c r="CWH302" s="460"/>
      <c r="CWI302" s="460"/>
      <c r="CWJ302" s="460"/>
      <c r="CWK302" s="460"/>
      <c r="CWL302" s="460"/>
      <c r="CWM302" s="460"/>
      <c r="CWN302" s="467"/>
      <c r="CWO302" s="460"/>
      <c r="CWP302" s="460"/>
      <c r="CWQ302" s="460"/>
      <c r="CWR302" s="460"/>
      <c r="CWU302" s="460"/>
      <c r="CWV302" s="460"/>
      <c r="CWW302" s="460"/>
      <c r="CWX302" s="460"/>
      <c r="CWY302" s="460"/>
      <c r="CWZ302" s="460"/>
      <c r="CXA302" s="467"/>
      <c r="CXB302" s="460"/>
      <c r="CXC302" s="460"/>
      <c r="CXD302" s="460"/>
      <c r="CXE302" s="460"/>
      <c r="CXH302" s="460"/>
      <c r="CXI302" s="460"/>
      <c r="CXJ302" s="460"/>
      <c r="CXK302" s="460"/>
      <c r="CXL302" s="460"/>
      <c r="CXM302" s="460"/>
      <c r="CXN302" s="467"/>
      <c r="CXO302" s="460"/>
      <c r="CXP302" s="460"/>
      <c r="CXQ302" s="460"/>
      <c r="CXR302" s="460"/>
      <c r="CXU302" s="460"/>
      <c r="CXV302" s="460"/>
      <c r="CXW302" s="460"/>
      <c r="CXX302" s="460"/>
      <c r="CXY302" s="460"/>
      <c r="CXZ302" s="460"/>
      <c r="CYA302" s="467"/>
      <c r="CYB302" s="460"/>
      <c r="CYC302" s="460"/>
      <c r="CYD302" s="460"/>
      <c r="CYE302" s="460"/>
      <c r="CYH302" s="460"/>
      <c r="CYI302" s="460"/>
      <c r="CYJ302" s="460"/>
      <c r="CYK302" s="460"/>
      <c r="CYL302" s="460"/>
      <c r="CYM302" s="460"/>
      <c r="CYN302" s="467"/>
      <c r="CYO302" s="460"/>
      <c r="CYP302" s="460"/>
      <c r="CYQ302" s="460"/>
      <c r="CYR302" s="460"/>
      <c r="CYU302" s="460"/>
      <c r="CYV302" s="460"/>
      <c r="CYW302" s="460"/>
      <c r="CYX302" s="460"/>
      <c r="CYY302" s="460"/>
      <c r="CYZ302" s="460"/>
      <c r="CZA302" s="467"/>
      <c r="CZB302" s="460"/>
      <c r="CZC302" s="460"/>
      <c r="CZD302" s="460"/>
      <c r="CZE302" s="460"/>
      <c r="CZH302" s="460"/>
      <c r="CZI302" s="460"/>
      <c r="CZJ302" s="460"/>
      <c r="CZK302" s="460"/>
      <c r="CZL302" s="460"/>
      <c r="CZM302" s="460"/>
      <c r="CZN302" s="467"/>
      <c r="CZO302" s="460"/>
      <c r="CZP302" s="460"/>
      <c r="CZQ302" s="460"/>
      <c r="CZR302" s="460"/>
      <c r="CZU302" s="460"/>
      <c r="CZV302" s="460"/>
      <c r="CZW302" s="460"/>
      <c r="CZX302" s="460"/>
      <c r="CZY302" s="460"/>
      <c r="CZZ302" s="460"/>
      <c r="DAA302" s="467"/>
      <c r="DAB302" s="460"/>
      <c r="DAC302" s="460"/>
      <c r="DAD302" s="460"/>
      <c r="DAE302" s="460"/>
      <c r="DAH302" s="460"/>
      <c r="DAI302" s="460"/>
      <c r="DAJ302" s="460"/>
      <c r="DAK302" s="460"/>
      <c r="DAL302" s="460"/>
      <c r="DAM302" s="460"/>
      <c r="DAN302" s="467"/>
      <c r="DAO302" s="460"/>
      <c r="DAP302" s="460"/>
      <c r="DAQ302" s="460"/>
      <c r="DAR302" s="460"/>
      <c r="DAU302" s="460"/>
      <c r="DAV302" s="460"/>
      <c r="DAW302" s="460"/>
      <c r="DAX302" s="460"/>
      <c r="DAY302" s="460"/>
      <c r="DAZ302" s="460"/>
      <c r="DBA302" s="467"/>
      <c r="DBB302" s="460"/>
      <c r="DBC302" s="460"/>
      <c r="DBD302" s="460"/>
      <c r="DBE302" s="460"/>
      <c r="DBH302" s="460"/>
      <c r="DBI302" s="460"/>
      <c r="DBJ302" s="460"/>
      <c r="DBK302" s="460"/>
      <c r="DBL302" s="460"/>
      <c r="DBM302" s="460"/>
      <c r="DBN302" s="467"/>
      <c r="DBO302" s="460"/>
      <c r="DBP302" s="460"/>
      <c r="DBQ302" s="460"/>
      <c r="DBR302" s="460"/>
      <c r="DBU302" s="460"/>
      <c r="DBV302" s="460"/>
      <c r="DBW302" s="460"/>
      <c r="DBX302" s="460"/>
      <c r="DBY302" s="460"/>
      <c r="DBZ302" s="460"/>
      <c r="DCA302" s="467"/>
      <c r="DCB302" s="460"/>
      <c r="DCC302" s="460"/>
      <c r="DCD302" s="460"/>
      <c r="DCE302" s="460"/>
      <c r="DCH302" s="460"/>
      <c r="DCI302" s="460"/>
      <c r="DCJ302" s="460"/>
      <c r="DCK302" s="460"/>
      <c r="DCL302" s="460"/>
      <c r="DCM302" s="460"/>
      <c r="DCN302" s="467"/>
      <c r="DCO302" s="460"/>
      <c r="DCP302" s="460"/>
      <c r="DCQ302" s="460"/>
      <c r="DCR302" s="460"/>
      <c r="DCU302" s="460"/>
      <c r="DCV302" s="460"/>
      <c r="DCW302" s="460"/>
      <c r="DCX302" s="460"/>
      <c r="DCY302" s="460"/>
      <c r="DCZ302" s="460"/>
      <c r="DDA302" s="467"/>
      <c r="DDB302" s="460"/>
      <c r="DDC302" s="460"/>
      <c r="DDD302" s="460"/>
      <c r="DDE302" s="460"/>
      <c r="DDH302" s="460"/>
      <c r="DDI302" s="460"/>
      <c r="DDJ302" s="460"/>
      <c r="DDK302" s="460"/>
      <c r="DDL302" s="460"/>
      <c r="DDM302" s="460"/>
      <c r="DDN302" s="467"/>
      <c r="DDO302" s="460"/>
      <c r="DDP302" s="460"/>
      <c r="DDQ302" s="460"/>
      <c r="DDR302" s="460"/>
      <c r="DDU302" s="460"/>
      <c r="DDV302" s="460"/>
      <c r="DDW302" s="460"/>
      <c r="DDX302" s="460"/>
      <c r="DDY302" s="460"/>
      <c r="DDZ302" s="460"/>
      <c r="DEA302" s="467"/>
      <c r="DEB302" s="460"/>
      <c r="DEC302" s="460"/>
      <c r="DED302" s="460"/>
      <c r="DEE302" s="460"/>
      <c r="DEH302" s="460"/>
      <c r="DEI302" s="460"/>
      <c r="DEJ302" s="460"/>
      <c r="DEK302" s="460"/>
      <c r="DEL302" s="460"/>
      <c r="DEM302" s="460"/>
      <c r="DEN302" s="467"/>
      <c r="DEO302" s="460"/>
      <c r="DEP302" s="460"/>
      <c r="DEQ302" s="460"/>
      <c r="DER302" s="460"/>
      <c r="DEU302" s="460"/>
      <c r="DEV302" s="460"/>
      <c r="DEW302" s="460"/>
      <c r="DEX302" s="460"/>
      <c r="DEY302" s="460"/>
      <c r="DEZ302" s="460"/>
      <c r="DFA302" s="467"/>
      <c r="DFB302" s="460"/>
      <c r="DFC302" s="460"/>
      <c r="DFD302" s="460"/>
      <c r="DFE302" s="460"/>
      <c r="DFH302" s="460"/>
      <c r="DFI302" s="460"/>
      <c r="DFJ302" s="460"/>
      <c r="DFK302" s="460"/>
      <c r="DFL302" s="460"/>
      <c r="DFM302" s="460"/>
      <c r="DFN302" s="467"/>
      <c r="DFO302" s="460"/>
      <c r="DFP302" s="460"/>
      <c r="DFQ302" s="460"/>
      <c r="DFR302" s="460"/>
      <c r="DFU302" s="460"/>
      <c r="DFV302" s="460"/>
      <c r="DFW302" s="460"/>
      <c r="DFX302" s="460"/>
      <c r="DFY302" s="460"/>
      <c r="DFZ302" s="460"/>
      <c r="DGA302" s="467"/>
      <c r="DGB302" s="460"/>
      <c r="DGC302" s="460"/>
      <c r="DGD302" s="460"/>
      <c r="DGE302" s="460"/>
      <c r="DGH302" s="460"/>
      <c r="DGI302" s="460"/>
      <c r="DGJ302" s="460"/>
      <c r="DGK302" s="460"/>
      <c r="DGL302" s="460"/>
      <c r="DGM302" s="460"/>
      <c r="DGN302" s="467"/>
      <c r="DGO302" s="460"/>
      <c r="DGP302" s="460"/>
      <c r="DGQ302" s="460"/>
      <c r="DGR302" s="460"/>
      <c r="DGU302" s="460"/>
      <c r="DGV302" s="460"/>
      <c r="DGW302" s="460"/>
      <c r="DGX302" s="460"/>
      <c r="DGY302" s="460"/>
      <c r="DGZ302" s="460"/>
      <c r="DHA302" s="467"/>
      <c r="DHB302" s="460"/>
      <c r="DHC302" s="460"/>
      <c r="DHD302" s="460"/>
      <c r="DHE302" s="460"/>
      <c r="DHH302" s="460"/>
      <c r="DHI302" s="460"/>
      <c r="DHJ302" s="460"/>
      <c r="DHK302" s="460"/>
      <c r="DHL302" s="460"/>
      <c r="DHM302" s="460"/>
      <c r="DHN302" s="467"/>
      <c r="DHO302" s="460"/>
      <c r="DHP302" s="460"/>
      <c r="DHQ302" s="460"/>
      <c r="DHR302" s="460"/>
      <c r="DHU302" s="460"/>
      <c r="DHV302" s="460"/>
      <c r="DHW302" s="460"/>
      <c r="DHX302" s="460"/>
      <c r="DHY302" s="460"/>
      <c r="DHZ302" s="460"/>
      <c r="DIA302" s="467"/>
      <c r="DIB302" s="460"/>
      <c r="DIC302" s="460"/>
      <c r="DID302" s="460"/>
      <c r="DIE302" s="460"/>
      <c r="DIH302" s="460"/>
      <c r="DII302" s="460"/>
      <c r="DIJ302" s="460"/>
      <c r="DIK302" s="460"/>
      <c r="DIL302" s="460"/>
      <c r="DIM302" s="460"/>
      <c r="DIN302" s="467"/>
      <c r="DIO302" s="460"/>
      <c r="DIP302" s="460"/>
      <c r="DIQ302" s="460"/>
      <c r="DIR302" s="460"/>
      <c r="DIU302" s="460"/>
      <c r="DIV302" s="460"/>
      <c r="DIW302" s="460"/>
      <c r="DIX302" s="460"/>
      <c r="DIY302" s="460"/>
      <c r="DIZ302" s="460"/>
      <c r="DJA302" s="467"/>
      <c r="DJB302" s="460"/>
      <c r="DJC302" s="460"/>
      <c r="DJD302" s="460"/>
      <c r="DJE302" s="460"/>
      <c r="DJH302" s="460"/>
      <c r="DJI302" s="460"/>
      <c r="DJJ302" s="460"/>
      <c r="DJK302" s="460"/>
      <c r="DJL302" s="460"/>
      <c r="DJM302" s="460"/>
      <c r="DJN302" s="467"/>
      <c r="DJO302" s="460"/>
      <c r="DJP302" s="460"/>
      <c r="DJQ302" s="460"/>
      <c r="DJR302" s="460"/>
      <c r="DJU302" s="460"/>
      <c r="DJV302" s="460"/>
      <c r="DJW302" s="460"/>
      <c r="DJX302" s="460"/>
      <c r="DJY302" s="460"/>
      <c r="DJZ302" s="460"/>
      <c r="DKA302" s="467"/>
      <c r="DKB302" s="460"/>
      <c r="DKC302" s="460"/>
      <c r="DKD302" s="460"/>
      <c r="DKE302" s="460"/>
      <c r="DKH302" s="460"/>
      <c r="DKI302" s="460"/>
      <c r="DKJ302" s="460"/>
      <c r="DKK302" s="460"/>
      <c r="DKL302" s="460"/>
      <c r="DKM302" s="460"/>
      <c r="DKN302" s="467"/>
      <c r="DKO302" s="460"/>
      <c r="DKP302" s="460"/>
      <c r="DKQ302" s="460"/>
      <c r="DKR302" s="460"/>
      <c r="DKU302" s="460"/>
      <c r="DKV302" s="460"/>
      <c r="DKW302" s="460"/>
      <c r="DKX302" s="460"/>
      <c r="DKY302" s="460"/>
      <c r="DKZ302" s="460"/>
      <c r="DLA302" s="467"/>
      <c r="DLB302" s="460"/>
      <c r="DLC302" s="460"/>
      <c r="DLD302" s="460"/>
      <c r="DLE302" s="460"/>
      <c r="DLH302" s="460"/>
      <c r="DLI302" s="460"/>
      <c r="DLJ302" s="460"/>
      <c r="DLK302" s="460"/>
      <c r="DLL302" s="460"/>
      <c r="DLM302" s="460"/>
      <c r="DLN302" s="467"/>
      <c r="DLO302" s="460"/>
      <c r="DLP302" s="460"/>
      <c r="DLQ302" s="460"/>
      <c r="DLR302" s="460"/>
      <c r="DLU302" s="460"/>
      <c r="DLV302" s="460"/>
      <c r="DLW302" s="460"/>
      <c r="DLX302" s="460"/>
      <c r="DLY302" s="460"/>
      <c r="DLZ302" s="460"/>
      <c r="DMA302" s="467"/>
      <c r="DMB302" s="460"/>
      <c r="DMC302" s="460"/>
      <c r="DMD302" s="460"/>
      <c r="DME302" s="460"/>
      <c r="DMH302" s="460"/>
      <c r="DMI302" s="460"/>
      <c r="DMJ302" s="460"/>
      <c r="DMK302" s="460"/>
      <c r="DML302" s="460"/>
      <c r="DMM302" s="460"/>
      <c r="DMN302" s="467"/>
      <c r="DMO302" s="460"/>
      <c r="DMP302" s="460"/>
      <c r="DMQ302" s="460"/>
      <c r="DMR302" s="460"/>
      <c r="DMU302" s="460"/>
      <c r="DMV302" s="460"/>
      <c r="DMW302" s="460"/>
      <c r="DMX302" s="460"/>
      <c r="DMY302" s="460"/>
      <c r="DMZ302" s="460"/>
      <c r="DNA302" s="467"/>
      <c r="DNB302" s="460"/>
      <c r="DNC302" s="460"/>
      <c r="DND302" s="460"/>
      <c r="DNE302" s="460"/>
      <c r="DNH302" s="460"/>
      <c r="DNI302" s="460"/>
      <c r="DNJ302" s="460"/>
      <c r="DNK302" s="460"/>
      <c r="DNL302" s="460"/>
      <c r="DNM302" s="460"/>
      <c r="DNN302" s="467"/>
      <c r="DNO302" s="460"/>
      <c r="DNP302" s="460"/>
      <c r="DNQ302" s="460"/>
      <c r="DNR302" s="460"/>
      <c r="DNU302" s="460"/>
      <c r="DNV302" s="460"/>
      <c r="DNW302" s="460"/>
      <c r="DNX302" s="460"/>
      <c r="DNY302" s="460"/>
      <c r="DNZ302" s="460"/>
      <c r="DOA302" s="467"/>
      <c r="DOB302" s="460"/>
      <c r="DOC302" s="460"/>
      <c r="DOD302" s="460"/>
      <c r="DOE302" s="460"/>
      <c r="DOH302" s="460"/>
      <c r="DOI302" s="460"/>
      <c r="DOJ302" s="460"/>
      <c r="DOK302" s="460"/>
      <c r="DOL302" s="460"/>
      <c r="DOM302" s="460"/>
      <c r="DON302" s="467"/>
      <c r="DOO302" s="460"/>
      <c r="DOP302" s="460"/>
      <c r="DOQ302" s="460"/>
      <c r="DOR302" s="460"/>
      <c r="DOU302" s="460"/>
      <c r="DOV302" s="460"/>
      <c r="DOW302" s="460"/>
      <c r="DOX302" s="460"/>
      <c r="DOY302" s="460"/>
      <c r="DOZ302" s="460"/>
      <c r="DPA302" s="467"/>
      <c r="DPB302" s="460"/>
      <c r="DPC302" s="460"/>
      <c r="DPD302" s="460"/>
      <c r="DPE302" s="460"/>
      <c r="DPH302" s="460"/>
      <c r="DPI302" s="460"/>
      <c r="DPJ302" s="460"/>
      <c r="DPK302" s="460"/>
      <c r="DPL302" s="460"/>
      <c r="DPM302" s="460"/>
      <c r="DPN302" s="467"/>
      <c r="DPO302" s="460"/>
      <c r="DPP302" s="460"/>
      <c r="DPQ302" s="460"/>
      <c r="DPR302" s="460"/>
      <c r="DPU302" s="460"/>
      <c r="DPV302" s="460"/>
      <c r="DPW302" s="460"/>
      <c r="DPX302" s="460"/>
      <c r="DPY302" s="460"/>
      <c r="DPZ302" s="460"/>
      <c r="DQA302" s="467"/>
      <c r="DQB302" s="460"/>
      <c r="DQC302" s="460"/>
      <c r="DQD302" s="460"/>
      <c r="DQE302" s="460"/>
      <c r="DQH302" s="460"/>
      <c r="DQI302" s="460"/>
      <c r="DQJ302" s="460"/>
      <c r="DQK302" s="460"/>
      <c r="DQL302" s="460"/>
      <c r="DQM302" s="460"/>
      <c r="DQN302" s="467"/>
      <c r="DQO302" s="460"/>
      <c r="DQP302" s="460"/>
      <c r="DQQ302" s="460"/>
      <c r="DQR302" s="460"/>
      <c r="DQU302" s="460"/>
      <c r="DQV302" s="460"/>
      <c r="DQW302" s="460"/>
      <c r="DQX302" s="460"/>
      <c r="DQY302" s="460"/>
      <c r="DQZ302" s="460"/>
      <c r="DRA302" s="467"/>
      <c r="DRB302" s="460"/>
      <c r="DRC302" s="460"/>
      <c r="DRD302" s="460"/>
      <c r="DRE302" s="460"/>
      <c r="DRH302" s="460"/>
      <c r="DRI302" s="460"/>
      <c r="DRJ302" s="460"/>
      <c r="DRK302" s="460"/>
      <c r="DRL302" s="460"/>
      <c r="DRM302" s="460"/>
      <c r="DRN302" s="467"/>
      <c r="DRO302" s="460"/>
      <c r="DRP302" s="460"/>
      <c r="DRQ302" s="460"/>
      <c r="DRR302" s="460"/>
      <c r="DRU302" s="460"/>
      <c r="DRV302" s="460"/>
      <c r="DRW302" s="460"/>
      <c r="DRX302" s="460"/>
      <c r="DRY302" s="460"/>
      <c r="DRZ302" s="460"/>
      <c r="DSA302" s="467"/>
      <c r="DSB302" s="460"/>
      <c r="DSC302" s="460"/>
      <c r="DSD302" s="460"/>
      <c r="DSE302" s="460"/>
      <c r="DSH302" s="460"/>
      <c r="DSI302" s="460"/>
      <c r="DSJ302" s="460"/>
      <c r="DSK302" s="460"/>
      <c r="DSL302" s="460"/>
      <c r="DSM302" s="460"/>
      <c r="DSN302" s="467"/>
      <c r="DSO302" s="460"/>
      <c r="DSP302" s="460"/>
      <c r="DSQ302" s="460"/>
      <c r="DSR302" s="460"/>
      <c r="DSU302" s="460"/>
      <c r="DSV302" s="460"/>
      <c r="DSW302" s="460"/>
      <c r="DSX302" s="460"/>
      <c r="DSY302" s="460"/>
      <c r="DSZ302" s="460"/>
      <c r="DTA302" s="467"/>
      <c r="DTB302" s="460"/>
      <c r="DTC302" s="460"/>
      <c r="DTD302" s="460"/>
      <c r="DTE302" s="460"/>
      <c r="DTH302" s="460"/>
      <c r="DTI302" s="460"/>
      <c r="DTJ302" s="460"/>
      <c r="DTK302" s="460"/>
      <c r="DTL302" s="460"/>
      <c r="DTM302" s="460"/>
      <c r="DTN302" s="467"/>
      <c r="DTO302" s="460"/>
      <c r="DTP302" s="460"/>
      <c r="DTQ302" s="460"/>
      <c r="DTR302" s="460"/>
      <c r="DTU302" s="460"/>
      <c r="DTV302" s="460"/>
      <c r="DTW302" s="460"/>
      <c r="DTX302" s="460"/>
      <c r="DTY302" s="460"/>
      <c r="DTZ302" s="460"/>
      <c r="DUA302" s="467"/>
      <c r="DUB302" s="460"/>
      <c r="DUC302" s="460"/>
      <c r="DUD302" s="460"/>
      <c r="DUE302" s="460"/>
      <c r="DUH302" s="460"/>
      <c r="DUI302" s="460"/>
      <c r="DUJ302" s="460"/>
      <c r="DUK302" s="460"/>
      <c r="DUL302" s="460"/>
      <c r="DUM302" s="460"/>
      <c r="DUN302" s="467"/>
      <c r="DUO302" s="460"/>
      <c r="DUP302" s="460"/>
      <c r="DUQ302" s="460"/>
      <c r="DUR302" s="460"/>
      <c r="DUU302" s="460"/>
      <c r="DUV302" s="460"/>
      <c r="DUW302" s="460"/>
      <c r="DUX302" s="460"/>
      <c r="DUY302" s="460"/>
      <c r="DUZ302" s="460"/>
      <c r="DVA302" s="467"/>
      <c r="DVB302" s="460"/>
      <c r="DVC302" s="460"/>
      <c r="DVD302" s="460"/>
      <c r="DVE302" s="460"/>
      <c r="DVH302" s="460"/>
      <c r="DVI302" s="460"/>
      <c r="DVJ302" s="460"/>
      <c r="DVK302" s="460"/>
      <c r="DVL302" s="460"/>
      <c r="DVM302" s="460"/>
      <c r="DVN302" s="467"/>
      <c r="DVO302" s="460"/>
      <c r="DVP302" s="460"/>
      <c r="DVQ302" s="460"/>
      <c r="DVR302" s="460"/>
      <c r="DVU302" s="460"/>
      <c r="DVV302" s="460"/>
      <c r="DVW302" s="460"/>
      <c r="DVX302" s="460"/>
      <c r="DVY302" s="460"/>
      <c r="DVZ302" s="460"/>
      <c r="DWA302" s="467"/>
      <c r="DWB302" s="460"/>
      <c r="DWC302" s="460"/>
      <c r="DWD302" s="460"/>
      <c r="DWE302" s="460"/>
      <c r="DWH302" s="460"/>
      <c r="DWI302" s="460"/>
      <c r="DWJ302" s="460"/>
      <c r="DWK302" s="460"/>
      <c r="DWL302" s="460"/>
      <c r="DWM302" s="460"/>
      <c r="DWN302" s="467"/>
      <c r="DWO302" s="460"/>
      <c r="DWP302" s="460"/>
      <c r="DWQ302" s="460"/>
      <c r="DWR302" s="460"/>
      <c r="DWU302" s="460"/>
      <c r="DWV302" s="460"/>
      <c r="DWW302" s="460"/>
      <c r="DWX302" s="460"/>
      <c r="DWY302" s="460"/>
      <c r="DWZ302" s="460"/>
      <c r="DXA302" s="467"/>
      <c r="DXB302" s="460"/>
      <c r="DXC302" s="460"/>
      <c r="DXD302" s="460"/>
      <c r="DXE302" s="460"/>
      <c r="DXH302" s="460"/>
      <c r="DXI302" s="460"/>
      <c r="DXJ302" s="460"/>
      <c r="DXK302" s="460"/>
      <c r="DXL302" s="460"/>
      <c r="DXM302" s="460"/>
      <c r="DXN302" s="467"/>
      <c r="DXO302" s="460"/>
      <c r="DXP302" s="460"/>
      <c r="DXQ302" s="460"/>
      <c r="DXR302" s="460"/>
      <c r="DXU302" s="460"/>
      <c r="DXV302" s="460"/>
      <c r="DXW302" s="460"/>
      <c r="DXX302" s="460"/>
      <c r="DXY302" s="460"/>
      <c r="DXZ302" s="460"/>
      <c r="DYA302" s="467"/>
      <c r="DYB302" s="460"/>
      <c r="DYC302" s="460"/>
      <c r="DYD302" s="460"/>
      <c r="DYE302" s="460"/>
      <c r="DYH302" s="460"/>
      <c r="DYI302" s="460"/>
      <c r="DYJ302" s="460"/>
      <c r="DYK302" s="460"/>
      <c r="DYL302" s="460"/>
      <c r="DYM302" s="460"/>
      <c r="DYN302" s="467"/>
      <c r="DYO302" s="460"/>
      <c r="DYP302" s="460"/>
      <c r="DYQ302" s="460"/>
      <c r="DYR302" s="460"/>
      <c r="DYU302" s="460"/>
      <c r="DYV302" s="460"/>
      <c r="DYW302" s="460"/>
      <c r="DYX302" s="460"/>
      <c r="DYY302" s="460"/>
      <c r="DYZ302" s="460"/>
      <c r="DZA302" s="467"/>
      <c r="DZB302" s="460"/>
      <c r="DZC302" s="460"/>
      <c r="DZD302" s="460"/>
      <c r="DZE302" s="460"/>
      <c r="DZH302" s="460"/>
      <c r="DZI302" s="460"/>
      <c r="DZJ302" s="460"/>
      <c r="DZK302" s="460"/>
      <c r="DZL302" s="460"/>
      <c r="DZM302" s="460"/>
      <c r="DZN302" s="467"/>
      <c r="DZO302" s="460"/>
      <c r="DZP302" s="460"/>
      <c r="DZQ302" s="460"/>
      <c r="DZR302" s="460"/>
      <c r="DZU302" s="460"/>
      <c r="DZV302" s="460"/>
      <c r="DZW302" s="460"/>
      <c r="DZX302" s="460"/>
      <c r="DZY302" s="460"/>
      <c r="DZZ302" s="460"/>
      <c r="EAA302" s="467"/>
      <c r="EAB302" s="460"/>
      <c r="EAC302" s="460"/>
      <c r="EAD302" s="460"/>
      <c r="EAE302" s="460"/>
      <c r="EAH302" s="460"/>
      <c r="EAI302" s="460"/>
      <c r="EAJ302" s="460"/>
      <c r="EAK302" s="460"/>
      <c r="EAL302" s="460"/>
      <c r="EAM302" s="460"/>
      <c r="EAN302" s="467"/>
      <c r="EAO302" s="460"/>
      <c r="EAP302" s="460"/>
      <c r="EAQ302" s="460"/>
      <c r="EAR302" s="460"/>
      <c r="EAU302" s="460"/>
      <c r="EAV302" s="460"/>
      <c r="EAW302" s="460"/>
      <c r="EAX302" s="460"/>
      <c r="EAY302" s="460"/>
      <c r="EAZ302" s="460"/>
      <c r="EBA302" s="467"/>
      <c r="EBB302" s="460"/>
      <c r="EBC302" s="460"/>
      <c r="EBD302" s="460"/>
      <c r="EBE302" s="460"/>
      <c r="EBH302" s="460"/>
      <c r="EBI302" s="460"/>
      <c r="EBJ302" s="460"/>
      <c r="EBK302" s="460"/>
      <c r="EBL302" s="460"/>
      <c r="EBM302" s="460"/>
      <c r="EBN302" s="467"/>
      <c r="EBO302" s="460"/>
      <c r="EBP302" s="460"/>
      <c r="EBQ302" s="460"/>
      <c r="EBR302" s="460"/>
      <c r="EBU302" s="460"/>
      <c r="EBV302" s="460"/>
      <c r="EBW302" s="460"/>
      <c r="EBX302" s="460"/>
      <c r="EBY302" s="460"/>
      <c r="EBZ302" s="460"/>
      <c r="ECA302" s="467"/>
      <c r="ECB302" s="460"/>
      <c r="ECC302" s="460"/>
      <c r="ECD302" s="460"/>
      <c r="ECE302" s="460"/>
      <c r="ECH302" s="460"/>
      <c r="ECI302" s="460"/>
      <c r="ECJ302" s="460"/>
      <c r="ECK302" s="460"/>
      <c r="ECL302" s="460"/>
      <c r="ECM302" s="460"/>
      <c r="ECN302" s="467"/>
      <c r="ECO302" s="460"/>
      <c r="ECP302" s="460"/>
      <c r="ECQ302" s="460"/>
      <c r="ECR302" s="460"/>
      <c r="ECU302" s="460"/>
      <c r="ECV302" s="460"/>
      <c r="ECW302" s="460"/>
      <c r="ECX302" s="460"/>
      <c r="ECY302" s="460"/>
      <c r="ECZ302" s="460"/>
      <c r="EDA302" s="467"/>
      <c r="EDB302" s="460"/>
      <c r="EDC302" s="460"/>
      <c r="EDD302" s="460"/>
      <c r="EDE302" s="460"/>
      <c r="EDH302" s="460"/>
      <c r="EDI302" s="460"/>
      <c r="EDJ302" s="460"/>
      <c r="EDK302" s="460"/>
      <c r="EDL302" s="460"/>
      <c r="EDM302" s="460"/>
      <c r="EDN302" s="467"/>
      <c r="EDO302" s="460"/>
      <c r="EDP302" s="460"/>
      <c r="EDQ302" s="460"/>
      <c r="EDR302" s="460"/>
      <c r="EDU302" s="460"/>
      <c r="EDV302" s="460"/>
      <c r="EDW302" s="460"/>
      <c r="EDX302" s="460"/>
      <c r="EDY302" s="460"/>
      <c r="EDZ302" s="460"/>
      <c r="EEA302" s="467"/>
      <c r="EEB302" s="460"/>
      <c r="EEC302" s="460"/>
      <c r="EED302" s="460"/>
      <c r="EEE302" s="460"/>
      <c r="EEH302" s="460"/>
      <c r="EEI302" s="460"/>
      <c r="EEJ302" s="460"/>
      <c r="EEK302" s="460"/>
      <c r="EEL302" s="460"/>
      <c r="EEM302" s="460"/>
      <c r="EEN302" s="467"/>
      <c r="EEO302" s="460"/>
      <c r="EEP302" s="460"/>
      <c r="EEQ302" s="460"/>
      <c r="EER302" s="460"/>
      <c r="EEU302" s="460"/>
      <c r="EEV302" s="460"/>
      <c r="EEW302" s="460"/>
      <c r="EEX302" s="460"/>
      <c r="EEY302" s="460"/>
      <c r="EEZ302" s="460"/>
      <c r="EFA302" s="467"/>
      <c r="EFB302" s="460"/>
      <c r="EFC302" s="460"/>
      <c r="EFD302" s="460"/>
      <c r="EFE302" s="460"/>
      <c r="EFH302" s="460"/>
      <c r="EFI302" s="460"/>
      <c r="EFJ302" s="460"/>
      <c r="EFK302" s="460"/>
      <c r="EFL302" s="460"/>
      <c r="EFM302" s="460"/>
      <c r="EFN302" s="467"/>
      <c r="EFO302" s="460"/>
      <c r="EFP302" s="460"/>
      <c r="EFQ302" s="460"/>
      <c r="EFR302" s="460"/>
      <c r="EFU302" s="460"/>
      <c r="EFV302" s="460"/>
      <c r="EFW302" s="460"/>
      <c r="EFX302" s="460"/>
      <c r="EFY302" s="460"/>
      <c r="EFZ302" s="460"/>
      <c r="EGA302" s="467"/>
      <c r="EGB302" s="460"/>
      <c r="EGC302" s="460"/>
      <c r="EGD302" s="460"/>
      <c r="EGE302" s="460"/>
      <c r="EGH302" s="460"/>
      <c r="EGI302" s="460"/>
      <c r="EGJ302" s="460"/>
      <c r="EGK302" s="460"/>
      <c r="EGL302" s="460"/>
      <c r="EGM302" s="460"/>
      <c r="EGN302" s="467"/>
      <c r="EGO302" s="460"/>
      <c r="EGP302" s="460"/>
      <c r="EGQ302" s="460"/>
      <c r="EGR302" s="460"/>
      <c r="EGU302" s="460"/>
      <c r="EGV302" s="460"/>
      <c r="EGW302" s="460"/>
      <c r="EGX302" s="460"/>
      <c r="EGY302" s="460"/>
      <c r="EGZ302" s="460"/>
      <c r="EHA302" s="467"/>
      <c r="EHB302" s="460"/>
      <c r="EHC302" s="460"/>
      <c r="EHD302" s="460"/>
      <c r="EHE302" s="460"/>
      <c r="EHH302" s="460"/>
      <c r="EHI302" s="460"/>
      <c r="EHJ302" s="460"/>
      <c r="EHK302" s="460"/>
      <c r="EHL302" s="460"/>
      <c r="EHM302" s="460"/>
      <c r="EHN302" s="467"/>
      <c r="EHO302" s="460"/>
      <c r="EHP302" s="460"/>
      <c r="EHQ302" s="460"/>
      <c r="EHR302" s="460"/>
      <c r="EHU302" s="460"/>
      <c r="EHV302" s="460"/>
      <c r="EHW302" s="460"/>
      <c r="EHX302" s="460"/>
      <c r="EHY302" s="460"/>
      <c r="EHZ302" s="460"/>
      <c r="EIA302" s="467"/>
      <c r="EIB302" s="460"/>
      <c r="EIC302" s="460"/>
      <c r="EID302" s="460"/>
      <c r="EIE302" s="460"/>
      <c r="EIH302" s="460"/>
      <c r="EII302" s="460"/>
      <c r="EIJ302" s="460"/>
      <c r="EIK302" s="460"/>
      <c r="EIL302" s="460"/>
      <c r="EIM302" s="460"/>
      <c r="EIN302" s="467"/>
      <c r="EIO302" s="460"/>
      <c r="EIP302" s="460"/>
      <c r="EIQ302" s="460"/>
      <c r="EIR302" s="460"/>
      <c r="EIU302" s="460"/>
      <c r="EIV302" s="460"/>
      <c r="EIW302" s="460"/>
      <c r="EIX302" s="460"/>
      <c r="EIY302" s="460"/>
      <c r="EIZ302" s="460"/>
      <c r="EJA302" s="467"/>
      <c r="EJB302" s="460"/>
      <c r="EJC302" s="460"/>
      <c r="EJD302" s="460"/>
      <c r="EJE302" s="460"/>
      <c r="EJH302" s="460"/>
      <c r="EJI302" s="460"/>
      <c r="EJJ302" s="460"/>
      <c r="EJK302" s="460"/>
      <c r="EJL302" s="460"/>
      <c r="EJM302" s="460"/>
      <c r="EJN302" s="467"/>
      <c r="EJO302" s="460"/>
      <c r="EJP302" s="460"/>
      <c r="EJQ302" s="460"/>
      <c r="EJR302" s="460"/>
      <c r="EJU302" s="460"/>
      <c r="EJV302" s="460"/>
      <c r="EJW302" s="460"/>
      <c r="EJX302" s="460"/>
      <c r="EJY302" s="460"/>
      <c r="EJZ302" s="460"/>
      <c r="EKA302" s="467"/>
      <c r="EKB302" s="460"/>
      <c r="EKC302" s="460"/>
      <c r="EKD302" s="460"/>
      <c r="EKE302" s="460"/>
      <c r="EKH302" s="460"/>
      <c r="EKI302" s="460"/>
      <c r="EKJ302" s="460"/>
      <c r="EKK302" s="460"/>
      <c r="EKL302" s="460"/>
      <c r="EKM302" s="460"/>
      <c r="EKN302" s="467"/>
      <c r="EKO302" s="460"/>
      <c r="EKP302" s="460"/>
      <c r="EKQ302" s="460"/>
      <c r="EKR302" s="460"/>
      <c r="EKU302" s="460"/>
      <c r="EKV302" s="460"/>
      <c r="EKW302" s="460"/>
      <c r="EKX302" s="460"/>
      <c r="EKY302" s="460"/>
      <c r="EKZ302" s="460"/>
      <c r="ELA302" s="467"/>
      <c r="ELB302" s="460"/>
      <c r="ELC302" s="460"/>
      <c r="ELD302" s="460"/>
      <c r="ELE302" s="460"/>
      <c r="ELH302" s="460"/>
      <c r="ELI302" s="460"/>
      <c r="ELJ302" s="460"/>
      <c r="ELK302" s="460"/>
      <c r="ELL302" s="460"/>
      <c r="ELM302" s="460"/>
      <c r="ELN302" s="467"/>
      <c r="ELO302" s="460"/>
      <c r="ELP302" s="460"/>
      <c r="ELQ302" s="460"/>
      <c r="ELR302" s="460"/>
      <c r="ELU302" s="460"/>
      <c r="ELV302" s="460"/>
      <c r="ELW302" s="460"/>
      <c r="ELX302" s="460"/>
      <c r="ELY302" s="460"/>
      <c r="ELZ302" s="460"/>
      <c r="EMA302" s="467"/>
      <c r="EMB302" s="460"/>
      <c r="EMC302" s="460"/>
      <c r="EMD302" s="460"/>
      <c r="EME302" s="460"/>
      <c r="EMH302" s="460"/>
      <c r="EMI302" s="460"/>
      <c r="EMJ302" s="460"/>
      <c r="EMK302" s="460"/>
      <c r="EML302" s="460"/>
      <c r="EMM302" s="460"/>
      <c r="EMN302" s="467"/>
      <c r="EMO302" s="460"/>
      <c r="EMP302" s="460"/>
      <c r="EMQ302" s="460"/>
      <c r="EMR302" s="460"/>
      <c r="EMU302" s="460"/>
      <c r="EMV302" s="460"/>
      <c r="EMW302" s="460"/>
      <c r="EMX302" s="460"/>
      <c r="EMY302" s="460"/>
      <c r="EMZ302" s="460"/>
      <c r="ENA302" s="467"/>
      <c r="ENB302" s="460"/>
      <c r="ENC302" s="460"/>
      <c r="END302" s="460"/>
      <c r="ENE302" s="460"/>
      <c r="ENH302" s="460"/>
      <c r="ENI302" s="460"/>
      <c r="ENJ302" s="460"/>
      <c r="ENK302" s="460"/>
      <c r="ENL302" s="460"/>
      <c r="ENM302" s="460"/>
      <c r="ENN302" s="467"/>
      <c r="ENO302" s="460"/>
      <c r="ENP302" s="460"/>
      <c r="ENQ302" s="460"/>
      <c r="ENR302" s="460"/>
      <c r="ENU302" s="460"/>
      <c r="ENV302" s="460"/>
      <c r="ENW302" s="460"/>
      <c r="ENX302" s="460"/>
      <c r="ENY302" s="460"/>
      <c r="ENZ302" s="460"/>
      <c r="EOA302" s="467"/>
      <c r="EOB302" s="460"/>
      <c r="EOC302" s="460"/>
      <c r="EOD302" s="460"/>
      <c r="EOE302" s="460"/>
      <c r="EOH302" s="460"/>
      <c r="EOI302" s="460"/>
      <c r="EOJ302" s="460"/>
      <c r="EOK302" s="460"/>
      <c r="EOL302" s="460"/>
      <c r="EOM302" s="460"/>
      <c r="EON302" s="467"/>
      <c r="EOO302" s="460"/>
      <c r="EOP302" s="460"/>
      <c r="EOQ302" s="460"/>
      <c r="EOR302" s="460"/>
      <c r="EOU302" s="460"/>
      <c r="EOV302" s="460"/>
      <c r="EOW302" s="460"/>
      <c r="EOX302" s="460"/>
      <c r="EOY302" s="460"/>
      <c r="EOZ302" s="460"/>
      <c r="EPA302" s="467"/>
      <c r="EPB302" s="460"/>
      <c r="EPC302" s="460"/>
      <c r="EPD302" s="460"/>
      <c r="EPE302" s="460"/>
      <c r="EPH302" s="460"/>
      <c r="EPI302" s="460"/>
      <c r="EPJ302" s="460"/>
      <c r="EPK302" s="460"/>
      <c r="EPL302" s="460"/>
      <c r="EPM302" s="460"/>
      <c r="EPN302" s="467"/>
      <c r="EPO302" s="460"/>
      <c r="EPP302" s="460"/>
      <c r="EPQ302" s="460"/>
      <c r="EPR302" s="460"/>
      <c r="EPU302" s="460"/>
      <c r="EPV302" s="460"/>
      <c r="EPW302" s="460"/>
      <c r="EPX302" s="460"/>
      <c r="EPY302" s="460"/>
      <c r="EPZ302" s="460"/>
      <c r="EQA302" s="467"/>
      <c r="EQB302" s="460"/>
      <c r="EQC302" s="460"/>
      <c r="EQD302" s="460"/>
      <c r="EQE302" s="460"/>
      <c r="EQH302" s="460"/>
      <c r="EQI302" s="460"/>
      <c r="EQJ302" s="460"/>
      <c r="EQK302" s="460"/>
      <c r="EQL302" s="460"/>
      <c r="EQM302" s="460"/>
      <c r="EQN302" s="467"/>
      <c r="EQO302" s="460"/>
      <c r="EQP302" s="460"/>
      <c r="EQQ302" s="460"/>
      <c r="EQR302" s="460"/>
      <c r="EQU302" s="460"/>
      <c r="EQV302" s="460"/>
      <c r="EQW302" s="460"/>
      <c r="EQX302" s="460"/>
      <c r="EQY302" s="460"/>
      <c r="EQZ302" s="460"/>
      <c r="ERA302" s="467"/>
      <c r="ERB302" s="460"/>
      <c r="ERC302" s="460"/>
      <c r="ERD302" s="460"/>
      <c r="ERE302" s="460"/>
      <c r="ERH302" s="460"/>
      <c r="ERI302" s="460"/>
      <c r="ERJ302" s="460"/>
      <c r="ERK302" s="460"/>
      <c r="ERL302" s="460"/>
      <c r="ERM302" s="460"/>
      <c r="ERN302" s="467"/>
      <c r="ERO302" s="460"/>
      <c r="ERP302" s="460"/>
      <c r="ERQ302" s="460"/>
      <c r="ERR302" s="460"/>
      <c r="ERU302" s="460"/>
      <c r="ERV302" s="460"/>
      <c r="ERW302" s="460"/>
      <c r="ERX302" s="460"/>
      <c r="ERY302" s="460"/>
      <c r="ERZ302" s="460"/>
      <c r="ESA302" s="467"/>
      <c r="ESB302" s="460"/>
      <c r="ESC302" s="460"/>
      <c r="ESD302" s="460"/>
      <c r="ESE302" s="460"/>
      <c r="ESH302" s="460"/>
      <c r="ESI302" s="460"/>
      <c r="ESJ302" s="460"/>
      <c r="ESK302" s="460"/>
      <c r="ESL302" s="460"/>
      <c r="ESM302" s="460"/>
      <c r="ESN302" s="467"/>
      <c r="ESO302" s="460"/>
      <c r="ESP302" s="460"/>
      <c r="ESQ302" s="460"/>
      <c r="ESR302" s="460"/>
      <c r="ESU302" s="460"/>
      <c r="ESV302" s="460"/>
      <c r="ESW302" s="460"/>
      <c r="ESX302" s="460"/>
      <c r="ESY302" s="460"/>
      <c r="ESZ302" s="460"/>
      <c r="ETA302" s="467"/>
      <c r="ETB302" s="460"/>
      <c r="ETC302" s="460"/>
      <c r="ETD302" s="460"/>
      <c r="ETE302" s="460"/>
      <c r="ETH302" s="460"/>
      <c r="ETI302" s="460"/>
      <c r="ETJ302" s="460"/>
      <c r="ETK302" s="460"/>
      <c r="ETL302" s="460"/>
      <c r="ETM302" s="460"/>
      <c r="ETN302" s="467"/>
      <c r="ETO302" s="460"/>
      <c r="ETP302" s="460"/>
      <c r="ETQ302" s="460"/>
      <c r="ETR302" s="460"/>
      <c r="ETU302" s="460"/>
      <c r="ETV302" s="460"/>
      <c r="ETW302" s="460"/>
      <c r="ETX302" s="460"/>
      <c r="ETY302" s="460"/>
      <c r="ETZ302" s="460"/>
      <c r="EUA302" s="467"/>
      <c r="EUB302" s="460"/>
      <c r="EUC302" s="460"/>
      <c r="EUD302" s="460"/>
      <c r="EUE302" s="460"/>
      <c r="EUH302" s="460"/>
      <c r="EUI302" s="460"/>
      <c r="EUJ302" s="460"/>
      <c r="EUK302" s="460"/>
      <c r="EUL302" s="460"/>
      <c r="EUM302" s="460"/>
      <c r="EUN302" s="467"/>
      <c r="EUO302" s="460"/>
      <c r="EUP302" s="460"/>
      <c r="EUQ302" s="460"/>
      <c r="EUR302" s="460"/>
      <c r="EUU302" s="460"/>
      <c r="EUV302" s="460"/>
      <c r="EUW302" s="460"/>
      <c r="EUX302" s="460"/>
      <c r="EUY302" s="460"/>
      <c r="EUZ302" s="460"/>
      <c r="EVA302" s="467"/>
      <c r="EVB302" s="460"/>
      <c r="EVC302" s="460"/>
      <c r="EVD302" s="460"/>
      <c r="EVE302" s="460"/>
      <c r="EVH302" s="460"/>
      <c r="EVI302" s="460"/>
      <c r="EVJ302" s="460"/>
      <c r="EVK302" s="460"/>
      <c r="EVL302" s="460"/>
      <c r="EVM302" s="460"/>
      <c r="EVN302" s="467"/>
      <c r="EVO302" s="460"/>
      <c r="EVP302" s="460"/>
      <c r="EVQ302" s="460"/>
      <c r="EVR302" s="460"/>
      <c r="EVU302" s="460"/>
      <c r="EVV302" s="460"/>
      <c r="EVW302" s="460"/>
      <c r="EVX302" s="460"/>
      <c r="EVY302" s="460"/>
      <c r="EVZ302" s="460"/>
      <c r="EWA302" s="467"/>
      <c r="EWB302" s="460"/>
      <c r="EWC302" s="460"/>
      <c r="EWD302" s="460"/>
      <c r="EWE302" s="460"/>
      <c r="EWH302" s="460"/>
      <c r="EWI302" s="460"/>
      <c r="EWJ302" s="460"/>
      <c r="EWK302" s="460"/>
      <c r="EWL302" s="460"/>
      <c r="EWM302" s="460"/>
      <c r="EWN302" s="467"/>
      <c r="EWO302" s="460"/>
      <c r="EWP302" s="460"/>
      <c r="EWQ302" s="460"/>
      <c r="EWR302" s="460"/>
      <c r="EWU302" s="460"/>
      <c r="EWV302" s="460"/>
      <c r="EWW302" s="460"/>
      <c r="EWX302" s="460"/>
      <c r="EWY302" s="460"/>
      <c r="EWZ302" s="460"/>
      <c r="EXA302" s="467"/>
      <c r="EXB302" s="460"/>
      <c r="EXC302" s="460"/>
      <c r="EXD302" s="460"/>
      <c r="EXE302" s="460"/>
      <c r="EXH302" s="460"/>
      <c r="EXI302" s="460"/>
      <c r="EXJ302" s="460"/>
      <c r="EXK302" s="460"/>
      <c r="EXL302" s="460"/>
      <c r="EXM302" s="460"/>
      <c r="EXN302" s="467"/>
      <c r="EXO302" s="460"/>
      <c r="EXP302" s="460"/>
      <c r="EXQ302" s="460"/>
      <c r="EXR302" s="460"/>
      <c r="EXU302" s="460"/>
      <c r="EXV302" s="460"/>
      <c r="EXW302" s="460"/>
      <c r="EXX302" s="460"/>
      <c r="EXY302" s="460"/>
      <c r="EXZ302" s="460"/>
      <c r="EYA302" s="467"/>
      <c r="EYB302" s="460"/>
      <c r="EYC302" s="460"/>
      <c r="EYD302" s="460"/>
      <c r="EYE302" s="460"/>
      <c r="EYH302" s="460"/>
      <c r="EYI302" s="460"/>
      <c r="EYJ302" s="460"/>
      <c r="EYK302" s="460"/>
      <c r="EYL302" s="460"/>
      <c r="EYM302" s="460"/>
      <c r="EYN302" s="467"/>
      <c r="EYO302" s="460"/>
      <c r="EYP302" s="460"/>
      <c r="EYQ302" s="460"/>
      <c r="EYR302" s="460"/>
      <c r="EYU302" s="460"/>
      <c r="EYV302" s="460"/>
      <c r="EYW302" s="460"/>
      <c r="EYX302" s="460"/>
      <c r="EYY302" s="460"/>
      <c r="EYZ302" s="460"/>
      <c r="EZA302" s="467"/>
      <c r="EZB302" s="460"/>
      <c r="EZC302" s="460"/>
      <c r="EZD302" s="460"/>
      <c r="EZE302" s="460"/>
      <c r="EZH302" s="460"/>
      <c r="EZI302" s="460"/>
      <c r="EZJ302" s="460"/>
      <c r="EZK302" s="460"/>
      <c r="EZL302" s="460"/>
      <c r="EZM302" s="460"/>
      <c r="EZN302" s="467"/>
      <c r="EZO302" s="460"/>
      <c r="EZP302" s="460"/>
      <c r="EZQ302" s="460"/>
      <c r="EZR302" s="460"/>
      <c r="EZU302" s="460"/>
      <c r="EZV302" s="460"/>
      <c r="EZW302" s="460"/>
      <c r="EZX302" s="460"/>
      <c r="EZY302" s="460"/>
      <c r="EZZ302" s="460"/>
      <c r="FAA302" s="467"/>
      <c r="FAB302" s="460"/>
      <c r="FAC302" s="460"/>
      <c r="FAD302" s="460"/>
      <c r="FAE302" s="460"/>
      <c r="FAH302" s="460"/>
      <c r="FAI302" s="460"/>
      <c r="FAJ302" s="460"/>
      <c r="FAK302" s="460"/>
      <c r="FAL302" s="460"/>
      <c r="FAM302" s="460"/>
      <c r="FAN302" s="467"/>
      <c r="FAO302" s="460"/>
      <c r="FAP302" s="460"/>
      <c r="FAQ302" s="460"/>
      <c r="FAR302" s="460"/>
      <c r="FAU302" s="460"/>
      <c r="FAV302" s="460"/>
      <c r="FAW302" s="460"/>
      <c r="FAX302" s="460"/>
      <c r="FAY302" s="460"/>
      <c r="FAZ302" s="460"/>
      <c r="FBA302" s="467"/>
      <c r="FBB302" s="460"/>
      <c r="FBC302" s="460"/>
      <c r="FBD302" s="460"/>
      <c r="FBE302" s="460"/>
      <c r="FBH302" s="460"/>
      <c r="FBI302" s="460"/>
      <c r="FBJ302" s="460"/>
      <c r="FBK302" s="460"/>
      <c r="FBL302" s="460"/>
      <c r="FBM302" s="460"/>
      <c r="FBN302" s="467"/>
      <c r="FBO302" s="460"/>
      <c r="FBP302" s="460"/>
      <c r="FBQ302" s="460"/>
      <c r="FBR302" s="460"/>
      <c r="FBU302" s="460"/>
      <c r="FBV302" s="460"/>
      <c r="FBW302" s="460"/>
      <c r="FBX302" s="460"/>
      <c r="FBY302" s="460"/>
      <c r="FBZ302" s="460"/>
      <c r="FCA302" s="467"/>
      <c r="FCB302" s="460"/>
      <c r="FCC302" s="460"/>
      <c r="FCD302" s="460"/>
      <c r="FCE302" s="460"/>
      <c r="FCH302" s="460"/>
      <c r="FCI302" s="460"/>
      <c r="FCJ302" s="460"/>
      <c r="FCK302" s="460"/>
      <c r="FCL302" s="460"/>
      <c r="FCM302" s="460"/>
      <c r="FCN302" s="467"/>
      <c r="FCO302" s="460"/>
      <c r="FCP302" s="460"/>
      <c r="FCQ302" s="460"/>
      <c r="FCR302" s="460"/>
      <c r="FCU302" s="460"/>
      <c r="FCV302" s="460"/>
      <c r="FCW302" s="460"/>
      <c r="FCX302" s="460"/>
      <c r="FCY302" s="460"/>
      <c r="FCZ302" s="460"/>
      <c r="FDA302" s="467"/>
      <c r="FDB302" s="460"/>
      <c r="FDC302" s="460"/>
      <c r="FDD302" s="460"/>
      <c r="FDE302" s="460"/>
      <c r="FDH302" s="460"/>
      <c r="FDI302" s="460"/>
      <c r="FDJ302" s="460"/>
      <c r="FDK302" s="460"/>
      <c r="FDL302" s="460"/>
      <c r="FDM302" s="460"/>
      <c r="FDN302" s="467"/>
      <c r="FDO302" s="460"/>
      <c r="FDP302" s="460"/>
      <c r="FDQ302" s="460"/>
      <c r="FDR302" s="460"/>
      <c r="FDU302" s="460"/>
      <c r="FDV302" s="460"/>
      <c r="FDW302" s="460"/>
      <c r="FDX302" s="460"/>
      <c r="FDY302" s="460"/>
      <c r="FDZ302" s="460"/>
      <c r="FEA302" s="467"/>
      <c r="FEB302" s="460"/>
      <c r="FEC302" s="460"/>
      <c r="FED302" s="460"/>
      <c r="FEE302" s="460"/>
      <c r="FEH302" s="460"/>
      <c r="FEI302" s="460"/>
      <c r="FEJ302" s="460"/>
      <c r="FEK302" s="460"/>
      <c r="FEL302" s="460"/>
      <c r="FEM302" s="460"/>
      <c r="FEN302" s="467"/>
      <c r="FEO302" s="460"/>
      <c r="FEP302" s="460"/>
      <c r="FEQ302" s="460"/>
      <c r="FER302" s="460"/>
      <c r="FEU302" s="460"/>
      <c r="FEV302" s="460"/>
      <c r="FEW302" s="460"/>
      <c r="FEX302" s="460"/>
      <c r="FEY302" s="460"/>
      <c r="FEZ302" s="460"/>
      <c r="FFA302" s="467"/>
      <c r="FFB302" s="460"/>
      <c r="FFC302" s="460"/>
      <c r="FFD302" s="460"/>
      <c r="FFE302" s="460"/>
      <c r="FFH302" s="460"/>
      <c r="FFI302" s="460"/>
      <c r="FFJ302" s="460"/>
      <c r="FFK302" s="460"/>
      <c r="FFL302" s="460"/>
      <c r="FFM302" s="460"/>
      <c r="FFN302" s="467"/>
      <c r="FFO302" s="460"/>
      <c r="FFP302" s="460"/>
      <c r="FFQ302" s="460"/>
      <c r="FFR302" s="460"/>
      <c r="FFU302" s="460"/>
      <c r="FFV302" s="460"/>
      <c r="FFW302" s="460"/>
      <c r="FFX302" s="460"/>
      <c r="FFY302" s="460"/>
      <c r="FFZ302" s="460"/>
      <c r="FGA302" s="467"/>
      <c r="FGB302" s="460"/>
      <c r="FGC302" s="460"/>
      <c r="FGD302" s="460"/>
      <c r="FGE302" s="460"/>
      <c r="FGH302" s="460"/>
      <c r="FGI302" s="460"/>
      <c r="FGJ302" s="460"/>
      <c r="FGK302" s="460"/>
      <c r="FGL302" s="460"/>
      <c r="FGM302" s="460"/>
      <c r="FGN302" s="467"/>
      <c r="FGO302" s="460"/>
      <c r="FGP302" s="460"/>
      <c r="FGQ302" s="460"/>
      <c r="FGR302" s="460"/>
      <c r="FGU302" s="460"/>
      <c r="FGV302" s="460"/>
      <c r="FGW302" s="460"/>
      <c r="FGX302" s="460"/>
      <c r="FGY302" s="460"/>
      <c r="FGZ302" s="460"/>
      <c r="FHA302" s="467"/>
      <c r="FHB302" s="460"/>
      <c r="FHC302" s="460"/>
      <c r="FHD302" s="460"/>
      <c r="FHE302" s="460"/>
      <c r="FHH302" s="460"/>
      <c r="FHI302" s="460"/>
      <c r="FHJ302" s="460"/>
      <c r="FHK302" s="460"/>
      <c r="FHL302" s="460"/>
      <c r="FHM302" s="460"/>
      <c r="FHN302" s="467"/>
      <c r="FHO302" s="460"/>
      <c r="FHP302" s="460"/>
      <c r="FHQ302" s="460"/>
      <c r="FHR302" s="460"/>
      <c r="FHU302" s="460"/>
      <c r="FHV302" s="460"/>
      <c r="FHW302" s="460"/>
      <c r="FHX302" s="460"/>
      <c r="FHY302" s="460"/>
      <c r="FHZ302" s="460"/>
      <c r="FIA302" s="467"/>
      <c r="FIB302" s="460"/>
      <c r="FIC302" s="460"/>
      <c r="FID302" s="460"/>
      <c r="FIE302" s="460"/>
      <c r="FIH302" s="460"/>
      <c r="FII302" s="460"/>
      <c r="FIJ302" s="460"/>
      <c r="FIK302" s="460"/>
      <c r="FIL302" s="460"/>
      <c r="FIM302" s="460"/>
      <c r="FIN302" s="467"/>
      <c r="FIO302" s="460"/>
      <c r="FIP302" s="460"/>
      <c r="FIQ302" s="460"/>
      <c r="FIR302" s="460"/>
      <c r="FIU302" s="460"/>
      <c r="FIV302" s="460"/>
      <c r="FIW302" s="460"/>
      <c r="FIX302" s="460"/>
      <c r="FIY302" s="460"/>
      <c r="FIZ302" s="460"/>
      <c r="FJA302" s="467"/>
      <c r="FJB302" s="460"/>
      <c r="FJC302" s="460"/>
      <c r="FJD302" s="460"/>
      <c r="FJE302" s="460"/>
      <c r="FJH302" s="460"/>
      <c r="FJI302" s="460"/>
      <c r="FJJ302" s="460"/>
      <c r="FJK302" s="460"/>
      <c r="FJL302" s="460"/>
      <c r="FJM302" s="460"/>
      <c r="FJN302" s="467"/>
      <c r="FJO302" s="460"/>
      <c r="FJP302" s="460"/>
      <c r="FJQ302" s="460"/>
      <c r="FJR302" s="460"/>
      <c r="FJU302" s="460"/>
      <c r="FJV302" s="460"/>
      <c r="FJW302" s="460"/>
      <c r="FJX302" s="460"/>
      <c r="FJY302" s="460"/>
      <c r="FJZ302" s="460"/>
      <c r="FKA302" s="467"/>
      <c r="FKB302" s="460"/>
      <c r="FKC302" s="460"/>
      <c r="FKD302" s="460"/>
      <c r="FKE302" s="460"/>
      <c r="FKH302" s="460"/>
      <c r="FKI302" s="460"/>
      <c r="FKJ302" s="460"/>
      <c r="FKK302" s="460"/>
      <c r="FKL302" s="460"/>
      <c r="FKM302" s="460"/>
      <c r="FKN302" s="467"/>
      <c r="FKO302" s="460"/>
      <c r="FKP302" s="460"/>
      <c r="FKQ302" s="460"/>
      <c r="FKR302" s="460"/>
      <c r="FKU302" s="460"/>
      <c r="FKV302" s="460"/>
      <c r="FKW302" s="460"/>
      <c r="FKX302" s="460"/>
      <c r="FKY302" s="460"/>
      <c r="FKZ302" s="460"/>
      <c r="FLA302" s="467"/>
      <c r="FLB302" s="460"/>
      <c r="FLC302" s="460"/>
      <c r="FLD302" s="460"/>
      <c r="FLE302" s="460"/>
      <c r="FLH302" s="460"/>
      <c r="FLI302" s="460"/>
      <c r="FLJ302" s="460"/>
      <c r="FLK302" s="460"/>
      <c r="FLL302" s="460"/>
      <c r="FLM302" s="460"/>
      <c r="FLN302" s="467"/>
      <c r="FLO302" s="460"/>
      <c r="FLP302" s="460"/>
      <c r="FLQ302" s="460"/>
      <c r="FLR302" s="460"/>
      <c r="FLU302" s="460"/>
      <c r="FLV302" s="460"/>
      <c r="FLW302" s="460"/>
      <c r="FLX302" s="460"/>
      <c r="FLY302" s="460"/>
      <c r="FLZ302" s="460"/>
      <c r="FMA302" s="467"/>
      <c r="FMB302" s="460"/>
      <c r="FMC302" s="460"/>
      <c r="FMD302" s="460"/>
      <c r="FME302" s="460"/>
      <c r="FMH302" s="460"/>
      <c r="FMI302" s="460"/>
      <c r="FMJ302" s="460"/>
      <c r="FMK302" s="460"/>
      <c r="FML302" s="460"/>
      <c r="FMM302" s="460"/>
      <c r="FMN302" s="467"/>
      <c r="FMO302" s="460"/>
      <c r="FMP302" s="460"/>
      <c r="FMQ302" s="460"/>
      <c r="FMR302" s="460"/>
      <c r="FMU302" s="460"/>
      <c r="FMV302" s="460"/>
      <c r="FMW302" s="460"/>
      <c r="FMX302" s="460"/>
      <c r="FMY302" s="460"/>
      <c r="FMZ302" s="460"/>
      <c r="FNA302" s="467"/>
      <c r="FNB302" s="460"/>
      <c r="FNC302" s="460"/>
      <c r="FND302" s="460"/>
      <c r="FNE302" s="460"/>
      <c r="FNH302" s="460"/>
      <c r="FNI302" s="460"/>
      <c r="FNJ302" s="460"/>
      <c r="FNK302" s="460"/>
      <c r="FNL302" s="460"/>
      <c r="FNM302" s="460"/>
      <c r="FNN302" s="467"/>
      <c r="FNO302" s="460"/>
      <c r="FNP302" s="460"/>
      <c r="FNQ302" s="460"/>
      <c r="FNR302" s="460"/>
      <c r="FNU302" s="460"/>
      <c r="FNV302" s="460"/>
      <c r="FNW302" s="460"/>
      <c r="FNX302" s="460"/>
      <c r="FNY302" s="460"/>
      <c r="FNZ302" s="460"/>
      <c r="FOA302" s="467"/>
      <c r="FOB302" s="460"/>
      <c r="FOC302" s="460"/>
      <c r="FOD302" s="460"/>
      <c r="FOE302" s="460"/>
      <c r="FOH302" s="460"/>
      <c r="FOI302" s="460"/>
      <c r="FOJ302" s="460"/>
      <c r="FOK302" s="460"/>
      <c r="FOL302" s="460"/>
      <c r="FOM302" s="460"/>
      <c r="FON302" s="467"/>
      <c r="FOO302" s="460"/>
      <c r="FOP302" s="460"/>
      <c r="FOQ302" s="460"/>
      <c r="FOR302" s="460"/>
      <c r="FOU302" s="460"/>
      <c r="FOV302" s="460"/>
      <c r="FOW302" s="460"/>
      <c r="FOX302" s="460"/>
      <c r="FOY302" s="460"/>
      <c r="FOZ302" s="460"/>
      <c r="FPA302" s="467"/>
      <c r="FPB302" s="460"/>
      <c r="FPC302" s="460"/>
      <c r="FPD302" s="460"/>
      <c r="FPE302" s="460"/>
      <c r="FPH302" s="460"/>
      <c r="FPI302" s="460"/>
      <c r="FPJ302" s="460"/>
      <c r="FPK302" s="460"/>
      <c r="FPL302" s="460"/>
      <c r="FPM302" s="460"/>
      <c r="FPN302" s="467"/>
      <c r="FPO302" s="460"/>
      <c r="FPP302" s="460"/>
      <c r="FPQ302" s="460"/>
      <c r="FPR302" s="460"/>
      <c r="FPU302" s="460"/>
      <c r="FPV302" s="460"/>
      <c r="FPW302" s="460"/>
      <c r="FPX302" s="460"/>
      <c r="FPY302" s="460"/>
      <c r="FPZ302" s="460"/>
      <c r="FQA302" s="467"/>
      <c r="FQB302" s="460"/>
      <c r="FQC302" s="460"/>
      <c r="FQD302" s="460"/>
      <c r="FQE302" s="460"/>
      <c r="FQH302" s="460"/>
      <c r="FQI302" s="460"/>
      <c r="FQJ302" s="460"/>
      <c r="FQK302" s="460"/>
      <c r="FQL302" s="460"/>
      <c r="FQM302" s="460"/>
      <c r="FQN302" s="467"/>
      <c r="FQO302" s="460"/>
      <c r="FQP302" s="460"/>
      <c r="FQQ302" s="460"/>
      <c r="FQR302" s="460"/>
      <c r="FQU302" s="460"/>
      <c r="FQV302" s="460"/>
      <c r="FQW302" s="460"/>
      <c r="FQX302" s="460"/>
      <c r="FQY302" s="460"/>
      <c r="FQZ302" s="460"/>
      <c r="FRA302" s="467"/>
      <c r="FRB302" s="460"/>
      <c r="FRC302" s="460"/>
      <c r="FRD302" s="460"/>
      <c r="FRE302" s="460"/>
      <c r="FRH302" s="460"/>
      <c r="FRI302" s="460"/>
      <c r="FRJ302" s="460"/>
      <c r="FRK302" s="460"/>
      <c r="FRL302" s="460"/>
      <c r="FRM302" s="460"/>
      <c r="FRN302" s="467"/>
      <c r="FRO302" s="460"/>
      <c r="FRP302" s="460"/>
      <c r="FRQ302" s="460"/>
      <c r="FRR302" s="460"/>
      <c r="FRU302" s="460"/>
      <c r="FRV302" s="460"/>
      <c r="FRW302" s="460"/>
      <c r="FRX302" s="460"/>
      <c r="FRY302" s="460"/>
      <c r="FRZ302" s="460"/>
      <c r="FSA302" s="467"/>
      <c r="FSB302" s="460"/>
      <c r="FSC302" s="460"/>
      <c r="FSD302" s="460"/>
      <c r="FSE302" s="460"/>
      <c r="FSH302" s="460"/>
      <c r="FSI302" s="460"/>
      <c r="FSJ302" s="460"/>
      <c r="FSK302" s="460"/>
      <c r="FSL302" s="460"/>
      <c r="FSM302" s="460"/>
      <c r="FSN302" s="467"/>
      <c r="FSO302" s="460"/>
      <c r="FSP302" s="460"/>
      <c r="FSQ302" s="460"/>
      <c r="FSR302" s="460"/>
      <c r="FSU302" s="460"/>
      <c r="FSV302" s="460"/>
      <c r="FSW302" s="460"/>
      <c r="FSX302" s="460"/>
      <c r="FSY302" s="460"/>
      <c r="FSZ302" s="460"/>
      <c r="FTA302" s="467"/>
      <c r="FTB302" s="460"/>
      <c r="FTC302" s="460"/>
      <c r="FTD302" s="460"/>
      <c r="FTE302" s="460"/>
      <c r="FTH302" s="460"/>
      <c r="FTI302" s="460"/>
      <c r="FTJ302" s="460"/>
      <c r="FTK302" s="460"/>
      <c r="FTL302" s="460"/>
      <c r="FTM302" s="460"/>
      <c r="FTN302" s="467"/>
      <c r="FTO302" s="460"/>
      <c r="FTP302" s="460"/>
      <c r="FTQ302" s="460"/>
      <c r="FTR302" s="460"/>
      <c r="FTU302" s="460"/>
      <c r="FTV302" s="460"/>
      <c r="FTW302" s="460"/>
      <c r="FTX302" s="460"/>
      <c r="FTY302" s="460"/>
      <c r="FTZ302" s="460"/>
      <c r="FUA302" s="467"/>
      <c r="FUB302" s="460"/>
      <c r="FUC302" s="460"/>
      <c r="FUD302" s="460"/>
      <c r="FUE302" s="460"/>
      <c r="FUH302" s="460"/>
      <c r="FUI302" s="460"/>
      <c r="FUJ302" s="460"/>
      <c r="FUK302" s="460"/>
      <c r="FUL302" s="460"/>
      <c r="FUM302" s="460"/>
      <c r="FUN302" s="467"/>
      <c r="FUO302" s="460"/>
      <c r="FUP302" s="460"/>
      <c r="FUQ302" s="460"/>
      <c r="FUR302" s="460"/>
      <c r="FUU302" s="460"/>
      <c r="FUV302" s="460"/>
      <c r="FUW302" s="460"/>
      <c r="FUX302" s="460"/>
      <c r="FUY302" s="460"/>
      <c r="FUZ302" s="460"/>
      <c r="FVA302" s="467"/>
      <c r="FVB302" s="460"/>
      <c r="FVC302" s="460"/>
      <c r="FVD302" s="460"/>
      <c r="FVE302" s="460"/>
      <c r="FVH302" s="460"/>
      <c r="FVI302" s="460"/>
      <c r="FVJ302" s="460"/>
      <c r="FVK302" s="460"/>
      <c r="FVL302" s="460"/>
      <c r="FVM302" s="460"/>
      <c r="FVN302" s="467"/>
      <c r="FVO302" s="460"/>
      <c r="FVP302" s="460"/>
      <c r="FVQ302" s="460"/>
      <c r="FVR302" s="460"/>
      <c r="FVU302" s="460"/>
      <c r="FVV302" s="460"/>
      <c r="FVW302" s="460"/>
      <c r="FVX302" s="460"/>
      <c r="FVY302" s="460"/>
      <c r="FVZ302" s="460"/>
      <c r="FWA302" s="467"/>
      <c r="FWB302" s="460"/>
      <c r="FWC302" s="460"/>
      <c r="FWD302" s="460"/>
      <c r="FWE302" s="460"/>
      <c r="FWH302" s="460"/>
      <c r="FWI302" s="460"/>
      <c r="FWJ302" s="460"/>
      <c r="FWK302" s="460"/>
      <c r="FWL302" s="460"/>
      <c r="FWM302" s="460"/>
      <c r="FWN302" s="467"/>
      <c r="FWO302" s="460"/>
      <c r="FWP302" s="460"/>
      <c r="FWQ302" s="460"/>
      <c r="FWR302" s="460"/>
      <c r="FWU302" s="460"/>
      <c r="FWV302" s="460"/>
      <c r="FWW302" s="460"/>
      <c r="FWX302" s="460"/>
      <c r="FWY302" s="460"/>
      <c r="FWZ302" s="460"/>
      <c r="FXA302" s="467"/>
      <c r="FXB302" s="460"/>
      <c r="FXC302" s="460"/>
      <c r="FXD302" s="460"/>
      <c r="FXE302" s="460"/>
      <c r="FXH302" s="460"/>
      <c r="FXI302" s="460"/>
      <c r="FXJ302" s="460"/>
      <c r="FXK302" s="460"/>
      <c r="FXL302" s="460"/>
      <c r="FXM302" s="460"/>
      <c r="FXN302" s="467"/>
      <c r="FXO302" s="460"/>
      <c r="FXP302" s="460"/>
      <c r="FXQ302" s="460"/>
      <c r="FXR302" s="460"/>
      <c r="FXU302" s="460"/>
      <c r="FXV302" s="460"/>
      <c r="FXW302" s="460"/>
      <c r="FXX302" s="460"/>
      <c r="FXY302" s="460"/>
      <c r="FXZ302" s="460"/>
      <c r="FYA302" s="467"/>
      <c r="FYB302" s="460"/>
      <c r="FYC302" s="460"/>
      <c r="FYD302" s="460"/>
      <c r="FYE302" s="460"/>
      <c r="FYH302" s="460"/>
      <c r="FYI302" s="460"/>
      <c r="FYJ302" s="460"/>
      <c r="FYK302" s="460"/>
      <c r="FYL302" s="460"/>
      <c r="FYM302" s="460"/>
      <c r="FYN302" s="467"/>
      <c r="FYO302" s="460"/>
      <c r="FYP302" s="460"/>
      <c r="FYQ302" s="460"/>
      <c r="FYR302" s="460"/>
      <c r="FYU302" s="460"/>
      <c r="FYV302" s="460"/>
      <c r="FYW302" s="460"/>
      <c r="FYX302" s="460"/>
      <c r="FYY302" s="460"/>
      <c r="FYZ302" s="460"/>
      <c r="FZA302" s="467"/>
      <c r="FZB302" s="460"/>
      <c r="FZC302" s="460"/>
      <c r="FZD302" s="460"/>
      <c r="FZE302" s="460"/>
      <c r="FZH302" s="460"/>
      <c r="FZI302" s="460"/>
      <c r="FZJ302" s="460"/>
      <c r="FZK302" s="460"/>
      <c r="FZL302" s="460"/>
      <c r="FZM302" s="460"/>
      <c r="FZN302" s="467"/>
      <c r="FZO302" s="460"/>
      <c r="FZP302" s="460"/>
      <c r="FZQ302" s="460"/>
      <c r="FZR302" s="460"/>
      <c r="FZU302" s="460"/>
      <c r="FZV302" s="460"/>
      <c r="FZW302" s="460"/>
      <c r="FZX302" s="460"/>
      <c r="FZY302" s="460"/>
      <c r="FZZ302" s="460"/>
      <c r="GAA302" s="467"/>
      <c r="GAB302" s="460"/>
      <c r="GAC302" s="460"/>
      <c r="GAD302" s="460"/>
      <c r="GAE302" s="460"/>
      <c r="GAH302" s="460"/>
      <c r="GAI302" s="460"/>
      <c r="GAJ302" s="460"/>
      <c r="GAK302" s="460"/>
      <c r="GAL302" s="460"/>
      <c r="GAM302" s="460"/>
      <c r="GAN302" s="467"/>
      <c r="GAO302" s="460"/>
      <c r="GAP302" s="460"/>
      <c r="GAQ302" s="460"/>
      <c r="GAR302" s="460"/>
      <c r="GAU302" s="460"/>
      <c r="GAV302" s="460"/>
      <c r="GAW302" s="460"/>
      <c r="GAX302" s="460"/>
      <c r="GAY302" s="460"/>
      <c r="GAZ302" s="460"/>
      <c r="GBA302" s="467"/>
      <c r="GBB302" s="460"/>
      <c r="GBC302" s="460"/>
      <c r="GBD302" s="460"/>
      <c r="GBE302" s="460"/>
      <c r="GBH302" s="460"/>
      <c r="GBI302" s="460"/>
      <c r="GBJ302" s="460"/>
      <c r="GBK302" s="460"/>
      <c r="GBL302" s="460"/>
      <c r="GBM302" s="460"/>
      <c r="GBN302" s="467"/>
      <c r="GBO302" s="460"/>
      <c r="GBP302" s="460"/>
      <c r="GBQ302" s="460"/>
      <c r="GBR302" s="460"/>
      <c r="GBU302" s="460"/>
      <c r="GBV302" s="460"/>
      <c r="GBW302" s="460"/>
      <c r="GBX302" s="460"/>
      <c r="GBY302" s="460"/>
      <c r="GBZ302" s="460"/>
      <c r="GCA302" s="467"/>
      <c r="GCB302" s="460"/>
      <c r="GCC302" s="460"/>
      <c r="GCD302" s="460"/>
      <c r="GCE302" s="460"/>
      <c r="GCH302" s="460"/>
      <c r="GCI302" s="460"/>
      <c r="GCJ302" s="460"/>
      <c r="GCK302" s="460"/>
      <c r="GCL302" s="460"/>
      <c r="GCM302" s="460"/>
      <c r="GCN302" s="467"/>
      <c r="GCO302" s="460"/>
      <c r="GCP302" s="460"/>
      <c r="GCQ302" s="460"/>
      <c r="GCR302" s="460"/>
      <c r="GCU302" s="460"/>
      <c r="GCV302" s="460"/>
      <c r="GCW302" s="460"/>
      <c r="GCX302" s="460"/>
      <c r="GCY302" s="460"/>
      <c r="GCZ302" s="460"/>
      <c r="GDA302" s="467"/>
      <c r="GDB302" s="460"/>
      <c r="GDC302" s="460"/>
      <c r="GDD302" s="460"/>
      <c r="GDE302" s="460"/>
      <c r="GDH302" s="460"/>
      <c r="GDI302" s="460"/>
      <c r="GDJ302" s="460"/>
      <c r="GDK302" s="460"/>
      <c r="GDL302" s="460"/>
      <c r="GDM302" s="460"/>
      <c r="GDN302" s="467"/>
      <c r="GDO302" s="460"/>
      <c r="GDP302" s="460"/>
      <c r="GDQ302" s="460"/>
      <c r="GDR302" s="460"/>
      <c r="GDU302" s="460"/>
      <c r="GDV302" s="460"/>
      <c r="GDW302" s="460"/>
      <c r="GDX302" s="460"/>
      <c r="GDY302" s="460"/>
      <c r="GDZ302" s="460"/>
      <c r="GEA302" s="467"/>
      <c r="GEB302" s="460"/>
      <c r="GEC302" s="460"/>
      <c r="GED302" s="460"/>
      <c r="GEE302" s="460"/>
      <c r="GEH302" s="460"/>
      <c r="GEI302" s="460"/>
      <c r="GEJ302" s="460"/>
      <c r="GEK302" s="460"/>
      <c r="GEL302" s="460"/>
      <c r="GEM302" s="460"/>
      <c r="GEN302" s="467"/>
      <c r="GEO302" s="460"/>
      <c r="GEP302" s="460"/>
      <c r="GEQ302" s="460"/>
      <c r="GER302" s="460"/>
      <c r="GEU302" s="460"/>
      <c r="GEV302" s="460"/>
      <c r="GEW302" s="460"/>
      <c r="GEX302" s="460"/>
      <c r="GEY302" s="460"/>
      <c r="GEZ302" s="460"/>
      <c r="GFA302" s="467"/>
      <c r="GFB302" s="460"/>
      <c r="GFC302" s="460"/>
      <c r="GFD302" s="460"/>
      <c r="GFE302" s="460"/>
      <c r="GFH302" s="460"/>
      <c r="GFI302" s="460"/>
      <c r="GFJ302" s="460"/>
      <c r="GFK302" s="460"/>
      <c r="GFL302" s="460"/>
      <c r="GFM302" s="460"/>
      <c r="GFN302" s="467"/>
      <c r="GFO302" s="460"/>
      <c r="GFP302" s="460"/>
      <c r="GFQ302" s="460"/>
      <c r="GFR302" s="460"/>
      <c r="GFU302" s="460"/>
      <c r="GFV302" s="460"/>
      <c r="GFW302" s="460"/>
      <c r="GFX302" s="460"/>
      <c r="GFY302" s="460"/>
      <c r="GFZ302" s="460"/>
      <c r="GGA302" s="467"/>
      <c r="GGB302" s="460"/>
      <c r="GGC302" s="460"/>
      <c r="GGD302" s="460"/>
      <c r="GGE302" s="460"/>
      <c r="GGH302" s="460"/>
      <c r="GGI302" s="460"/>
      <c r="GGJ302" s="460"/>
      <c r="GGK302" s="460"/>
      <c r="GGL302" s="460"/>
      <c r="GGM302" s="460"/>
      <c r="GGN302" s="467"/>
      <c r="GGO302" s="460"/>
      <c r="GGP302" s="460"/>
      <c r="GGQ302" s="460"/>
      <c r="GGR302" s="460"/>
      <c r="GGU302" s="460"/>
      <c r="GGV302" s="460"/>
      <c r="GGW302" s="460"/>
      <c r="GGX302" s="460"/>
      <c r="GGY302" s="460"/>
      <c r="GGZ302" s="460"/>
      <c r="GHA302" s="467"/>
      <c r="GHB302" s="460"/>
      <c r="GHC302" s="460"/>
      <c r="GHD302" s="460"/>
      <c r="GHE302" s="460"/>
      <c r="GHH302" s="460"/>
      <c r="GHI302" s="460"/>
      <c r="GHJ302" s="460"/>
      <c r="GHK302" s="460"/>
      <c r="GHL302" s="460"/>
      <c r="GHM302" s="460"/>
      <c r="GHN302" s="467"/>
      <c r="GHO302" s="460"/>
      <c r="GHP302" s="460"/>
      <c r="GHQ302" s="460"/>
      <c r="GHR302" s="460"/>
      <c r="GHU302" s="460"/>
      <c r="GHV302" s="460"/>
      <c r="GHW302" s="460"/>
      <c r="GHX302" s="460"/>
      <c r="GHY302" s="460"/>
      <c r="GHZ302" s="460"/>
      <c r="GIA302" s="467"/>
      <c r="GIB302" s="460"/>
      <c r="GIC302" s="460"/>
      <c r="GID302" s="460"/>
      <c r="GIE302" s="460"/>
      <c r="GIH302" s="460"/>
      <c r="GII302" s="460"/>
      <c r="GIJ302" s="460"/>
      <c r="GIK302" s="460"/>
      <c r="GIL302" s="460"/>
      <c r="GIM302" s="460"/>
      <c r="GIN302" s="467"/>
      <c r="GIO302" s="460"/>
      <c r="GIP302" s="460"/>
      <c r="GIQ302" s="460"/>
      <c r="GIR302" s="460"/>
      <c r="GIU302" s="460"/>
      <c r="GIV302" s="460"/>
      <c r="GIW302" s="460"/>
      <c r="GIX302" s="460"/>
      <c r="GIY302" s="460"/>
      <c r="GIZ302" s="460"/>
      <c r="GJA302" s="467"/>
      <c r="GJB302" s="460"/>
      <c r="GJC302" s="460"/>
      <c r="GJD302" s="460"/>
      <c r="GJE302" s="460"/>
      <c r="GJH302" s="460"/>
      <c r="GJI302" s="460"/>
      <c r="GJJ302" s="460"/>
      <c r="GJK302" s="460"/>
      <c r="GJL302" s="460"/>
      <c r="GJM302" s="460"/>
      <c r="GJN302" s="467"/>
      <c r="GJO302" s="460"/>
      <c r="GJP302" s="460"/>
      <c r="GJQ302" s="460"/>
      <c r="GJR302" s="460"/>
      <c r="GJU302" s="460"/>
      <c r="GJV302" s="460"/>
      <c r="GJW302" s="460"/>
      <c r="GJX302" s="460"/>
      <c r="GJY302" s="460"/>
      <c r="GJZ302" s="460"/>
      <c r="GKA302" s="467"/>
      <c r="GKB302" s="460"/>
      <c r="GKC302" s="460"/>
      <c r="GKD302" s="460"/>
      <c r="GKE302" s="460"/>
      <c r="GKH302" s="460"/>
      <c r="GKI302" s="460"/>
      <c r="GKJ302" s="460"/>
      <c r="GKK302" s="460"/>
      <c r="GKL302" s="460"/>
      <c r="GKM302" s="460"/>
      <c r="GKN302" s="467"/>
      <c r="GKO302" s="460"/>
      <c r="GKP302" s="460"/>
      <c r="GKQ302" s="460"/>
      <c r="GKR302" s="460"/>
      <c r="GKU302" s="460"/>
      <c r="GKV302" s="460"/>
      <c r="GKW302" s="460"/>
      <c r="GKX302" s="460"/>
      <c r="GKY302" s="460"/>
      <c r="GKZ302" s="460"/>
      <c r="GLA302" s="467"/>
      <c r="GLB302" s="460"/>
      <c r="GLC302" s="460"/>
      <c r="GLD302" s="460"/>
      <c r="GLE302" s="460"/>
      <c r="GLH302" s="460"/>
      <c r="GLI302" s="460"/>
      <c r="GLJ302" s="460"/>
      <c r="GLK302" s="460"/>
      <c r="GLL302" s="460"/>
      <c r="GLM302" s="460"/>
      <c r="GLN302" s="467"/>
      <c r="GLO302" s="460"/>
      <c r="GLP302" s="460"/>
      <c r="GLQ302" s="460"/>
      <c r="GLR302" s="460"/>
      <c r="GLU302" s="460"/>
      <c r="GLV302" s="460"/>
      <c r="GLW302" s="460"/>
      <c r="GLX302" s="460"/>
      <c r="GLY302" s="460"/>
      <c r="GLZ302" s="460"/>
      <c r="GMA302" s="467"/>
      <c r="GMB302" s="460"/>
      <c r="GMC302" s="460"/>
      <c r="GMD302" s="460"/>
      <c r="GME302" s="460"/>
      <c r="GMH302" s="460"/>
      <c r="GMI302" s="460"/>
      <c r="GMJ302" s="460"/>
      <c r="GMK302" s="460"/>
      <c r="GML302" s="460"/>
      <c r="GMM302" s="460"/>
      <c r="GMN302" s="467"/>
      <c r="GMO302" s="460"/>
      <c r="GMP302" s="460"/>
      <c r="GMQ302" s="460"/>
      <c r="GMR302" s="460"/>
      <c r="GMU302" s="460"/>
      <c r="GMV302" s="460"/>
      <c r="GMW302" s="460"/>
      <c r="GMX302" s="460"/>
      <c r="GMY302" s="460"/>
      <c r="GMZ302" s="460"/>
      <c r="GNA302" s="467"/>
      <c r="GNB302" s="460"/>
      <c r="GNC302" s="460"/>
      <c r="GND302" s="460"/>
      <c r="GNE302" s="460"/>
      <c r="GNH302" s="460"/>
      <c r="GNI302" s="460"/>
      <c r="GNJ302" s="460"/>
      <c r="GNK302" s="460"/>
      <c r="GNL302" s="460"/>
      <c r="GNM302" s="460"/>
      <c r="GNN302" s="467"/>
      <c r="GNO302" s="460"/>
      <c r="GNP302" s="460"/>
      <c r="GNQ302" s="460"/>
      <c r="GNR302" s="460"/>
      <c r="GNU302" s="460"/>
      <c r="GNV302" s="460"/>
      <c r="GNW302" s="460"/>
      <c r="GNX302" s="460"/>
      <c r="GNY302" s="460"/>
      <c r="GNZ302" s="460"/>
      <c r="GOA302" s="467"/>
      <c r="GOB302" s="460"/>
      <c r="GOC302" s="460"/>
      <c r="GOD302" s="460"/>
      <c r="GOE302" s="460"/>
      <c r="GOH302" s="460"/>
      <c r="GOI302" s="460"/>
      <c r="GOJ302" s="460"/>
      <c r="GOK302" s="460"/>
      <c r="GOL302" s="460"/>
      <c r="GOM302" s="460"/>
      <c r="GON302" s="467"/>
      <c r="GOO302" s="460"/>
      <c r="GOP302" s="460"/>
      <c r="GOQ302" s="460"/>
      <c r="GOR302" s="460"/>
      <c r="GOU302" s="460"/>
      <c r="GOV302" s="460"/>
      <c r="GOW302" s="460"/>
      <c r="GOX302" s="460"/>
      <c r="GOY302" s="460"/>
      <c r="GOZ302" s="460"/>
      <c r="GPA302" s="467"/>
      <c r="GPB302" s="460"/>
      <c r="GPC302" s="460"/>
      <c r="GPD302" s="460"/>
      <c r="GPE302" s="460"/>
      <c r="GPH302" s="460"/>
      <c r="GPI302" s="460"/>
      <c r="GPJ302" s="460"/>
      <c r="GPK302" s="460"/>
      <c r="GPL302" s="460"/>
      <c r="GPM302" s="460"/>
      <c r="GPN302" s="467"/>
      <c r="GPO302" s="460"/>
      <c r="GPP302" s="460"/>
      <c r="GPQ302" s="460"/>
      <c r="GPR302" s="460"/>
      <c r="GPU302" s="460"/>
      <c r="GPV302" s="460"/>
      <c r="GPW302" s="460"/>
      <c r="GPX302" s="460"/>
      <c r="GPY302" s="460"/>
      <c r="GPZ302" s="460"/>
      <c r="GQA302" s="467"/>
      <c r="GQB302" s="460"/>
      <c r="GQC302" s="460"/>
      <c r="GQD302" s="460"/>
      <c r="GQE302" s="460"/>
      <c r="GQH302" s="460"/>
      <c r="GQI302" s="460"/>
      <c r="GQJ302" s="460"/>
      <c r="GQK302" s="460"/>
      <c r="GQL302" s="460"/>
      <c r="GQM302" s="460"/>
      <c r="GQN302" s="467"/>
      <c r="GQO302" s="460"/>
      <c r="GQP302" s="460"/>
      <c r="GQQ302" s="460"/>
      <c r="GQR302" s="460"/>
      <c r="GQU302" s="460"/>
      <c r="GQV302" s="460"/>
      <c r="GQW302" s="460"/>
      <c r="GQX302" s="460"/>
      <c r="GQY302" s="460"/>
      <c r="GQZ302" s="460"/>
      <c r="GRA302" s="467"/>
      <c r="GRB302" s="460"/>
      <c r="GRC302" s="460"/>
      <c r="GRD302" s="460"/>
      <c r="GRE302" s="460"/>
      <c r="GRH302" s="460"/>
      <c r="GRI302" s="460"/>
      <c r="GRJ302" s="460"/>
      <c r="GRK302" s="460"/>
      <c r="GRL302" s="460"/>
      <c r="GRM302" s="460"/>
      <c r="GRN302" s="467"/>
      <c r="GRO302" s="460"/>
      <c r="GRP302" s="460"/>
      <c r="GRQ302" s="460"/>
      <c r="GRR302" s="460"/>
      <c r="GRU302" s="460"/>
      <c r="GRV302" s="460"/>
      <c r="GRW302" s="460"/>
      <c r="GRX302" s="460"/>
      <c r="GRY302" s="460"/>
      <c r="GRZ302" s="460"/>
      <c r="GSA302" s="467"/>
      <c r="GSB302" s="460"/>
      <c r="GSC302" s="460"/>
      <c r="GSD302" s="460"/>
      <c r="GSE302" s="460"/>
      <c r="GSH302" s="460"/>
      <c r="GSI302" s="460"/>
      <c r="GSJ302" s="460"/>
      <c r="GSK302" s="460"/>
      <c r="GSL302" s="460"/>
      <c r="GSM302" s="460"/>
      <c r="GSN302" s="467"/>
      <c r="GSO302" s="460"/>
      <c r="GSP302" s="460"/>
      <c r="GSQ302" s="460"/>
      <c r="GSR302" s="460"/>
      <c r="GSU302" s="460"/>
      <c r="GSV302" s="460"/>
      <c r="GSW302" s="460"/>
      <c r="GSX302" s="460"/>
      <c r="GSY302" s="460"/>
      <c r="GSZ302" s="460"/>
      <c r="GTA302" s="467"/>
      <c r="GTB302" s="460"/>
      <c r="GTC302" s="460"/>
      <c r="GTD302" s="460"/>
      <c r="GTE302" s="460"/>
      <c r="GTH302" s="460"/>
      <c r="GTI302" s="460"/>
      <c r="GTJ302" s="460"/>
      <c r="GTK302" s="460"/>
      <c r="GTL302" s="460"/>
      <c r="GTM302" s="460"/>
      <c r="GTN302" s="467"/>
      <c r="GTO302" s="460"/>
      <c r="GTP302" s="460"/>
      <c r="GTQ302" s="460"/>
      <c r="GTR302" s="460"/>
      <c r="GTU302" s="460"/>
      <c r="GTV302" s="460"/>
      <c r="GTW302" s="460"/>
      <c r="GTX302" s="460"/>
      <c r="GTY302" s="460"/>
      <c r="GTZ302" s="460"/>
      <c r="GUA302" s="467"/>
      <c r="GUB302" s="460"/>
      <c r="GUC302" s="460"/>
      <c r="GUD302" s="460"/>
      <c r="GUE302" s="460"/>
      <c r="GUH302" s="460"/>
      <c r="GUI302" s="460"/>
      <c r="GUJ302" s="460"/>
      <c r="GUK302" s="460"/>
      <c r="GUL302" s="460"/>
      <c r="GUM302" s="460"/>
      <c r="GUN302" s="467"/>
      <c r="GUO302" s="460"/>
      <c r="GUP302" s="460"/>
      <c r="GUQ302" s="460"/>
      <c r="GUR302" s="460"/>
      <c r="GUU302" s="460"/>
      <c r="GUV302" s="460"/>
      <c r="GUW302" s="460"/>
      <c r="GUX302" s="460"/>
      <c r="GUY302" s="460"/>
      <c r="GUZ302" s="460"/>
      <c r="GVA302" s="467"/>
      <c r="GVB302" s="460"/>
      <c r="GVC302" s="460"/>
      <c r="GVD302" s="460"/>
      <c r="GVE302" s="460"/>
      <c r="GVH302" s="460"/>
      <c r="GVI302" s="460"/>
      <c r="GVJ302" s="460"/>
      <c r="GVK302" s="460"/>
      <c r="GVL302" s="460"/>
      <c r="GVM302" s="460"/>
      <c r="GVN302" s="467"/>
      <c r="GVO302" s="460"/>
      <c r="GVP302" s="460"/>
      <c r="GVQ302" s="460"/>
      <c r="GVR302" s="460"/>
      <c r="GVU302" s="460"/>
      <c r="GVV302" s="460"/>
      <c r="GVW302" s="460"/>
      <c r="GVX302" s="460"/>
      <c r="GVY302" s="460"/>
      <c r="GVZ302" s="460"/>
      <c r="GWA302" s="467"/>
      <c r="GWB302" s="460"/>
      <c r="GWC302" s="460"/>
      <c r="GWD302" s="460"/>
      <c r="GWE302" s="460"/>
      <c r="GWH302" s="460"/>
      <c r="GWI302" s="460"/>
      <c r="GWJ302" s="460"/>
      <c r="GWK302" s="460"/>
      <c r="GWL302" s="460"/>
      <c r="GWM302" s="460"/>
      <c r="GWN302" s="467"/>
      <c r="GWO302" s="460"/>
      <c r="GWP302" s="460"/>
      <c r="GWQ302" s="460"/>
      <c r="GWR302" s="460"/>
      <c r="GWU302" s="460"/>
      <c r="GWV302" s="460"/>
      <c r="GWW302" s="460"/>
      <c r="GWX302" s="460"/>
      <c r="GWY302" s="460"/>
      <c r="GWZ302" s="460"/>
      <c r="GXA302" s="467"/>
      <c r="GXB302" s="460"/>
      <c r="GXC302" s="460"/>
      <c r="GXD302" s="460"/>
      <c r="GXE302" s="460"/>
      <c r="GXH302" s="460"/>
      <c r="GXI302" s="460"/>
      <c r="GXJ302" s="460"/>
      <c r="GXK302" s="460"/>
      <c r="GXL302" s="460"/>
      <c r="GXM302" s="460"/>
      <c r="GXN302" s="467"/>
      <c r="GXO302" s="460"/>
      <c r="GXP302" s="460"/>
      <c r="GXQ302" s="460"/>
      <c r="GXR302" s="460"/>
      <c r="GXU302" s="460"/>
      <c r="GXV302" s="460"/>
      <c r="GXW302" s="460"/>
      <c r="GXX302" s="460"/>
      <c r="GXY302" s="460"/>
      <c r="GXZ302" s="460"/>
      <c r="GYA302" s="467"/>
      <c r="GYB302" s="460"/>
      <c r="GYC302" s="460"/>
      <c r="GYD302" s="460"/>
      <c r="GYE302" s="460"/>
      <c r="GYH302" s="460"/>
      <c r="GYI302" s="460"/>
      <c r="GYJ302" s="460"/>
      <c r="GYK302" s="460"/>
      <c r="GYL302" s="460"/>
      <c r="GYM302" s="460"/>
      <c r="GYN302" s="467"/>
      <c r="GYO302" s="460"/>
      <c r="GYP302" s="460"/>
      <c r="GYQ302" s="460"/>
      <c r="GYR302" s="460"/>
      <c r="GYU302" s="460"/>
      <c r="GYV302" s="460"/>
      <c r="GYW302" s="460"/>
      <c r="GYX302" s="460"/>
      <c r="GYY302" s="460"/>
      <c r="GYZ302" s="460"/>
      <c r="GZA302" s="467"/>
      <c r="GZB302" s="460"/>
      <c r="GZC302" s="460"/>
      <c r="GZD302" s="460"/>
      <c r="GZE302" s="460"/>
      <c r="GZH302" s="460"/>
      <c r="GZI302" s="460"/>
      <c r="GZJ302" s="460"/>
      <c r="GZK302" s="460"/>
      <c r="GZL302" s="460"/>
      <c r="GZM302" s="460"/>
      <c r="GZN302" s="467"/>
      <c r="GZO302" s="460"/>
      <c r="GZP302" s="460"/>
      <c r="GZQ302" s="460"/>
      <c r="GZR302" s="460"/>
      <c r="GZU302" s="460"/>
      <c r="GZV302" s="460"/>
      <c r="GZW302" s="460"/>
      <c r="GZX302" s="460"/>
      <c r="GZY302" s="460"/>
      <c r="GZZ302" s="460"/>
      <c r="HAA302" s="467"/>
      <c r="HAB302" s="460"/>
      <c r="HAC302" s="460"/>
      <c r="HAD302" s="460"/>
      <c r="HAE302" s="460"/>
      <c r="HAH302" s="460"/>
      <c r="HAI302" s="460"/>
      <c r="HAJ302" s="460"/>
      <c r="HAK302" s="460"/>
      <c r="HAL302" s="460"/>
      <c r="HAM302" s="460"/>
      <c r="HAN302" s="467"/>
      <c r="HAO302" s="460"/>
      <c r="HAP302" s="460"/>
      <c r="HAQ302" s="460"/>
      <c r="HAR302" s="460"/>
      <c r="HAU302" s="460"/>
      <c r="HAV302" s="460"/>
      <c r="HAW302" s="460"/>
      <c r="HAX302" s="460"/>
      <c r="HAY302" s="460"/>
      <c r="HAZ302" s="460"/>
      <c r="HBA302" s="467"/>
      <c r="HBB302" s="460"/>
      <c r="HBC302" s="460"/>
      <c r="HBD302" s="460"/>
      <c r="HBE302" s="460"/>
      <c r="HBH302" s="460"/>
      <c r="HBI302" s="460"/>
      <c r="HBJ302" s="460"/>
      <c r="HBK302" s="460"/>
      <c r="HBL302" s="460"/>
      <c r="HBM302" s="460"/>
      <c r="HBN302" s="467"/>
      <c r="HBO302" s="460"/>
      <c r="HBP302" s="460"/>
      <c r="HBQ302" s="460"/>
      <c r="HBR302" s="460"/>
      <c r="HBU302" s="460"/>
      <c r="HBV302" s="460"/>
      <c r="HBW302" s="460"/>
      <c r="HBX302" s="460"/>
      <c r="HBY302" s="460"/>
      <c r="HBZ302" s="460"/>
      <c r="HCA302" s="467"/>
      <c r="HCB302" s="460"/>
      <c r="HCC302" s="460"/>
      <c r="HCD302" s="460"/>
      <c r="HCE302" s="460"/>
      <c r="HCH302" s="460"/>
      <c r="HCI302" s="460"/>
      <c r="HCJ302" s="460"/>
      <c r="HCK302" s="460"/>
      <c r="HCL302" s="460"/>
      <c r="HCM302" s="460"/>
      <c r="HCN302" s="467"/>
      <c r="HCO302" s="460"/>
      <c r="HCP302" s="460"/>
      <c r="HCQ302" s="460"/>
      <c r="HCR302" s="460"/>
      <c r="HCU302" s="460"/>
      <c r="HCV302" s="460"/>
      <c r="HCW302" s="460"/>
      <c r="HCX302" s="460"/>
      <c r="HCY302" s="460"/>
      <c r="HCZ302" s="460"/>
      <c r="HDA302" s="467"/>
      <c r="HDB302" s="460"/>
      <c r="HDC302" s="460"/>
      <c r="HDD302" s="460"/>
      <c r="HDE302" s="460"/>
      <c r="HDH302" s="460"/>
      <c r="HDI302" s="460"/>
      <c r="HDJ302" s="460"/>
      <c r="HDK302" s="460"/>
      <c r="HDL302" s="460"/>
      <c r="HDM302" s="460"/>
      <c r="HDN302" s="467"/>
      <c r="HDO302" s="460"/>
      <c r="HDP302" s="460"/>
      <c r="HDQ302" s="460"/>
      <c r="HDR302" s="460"/>
      <c r="HDU302" s="460"/>
      <c r="HDV302" s="460"/>
      <c r="HDW302" s="460"/>
      <c r="HDX302" s="460"/>
      <c r="HDY302" s="460"/>
      <c r="HDZ302" s="460"/>
      <c r="HEA302" s="467"/>
      <c r="HEB302" s="460"/>
      <c r="HEC302" s="460"/>
      <c r="HED302" s="460"/>
      <c r="HEE302" s="460"/>
      <c r="HEH302" s="460"/>
      <c r="HEI302" s="460"/>
      <c r="HEJ302" s="460"/>
      <c r="HEK302" s="460"/>
      <c r="HEL302" s="460"/>
      <c r="HEM302" s="460"/>
      <c r="HEN302" s="467"/>
      <c r="HEO302" s="460"/>
      <c r="HEP302" s="460"/>
      <c r="HEQ302" s="460"/>
      <c r="HER302" s="460"/>
      <c r="HEU302" s="460"/>
      <c r="HEV302" s="460"/>
      <c r="HEW302" s="460"/>
      <c r="HEX302" s="460"/>
      <c r="HEY302" s="460"/>
      <c r="HEZ302" s="460"/>
      <c r="HFA302" s="467"/>
      <c r="HFB302" s="460"/>
      <c r="HFC302" s="460"/>
      <c r="HFD302" s="460"/>
      <c r="HFE302" s="460"/>
      <c r="HFH302" s="460"/>
      <c r="HFI302" s="460"/>
      <c r="HFJ302" s="460"/>
      <c r="HFK302" s="460"/>
      <c r="HFL302" s="460"/>
      <c r="HFM302" s="460"/>
      <c r="HFN302" s="467"/>
      <c r="HFO302" s="460"/>
      <c r="HFP302" s="460"/>
      <c r="HFQ302" s="460"/>
      <c r="HFR302" s="460"/>
      <c r="HFU302" s="460"/>
      <c r="HFV302" s="460"/>
      <c r="HFW302" s="460"/>
      <c r="HFX302" s="460"/>
      <c r="HFY302" s="460"/>
      <c r="HFZ302" s="460"/>
      <c r="HGA302" s="467"/>
      <c r="HGB302" s="460"/>
      <c r="HGC302" s="460"/>
      <c r="HGD302" s="460"/>
      <c r="HGE302" s="460"/>
      <c r="HGH302" s="460"/>
      <c r="HGI302" s="460"/>
      <c r="HGJ302" s="460"/>
      <c r="HGK302" s="460"/>
      <c r="HGL302" s="460"/>
      <c r="HGM302" s="460"/>
      <c r="HGN302" s="467"/>
      <c r="HGO302" s="460"/>
      <c r="HGP302" s="460"/>
      <c r="HGQ302" s="460"/>
      <c r="HGR302" s="460"/>
      <c r="HGU302" s="460"/>
      <c r="HGV302" s="460"/>
      <c r="HGW302" s="460"/>
      <c r="HGX302" s="460"/>
      <c r="HGY302" s="460"/>
      <c r="HGZ302" s="460"/>
      <c r="HHA302" s="467"/>
      <c r="HHB302" s="460"/>
      <c r="HHC302" s="460"/>
      <c r="HHD302" s="460"/>
      <c r="HHE302" s="460"/>
      <c r="HHH302" s="460"/>
      <c r="HHI302" s="460"/>
      <c r="HHJ302" s="460"/>
      <c r="HHK302" s="460"/>
      <c r="HHL302" s="460"/>
      <c r="HHM302" s="460"/>
      <c r="HHN302" s="467"/>
      <c r="HHO302" s="460"/>
      <c r="HHP302" s="460"/>
      <c r="HHQ302" s="460"/>
      <c r="HHR302" s="460"/>
      <c r="HHU302" s="460"/>
      <c r="HHV302" s="460"/>
      <c r="HHW302" s="460"/>
      <c r="HHX302" s="460"/>
      <c r="HHY302" s="460"/>
      <c r="HHZ302" s="460"/>
      <c r="HIA302" s="467"/>
      <c r="HIB302" s="460"/>
      <c r="HIC302" s="460"/>
      <c r="HID302" s="460"/>
      <c r="HIE302" s="460"/>
      <c r="HIH302" s="460"/>
      <c r="HII302" s="460"/>
      <c r="HIJ302" s="460"/>
      <c r="HIK302" s="460"/>
      <c r="HIL302" s="460"/>
      <c r="HIM302" s="460"/>
      <c r="HIN302" s="467"/>
      <c r="HIO302" s="460"/>
      <c r="HIP302" s="460"/>
      <c r="HIQ302" s="460"/>
      <c r="HIR302" s="460"/>
      <c r="HIU302" s="460"/>
      <c r="HIV302" s="460"/>
      <c r="HIW302" s="460"/>
      <c r="HIX302" s="460"/>
      <c r="HIY302" s="460"/>
      <c r="HIZ302" s="460"/>
      <c r="HJA302" s="467"/>
      <c r="HJB302" s="460"/>
      <c r="HJC302" s="460"/>
      <c r="HJD302" s="460"/>
      <c r="HJE302" s="460"/>
      <c r="HJH302" s="460"/>
      <c r="HJI302" s="460"/>
      <c r="HJJ302" s="460"/>
      <c r="HJK302" s="460"/>
      <c r="HJL302" s="460"/>
      <c r="HJM302" s="460"/>
      <c r="HJN302" s="467"/>
      <c r="HJO302" s="460"/>
      <c r="HJP302" s="460"/>
      <c r="HJQ302" s="460"/>
      <c r="HJR302" s="460"/>
      <c r="HJU302" s="460"/>
      <c r="HJV302" s="460"/>
      <c r="HJW302" s="460"/>
      <c r="HJX302" s="460"/>
      <c r="HJY302" s="460"/>
      <c r="HJZ302" s="460"/>
      <c r="HKA302" s="467"/>
      <c r="HKB302" s="460"/>
      <c r="HKC302" s="460"/>
      <c r="HKD302" s="460"/>
      <c r="HKE302" s="460"/>
      <c r="HKH302" s="460"/>
      <c r="HKI302" s="460"/>
      <c r="HKJ302" s="460"/>
      <c r="HKK302" s="460"/>
      <c r="HKL302" s="460"/>
      <c r="HKM302" s="460"/>
      <c r="HKN302" s="467"/>
      <c r="HKO302" s="460"/>
      <c r="HKP302" s="460"/>
      <c r="HKQ302" s="460"/>
      <c r="HKR302" s="460"/>
      <c r="HKU302" s="460"/>
      <c r="HKV302" s="460"/>
      <c r="HKW302" s="460"/>
      <c r="HKX302" s="460"/>
      <c r="HKY302" s="460"/>
      <c r="HKZ302" s="460"/>
      <c r="HLA302" s="467"/>
      <c r="HLB302" s="460"/>
      <c r="HLC302" s="460"/>
      <c r="HLD302" s="460"/>
      <c r="HLE302" s="460"/>
      <c r="HLH302" s="460"/>
      <c r="HLI302" s="460"/>
      <c r="HLJ302" s="460"/>
      <c r="HLK302" s="460"/>
      <c r="HLL302" s="460"/>
      <c r="HLM302" s="460"/>
      <c r="HLN302" s="467"/>
      <c r="HLO302" s="460"/>
      <c r="HLP302" s="460"/>
      <c r="HLQ302" s="460"/>
      <c r="HLR302" s="460"/>
      <c r="HLU302" s="460"/>
      <c r="HLV302" s="460"/>
      <c r="HLW302" s="460"/>
      <c r="HLX302" s="460"/>
      <c r="HLY302" s="460"/>
      <c r="HLZ302" s="460"/>
      <c r="HMA302" s="467"/>
      <c r="HMB302" s="460"/>
      <c r="HMC302" s="460"/>
      <c r="HMD302" s="460"/>
      <c r="HME302" s="460"/>
      <c r="HMH302" s="460"/>
      <c r="HMI302" s="460"/>
      <c r="HMJ302" s="460"/>
      <c r="HMK302" s="460"/>
      <c r="HML302" s="460"/>
      <c r="HMM302" s="460"/>
      <c r="HMN302" s="467"/>
      <c r="HMO302" s="460"/>
      <c r="HMP302" s="460"/>
      <c r="HMQ302" s="460"/>
      <c r="HMR302" s="460"/>
      <c r="HMU302" s="460"/>
      <c r="HMV302" s="460"/>
      <c r="HMW302" s="460"/>
      <c r="HMX302" s="460"/>
      <c r="HMY302" s="460"/>
      <c r="HMZ302" s="460"/>
      <c r="HNA302" s="467"/>
      <c r="HNB302" s="460"/>
      <c r="HNC302" s="460"/>
      <c r="HND302" s="460"/>
      <c r="HNE302" s="460"/>
      <c r="HNH302" s="460"/>
      <c r="HNI302" s="460"/>
      <c r="HNJ302" s="460"/>
      <c r="HNK302" s="460"/>
      <c r="HNL302" s="460"/>
      <c r="HNM302" s="460"/>
      <c r="HNN302" s="467"/>
      <c r="HNO302" s="460"/>
      <c r="HNP302" s="460"/>
      <c r="HNQ302" s="460"/>
      <c r="HNR302" s="460"/>
      <c r="HNU302" s="460"/>
      <c r="HNV302" s="460"/>
      <c r="HNW302" s="460"/>
      <c r="HNX302" s="460"/>
      <c r="HNY302" s="460"/>
      <c r="HNZ302" s="460"/>
      <c r="HOA302" s="467"/>
      <c r="HOB302" s="460"/>
      <c r="HOC302" s="460"/>
      <c r="HOD302" s="460"/>
      <c r="HOE302" s="460"/>
      <c r="HOH302" s="460"/>
      <c r="HOI302" s="460"/>
      <c r="HOJ302" s="460"/>
      <c r="HOK302" s="460"/>
      <c r="HOL302" s="460"/>
      <c r="HOM302" s="460"/>
      <c r="HON302" s="467"/>
      <c r="HOO302" s="460"/>
      <c r="HOP302" s="460"/>
      <c r="HOQ302" s="460"/>
      <c r="HOR302" s="460"/>
      <c r="HOU302" s="460"/>
      <c r="HOV302" s="460"/>
      <c r="HOW302" s="460"/>
      <c r="HOX302" s="460"/>
      <c r="HOY302" s="460"/>
      <c r="HOZ302" s="460"/>
      <c r="HPA302" s="467"/>
      <c r="HPB302" s="460"/>
      <c r="HPC302" s="460"/>
      <c r="HPD302" s="460"/>
      <c r="HPE302" s="460"/>
      <c r="HPH302" s="460"/>
      <c r="HPI302" s="460"/>
      <c r="HPJ302" s="460"/>
      <c r="HPK302" s="460"/>
      <c r="HPL302" s="460"/>
      <c r="HPM302" s="460"/>
      <c r="HPN302" s="467"/>
      <c r="HPO302" s="460"/>
      <c r="HPP302" s="460"/>
      <c r="HPQ302" s="460"/>
      <c r="HPR302" s="460"/>
      <c r="HPU302" s="460"/>
      <c r="HPV302" s="460"/>
      <c r="HPW302" s="460"/>
      <c r="HPX302" s="460"/>
      <c r="HPY302" s="460"/>
      <c r="HPZ302" s="460"/>
      <c r="HQA302" s="467"/>
      <c r="HQB302" s="460"/>
      <c r="HQC302" s="460"/>
      <c r="HQD302" s="460"/>
      <c r="HQE302" s="460"/>
      <c r="HQH302" s="460"/>
      <c r="HQI302" s="460"/>
      <c r="HQJ302" s="460"/>
      <c r="HQK302" s="460"/>
      <c r="HQL302" s="460"/>
      <c r="HQM302" s="460"/>
      <c r="HQN302" s="467"/>
      <c r="HQO302" s="460"/>
      <c r="HQP302" s="460"/>
      <c r="HQQ302" s="460"/>
      <c r="HQR302" s="460"/>
      <c r="HQU302" s="460"/>
      <c r="HQV302" s="460"/>
      <c r="HQW302" s="460"/>
      <c r="HQX302" s="460"/>
      <c r="HQY302" s="460"/>
      <c r="HQZ302" s="460"/>
      <c r="HRA302" s="467"/>
      <c r="HRB302" s="460"/>
      <c r="HRC302" s="460"/>
      <c r="HRD302" s="460"/>
      <c r="HRE302" s="460"/>
      <c r="HRH302" s="460"/>
      <c r="HRI302" s="460"/>
      <c r="HRJ302" s="460"/>
      <c r="HRK302" s="460"/>
      <c r="HRL302" s="460"/>
      <c r="HRM302" s="460"/>
      <c r="HRN302" s="467"/>
      <c r="HRO302" s="460"/>
      <c r="HRP302" s="460"/>
      <c r="HRQ302" s="460"/>
      <c r="HRR302" s="460"/>
      <c r="HRU302" s="460"/>
      <c r="HRV302" s="460"/>
      <c r="HRW302" s="460"/>
      <c r="HRX302" s="460"/>
      <c r="HRY302" s="460"/>
      <c r="HRZ302" s="460"/>
      <c r="HSA302" s="467"/>
      <c r="HSB302" s="460"/>
      <c r="HSC302" s="460"/>
      <c r="HSD302" s="460"/>
      <c r="HSE302" s="460"/>
      <c r="HSH302" s="460"/>
      <c r="HSI302" s="460"/>
      <c r="HSJ302" s="460"/>
      <c r="HSK302" s="460"/>
      <c r="HSL302" s="460"/>
      <c r="HSM302" s="460"/>
      <c r="HSN302" s="467"/>
      <c r="HSO302" s="460"/>
      <c r="HSP302" s="460"/>
      <c r="HSQ302" s="460"/>
      <c r="HSR302" s="460"/>
      <c r="HSU302" s="460"/>
      <c r="HSV302" s="460"/>
      <c r="HSW302" s="460"/>
      <c r="HSX302" s="460"/>
      <c r="HSY302" s="460"/>
      <c r="HSZ302" s="460"/>
      <c r="HTA302" s="467"/>
      <c r="HTB302" s="460"/>
      <c r="HTC302" s="460"/>
      <c r="HTD302" s="460"/>
      <c r="HTE302" s="460"/>
      <c r="HTH302" s="460"/>
      <c r="HTI302" s="460"/>
      <c r="HTJ302" s="460"/>
      <c r="HTK302" s="460"/>
      <c r="HTL302" s="460"/>
      <c r="HTM302" s="460"/>
      <c r="HTN302" s="467"/>
      <c r="HTO302" s="460"/>
      <c r="HTP302" s="460"/>
      <c r="HTQ302" s="460"/>
      <c r="HTR302" s="460"/>
      <c r="HTU302" s="460"/>
      <c r="HTV302" s="460"/>
      <c r="HTW302" s="460"/>
      <c r="HTX302" s="460"/>
      <c r="HTY302" s="460"/>
      <c r="HTZ302" s="460"/>
      <c r="HUA302" s="467"/>
      <c r="HUB302" s="460"/>
      <c r="HUC302" s="460"/>
      <c r="HUD302" s="460"/>
      <c r="HUE302" s="460"/>
      <c r="HUH302" s="460"/>
      <c r="HUI302" s="460"/>
      <c r="HUJ302" s="460"/>
      <c r="HUK302" s="460"/>
      <c r="HUL302" s="460"/>
      <c r="HUM302" s="460"/>
      <c r="HUN302" s="467"/>
      <c r="HUO302" s="460"/>
      <c r="HUP302" s="460"/>
      <c r="HUQ302" s="460"/>
      <c r="HUR302" s="460"/>
      <c r="HUU302" s="460"/>
      <c r="HUV302" s="460"/>
      <c r="HUW302" s="460"/>
      <c r="HUX302" s="460"/>
      <c r="HUY302" s="460"/>
      <c r="HUZ302" s="460"/>
      <c r="HVA302" s="467"/>
      <c r="HVB302" s="460"/>
      <c r="HVC302" s="460"/>
      <c r="HVD302" s="460"/>
      <c r="HVE302" s="460"/>
      <c r="HVH302" s="460"/>
      <c r="HVI302" s="460"/>
      <c r="HVJ302" s="460"/>
      <c r="HVK302" s="460"/>
      <c r="HVL302" s="460"/>
      <c r="HVM302" s="460"/>
      <c r="HVN302" s="467"/>
      <c r="HVO302" s="460"/>
      <c r="HVP302" s="460"/>
      <c r="HVQ302" s="460"/>
      <c r="HVR302" s="460"/>
      <c r="HVU302" s="460"/>
      <c r="HVV302" s="460"/>
      <c r="HVW302" s="460"/>
      <c r="HVX302" s="460"/>
      <c r="HVY302" s="460"/>
      <c r="HVZ302" s="460"/>
      <c r="HWA302" s="467"/>
      <c r="HWB302" s="460"/>
      <c r="HWC302" s="460"/>
      <c r="HWD302" s="460"/>
      <c r="HWE302" s="460"/>
      <c r="HWH302" s="460"/>
      <c r="HWI302" s="460"/>
      <c r="HWJ302" s="460"/>
      <c r="HWK302" s="460"/>
      <c r="HWL302" s="460"/>
      <c r="HWM302" s="460"/>
      <c r="HWN302" s="467"/>
      <c r="HWO302" s="460"/>
      <c r="HWP302" s="460"/>
      <c r="HWQ302" s="460"/>
      <c r="HWR302" s="460"/>
      <c r="HWU302" s="460"/>
      <c r="HWV302" s="460"/>
      <c r="HWW302" s="460"/>
      <c r="HWX302" s="460"/>
      <c r="HWY302" s="460"/>
      <c r="HWZ302" s="460"/>
      <c r="HXA302" s="467"/>
      <c r="HXB302" s="460"/>
      <c r="HXC302" s="460"/>
      <c r="HXD302" s="460"/>
      <c r="HXE302" s="460"/>
      <c r="HXH302" s="460"/>
      <c r="HXI302" s="460"/>
      <c r="HXJ302" s="460"/>
      <c r="HXK302" s="460"/>
      <c r="HXL302" s="460"/>
      <c r="HXM302" s="460"/>
      <c r="HXN302" s="467"/>
      <c r="HXO302" s="460"/>
      <c r="HXP302" s="460"/>
      <c r="HXQ302" s="460"/>
      <c r="HXR302" s="460"/>
      <c r="HXU302" s="460"/>
      <c r="HXV302" s="460"/>
      <c r="HXW302" s="460"/>
      <c r="HXX302" s="460"/>
      <c r="HXY302" s="460"/>
      <c r="HXZ302" s="460"/>
      <c r="HYA302" s="467"/>
      <c r="HYB302" s="460"/>
      <c r="HYC302" s="460"/>
      <c r="HYD302" s="460"/>
      <c r="HYE302" s="460"/>
      <c r="HYH302" s="460"/>
      <c r="HYI302" s="460"/>
      <c r="HYJ302" s="460"/>
      <c r="HYK302" s="460"/>
      <c r="HYL302" s="460"/>
      <c r="HYM302" s="460"/>
      <c r="HYN302" s="467"/>
      <c r="HYO302" s="460"/>
      <c r="HYP302" s="460"/>
      <c r="HYQ302" s="460"/>
      <c r="HYR302" s="460"/>
      <c r="HYU302" s="460"/>
      <c r="HYV302" s="460"/>
      <c r="HYW302" s="460"/>
      <c r="HYX302" s="460"/>
      <c r="HYY302" s="460"/>
      <c r="HYZ302" s="460"/>
      <c r="HZA302" s="467"/>
      <c r="HZB302" s="460"/>
      <c r="HZC302" s="460"/>
      <c r="HZD302" s="460"/>
      <c r="HZE302" s="460"/>
      <c r="HZH302" s="460"/>
      <c r="HZI302" s="460"/>
      <c r="HZJ302" s="460"/>
      <c r="HZK302" s="460"/>
      <c r="HZL302" s="460"/>
      <c r="HZM302" s="460"/>
      <c r="HZN302" s="467"/>
      <c r="HZO302" s="460"/>
      <c r="HZP302" s="460"/>
      <c r="HZQ302" s="460"/>
      <c r="HZR302" s="460"/>
      <c r="HZU302" s="460"/>
      <c r="HZV302" s="460"/>
      <c r="HZW302" s="460"/>
      <c r="HZX302" s="460"/>
      <c r="HZY302" s="460"/>
      <c r="HZZ302" s="460"/>
      <c r="IAA302" s="467"/>
      <c r="IAB302" s="460"/>
      <c r="IAC302" s="460"/>
      <c r="IAD302" s="460"/>
      <c r="IAE302" s="460"/>
      <c r="IAH302" s="460"/>
      <c r="IAI302" s="460"/>
      <c r="IAJ302" s="460"/>
      <c r="IAK302" s="460"/>
      <c r="IAL302" s="460"/>
      <c r="IAM302" s="460"/>
      <c r="IAN302" s="467"/>
      <c r="IAO302" s="460"/>
      <c r="IAP302" s="460"/>
      <c r="IAQ302" s="460"/>
      <c r="IAR302" s="460"/>
      <c r="IAU302" s="460"/>
      <c r="IAV302" s="460"/>
      <c r="IAW302" s="460"/>
      <c r="IAX302" s="460"/>
      <c r="IAY302" s="460"/>
      <c r="IAZ302" s="460"/>
      <c r="IBA302" s="467"/>
      <c r="IBB302" s="460"/>
      <c r="IBC302" s="460"/>
      <c r="IBD302" s="460"/>
      <c r="IBE302" s="460"/>
      <c r="IBH302" s="460"/>
      <c r="IBI302" s="460"/>
      <c r="IBJ302" s="460"/>
      <c r="IBK302" s="460"/>
      <c r="IBL302" s="460"/>
      <c r="IBM302" s="460"/>
      <c r="IBN302" s="467"/>
      <c r="IBO302" s="460"/>
      <c r="IBP302" s="460"/>
      <c r="IBQ302" s="460"/>
      <c r="IBR302" s="460"/>
      <c r="IBU302" s="460"/>
      <c r="IBV302" s="460"/>
      <c r="IBW302" s="460"/>
      <c r="IBX302" s="460"/>
      <c r="IBY302" s="460"/>
      <c r="IBZ302" s="460"/>
      <c r="ICA302" s="467"/>
      <c r="ICB302" s="460"/>
      <c r="ICC302" s="460"/>
      <c r="ICD302" s="460"/>
      <c r="ICE302" s="460"/>
      <c r="ICH302" s="460"/>
      <c r="ICI302" s="460"/>
      <c r="ICJ302" s="460"/>
      <c r="ICK302" s="460"/>
      <c r="ICL302" s="460"/>
      <c r="ICM302" s="460"/>
      <c r="ICN302" s="467"/>
      <c r="ICO302" s="460"/>
      <c r="ICP302" s="460"/>
      <c r="ICQ302" s="460"/>
      <c r="ICR302" s="460"/>
      <c r="ICU302" s="460"/>
      <c r="ICV302" s="460"/>
      <c r="ICW302" s="460"/>
      <c r="ICX302" s="460"/>
      <c r="ICY302" s="460"/>
      <c r="ICZ302" s="460"/>
      <c r="IDA302" s="467"/>
      <c r="IDB302" s="460"/>
      <c r="IDC302" s="460"/>
      <c r="IDD302" s="460"/>
      <c r="IDE302" s="460"/>
      <c r="IDH302" s="460"/>
      <c r="IDI302" s="460"/>
      <c r="IDJ302" s="460"/>
      <c r="IDK302" s="460"/>
      <c r="IDL302" s="460"/>
      <c r="IDM302" s="460"/>
      <c r="IDN302" s="467"/>
      <c r="IDO302" s="460"/>
      <c r="IDP302" s="460"/>
      <c r="IDQ302" s="460"/>
      <c r="IDR302" s="460"/>
      <c r="IDU302" s="460"/>
      <c r="IDV302" s="460"/>
      <c r="IDW302" s="460"/>
      <c r="IDX302" s="460"/>
      <c r="IDY302" s="460"/>
      <c r="IDZ302" s="460"/>
      <c r="IEA302" s="467"/>
      <c r="IEB302" s="460"/>
      <c r="IEC302" s="460"/>
      <c r="IED302" s="460"/>
      <c r="IEE302" s="460"/>
      <c r="IEH302" s="460"/>
      <c r="IEI302" s="460"/>
      <c r="IEJ302" s="460"/>
      <c r="IEK302" s="460"/>
      <c r="IEL302" s="460"/>
      <c r="IEM302" s="460"/>
      <c r="IEN302" s="467"/>
      <c r="IEO302" s="460"/>
      <c r="IEP302" s="460"/>
      <c r="IEQ302" s="460"/>
      <c r="IER302" s="460"/>
      <c r="IEU302" s="460"/>
      <c r="IEV302" s="460"/>
      <c r="IEW302" s="460"/>
      <c r="IEX302" s="460"/>
      <c r="IEY302" s="460"/>
      <c r="IEZ302" s="460"/>
      <c r="IFA302" s="467"/>
      <c r="IFB302" s="460"/>
      <c r="IFC302" s="460"/>
      <c r="IFD302" s="460"/>
      <c r="IFE302" s="460"/>
      <c r="IFH302" s="460"/>
      <c r="IFI302" s="460"/>
      <c r="IFJ302" s="460"/>
      <c r="IFK302" s="460"/>
      <c r="IFL302" s="460"/>
      <c r="IFM302" s="460"/>
      <c r="IFN302" s="467"/>
      <c r="IFO302" s="460"/>
      <c r="IFP302" s="460"/>
      <c r="IFQ302" s="460"/>
      <c r="IFR302" s="460"/>
      <c r="IFU302" s="460"/>
      <c r="IFV302" s="460"/>
      <c r="IFW302" s="460"/>
      <c r="IFX302" s="460"/>
      <c r="IFY302" s="460"/>
      <c r="IFZ302" s="460"/>
      <c r="IGA302" s="467"/>
      <c r="IGB302" s="460"/>
      <c r="IGC302" s="460"/>
      <c r="IGD302" s="460"/>
      <c r="IGE302" s="460"/>
      <c r="IGH302" s="460"/>
      <c r="IGI302" s="460"/>
      <c r="IGJ302" s="460"/>
      <c r="IGK302" s="460"/>
      <c r="IGL302" s="460"/>
      <c r="IGM302" s="460"/>
      <c r="IGN302" s="467"/>
      <c r="IGO302" s="460"/>
      <c r="IGP302" s="460"/>
      <c r="IGQ302" s="460"/>
      <c r="IGR302" s="460"/>
      <c r="IGU302" s="460"/>
      <c r="IGV302" s="460"/>
      <c r="IGW302" s="460"/>
      <c r="IGX302" s="460"/>
      <c r="IGY302" s="460"/>
      <c r="IGZ302" s="460"/>
      <c r="IHA302" s="467"/>
      <c r="IHB302" s="460"/>
      <c r="IHC302" s="460"/>
      <c r="IHD302" s="460"/>
      <c r="IHE302" s="460"/>
      <c r="IHH302" s="460"/>
      <c r="IHI302" s="460"/>
      <c r="IHJ302" s="460"/>
      <c r="IHK302" s="460"/>
      <c r="IHL302" s="460"/>
      <c r="IHM302" s="460"/>
      <c r="IHN302" s="467"/>
      <c r="IHO302" s="460"/>
      <c r="IHP302" s="460"/>
      <c r="IHQ302" s="460"/>
      <c r="IHR302" s="460"/>
      <c r="IHU302" s="460"/>
      <c r="IHV302" s="460"/>
      <c r="IHW302" s="460"/>
      <c r="IHX302" s="460"/>
      <c r="IHY302" s="460"/>
      <c r="IHZ302" s="460"/>
      <c r="IIA302" s="467"/>
      <c r="IIB302" s="460"/>
      <c r="IIC302" s="460"/>
      <c r="IID302" s="460"/>
      <c r="IIE302" s="460"/>
      <c r="IIH302" s="460"/>
      <c r="III302" s="460"/>
      <c r="IIJ302" s="460"/>
      <c r="IIK302" s="460"/>
      <c r="IIL302" s="460"/>
      <c r="IIM302" s="460"/>
      <c r="IIN302" s="467"/>
      <c r="IIO302" s="460"/>
      <c r="IIP302" s="460"/>
      <c r="IIQ302" s="460"/>
      <c r="IIR302" s="460"/>
      <c r="IIU302" s="460"/>
      <c r="IIV302" s="460"/>
      <c r="IIW302" s="460"/>
      <c r="IIX302" s="460"/>
      <c r="IIY302" s="460"/>
      <c r="IIZ302" s="460"/>
      <c r="IJA302" s="467"/>
      <c r="IJB302" s="460"/>
      <c r="IJC302" s="460"/>
      <c r="IJD302" s="460"/>
      <c r="IJE302" s="460"/>
      <c r="IJH302" s="460"/>
      <c r="IJI302" s="460"/>
      <c r="IJJ302" s="460"/>
      <c r="IJK302" s="460"/>
      <c r="IJL302" s="460"/>
      <c r="IJM302" s="460"/>
      <c r="IJN302" s="467"/>
      <c r="IJO302" s="460"/>
      <c r="IJP302" s="460"/>
      <c r="IJQ302" s="460"/>
      <c r="IJR302" s="460"/>
      <c r="IJU302" s="460"/>
      <c r="IJV302" s="460"/>
      <c r="IJW302" s="460"/>
      <c r="IJX302" s="460"/>
      <c r="IJY302" s="460"/>
      <c r="IJZ302" s="460"/>
      <c r="IKA302" s="467"/>
      <c r="IKB302" s="460"/>
      <c r="IKC302" s="460"/>
      <c r="IKD302" s="460"/>
      <c r="IKE302" s="460"/>
      <c r="IKH302" s="460"/>
      <c r="IKI302" s="460"/>
      <c r="IKJ302" s="460"/>
      <c r="IKK302" s="460"/>
      <c r="IKL302" s="460"/>
      <c r="IKM302" s="460"/>
      <c r="IKN302" s="467"/>
      <c r="IKO302" s="460"/>
      <c r="IKP302" s="460"/>
      <c r="IKQ302" s="460"/>
      <c r="IKR302" s="460"/>
      <c r="IKU302" s="460"/>
      <c r="IKV302" s="460"/>
      <c r="IKW302" s="460"/>
      <c r="IKX302" s="460"/>
      <c r="IKY302" s="460"/>
      <c r="IKZ302" s="460"/>
      <c r="ILA302" s="467"/>
      <c r="ILB302" s="460"/>
      <c r="ILC302" s="460"/>
      <c r="ILD302" s="460"/>
      <c r="ILE302" s="460"/>
      <c r="ILH302" s="460"/>
      <c r="ILI302" s="460"/>
      <c r="ILJ302" s="460"/>
      <c r="ILK302" s="460"/>
      <c r="ILL302" s="460"/>
      <c r="ILM302" s="460"/>
      <c r="ILN302" s="467"/>
      <c r="ILO302" s="460"/>
      <c r="ILP302" s="460"/>
      <c r="ILQ302" s="460"/>
      <c r="ILR302" s="460"/>
      <c r="ILU302" s="460"/>
      <c r="ILV302" s="460"/>
      <c r="ILW302" s="460"/>
      <c r="ILX302" s="460"/>
      <c r="ILY302" s="460"/>
      <c r="ILZ302" s="460"/>
      <c r="IMA302" s="467"/>
      <c r="IMB302" s="460"/>
      <c r="IMC302" s="460"/>
      <c r="IMD302" s="460"/>
      <c r="IME302" s="460"/>
      <c r="IMH302" s="460"/>
      <c r="IMI302" s="460"/>
      <c r="IMJ302" s="460"/>
      <c r="IMK302" s="460"/>
      <c r="IML302" s="460"/>
      <c r="IMM302" s="460"/>
      <c r="IMN302" s="467"/>
      <c r="IMO302" s="460"/>
      <c r="IMP302" s="460"/>
      <c r="IMQ302" s="460"/>
      <c r="IMR302" s="460"/>
      <c r="IMU302" s="460"/>
      <c r="IMV302" s="460"/>
      <c r="IMW302" s="460"/>
      <c r="IMX302" s="460"/>
      <c r="IMY302" s="460"/>
      <c r="IMZ302" s="460"/>
      <c r="INA302" s="467"/>
      <c r="INB302" s="460"/>
      <c r="INC302" s="460"/>
      <c r="IND302" s="460"/>
      <c r="INE302" s="460"/>
      <c r="INH302" s="460"/>
      <c r="INI302" s="460"/>
      <c r="INJ302" s="460"/>
      <c r="INK302" s="460"/>
      <c r="INL302" s="460"/>
      <c r="INM302" s="460"/>
      <c r="INN302" s="467"/>
      <c r="INO302" s="460"/>
      <c r="INP302" s="460"/>
      <c r="INQ302" s="460"/>
      <c r="INR302" s="460"/>
      <c r="INU302" s="460"/>
      <c r="INV302" s="460"/>
      <c r="INW302" s="460"/>
      <c r="INX302" s="460"/>
      <c r="INY302" s="460"/>
      <c r="INZ302" s="460"/>
      <c r="IOA302" s="467"/>
      <c r="IOB302" s="460"/>
      <c r="IOC302" s="460"/>
      <c r="IOD302" s="460"/>
      <c r="IOE302" s="460"/>
      <c r="IOH302" s="460"/>
      <c r="IOI302" s="460"/>
      <c r="IOJ302" s="460"/>
      <c r="IOK302" s="460"/>
      <c r="IOL302" s="460"/>
      <c r="IOM302" s="460"/>
      <c r="ION302" s="467"/>
      <c r="IOO302" s="460"/>
      <c r="IOP302" s="460"/>
      <c r="IOQ302" s="460"/>
      <c r="IOR302" s="460"/>
      <c r="IOU302" s="460"/>
      <c r="IOV302" s="460"/>
      <c r="IOW302" s="460"/>
      <c r="IOX302" s="460"/>
      <c r="IOY302" s="460"/>
      <c r="IOZ302" s="460"/>
      <c r="IPA302" s="467"/>
      <c r="IPB302" s="460"/>
      <c r="IPC302" s="460"/>
      <c r="IPD302" s="460"/>
      <c r="IPE302" s="460"/>
      <c r="IPH302" s="460"/>
      <c r="IPI302" s="460"/>
      <c r="IPJ302" s="460"/>
      <c r="IPK302" s="460"/>
      <c r="IPL302" s="460"/>
      <c r="IPM302" s="460"/>
      <c r="IPN302" s="467"/>
      <c r="IPO302" s="460"/>
      <c r="IPP302" s="460"/>
      <c r="IPQ302" s="460"/>
      <c r="IPR302" s="460"/>
      <c r="IPU302" s="460"/>
      <c r="IPV302" s="460"/>
      <c r="IPW302" s="460"/>
      <c r="IPX302" s="460"/>
      <c r="IPY302" s="460"/>
      <c r="IPZ302" s="460"/>
      <c r="IQA302" s="467"/>
      <c r="IQB302" s="460"/>
      <c r="IQC302" s="460"/>
      <c r="IQD302" s="460"/>
      <c r="IQE302" s="460"/>
      <c r="IQH302" s="460"/>
      <c r="IQI302" s="460"/>
      <c r="IQJ302" s="460"/>
      <c r="IQK302" s="460"/>
      <c r="IQL302" s="460"/>
      <c r="IQM302" s="460"/>
      <c r="IQN302" s="467"/>
      <c r="IQO302" s="460"/>
      <c r="IQP302" s="460"/>
      <c r="IQQ302" s="460"/>
      <c r="IQR302" s="460"/>
      <c r="IQU302" s="460"/>
      <c r="IQV302" s="460"/>
      <c r="IQW302" s="460"/>
      <c r="IQX302" s="460"/>
      <c r="IQY302" s="460"/>
      <c r="IQZ302" s="460"/>
      <c r="IRA302" s="467"/>
      <c r="IRB302" s="460"/>
      <c r="IRC302" s="460"/>
      <c r="IRD302" s="460"/>
      <c r="IRE302" s="460"/>
      <c r="IRH302" s="460"/>
      <c r="IRI302" s="460"/>
      <c r="IRJ302" s="460"/>
      <c r="IRK302" s="460"/>
      <c r="IRL302" s="460"/>
      <c r="IRM302" s="460"/>
      <c r="IRN302" s="467"/>
      <c r="IRO302" s="460"/>
      <c r="IRP302" s="460"/>
      <c r="IRQ302" s="460"/>
      <c r="IRR302" s="460"/>
      <c r="IRU302" s="460"/>
      <c r="IRV302" s="460"/>
      <c r="IRW302" s="460"/>
      <c r="IRX302" s="460"/>
      <c r="IRY302" s="460"/>
      <c r="IRZ302" s="460"/>
      <c r="ISA302" s="467"/>
      <c r="ISB302" s="460"/>
      <c r="ISC302" s="460"/>
      <c r="ISD302" s="460"/>
      <c r="ISE302" s="460"/>
      <c r="ISH302" s="460"/>
      <c r="ISI302" s="460"/>
      <c r="ISJ302" s="460"/>
      <c r="ISK302" s="460"/>
      <c r="ISL302" s="460"/>
      <c r="ISM302" s="460"/>
      <c r="ISN302" s="467"/>
      <c r="ISO302" s="460"/>
      <c r="ISP302" s="460"/>
      <c r="ISQ302" s="460"/>
      <c r="ISR302" s="460"/>
      <c r="ISU302" s="460"/>
      <c r="ISV302" s="460"/>
      <c r="ISW302" s="460"/>
      <c r="ISX302" s="460"/>
      <c r="ISY302" s="460"/>
      <c r="ISZ302" s="460"/>
      <c r="ITA302" s="467"/>
      <c r="ITB302" s="460"/>
      <c r="ITC302" s="460"/>
      <c r="ITD302" s="460"/>
      <c r="ITE302" s="460"/>
      <c r="ITH302" s="460"/>
      <c r="ITI302" s="460"/>
      <c r="ITJ302" s="460"/>
      <c r="ITK302" s="460"/>
      <c r="ITL302" s="460"/>
      <c r="ITM302" s="460"/>
      <c r="ITN302" s="467"/>
      <c r="ITO302" s="460"/>
      <c r="ITP302" s="460"/>
      <c r="ITQ302" s="460"/>
      <c r="ITR302" s="460"/>
      <c r="ITU302" s="460"/>
      <c r="ITV302" s="460"/>
      <c r="ITW302" s="460"/>
      <c r="ITX302" s="460"/>
      <c r="ITY302" s="460"/>
      <c r="ITZ302" s="460"/>
      <c r="IUA302" s="467"/>
      <c r="IUB302" s="460"/>
      <c r="IUC302" s="460"/>
      <c r="IUD302" s="460"/>
      <c r="IUE302" s="460"/>
      <c r="IUH302" s="460"/>
      <c r="IUI302" s="460"/>
      <c r="IUJ302" s="460"/>
      <c r="IUK302" s="460"/>
      <c r="IUL302" s="460"/>
      <c r="IUM302" s="460"/>
      <c r="IUN302" s="467"/>
      <c r="IUO302" s="460"/>
      <c r="IUP302" s="460"/>
      <c r="IUQ302" s="460"/>
      <c r="IUR302" s="460"/>
      <c r="IUU302" s="460"/>
      <c r="IUV302" s="460"/>
      <c r="IUW302" s="460"/>
      <c r="IUX302" s="460"/>
      <c r="IUY302" s="460"/>
      <c r="IUZ302" s="460"/>
      <c r="IVA302" s="467"/>
      <c r="IVB302" s="460"/>
      <c r="IVC302" s="460"/>
      <c r="IVD302" s="460"/>
      <c r="IVE302" s="460"/>
      <c r="IVH302" s="460"/>
      <c r="IVI302" s="460"/>
      <c r="IVJ302" s="460"/>
      <c r="IVK302" s="460"/>
      <c r="IVL302" s="460"/>
      <c r="IVM302" s="460"/>
      <c r="IVN302" s="467"/>
      <c r="IVO302" s="460"/>
      <c r="IVP302" s="460"/>
      <c r="IVQ302" s="460"/>
      <c r="IVR302" s="460"/>
      <c r="IVU302" s="460"/>
      <c r="IVV302" s="460"/>
      <c r="IVW302" s="460"/>
      <c r="IVX302" s="460"/>
      <c r="IVY302" s="460"/>
      <c r="IVZ302" s="460"/>
      <c r="IWA302" s="467"/>
      <c r="IWB302" s="460"/>
      <c r="IWC302" s="460"/>
      <c r="IWD302" s="460"/>
      <c r="IWE302" s="460"/>
      <c r="IWH302" s="460"/>
      <c r="IWI302" s="460"/>
      <c r="IWJ302" s="460"/>
      <c r="IWK302" s="460"/>
      <c r="IWL302" s="460"/>
      <c r="IWM302" s="460"/>
      <c r="IWN302" s="467"/>
      <c r="IWO302" s="460"/>
      <c r="IWP302" s="460"/>
      <c r="IWQ302" s="460"/>
      <c r="IWR302" s="460"/>
      <c r="IWU302" s="460"/>
      <c r="IWV302" s="460"/>
      <c r="IWW302" s="460"/>
      <c r="IWX302" s="460"/>
      <c r="IWY302" s="460"/>
      <c r="IWZ302" s="460"/>
      <c r="IXA302" s="467"/>
      <c r="IXB302" s="460"/>
      <c r="IXC302" s="460"/>
      <c r="IXD302" s="460"/>
      <c r="IXE302" s="460"/>
      <c r="IXH302" s="460"/>
      <c r="IXI302" s="460"/>
      <c r="IXJ302" s="460"/>
      <c r="IXK302" s="460"/>
      <c r="IXL302" s="460"/>
      <c r="IXM302" s="460"/>
      <c r="IXN302" s="467"/>
      <c r="IXO302" s="460"/>
      <c r="IXP302" s="460"/>
      <c r="IXQ302" s="460"/>
      <c r="IXR302" s="460"/>
      <c r="IXU302" s="460"/>
      <c r="IXV302" s="460"/>
      <c r="IXW302" s="460"/>
      <c r="IXX302" s="460"/>
      <c r="IXY302" s="460"/>
      <c r="IXZ302" s="460"/>
      <c r="IYA302" s="467"/>
      <c r="IYB302" s="460"/>
      <c r="IYC302" s="460"/>
      <c r="IYD302" s="460"/>
      <c r="IYE302" s="460"/>
      <c r="IYH302" s="460"/>
      <c r="IYI302" s="460"/>
      <c r="IYJ302" s="460"/>
      <c r="IYK302" s="460"/>
      <c r="IYL302" s="460"/>
      <c r="IYM302" s="460"/>
      <c r="IYN302" s="467"/>
      <c r="IYO302" s="460"/>
      <c r="IYP302" s="460"/>
      <c r="IYQ302" s="460"/>
      <c r="IYR302" s="460"/>
      <c r="IYU302" s="460"/>
      <c r="IYV302" s="460"/>
      <c r="IYW302" s="460"/>
      <c r="IYX302" s="460"/>
      <c r="IYY302" s="460"/>
      <c r="IYZ302" s="460"/>
      <c r="IZA302" s="467"/>
      <c r="IZB302" s="460"/>
      <c r="IZC302" s="460"/>
      <c r="IZD302" s="460"/>
      <c r="IZE302" s="460"/>
      <c r="IZH302" s="460"/>
      <c r="IZI302" s="460"/>
      <c r="IZJ302" s="460"/>
      <c r="IZK302" s="460"/>
      <c r="IZL302" s="460"/>
      <c r="IZM302" s="460"/>
      <c r="IZN302" s="467"/>
      <c r="IZO302" s="460"/>
      <c r="IZP302" s="460"/>
      <c r="IZQ302" s="460"/>
      <c r="IZR302" s="460"/>
      <c r="IZU302" s="460"/>
      <c r="IZV302" s="460"/>
      <c r="IZW302" s="460"/>
      <c r="IZX302" s="460"/>
      <c r="IZY302" s="460"/>
      <c r="IZZ302" s="460"/>
      <c r="JAA302" s="467"/>
      <c r="JAB302" s="460"/>
      <c r="JAC302" s="460"/>
      <c r="JAD302" s="460"/>
      <c r="JAE302" s="460"/>
      <c r="JAH302" s="460"/>
      <c r="JAI302" s="460"/>
      <c r="JAJ302" s="460"/>
      <c r="JAK302" s="460"/>
      <c r="JAL302" s="460"/>
      <c r="JAM302" s="460"/>
      <c r="JAN302" s="467"/>
      <c r="JAO302" s="460"/>
      <c r="JAP302" s="460"/>
      <c r="JAQ302" s="460"/>
      <c r="JAR302" s="460"/>
      <c r="JAU302" s="460"/>
      <c r="JAV302" s="460"/>
      <c r="JAW302" s="460"/>
      <c r="JAX302" s="460"/>
      <c r="JAY302" s="460"/>
      <c r="JAZ302" s="460"/>
      <c r="JBA302" s="467"/>
      <c r="JBB302" s="460"/>
      <c r="JBC302" s="460"/>
      <c r="JBD302" s="460"/>
      <c r="JBE302" s="460"/>
      <c r="JBH302" s="460"/>
      <c r="JBI302" s="460"/>
      <c r="JBJ302" s="460"/>
      <c r="JBK302" s="460"/>
      <c r="JBL302" s="460"/>
      <c r="JBM302" s="460"/>
      <c r="JBN302" s="467"/>
      <c r="JBO302" s="460"/>
      <c r="JBP302" s="460"/>
      <c r="JBQ302" s="460"/>
      <c r="JBR302" s="460"/>
      <c r="JBU302" s="460"/>
      <c r="JBV302" s="460"/>
      <c r="JBW302" s="460"/>
      <c r="JBX302" s="460"/>
      <c r="JBY302" s="460"/>
      <c r="JBZ302" s="460"/>
      <c r="JCA302" s="467"/>
      <c r="JCB302" s="460"/>
      <c r="JCC302" s="460"/>
      <c r="JCD302" s="460"/>
      <c r="JCE302" s="460"/>
      <c r="JCH302" s="460"/>
      <c r="JCI302" s="460"/>
      <c r="JCJ302" s="460"/>
      <c r="JCK302" s="460"/>
      <c r="JCL302" s="460"/>
      <c r="JCM302" s="460"/>
      <c r="JCN302" s="467"/>
      <c r="JCO302" s="460"/>
      <c r="JCP302" s="460"/>
      <c r="JCQ302" s="460"/>
      <c r="JCR302" s="460"/>
      <c r="JCU302" s="460"/>
      <c r="JCV302" s="460"/>
      <c r="JCW302" s="460"/>
      <c r="JCX302" s="460"/>
      <c r="JCY302" s="460"/>
      <c r="JCZ302" s="460"/>
      <c r="JDA302" s="467"/>
      <c r="JDB302" s="460"/>
      <c r="JDC302" s="460"/>
      <c r="JDD302" s="460"/>
      <c r="JDE302" s="460"/>
      <c r="JDH302" s="460"/>
      <c r="JDI302" s="460"/>
      <c r="JDJ302" s="460"/>
      <c r="JDK302" s="460"/>
      <c r="JDL302" s="460"/>
      <c r="JDM302" s="460"/>
      <c r="JDN302" s="467"/>
      <c r="JDO302" s="460"/>
      <c r="JDP302" s="460"/>
      <c r="JDQ302" s="460"/>
      <c r="JDR302" s="460"/>
      <c r="JDU302" s="460"/>
      <c r="JDV302" s="460"/>
      <c r="JDW302" s="460"/>
      <c r="JDX302" s="460"/>
      <c r="JDY302" s="460"/>
      <c r="JDZ302" s="460"/>
      <c r="JEA302" s="467"/>
      <c r="JEB302" s="460"/>
      <c r="JEC302" s="460"/>
      <c r="JED302" s="460"/>
      <c r="JEE302" s="460"/>
      <c r="JEH302" s="460"/>
      <c r="JEI302" s="460"/>
      <c r="JEJ302" s="460"/>
      <c r="JEK302" s="460"/>
      <c r="JEL302" s="460"/>
      <c r="JEM302" s="460"/>
      <c r="JEN302" s="467"/>
      <c r="JEO302" s="460"/>
      <c r="JEP302" s="460"/>
      <c r="JEQ302" s="460"/>
      <c r="JER302" s="460"/>
      <c r="JEU302" s="460"/>
      <c r="JEV302" s="460"/>
      <c r="JEW302" s="460"/>
      <c r="JEX302" s="460"/>
      <c r="JEY302" s="460"/>
      <c r="JEZ302" s="460"/>
      <c r="JFA302" s="467"/>
      <c r="JFB302" s="460"/>
      <c r="JFC302" s="460"/>
      <c r="JFD302" s="460"/>
      <c r="JFE302" s="460"/>
      <c r="JFH302" s="460"/>
      <c r="JFI302" s="460"/>
      <c r="JFJ302" s="460"/>
      <c r="JFK302" s="460"/>
      <c r="JFL302" s="460"/>
      <c r="JFM302" s="460"/>
      <c r="JFN302" s="467"/>
      <c r="JFO302" s="460"/>
      <c r="JFP302" s="460"/>
      <c r="JFQ302" s="460"/>
      <c r="JFR302" s="460"/>
      <c r="JFU302" s="460"/>
      <c r="JFV302" s="460"/>
      <c r="JFW302" s="460"/>
      <c r="JFX302" s="460"/>
      <c r="JFY302" s="460"/>
      <c r="JFZ302" s="460"/>
      <c r="JGA302" s="467"/>
      <c r="JGB302" s="460"/>
      <c r="JGC302" s="460"/>
      <c r="JGD302" s="460"/>
      <c r="JGE302" s="460"/>
      <c r="JGH302" s="460"/>
      <c r="JGI302" s="460"/>
      <c r="JGJ302" s="460"/>
      <c r="JGK302" s="460"/>
      <c r="JGL302" s="460"/>
      <c r="JGM302" s="460"/>
      <c r="JGN302" s="467"/>
      <c r="JGO302" s="460"/>
      <c r="JGP302" s="460"/>
      <c r="JGQ302" s="460"/>
      <c r="JGR302" s="460"/>
      <c r="JGU302" s="460"/>
      <c r="JGV302" s="460"/>
      <c r="JGW302" s="460"/>
      <c r="JGX302" s="460"/>
      <c r="JGY302" s="460"/>
      <c r="JGZ302" s="460"/>
      <c r="JHA302" s="467"/>
      <c r="JHB302" s="460"/>
      <c r="JHC302" s="460"/>
      <c r="JHD302" s="460"/>
      <c r="JHE302" s="460"/>
      <c r="JHH302" s="460"/>
      <c r="JHI302" s="460"/>
      <c r="JHJ302" s="460"/>
      <c r="JHK302" s="460"/>
      <c r="JHL302" s="460"/>
      <c r="JHM302" s="460"/>
      <c r="JHN302" s="467"/>
      <c r="JHO302" s="460"/>
      <c r="JHP302" s="460"/>
      <c r="JHQ302" s="460"/>
      <c r="JHR302" s="460"/>
      <c r="JHU302" s="460"/>
      <c r="JHV302" s="460"/>
      <c r="JHW302" s="460"/>
      <c r="JHX302" s="460"/>
      <c r="JHY302" s="460"/>
      <c r="JHZ302" s="460"/>
      <c r="JIA302" s="467"/>
      <c r="JIB302" s="460"/>
      <c r="JIC302" s="460"/>
      <c r="JID302" s="460"/>
      <c r="JIE302" s="460"/>
      <c r="JIH302" s="460"/>
      <c r="JII302" s="460"/>
      <c r="JIJ302" s="460"/>
      <c r="JIK302" s="460"/>
      <c r="JIL302" s="460"/>
      <c r="JIM302" s="460"/>
      <c r="JIN302" s="467"/>
      <c r="JIO302" s="460"/>
      <c r="JIP302" s="460"/>
      <c r="JIQ302" s="460"/>
      <c r="JIR302" s="460"/>
      <c r="JIU302" s="460"/>
      <c r="JIV302" s="460"/>
      <c r="JIW302" s="460"/>
      <c r="JIX302" s="460"/>
      <c r="JIY302" s="460"/>
      <c r="JIZ302" s="460"/>
      <c r="JJA302" s="467"/>
      <c r="JJB302" s="460"/>
      <c r="JJC302" s="460"/>
      <c r="JJD302" s="460"/>
      <c r="JJE302" s="460"/>
      <c r="JJH302" s="460"/>
      <c r="JJI302" s="460"/>
      <c r="JJJ302" s="460"/>
      <c r="JJK302" s="460"/>
      <c r="JJL302" s="460"/>
      <c r="JJM302" s="460"/>
      <c r="JJN302" s="467"/>
      <c r="JJO302" s="460"/>
      <c r="JJP302" s="460"/>
      <c r="JJQ302" s="460"/>
      <c r="JJR302" s="460"/>
      <c r="JJU302" s="460"/>
      <c r="JJV302" s="460"/>
      <c r="JJW302" s="460"/>
      <c r="JJX302" s="460"/>
      <c r="JJY302" s="460"/>
      <c r="JJZ302" s="460"/>
      <c r="JKA302" s="467"/>
      <c r="JKB302" s="460"/>
      <c r="JKC302" s="460"/>
      <c r="JKD302" s="460"/>
      <c r="JKE302" s="460"/>
      <c r="JKH302" s="460"/>
      <c r="JKI302" s="460"/>
      <c r="JKJ302" s="460"/>
      <c r="JKK302" s="460"/>
      <c r="JKL302" s="460"/>
      <c r="JKM302" s="460"/>
      <c r="JKN302" s="467"/>
      <c r="JKO302" s="460"/>
      <c r="JKP302" s="460"/>
      <c r="JKQ302" s="460"/>
      <c r="JKR302" s="460"/>
      <c r="JKU302" s="460"/>
      <c r="JKV302" s="460"/>
      <c r="JKW302" s="460"/>
      <c r="JKX302" s="460"/>
      <c r="JKY302" s="460"/>
      <c r="JKZ302" s="460"/>
      <c r="JLA302" s="467"/>
      <c r="JLB302" s="460"/>
      <c r="JLC302" s="460"/>
      <c r="JLD302" s="460"/>
      <c r="JLE302" s="460"/>
      <c r="JLH302" s="460"/>
      <c r="JLI302" s="460"/>
      <c r="JLJ302" s="460"/>
      <c r="JLK302" s="460"/>
      <c r="JLL302" s="460"/>
      <c r="JLM302" s="460"/>
      <c r="JLN302" s="467"/>
      <c r="JLO302" s="460"/>
      <c r="JLP302" s="460"/>
      <c r="JLQ302" s="460"/>
      <c r="JLR302" s="460"/>
      <c r="JLU302" s="460"/>
      <c r="JLV302" s="460"/>
      <c r="JLW302" s="460"/>
      <c r="JLX302" s="460"/>
      <c r="JLY302" s="460"/>
      <c r="JLZ302" s="460"/>
      <c r="JMA302" s="467"/>
      <c r="JMB302" s="460"/>
      <c r="JMC302" s="460"/>
      <c r="JMD302" s="460"/>
      <c r="JME302" s="460"/>
      <c r="JMH302" s="460"/>
      <c r="JMI302" s="460"/>
      <c r="JMJ302" s="460"/>
      <c r="JMK302" s="460"/>
      <c r="JML302" s="460"/>
      <c r="JMM302" s="460"/>
      <c r="JMN302" s="467"/>
      <c r="JMO302" s="460"/>
      <c r="JMP302" s="460"/>
      <c r="JMQ302" s="460"/>
      <c r="JMR302" s="460"/>
      <c r="JMU302" s="460"/>
      <c r="JMV302" s="460"/>
      <c r="JMW302" s="460"/>
      <c r="JMX302" s="460"/>
      <c r="JMY302" s="460"/>
      <c r="JMZ302" s="460"/>
      <c r="JNA302" s="467"/>
      <c r="JNB302" s="460"/>
      <c r="JNC302" s="460"/>
      <c r="JND302" s="460"/>
      <c r="JNE302" s="460"/>
      <c r="JNH302" s="460"/>
      <c r="JNI302" s="460"/>
      <c r="JNJ302" s="460"/>
      <c r="JNK302" s="460"/>
      <c r="JNL302" s="460"/>
      <c r="JNM302" s="460"/>
      <c r="JNN302" s="467"/>
      <c r="JNO302" s="460"/>
      <c r="JNP302" s="460"/>
      <c r="JNQ302" s="460"/>
      <c r="JNR302" s="460"/>
      <c r="JNU302" s="460"/>
      <c r="JNV302" s="460"/>
      <c r="JNW302" s="460"/>
      <c r="JNX302" s="460"/>
      <c r="JNY302" s="460"/>
      <c r="JNZ302" s="460"/>
      <c r="JOA302" s="467"/>
      <c r="JOB302" s="460"/>
      <c r="JOC302" s="460"/>
      <c r="JOD302" s="460"/>
      <c r="JOE302" s="460"/>
      <c r="JOH302" s="460"/>
      <c r="JOI302" s="460"/>
      <c r="JOJ302" s="460"/>
      <c r="JOK302" s="460"/>
      <c r="JOL302" s="460"/>
      <c r="JOM302" s="460"/>
      <c r="JON302" s="467"/>
      <c r="JOO302" s="460"/>
      <c r="JOP302" s="460"/>
      <c r="JOQ302" s="460"/>
      <c r="JOR302" s="460"/>
      <c r="JOU302" s="460"/>
      <c r="JOV302" s="460"/>
      <c r="JOW302" s="460"/>
      <c r="JOX302" s="460"/>
      <c r="JOY302" s="460"/>
      <c r="JOZ302" s="460"/>
      <c r="JPA302" s="467"/>
      <c r="JPB302" s="460"/>
      <c r="JPC302" s="460"/>
      <c r="JPD302" s="460"/>
      <c r="JPE302" s="460"/>
      <c r="JPH302" s="460"/>
      <c r="JPI302" s="460"/>
      <c r="JPJ302" s="460"/>
      <c r="JPK302" s="460"/>
      <c r="JPL302" s="460"/>
      <c r="JPM302" s="460"/>
      <c r="JPN302" s="467"/>
      <c r="JPO302" s="460"/>
      <c r="JPP302" s="460"/>
      <c r="JPQ302" s="460"/>
      <c r="JPR302" s="460"/>
      <c r="JPU302" s="460"/>
      <c r="JPV302" s="460"/>
      <c r="JPW302" s="460"/>
      <c r="JPX302" s="460"/>
      <c r="JPY302" s="460"/>
      <c r="JPZ302" s="460"/>
      <c r="JQA302" s="467"/>
      <c r="JQB302" s="460"/>
      <c r="JQC302" s="460"/>
      <c r="JQD302" s="460"/>
      <c r="JQE302" s="460"/>
      <c r="JQH302" s="460"/>
      <c r="JQI302" s="460"/>
      <c r="JQJ302" s="460"/>
      <c r="JQK302" s="460"/>
      <c r="JQL302" s="460"/>
      <c r="JQM302" s="460"/>
      <c r="JQN302" s="467"/>
      <c r="JQO302" s="460"/>
      <c r="JQP302" s="460"/>
      <c r="JQQ302" s="460"/>
      <c r="JQR302" s="460"/>
      <c r="JQU302" s="460"/>
      <c r="JQV302" s="460"/>
      <c r="JQW302" s="460"/>
      <c r="JQX302" s="460"/>
      <c r="JQY302" s="460"/>
      <c r="JQZ302" s="460"/>
      <c r="JRA302" s="467"/>
      <c r="JRB302" s="460"/>
      <c r="JRC302" s="460"/>
      <c r="JRD302" s="460"/>
      <c r="JRE302" s="460"/>
      <c r="JRH302" s="460"/>
      <c r="JRI302" s="460"/>
      <c r="JRJ302" s="460"/>
      <c r="JRK302" s="460"/>
      <c r="JRL302" s="460"/>
      <c r="JRM302" s="460"/>
      <c r="JRN302" s="467"/>
      <c r="JRO302" s="460"/>
      <c r="JRP302" s="460"/>
      <c r="JRQ302" s="460"/>
      <c r="JRR302" s="460"/>
      <c r="JRU302" s="460"/>
      <c r="JRV302" s="460"/>
      <c r="JRW302" s="460"/>
      <c r="JRX302" s="460"/>
      <c r="JRY302" s="460"/>
      <c r="JRZ302" s="460"/>
      <c r="JSA302" s="467"/>
      <c r="JSB302" s="460"/>
      <c r="JSC302" s="460"/>
      <c r="JSD302" s="460"/>
      <c r="JSE302" s="460"/>
      <c r="JSH302" s="460"/>
      <c r="JSI302" s="460"/>
      <c r="JSJ302" s="460"/>
      <c r="JSK302" s="460"/>
      <c r="JSL302" s="460"/>
      <c r="JSM302" s="460"/>
      <c r="JSN302" s="467"/>
      <c r="JSO302" s="460"/>
      <c r="JSP302" s="460"/>
      <c r="JSQ302" s="460"/>
      <c r="JSR302" s="460"/>
      <c r="JSU302" s="460"/>
      <c r="JSV302" s="460"/>
      <c r="JSW302" s="460"/>
      <c r="JSX302" s="460"/>
      <c r="JSY302" s="460"/>
      <c r="JSZ302" s="460"/>
      <c r="JTA302" s="467"/>
      <c r="JTB302" s="460"/>
      <c r="JTC302" s="460"/>
      <c r="JTD302" s="460"/>
      <c r="JTE302" s="460"/>
      <c r="JTH302" s="460"/>
      <c r="JTI302" s="460"/>
      <c r="JTJ302" s="460"/>
      <c r="JTK302" s="460"/>
      <c r="JTL302" s="460"/>
      <c r="JTM302" s="460"/>
      <c r="JTN302" s="467"/>
      <c r="JTO302" s="460"/>
      <c r="JTP302" s="460"/>
      <c r="JTQ302" s="460"/>
      <c r="JTR302" s="460"/>
      <c r="JTU302" s="460"/>
      <c r="JTV302" s="460"/>
      <c r="JTW302" s="460"/>
      <c r="JTX302" s="460"/>
      <c r="JTY302" s="460"/>
      <c r="JTZ302" s="460"/>
      <c r="JUA302" s="467"/>
      <c r="JUB302" s="460"/>
      <c r="JUC302" s="460"/>
      <c r="JUD302" s="460"/>
      <c r="JUE302" s="460"/>
      <c r="JUH302" s="460"/>
      <c r="JUI302" s="460"/>
      <c r="JUJ302" s="460"/>
      <c r="JUK302" s="460"/>
      <c r="JUL302" s="460"/>
      <c r="JUM302" s="460"/>
      <c r="JUN302" s="467"/>
      <c r="JUO302" s="460"/>
      <c r="JUP302" s="460"/>
      <c r="JUQ302" s="460"/>
      <c r="JUR302" s="460"/>
      <c r="JUU302" s="460"/>
      <c r="JUV302" s="460"/>
      <c r="JUW302" s="460"/>
      <c r="JUX302" s="460"/>
      <c r="JUY302" s="460"/>
      <c r="JUZ302" s="460"/>
      <c r="JVA302" s="467"/>
      <c r="JVB302" s="460"/>
      <c r="JVC302" s="460"/>
      <c r="JVD302" s="460"/>
      <c r="JVE302" s="460"/>
      <c r="JVH302" s="460"/>
      <c r="JVI302" s="460"/>
      <c r="JVJ302" s="460"/>
      <c r="JVK302" s="460"/>
      <c r="JVL302" s="460"/>
      <c r="JVM302" s="460"/>
      <c r="JVN302" s="467"/>
      <c r="JVO302" s="460"/>
      <c r="JVP302" s="460"/>
      <c r="JVQ302" s="460"/>
      <c r="JVR302" s="460"/>
      <c r="JVU302" s="460"/>
      <c r="JVV302" s="460"/>
      <c r="JVW302" s="460"/>
      <c r="JVX302" s="460"/>
      <c r="JVY302" s="460"/>
      <c r="JVZ302" s="460"/>
      <c r="JWA302" s="467"/>
      <c r="JWB302" s="460"/>
      <c r="JWC302" s="460"/>
      <c r="JWD302" s="460"/>
      <c r="JWE302" s="460"/>
      <c r="JWH302" s="460"/>
      <c r="JWI302" s="460"/>
      <c r="JWJ302" s="460"/>
      <c r="JWK302" s="460"/>
      <c r="JWL302" s="460"/>
      <c r="JWM302" s="460"/>
      <c r="JWN302" s="467"/>
      <c r="JWO302" s="460"/>
      <c r="JWP302" s="460"/>
      <c r="JWQ302" s="460"/>
      <c r="JWR302" s="460"/>
      <c r="JWU302" s="460"/>
      <c r="JWV302" s="460"/>
      <c r="JWW302" s="460"/>
      <c r="JWX302" s="460"/>
      <c r="JWY302" s="460"/>
      <c r="JWZ302" s="460"/>
      <c r="JXA302" s="467"/>
      <c r="JXB302" s="460"/>
      <c r="JXC302" s="460"/>
      <c r="JXD302" s="460"/>
      <c r="JXE302" s="460"/>
      <c r="JXH302" s="460"/>
      <c r="JXI302" s="460"/>
      <c r="JXJ302" s="460"/>
      <c r="JXK302" s="460"/>
      <c r="JXL302" s="460"/>
      <c r="JXM302" s="460"/>
      <c r="JXN302" s="467"/>
      <c r="JXO302" s="460"/>
      <c r="JXP302" s="460"/>
      <c r="JXQ302" s="460"/>
      <c r="JXR302" s="460"/>
      <c r="JXU302" s="460"/>
      <c r="JXV302" s="460"/>
      <c r="JXW302" s="460"/>
      <c r="JXX302" s="460"/>
      <c r="JXY302" s="460"/>
      <c r="JXZ302" s="460"/>
      <c r="JYA302" s="467"/>
      <c r="JYB302" s="460"/>
      <c r="JYC302" s="460"/>
      <c r="JYD302" s="460"/>
      <c r="JYE302" s="460"/>
      <c r="JYH302" s="460"/>
      <c r="JYI302" s="460"/>
      <c r="JYJ302" s="460"/>
      <c r="JYK302" s="460"/>
      <c r="JYL302" s="460"/>
      <c r="JYM302" s="460"/>
      <c r="JYN302" s="467"/>
      <c r="JYO302" s="460"/>
      <c r="JYP302" s="460"/>
      <c r="JYQ302" s="460"/>
      <c r="JYR302" s="460"/>
      <c r="JYU302" s="460"/>
      <c r="JYV302" s="460"/>
      <c r="JYW302" s="460"/>
      <c r="JYX302" s="460"/>
      <c r="JYY302" s="460"/>
      <c r="JYZ302" s="460"/>
      <c r="JZA302" s="467"/>
      <c r="JZB302" s="460"/>
      <c r="JZC302" s="460"/>
      <c r="JZD302" s="460"/>
      <c r="JZE302" s="460"/>
      <c r="JZH302" s="460"/>
      <c r="JZI302" s="460"/>
      <c r="JZJ302" s="460"/>
      <c r="JZK302" s="460"/>
      <c r="JZL302" s="460"/>
      <c r="JZM302" s="460"/>
      <c r="JZN302" s="467"/>
      <c r="JZO302" s="460"/>
      <c r="JZP302" s="460"/>
      <c r="JZQ302" s="460"/>
      <c r="JZR302" s="460"/>
      <c r="JZU302" s="460"/>
      <c r="JZV302" s="460"/>
      <c r="JZW302" s="460"/>
      <c r="JZX302" s="460"/>
      <c r="JZY302" s="460"/>
      <c r="JZZ302" s="460"/>
      <c r="KAA302" s="467"/>
      <c r="KAB302" s="460"/>
      <c r="KAC302" s="460"/>
      <c r="KAD302" s="460"/>
      <c r="KAE302" s="460"/>
      <c r="KAH302" s="460"/>
      <c r="KAI302" s="460"/>
      <c r="KAJ302" s="460"/>
      <c r="KAK302" s="460"/>
      <c r="KAL302" s="460"/>
      <c r="KAM302" s="460"/>
      <c r="KAN302" s="467"/>
      <c r="KAO302" s="460"/>
      <c r="KAP302" s="460"/>
      <c r="KAQ302" s="460"/>
      <c r="KAR302" s="460"/>
      <c r="KAU302" s="460"/>
      <c r="KAV302" s="460"/>
      <c r="KAW302" s="460"/>
      <c r="KAX302" s="460"/>
      <c r="KAY302" s="460"/>
      <c r="KAZ302" s="460"/>
      <c r="KBA302" s="467"/>
      <c r="KBB302" s="460"/>
      <c r="KBC302" s="460"/>
      <c r="KBD302" s="460"/>
      <c r="KBE302" s="460"/>
      <c r="KBH302" s="460"/>
      <c r="KBI302" s="460"/>
      <c r="KBJ302" s="460"/>
      <c r="KBK302" s="460"/>
      <c r="KBL302" s="460"/>
      <c r="KBM302" s="460"/>
      <c r="KBN302" s="467"/>
      <c r="KBO302" s="460"/>
      <c r="KBP302" s="460"/>
      <c r="KBQ302" s="460"/>
      <c r="KBR302" s="460"/>
      <c r="KBU302" s="460"/>
      <c r="KBV302" s="460"/>
      <c r="KBW302" s="460"/>
      <c r="KBX302" s="460"/>
      <c r="KBY302" s="460"/>
      <c r="KBZ302" s="460"/>
      <c r="KCA302" s="467"/>
      <c r="KCB302" s="460"/>
      <c r="KCC302" s="460"/>
      <c r="KCD302" s="460"/>
      <c r="KCE302" s="460"/>
      <c r="KCH302" s="460"/>
      <c r="KCI302" s="460"/>
      <c r="KCJ302" s="460"/>
      <c r="KCK302" s="460"/>
      <c r="KCL302" s="460"/>
      <c r="KCM302" s="460"/>
      <c r="KCN302" s="467"/>
      <c r="KCO302" s="460"/>
      <c r="KCP302" s="460"/>
      <c r="KCQ302" s="460"/>
      <c r="KCR302" s="460"/>
      <c r="KCU302" s="460"/>
      <c r="KCV302" s="460"/>
      <c r="KCW302" s="460"/>
      <c r="KCX302" s="460"/>
      <c r="KCY302" s="460"/>
      <c r="KCZ302" s="460"/>
      <c r="KDA302" s="467"/>
      <c r="KDB302" s="460"/>
      <c r="KDC302" s="460"/>
      <c r="KDD302" s="460"/>
      <c r="KDE302" s="460"/>
      <c r="KDH302" s="460"/>
      <c r="KDI302" s="460"/>
      <c r="KDJ302" s="460"/>
      <c r="KDK302" s="460"/>
      <c r="KDL302" s="460"/>
      <c r="KDM302" s="460"/>
      <c r="KDN302" s="467"/>
      <c r="KDO302" s="460"/>
      <c r="KDP302" s="460"/>
      <c r="KDQ302" s="460"/>
      <c r="KDR302" s="460"/>
      <c r="KDU302" s="460"/>
      <c r="KDV302" s="460"/>
      <c r="KDW302" s="460"/>
      <c r="KDX302" s="460"/>
      <c r="KDY302" s="460"/>
      <c r="KDZ302" s="460"/>
      <c r="KEA302" s="467"/>
      <c r="KEB302" s="460"/>
      <c r="KEC302" s="460"/>
      <c r="KED302" s="460"/>
      <c r="KEE302" s="460"/>
      <c r="KEH302" s="460"/>
      <c r="KEI302" s="460"/>
      <c r="KEJ302" s="460"/>
      <c r="KEK302" s="460"/>
      <c r="KEL302" s="460"/>
      <c r="KEM302" s="460"/>
      <c r="KEN302" s="467"/>
      <c r="KEO302" s="460"/>
      <c r="KEP302" s="460"/>
      <c r="KEQ302" s="460"/>
      <c r="KER302" s="460"/>
      <c r="KEU302" s="460"/>
      <c r="KEV302" s="460"/>
      <c r="KEW302" s="460"/>
      <c r="KEX302" s="460"/>
      <c r="KEY302" s="460"/>
      <c r="KEZ302" s="460"/>
      <c r="KFA302" s="467"/>
      <c r="KFB302" s="460"/>
      <c r="KFC302" s="460"/>
      <c r="KFD302" s="460"/>
      <c r="KFE302" s="460"/>
      <c r="KFH302" s="460"/>
      <c r="KFI302" s="460"/>
      <c r="KFJ302" s="460"/>
      <c r="KFK302" s="460"/>
      <c r="KFL302" s="460"/>
      <c r="KFM302" s="460"/>
      <c r="KFN302" s="467"/>
      <c r="KFO302" s="460"/>
      <c r="KFP302" s="460"/>
      <c r="KFQ302" s="460"/>
      <c r="KFR302" s="460"/>
      <c r="KFU302" s="460"/>
      <c r="KFV302" s="460"/>
      <c r="KFW302" s="460"/>
      <c r="KFX302" s="460"/>
      <c r="KFY302" s="460"/>
      <c r="KFZ302" s="460"/>
      <c r="KGA302" s="467"/>
      <c r="KGB302" s="460"/>
      <c r="KGC302" s="460"/>
      <c r="KGD302" s="460"/>
      <c r="KGE302" s="460"/>
      <c r="KGH302" s="460"/>
      <c r="KGI302" s="460"/>
      <c r="KGJ302" s="460"/>
      <c r="KGK302" s="460"/>
      <c r="KGL302" s="460"/>
      <c r="KGM302" s="460"/>
      <c r="KGN302" s="467"/>
      <c r="KGO302" s="460"/>
      <c r="KGP302" s="460"/>
      <c r="KGQ302" s="460"/>
      <c r="KGR302" s="460"/>
      <c r="KGU302" s="460"/>
      <c r="KGV302" s="460"/>
      <c r="KGW302" s="460"/>
      <c r="KGX302" s="460"/>
      <c r="KGY302" s="460"/>
      <c r="KGZ302" s="460"/>
      <c r="KHA302" s="467"/>
      <c r="KHB302" s="460"/>
      <c r="KHC302" s="460"/>
      <c r="KHD302" s="460"/>
      <c r="KHE302" s="460"/>
      <c r="KHH302" s="460"/>
      <c r="KHI302" s="460"/>
      <c r="KHJ302" s="460"/>
      <c r="KHK302" s="460"/>
      <c r="KHL302" s="460"/>
      <c r="KHM302" s="460"/>
      <c r="KHN302" s="467"/>
      <c r="KHO302" s="460"/>
      <c r="KHP302" s="460"/>
      <c r="KHQ302" s="460"/>
      <c r="KHR302" s="460"/>
      <c r="KHU302" s="460"/>
      <c r="KHV302" s="460"/>
      <c r="KHW302" s="460"/>
      <c r="KHX302" s="460"/>
      <c r="KHY302" s="460"/>
      <c r="KHZ302" s="460"/>
      <c r="KIA302" s="467"/>
      <c r="KIB302" s="460"/>
      <c r="KIC302" s="460"/>
      <c r="KID302" s="460"/>
      <c r="KIE302" s="460"/>
      <c r="KIH302" s="460"/>
      <c r="KII302" s="460"/>
      <c r="KIJ302" s="460"/>
      <c r="KIK302" s="460"/>
      <c r="KIL302" s="460"/>
      <c r="KIM302" s="460"/>
      <c r="KIN302" s="467"/>
      <c r="KIO302" s="460"/>
      <c r="KIP302" s="460"/>
      <c r="KIQ302" s="460"/>
      <c r="KIR302" s="460"/>
      <c r="KIU302" s="460"/>
      <c r="KIV302" s="460"/>
      <c r="KIW302" s="460"/>
      <c r="KIX302" s="460"/>
      <c r="KIY302" s="460"/>
      <c r="KIZ302" s="460"/>
      <c r="KJA302" s="467"/>
      <c r="KJB302" s="460"/>
      <c r="KJC302" s="460"/>
      <c r="KJD302" s="460"/>
      <c r="KJE302" s="460"/>
      <c r="KJH302" s="460"/>
      <c r="KJI302" s="460"/>
      <c r="KJJ302" s="460"/>
      <c r="KJK302" s="460"/>
      <c r="KJL302" s="460"/>
      <c r="KJM302" s="460"/>
      <c r="KJN302" s="467"/>
      <c r="KJO302" s="460"/>
      <c r="KJP302" s="460"/>
      <c r="KJQ302" s="460"/>
      <c r="KJR302" s="460"/>
      <c r="KJU302" s="460"/>
      <c r="KJV302" s="460"/>
      <c r="KJW302" s="460"/>
      <c r="KJX302" s="460"/>
      <c r="KJY302" s="460"/>
      <c r="KJZ302" s="460"/>
      <c r="KKA302" s="467"/>
      <c r="KKB302" s="460"/>
      <c r="KKC302" s="460"/>
      <c r="KKD302" s="460"/>
      <c r="KKE302" s="460"/>
      <c r="KKH302" s="460"/>
      <c r="KKI302" s="460"/>
      <c r="KKJ302" s="460"/>
      <c r="KKK302" s="460"/>
      <c r="KKL302" s="460"/>
      <c r="KKM302" s="460"/>
      <c r="KKN302" s="467"/>
      <c r="KKO302" s="460"/>
      <c r="KKP302" s="460"/>
      <c r="KKQ302" s="460"/>
      <c r="KKR302" s="460"/>
      <c r="KKU302" s="460"/>
      <c r="KKV302" s="460"/>
      <c r="KKW302" s="460"/>
      <c r="KKX302" s="460"/>
      <c r="KKY302" s="460"/>
      <c r="KKZ302" s="460"/>
      <c r="KLA302" s="467"/>
      <c r="KLB302" s="460"/>
      <c r="KLC302" s="460"/>
      <c r="KLD302" s="460"/>
      <c r="KLE302" s="460"/>
      <c r="KLH302" s="460"/>
      <c r="KLI302" s="460"/>
      <c r="KLJ302" s="460"/>
      <c r="KLK302" s="460"/>
      <c r="KLL302" s="460"/>
      <c r="KLM302" s="460"/>
      <c r="KLN302" s="467"/>
      <c r="KLO302" s="460"/>
      <c r="KLP302" s="460"/>
      <c r="KLQ302" s="460"/>
      <c r="KLR302" s="460"/>
      <c r="KLU302" s="460"/>
      <c r="KLV302" s="460"/>
      <c r="KLW302" s="460"/>
      <c r="KLX302" s="460"/>
      <c r="KLY302" s="460"/>
      <c r="KLZ302" s="460"/>
      <c r="KMA302" s="467"/>
      <c r="KMB302" s="460"/>
      <c r="KMC302" s="460"/>
      <c r="KMD302" s="460"/>
      <c r="KME302" s="460"/>
      <c r="KMH302" s="460"/>
      <c r="KMI302" s="460"/>
      <c r="KMJ302" s="460"/>
      <c r="KMK302" s="460"/>
      <c r="KML302" s="460"/>
      <c r="KMM302" s="460"/>
      <c r="KMN302" s="467"/>
      <c r="KMO302" s="460"/>
      <c r="KMP302" s="460"/>
      <c r="KMQ302" s="460"/>
      <c r="KMR302" s="460"/>
      <c r="KMU302" s="460"/>
      <c r="KMV302" s="460"/>
      <c r="KMW302" s="460"/>
      <c r="KMX302" s="460"/>
      <c r="KMY302" s="460"/>
      <c r="KMZ302" s="460"/>
      <c r="KNA302" s="467"/>
      <c r="KNB302" s="460"/>
      <c r="KNC302" s="460"/>
      <c r="KND302" s="460"/>
      <c r="KNE302" s="460"/>
      <c r="KNH302" s="460"/>
      <c r="KNI302" s="460"/>
      <c r="KNJ302" s="460"/>
      <c r="KNK302" s="460"/>
      <c r="KNL302" s="460"/>
      <c r="KNM302" s="460"/>
      <c r="KNN302" s="467"/>
      <c r="KNO302" s="460"/>
      <c r="KNP302" s="460"/>
      <c r="KNQ302" s="460"/>
      <c r="KNR302" s="460"/>
      <c r="KNU302" s="460"/>
      <c r="KNV302" s="460"/>
      <c r="KNW302" s="460"/>
      <c r="KNX302" s="460"/>
      <c r="KNY302" s="460"/>
      <c r="KNZ302" s="460"/>
      <c r="KOA302" s="467"/>
      <c r="KOB302" s="460"/>
      <c r="KOC302" s="460"/>
      <c r="KOD302" s="460"/>
      <c r="KOE302" s="460"/>
      <c r="KOH302" s="460"/>
      <c r="KOI302" s="460"/>
      <c r="KOJ302" s="460"/>
      <c r="KOK302" s="460"/>
      <c r="KOL302" s="460"/>
      <c r="KOM302" s="460"/>
      <c r="KON302" s="467"/>
      <c r="KOO302" s="460"/>
      <c r="KOP302" s="460"/>
      <c r="KOQ302" s="460"/>
      <c r="KOR302" s="460"/>
      <c r="KOU302" s="460"/>
      <c r="KOV302" s="460"/>
      <c r="KOW302" s="460"/>
      <c r="KOX302" s="460"/>
      <c r="KOY302" s="460"/>
      <c r="KOZ302" s="460"/>
      <c r="KPA302" s="467"/>
      <c r="KPB302" s="460"/>
      <c r="KPC302" s="460"/>
      <c r="KPD302" s="460"/>
      <c r="KPE302" s="460"/>
      <c r="KPH302" s="460"/>
      <c r="KPI302" s="460"/>
      <c r="KPJ302" s="460"/>
      <c r="KPK302" s="460"/>
      <c r="KPL302" s="460"/>
      <c r="KPM302" s="460"/>
      <c r="KPN302" s="467"/>
      <c r="KPO302" s="460"/>
      <c r="KPP302" s="460"/>
      <c r="KPQ302" s="460"/>
      <c r="KPR302" s="460"/>
      <c r="KPU302" s="460"/>
      <c r="KPV302" s="460"/>
      <c r="KPW302" s="460"/>
      <c r="KPX302" s="460"/>
      <c r="KPY302" s="460"/>
      <c r="KPZ302" s="460"/>
      <c r="KQA302" s="467"/>
      <c r="KQB302" s="460"/>
      <c r="KQC302" s="460"/>
      <c r="KQD302" s="460"/>
      <c r="KQE302" s="460"/>
      <c r="KQH302" s="460"/>
      <c r="KQI302" s="460"/>
      <c r="KQJ302" s="460"/>
      <c r="KQK302" s="460"/>
      <c r="KQL302" s="460"/>
      <c r="KQM302" s="460"/>
      <c r="KQN302" s="467"/>
      <c r="KQO302" s="460"/>
      <c r="KQP302" s="460"/>
      <c r="KQQ302" s="460"/>
      <c r="KQR302" s="460"/>
      <c r="KQU302" s="460"/>
      <c r="KQV302" s="460"/>
      <c r="KQW302" s="460"/>
      <c r="KQX302" s="460"/>
      <c r="KQY302" s="460"/>
      <c r="KQZ302" s="460"/>
      <c r="KRA302" s="467"/>
      <c r="KRB302" s="460"/>
      <c r="KRC302" s="460"/>
      <c r="KRD302" s="460"/>
      <c r="KRE302" s="460"/>
      <c r="KRH302" s="460"/>
      <c r="KRI302" s="460"/>
      <c r="KRJ302" s="460"/>
      <c r="KRK302" s="460"/>
      <c r="KRL302" s="460"/>
      <c r="KRM302" s="460"/>
      <c r="KRN302" s="467"/>
      <c r="KRO302" s="460"/>
      <c r="KRP302" s="460"/>
      <c r="KRQ302" s="460"/>
      <c r="KRR302" s="460"/>
      <c r="KRU302" s="460"/>
      <c r="KRV302" s="460"/>
      <c r="KRW302" s="460"/>
      <c r="KRX302" s="460"/>
      <c r="KRY302" s="460"/>
      <c r="KRZ302" s="460"/>
      <c r="KSA302" s="467"/>
      <c r="KSB302" s="460"/>
      <c r="KSC302" s="460"/>
      <c r="KSD302" s="460"/>
      <c r="KSE302" s="460"/>
      <c r="KSH302" s="460"/>
      <c r="KSI302" s="460"/>
      <c r="KSJ302" s="460"/>
      <c r="KSK302" s="460"/>
      <c r="KSL302" s="460"/>
      <c r="KSM302" s="460"/>
      <c r="KSN302" s="467"/>
      <c r="KSO302" s="460"/>
      <c r="KSP302" s="460"/>
      <c r="KSQ302" s="460"/>
      <c r="KSR302" s="460"/>
      <c r="KSU302" s="460"/>
      <c r="KSV302" s="460"/>
      <c r="KSW302" s="460"/>
      <c r="KSX302" s="460"/>
      <c r="KSY302" s="460"/>
      <c r="KSZ302" s="460"/>
      <c r="KTA302" s="467"/>
      <c r="KTB302" s="460"/>
      <c r="KTC302" s="460"/>
      <c r="KTD302" s="460"/>
      <c r="KTE302" s="460"/>
      <c r="KTH302" s="460"/>
      <c r="KTI302" s="460"/>
      <c r="KTJ302" s="460"/>
      <c r="KTK302" s="460"/>
      <c r="KTL302" s="460"/>
      <c r="KTM302" s="460"/>
      <c r="KTN302" s="467"/>
      <c r="KTO302" s="460"/>
      <c r="KTP302" s="460"/>
      <c r="KTQ302" s="460"/>
      <c r="KTR302" s="460"/>
      <c r="KTU302" s="460"/>
      <c r="KTV302" s="460"/>
      <c r="KTW302" s="460"/>
      <c r="KTX302" s="460"/>
      <c r="KTY302" s="460"/>
      <c r="KTZ302" s="460"/>
      <c r="KUA302" s="467"/>
      <c r="KUB302" s="460"/>
      <c r="KUC302" s="460"/>
      <c r="KUD302" s="460"/>
      <c r="KUE302" s="460"/>
      <c r="KUH302" s="460"/>
      <c r="KUI302" s="460"/>
      <c r="KUJ302" s="460"/>
      <c r="KUK302" s="460"/>
      <c r="KUL302" s="460"/>
      <c r="KUM302" s="460"/>
      <c r="KUN302" s="467"/>
      <c r="KUO302" s="460"/>
      <c r="KUP302" s="460"/>
      <c r="KUQ302" s="460"/>
      <c r="KUR302" s="460"/>
      <c r="KUU302" s="460"/>
      <c r="KUV302" s="460"/>
      <c r="KUW302" s="460"/>
      <c r="KUX302" s="460"/>
      <c r="KUY302" s="460"/>
      <c r="KUZ302" s="460"/>
      <c r="KVA302" s="467"/>
      <c r="KVB302" s="460"/>
      <c r="KVC302" s="460"/>
      <c r="KVD302" s="460"/>
      <c r="KVE302" s="460"/>
      <c r="KVH302" s="460"/>
      <c r="KVI302" s="460"/>
      <c r="KVJ302" s="460"/>
      <c r="KVK302" s="460"/>
      <c r="KVL302" s="460"/>
      <c r="KVM302" s="460"/>
      <c r="KVN302" s="467"/>
      <c r="KVO302" s="460"/>
      <c r="KVP302" s="460"/>
      <c r="KVQ302" s="460"/>
      <c r="KVR302" s="460"/>
      <c r="KVU302" s="460"/>
      <c r="KVV302" s="460"/>
      <c r="KVW302" s="460"/>
      <c r="KVX302" s="460"/>
      <c r="KVY302" s="460"/>
      <c r="KVZ302" s="460"/>
      <c r="KWA302" s="467"/>
      <c r="KWB302" s="460"/>
      <c r="KWC302" s="460"/>
      <c r="KWD302" s="460"/>
      <c r="KWE302" s="460"/>
      <c r="KWH302" s="460"/>
      <c r="KWI302" s="460"/>
      <c r="KWJ302" s="460"/>
      <c r="KWK302" s="460"/>
      <c r="KWL302" s="460"/>
      <c r="KWM302" s="460"/>
      <c r="KWN302" s="467"/>
      <c r="KWO302" s="460"/>
      <c r="KWP302" s="460"/>
      <c r="KWQ302" s="460"/>
      <c r="KWR302" s="460"/>
      <c r="KWU302" s="460"/>
      <c r="KWV302" s="460"/>
      <c r="KWW302" s="460"/>
      <c r="KWX302" s="460"/>
      <c r="KWY302" s="460"/>
      <c r="KWZ302" s="460"/>
      <c r="KXA302" s="467"/>
      <c r="KXB302" s="460"/>
      <c r="KXC302" s="460"/>
      <c r="KXD302" s="460"/>
      <c r="KXE302" s="460"/>
      <c r="KXH302" s="460"/>
      <c r="KXI302" s="460"/>
      <c r="KXJ302" s="460"/>
      <c r="KXK302" s="460"/>
      <c r="KXL302" s="460"/>
      <c r="KXM302" s="460"/>
      <c r="KXN302" s="467"/>
      <c r="KXO302" s="460"/>
      <c r="KXP302" s="460"/>
      <c r="KXQ302" s="460"/>
      <c r="KXR302" s="460"/>
      <c r="KXU302" s="460"/>
      <c r="KXV302" s="460"/>
      <c r="KXW302" s="460"/>
      <c r="KXX302" s="460"/>
      <c r="KXY302" s="460"/>
      <c r="KXZ302" s="460"/>
      <c r="KYA302" s="467"/>
      <c r="KYB302" s="460"/>
      <c r="KYC302" s="460"/>
      <c r="KYD302" s="460"/>
      <c r="KYE302" s="460"/>
      <c r="KYH302" s="460"/>
      <c r="KYI302" s="460"/>
      <c r="KYJ302" s="460"/>
      <c r="KYK302" s="460"/>
      <c r="KYL302" s="460"/>
      <c r="KYM302" s="460"/>
      <c r="KYN302" s="467"/>
      <c r="KYO302" s="460"/>
      <c r="KYP302" s="460"/>
      <c r="KYQ302" s="460"/>
      <c r="KYR302" s="460"/>
      <c r="KYU302" s="460"/>
      <c r="KYV302" s="460"/>
      <c r="KYW302" s="460"/>
      <c r="KYX302" s="460"/>
      <c r="KYY302" s="460"/>
      <c r="KYZ302" s="460"/>
      <c r="KZA302" s="467"/>
      <c r="KZB302" s="460"/>
      <c r="KZC302" s="460"/>
      <c r="KZD302" s="460"/>
      <c r="KZE302" s="460"/>
      <c r="KZH302" s="460"/>
      <c r="KZI302" s="460"/>
      <c r="KZJ302" s="460"/>
      <c r="KZK302" s="460"/>
      <c r="KZL302" s="460"/>
      <c r="KZM302" s="460"/>
      <c r="KZN302" s="467"/>
      <c r="KZO302" s="460"/>
      <c r="KZP302" s="460"/>
      <c r="KZQ302" s="460"/>
      <c r="KZR302" s="460"/>
      <c r="KZU302" s="460"/>
      <c r="KZV302" s="460"/>
      <c r="KZW302" s="460"/>
      <c r="KZX302" s="460"/>
      <c r="KZY302" s="460"/>
      <c r="KZZ302" s="460"/>
      <c r="LAA302" s="467"/>
      <c r="LAB302" s="460"/>
      <c r="LAC302" s="460"/>
      <c r="LAD302" s="460"/>
      <c r="LAE302" s="460"/>
      <c r="LAH302" s="460"/>
      <c r="LAI302" s="460"/>
      <c r="LAJ302" s="460"/>
      <c r="LAK302" s="460"/>
      <c r="LAL302" s="460"/>
      <c r="LAM302" s="460"/>
      <c r="LAN302" s="467"/>
      <c r="LAO302" s="460"/>
      <c r="LAP302" s="460"/>
      <c r="LAQ302" s="460"/>
      <c r="LAR302" s="460"/>
      <c r="LAU302" s="460"/>
      <c r="LAV302" s="460"/>
      <c r="LAW302" s="460"/>
      <c r="LAX302" s="460"/>
      <c r="LAY302" s="460"/>
      <c r="LAZ302" s="460"/>
      <c r="LBA302" s="467"/>
      <c r="LBB302" s="460"/>
      <c r="LBC302" s="460"/>
      <c r="LBD302" s="460"/>
      <c r="LBE302" s="460"/>
      <c r="LBH302" s="460"/>
      <c r="LBI302" s="460"/>
      <c r="LBJ302" s="460"/>
      <c r="LBK302" s="460"/>
      <c r="LBL302" s="460"/>
      <c r="LBM302" s="460"/>
      <c r="LBN302" s="467"/>
      <c r="LBO302" s="460"/>
      <c r="LBP302" s="460"/>
      <c r="LBQ302" s="460"/>
      <c r="LBR302" s="460"/>
      <c r="LBU302" s="460"/>
      <c r="LBV302" s="460"/>
      <c r="LBW302" s="460"/>
      <c r="LBX302" s="460"/>
      <c r="LBY302" s="460"/>
      <c r="LBZ302" s="460"/>
      <c r="LCA302" s="467"/>
      <c r="LCB302" s="460"/>
      <c r="LCC302" s="460"/>
      <c r="LCD302" s="460"/>
      <c r="LCE302" s="460"/>
      <c r="LCH302" s="460"/>
      <c r="LCI302" s="460"/>
      <c r="LCJ302" s="460"/>
      <c r="LCK302" s="460"/>
      <c r="LCL302" s="460"/>
      <c r="LCM302" s="460"/>
      <c r="LCN302" s="467"/>
      <c r="LCO302" s="460"/>
      <c r="LCP302" s="460"/>
      <c r="LCQ302" s="460"/>
      <c r="LCR302" s="460"/>
      <c r="LCU302" s="460"/>
      <c r="LCV302" s="460"/>
      <c r="LCW302" s="460"/>
      <c r="LCX302" s="460"/>
      <c r="LCY302" s="460"/>
      <c r="LCZ302" s="460"/>
      <c r="LDA302" s="467"/>
      <c r="LDB302" s="460"/>
      <c r="LDC302" s="460"/>
      <c r="LDD302" s="460"/>
      <c r="LDE302" s="460"/>
      <c r="LDH302" s="460"/>
      <c r="LDI302" s="460"/>
      <c r="LDJ302" s="460"/>
      <c r="LDK302" s="460"/>
      <c r="LDL302" s="460"/>
      <c r="LDM302" s="460"/>
      <c r="LDN302" s="467"/>
      <c r="LDO302" s="460"/>
      <c r="LDP302" s="460"/>
      <c r="LDQ302" s="460"/>
      <c r="LDR302" s="460"/>
      <c r="LDU302" s="460"/>
      <c r="LDV302" s="460"/>
      <c r="LDW302" s="460"/>
      <c r="LDX302" s="460"/>
      <c r="LDY302" s="460"/>
      <c r="LDZ302" s="460"/>
      <c r="LEA302" s="467"/>
      <c r="LEB302" s="460"/>
      <c r="LEC302" s="460"/>
      <c r="LED302" s="460"/>
      <c r="LEE302" s="460"/>
      <c r="LEH302" s="460"/>
      <c r="LEI302" s="460"/>
      <c r="LEJ302" s="460"/>
      <c r="LEK302" s="460"/>
      <c r="LEL302" s="460"/>
      <c r="LEM302" s="460"/>
      <c r="LEN302" s="467"/>
      <c r="LEO302" s="460"/>
      <c r="LEP302" s="460"/>
      <c r="LEQ302" s="460"/>
      <c r="LER302" s="460"/>
      <c r="LEU302" s="460"/>
      <c r="LEV302" s="460"/>
      <c r="LEW302" s="460"/>
      <c r="LEX302" s="460"/>
      <c r="LEY302" s="460"/>
      <c r="LEZ302" s="460"/>
      <c r="LFA302" s="467"/>
      <c r="LFB302" s="460"/>
      <c r="LFC302" s="460"/>
      <c r="LFD302" s="460"/>
      <c r="LFE302" s="460"/>
      <c r="LFH302" s="460"/>
      <c r="LFI302" s="460"/>
      <c r="LFJ302" s="460"/>
      <c r="LFK302" s="460"/>
      <c r="LFL302" s="460"/>
      <c r="LFM302" s="460"/>
      <c r="LFN302" s="467"/>
      <c r="LFO302" s="460"/>
      <c r="LFP302" s="460"/>
      <c r="LFQ302" s="460"/>
      <c r="LFR302" s="460"/>
      <c r="LFU302" s="460"/>
      <c r="LFV302" s="460"/>
      <c r="LFW302" s="460"/>
      <c r="LFX302" s="460"/>
      <c r="LFY302" s="460"/>
      <c r="LFZ302" s="460"/>
      <c r="LGA302" s="467"/>
      <c r="LGB302" s="460"/>
      <c r="LGC302" s="460"/>
      <c r="LGD302" s="460"/>
      <c r="LGE302" s="460"/>
      <c r="LGH302" s="460"/>
      <c r="LGI302" s="460"/>
      <c r="LGJ302" s="460"/>
      <c r="LGK302" s="460"/>
      <c r="LGL302" s="460"/>
      <c r="LGM302" s="460"/>
      <c r="LGN302" s="467"/>
      <c r="LGO302" s="460"/>
      <c r="LGP302" s="460"/>
      <c r="LGQ302" s="460"/>
      <c r="LGR302" s="460"/>
      <c r="LGU302" s="460"/>
      <c r="LGV302" s="460"/>
      <c r="LGW302" s="460"/>
      <c r="LGX302" s="460"/>
      <c r="LGY302" s="460"/>
      <c r="LGZ302" s="460"/>
      <c r="LHA302" s="467"/>
      <c r="LHB302" s="460"/>
      <c r="LHC302" s="460"/>
      <c r="LHD302" s="460"/>
      <c r="LHE302" s="460"/>
      <c r="LHH302" s="460"/>
      <c r="LHI302" s="460"/>
      <c r="LHJ302" s="460"/>
      <c r="LHK302" s="460"/>
      <c r="LHL302" s="460"/>
      <c r="LHM302" s="460"/>
      <c r="LHN302" s="467"/>
      <c r="LHO302" s="460"/>
      <c r="LHP302" s="460"/>
      <c r="LHQ302" s="460"/>
      <c r="LHR302" s="460"/>
      <c r="LHU302" s="460"/>
      <c r="LHV302" s="460"/>
      <c r="LHW302" s="460"/>
      <c r="LHX302" s="460"/>
      <c r="LHY302" s="460"/>
      <c r="LHZ302" s="460"/>
      <c r="LIA302" s="467"/>
      <c r="LIB302" s="460"/>
      <c r="LIC302" s="460"/>
      <c r="LID302" s="460"/>
      <c r="LIE302" s="460"/>
      <c r="LIH302" s="460"/>
      <c r="LII302" s="460"/>
      <c r="LIJ302" s="460"/>
      <c r="LIK302" s="460"/>
      <c r="LIL302" s="460"/>
      <c r="LIM302" s="460"/>
      <c r="LIN302" s="467"/>
      <c r="LIO302" s="460"/>
      <c r="LIP302" s="460"/>
      <c r="LIQ302" s="460"/>
      <c r="LIR302" s="460"/>
      <c r="LIU302" s="460"/>
      <c r="LIV302" s="460"/>
      <c r="LIW302" s="460"/>
      <c r="LIX302" s="460"/>
      <c r="LIY302" s="460"/>
      <c r="LIZ302" s="460"/>
      <c r="LJA302" s="467"/>
      <c r="LJB302" s="460"/>
      <c r="LJC302" s="460"/>
      <c r="LJD302" s="460"/>
      <c r="LJE302" s="460"/>
      <c r="LJH302" s="460"/>
      <c r="LJI302" s="460"/>
      <c r="LJJ302" s="460"/>
      <c r="LJK302" s="460"/>
      <c r="LJL302" s="460"/>
      <c r="LJM302" s="460"/>
      <c r="LJN302" s="467"/>
      <c r="LJO302" s="460"/>
      <c r="LJP302" s="460"/>
      <c r="LJQ302" s="460"/>
      <c r="LJR302" s="460"/>
      <c r="LJU302" s="460"/>
      <c r="LJV302" s="460"/>
      <c r="LJW302" s="460"/>
      <c r="LJX302" s="460"/>
      <c r="LJY302" s="460"/>
      <c r="LJZ302" s="460"/>
      <c r="LKA302" s="467"/>
      <c r="LKB302" s="460"/>
      <c r="LKC302" s="460"/>
      <c r="LKD302" s="460"/>
      <c r="LKE302" s="460"/>
      <c r="LKH302" s="460"/>
      <c r="LKI302" s="460"/>
      <c r="LKJ302" s="460"/>
      <c r="LKK302" s="460"/>
      <c r="LKL302" s="460"/>
      <c r="LKM302" s="460"/>
      <c r="LKN302" s="467"/>
      <c r="LKO302" s="460"/>
      <c r="LKP302" s="460"/>
      <c r="LKQ302" s="460"/>
      <c r="LKR302" s="460"/>
      <c r="LKU302" s="460"/>
      <c r="LKV302" s="460"/>
      <c r="LKW302" s="460"/>
      <c r="LKX302" s="460"/>
      <c r="LKY302" s="460"/>
      <c r="LKZ302" s="460"/>
      <c r="LLA302" s="467"/>
      <c r="LLB302" s="460"/>
      <c r="LLC302" s="460"/>
      <c r="LLD302" s="460"/>
      <c r="LLE302" s="460"/>
      <c r="LLH302" s="460"/>
      <c r="LLI302" s="460"/>
      <c r="LLJ302" s="460"/>
      <c r="LLK302" s="460"/>
      <c r="LLL302" s="460"/>
      <c r="LLM302" s="460"/>
      <c r="LLN302" s="467"/>
      <c r="LLO302" s="460"/>
      <c r="LLP302" s="460"/>
      <c r="LLQ302" s="460"/>
      <c r="LLR302" s="460"/>
      <c r="LLU302" s="460"/>
      <c r="LLV302" s="460"/>
      <c r="LLW302" s="460"/>
      <c r="LLX302" s="460"/>
      <c r="LLY302" s="460"/>
      <c r="LLZ302" s="460"/>
      <c r="LMA302" s="467"/>
      <c r="LMB302" s="460"/>
      <c r="LMC302" s="460"/>
      <c r="LMD302" s="460"/>
      <c r="LME302" s="460"/>
      <c r="LMH302" s="460"/>
      <c r="LMI302" s="460"/>
      <c r="LMJ302" s="460"/>
      <c r="LMK302" s="460"/>
      <c r="LML302" s="460"/>
      <c r="LMM302" s="460"/>
      <c r="LMN302" s="467"/>
      <c r="LMO302" s="460"/>
      <c r="LMP302" s="460"/>
      <c r="LMQ302" s="460"/>
      <c r="LMR302" s="460"/>
      <c r="LMU302" s="460"/>
      <c r="LMV302" s="460"/>
      <c r="LMW302" s="460"/>
      <c r="LMX302" s="460"/>
      <c r="LMY302" s="460"/>
      <c r="LMZ302" s="460"/>
      <c r="LNA302" s="467"/>
      <c r="LNB302" s="460"/>
      <c r="LNC302" s="460"/>
      <c r="LND302" s="460"/>
      <c r="LNE302" s="460"/>
      <c r="LNH302" s="460"/>
      <c r="LNI302" s="460"/>
      <c r="LNJ302" s="460"/>
      <c r="LNK302" s="460"/>
      <c r="LNL302" s="460"/>
      <c r="LNM302" s="460"/>
      <c r="LNN302" s="467"/>
      <c r="LNO302" s="460"/>
      <c r="LNP302" s="460"/>
      <c r="LNQ302" s="460"/>
      <c r="LNR302" s="460"/>
      <c r="LNU302" s="460"/>
      <c r="LNV302" s="460"/>
      <c r="LNW302" s="460"/>
      <c r="LNX302" s="460"/>
      <c r="LNY302" s="460"/>
      <c r="LNZ302" s="460"/>
      <c r="LOA302" s="467"/>
      <c r="LOB302" s="460"/>
      <c r="LOC302" s="460"/>
      <c r="LOD302" s="460"/>
      <c r="LOE302" s="460"/>
      <c r="LOH302" s="460"/>
      <c r="LOI302" s="460"/>
      <c r="LOJ302" s="460"/>
      <c r="LOK302" s="460"/>
      <c r="LOL302" s="460"/>
      <c r="LOM302" s="460"/>
      <c r="LON302" s="467"/>
      <c r="LOO302" s="460"/>
      <c r="LOP302" s="460"/>
      <c r="LOQ302" s="460"/>
      <c r="LOR302" s="460"/>
      <c r="LOU302" s="460"/>
      <c r="LOV302" s="460"/>
      <c r="LOW302" s="460"/>
      <c r="LOX302" s="460"/>
      <c r="LOY302" s="460"/>
      <c r="LOZ302" s="460"/>
      <c r="LPA302" s="467"/>
      <c r="LPB302" s="460"/>
      <c r="LPC302" s="460"/>
      <c r="LPD302" s="460"/>
      <c r="LPE302" s="460"/>
      <c r="LPH302" s="460"/>
      <c r="LPI302" s="460"/>
      <c r="LPJ302" s="460"/>
      <c r="LPK302" s="460"/>
      <c r="LPL302" s="460"/>
      <c r="LPM302" s="460"/>
      <c r="LPN302" s="467"/>
      <c r="LPO302" s="460"/>
      <c r="LPP302" s="460"/>
      <c r="LPQ302" s="460"/>
      <c r="LPR302" s="460"/>
      <c r="LPU302" s="460"/>
      <c r="LPV302" s="460"/>
      <c r="LPW302" s="460"/>
      <c r="LPX302" s="460"/>
      <c r="LPY302" s="460"/>
      <c r="LPZ302" s="460"/>
      <c r="LQA302" s="467"/>
      <c r="LQB302" s="460"/>
      <c r="LQC302" s="460"/>
      <c r="LQD302" s="460"/>
      <c r="LQE302" s="460"/>
      <c r="LQH302" s="460"/>
      <c r="LQI302" s="460"/>
      <c r="LQJ302" s="460"/>
      <c r="LQK302" s="460"/>
      <c r="LQL302" s="460"/>
      <c r="LQM302" s="460"/>
      <c r="LQN302" s="467"/>
      <c r="LQO302" s="460"/>
      <c r="LQP302" s="460"/>
      <c r="LQQ302" s="460"/>
      <c r="LQR302" s="460"/>
      <c r="LQU302" s="460"/>
      <c r="LQV302" s="460"/>
      <c r="LQW302" s="460"/>
      <c r="LQX302" s="460"/>
      <c r="LQY302" s="460"/>
      <c r="LQZ302" s="460"/>
      <c r="LRA302" s="467"/>
      <c r="LRB302" s="460"/>
      <c r="LRC302" s="460"/>
      <c r="LRD302" s="460"/>
      <c r="LRE302" s="460"/>
      <c r="LRH302" s="460"/>
      <c r="LRI302" s="460"/>
      <c r="LRJ302" s="460"/>
      <c r="LRK302" s="460"/>
      <c r="LRL302" s="460"/>
      <c r="LRM302" s="460"/>
      <c r="LRN302" s="467"/>
      <c r="LRO302" s="460"/>
      <c r="LRP302" s="460"/>
      <c r="LRQ302" s="460"/>
      <c r="LRR302" s="460"/>
      <c r="LRU302" s="460"/>
      <c r="LRV302" s="460"/>
      <c r="LRW302" s="460"/>
      <c r="LRX302" s="460"/>
      <c r="LRY302" s="460"/>
      <c r="LRZ302" s="460"/>
      <c r="LSA302" s="467"/>
      <c r="LSB302" s="460"/>
      <c r="LSC302" s="460"/>
      <c r="LSD302" s="460"/>
      <c r="LSE302" s="460"/>
      <c r="LSH302" s="460"/>
      <c r="LSI302" s="460"/>
      <c r="LSJ302" s="460"/>
      <c r="LSK302" s="460"/>
      <c r="LSL302" s="460"/>
      <c r="LSM302" s="460"/>
      <c r="LSN302" s="467"/>
      <c r="LSO302" s="460"/>
      <c r="LSP302" s="460"/>
      <c r="LSQ302" s="460"/>
      <c r="LSR302" s="460"/>
      <c r="LSU302" s="460"/>
      <c r="LSV302" s="460"/>
      <c r="LSW302" s="460"/>
      <c r="LSX302" s="460"/>
      <c r="LSY302" s="460"/>
      <c r="LSZ302" s="460"/>
      <c r="LTA302" s="467"/>
      <c r="LTB302" s="460"/>
      <c r="LTC302" s="460"/>
      <c r="LTD302" s="460"/>
      <c r="LTE302" s="460"/>
      <c r="LTH302" s="460"/>
      <c r="LTI302" s="460"/>
      <c r="LTJ302" s="460"/>
      <c r="LTK302" s="460"/>
      <c r="LTL302" s="460"/>
      <c r="LTM302" s="460"/>
      <c r="LTN302" s="467"/>
      <c r="LTO302" s="460"/>
      <c r="LTP302" s="460"/>
      <c r="LTQ302" s="460"/>
      <c r="LTR302" s="460"/>
      <c r="LTU302" s="460"/>
      <c r="LTV302" s="460"/>
      <c r="LTW302" s="460"/>
      <c r="LTX302" s="460"/>
      <c r="LTY302" s="460"/>
      <c r="LTZ302" s="460"/>
      <c r="LUA302" s="467"/>
      <c r="LUB302" s="460"/>
      <c r="LUC302" s="460"/>
      <c r="LUD302" s="460"/>
      <c r="LUE302" s="460"/>
      <c r="LUH302" s="460"/>
      <c r="LUI302" s="460"/>
      <c r="LUJ302" s="460"/>
      <c r="LUK302" s="460"/>
      <c r="LUL302" s="460"/>
      <c r="LUM302" s="460"/>
      <c r="LUN302" s="467"/>
      <c r="LUO302" s="460"/>
      <c r="LUP302" s="460"/>
      <c r="LUQ302" s="460"/>
      <c r="LUR302" s="460"/>
      <c r="LUU302" s="460"/>
      <c r="LUV302" s="460"/>
      <c r="LUW302" s="460"/>
      <c r="LUX302" s="460"/>
      <c r="LUY302" s="460"/>
      <c r="LUZ302" s="460"/>
      <c r="LVA302" s="467"/>
      <c r="LVB302" s="460"/>
      <c r="LVC302" s="460"/>
      <c r="LVD302" s="460"/>
      <c r="LVE302" s="460"/>
      <c r="LVH302" s="460"/>
      <c r="LVI302" s="460"/>
      <c r="LVJ302" s="460"/>
      <c r="LVK302" s="460"/>
      <c r="LVL302" s="460"/>
      <c r="LVM302" s="460"/>
      <c r="LVN302" s="467"/>
      <c r="LVO302" s="460"/>
      <c r="LVP302" s="460"/>
      <c r="LVQ302" s="460"/>
      <c r="LVR302" s="460"/>
      <c r="LVU302" s="460"/>
      <c r="LVV302" s="460"/>
      <c r="LVW302" s="460"/>
      <c r="LVX302" s="460"/>
      <c r="LVY302" s="460"/>
      <c r="LVZ302" s="460"/>
      <c r="LWA302" s="467"/>
      <c r="LWB302" s="460"/>
      <c r="LWC302" s="460"/>
      <c r="LWD302" s="460"/>
      <c r="LWE302" s="460"/>
      <c r="LWH302" s="460"/>
      <c r="LWI302" s="460"/>
      <c r="LWJ302" s="460"/>
      <c r="LWK302" s="460"/>
      <c r="LWL302" s="460"/>
      <c r="LWM302" s="460"/>
      <c r="LWN302" s="467"/>
      <c r="LWO302" s="460"/>
      <c r="LWP302" s="460"/>
      <c r="LWQ302" s="460"/>
      <c r="LWR302" s="460"/>
      <c r="LWU302" s="460"/>
      <c r="LWV302" s="460"/>
      <c r="LWW302" s="460"/>
      <c r="LWX302" s="460"/>
      <c r="LWY302" s="460"/>
      <c r="LWZ302" s="460"/>
      <c r="LXA302" s="467"/>
      <c r="LXB302" s="460"/>
      <c r="LXC302" s="460"/>
      <c r="LXD302" s="460"/>
      <c r="LXE302" s="460"/>
      <c r="LXH302" s="460"/>
      <c r="LXI302" s="460"/>
      <c r="LXJ302" s="460"/>
      <c r="LXK302" s="460"/>
      <c r="LXL302" s="460"/>
      <c r="LXM302" s="460"/>
      <c r="LXN302" s="467"/>
      <c r="LXO302" s="460"/>
      <c r="LXP302" s="460"/>
      <c r="LXQ302" s="460"/>
      <c r="LXR302" s="460"/>
      <c r="LXU302" s="460"/>
      <c r="LXV302" s="460"/>
      <c r="LXW302" s="460"/>
      <c r="LXX302" s="460"/>
      <c r="LXY302" s="460"/>
      <c r="LXZ302" s="460"/>
      <c r="LYA302" s="467"/>
      <c r="LYB302" s="460"/>
      <c r="LYC302" s="460"/>
      <c r="LYD302" s="460"/>
      <c r="LYE302" s="460"/>
      <c r="LYH302" s="460"/>
      <c r="LYI302" s="460"/>
      <c r="LYJ302" s="460"/>
      <c r="LYK302" s="460"/>
      <c r="LYL302" s="460"/>
      <c r="LYM302" s="460"/>
      <c r="LYN302" s="467"/>
      <c r="LYO302" s="460"/>
      <c r="LYP302" s="460"/>
      <c r="LYQ302" s="460"/>
      <c r="LYR302" s="460"/>
      <c r="LYU302" s="460"/>
      <c r="LYV302" s="460"/>
      <c r="LYW302" s="460"/>
      <c r="LYX302" s="460"/>
      <c r="LYY302" s="460"/>
      <c r="LYZ302" s="460"/>
      <c r="LZA302" s="467"/>
      <c r="LZB302" s="460"/>
      <c r="LZC302" s="460"/>
      <c r="LZD302" s="460"/>
      <c r="LZE302" s="460"/>
      <c r="LZH302" s="460"/>
      <c r="LZI302" s="460"/>
      <c r="LZJ302" s="460"/>
      <c r="LZK302" s="460"/>
      <c r="LZL302" s="460"/>
      <c r="LZM302" s="460"/>
      <c r="LZN302" s="467"/>
      <c r="LZO302" s="460"/>
      <c r="LZP302" s="460"/>
      <c r="LZQ302" s="460"/>
      <c r="LZR302" s="460"/>
      <c r="LZU302" s="460"/>
      <c r="LZV302" s="460"/>
      <c r="LZW302" s="460"/>
      <c r="LZX302" s="460"/>
      <c r="LZY302" s="460"/>
      <c r="LZZ302" s="460"/>
      <c r="MAA302" s="467"/>
      <c r="MAB302" s="460"/>
      <c r="MAC302" s="460"/>
      <c r="MAD302" s="460"/>
      <c r="MAE302" s="460"/>
      <c r="MAH302" s="460"/>
      <c r="MAI302" s="460"/>
      <c r="MAJ302" s="460"/>
      <c r="MAK302" s="460"/>
      <c r="MAL302" s="460"/>
      <c r="MAM302" s="460"/>
      <c r="MAN302" s="467"/>
      <c r="MAO302" s="460"/>
      <c r="MAP302" s="460"/>
      <c r="MAQ302" s="460"/>
      <c r="MAR302" s="460"/>
      <c r="MAU302" s="460"/>
      <c r="MAV302" s="460"/>
      <c r="MAW302" s="460"/>
      <c r="MAX302" s="460"/>
      <c r="MAY302" s="460"/>
      <c r="MAZ302" s="460"/>
      <c r="MBA302" s="467"/>
      <c r="MBB302" s="460"/>
      <c r="MBC302" s="460"/>
      <c r="MBD302" s="460"/>
      <c r="MBE302" s="460"/>
      <c r="MBH302" s="460"/>
      <c r="MBI302" s="460"/>
      <c r="MBJ302" s="460"/>
      <c r="MBK302" s="460"/>
      <c r="MBL302" s="460"/>
      <c r="MBM302" s="460"/>
      <c r="MBN302" s="467"/>
      <c r="MBO302" s="460"/>
      <c r="MBP302" s="460"/>
      <c r="MBQ302" s="460"/>
      <c r="MBR302" s="460"/>
      <c r="MBU302" s="460"/>
      <c r="MBV302" s="460"/>
      <c r="MBW302" s="460"/>
      <c r="MBX302" s="460"/>
      <c r="MBY302" s="460"/>
      <c r="MBZ302" s="460"/>
      <c r="MCA302" s="467"/>
      <c r="MCB302" s="460"/>
      <c r="MCC302" s="460"/>
      <c r="MCD302" s="460"/>
      <c r="MCE302" s="460"/>
      <c r="MCH302" s="460"/>
      <c r="MCI302" s="460"/>
      <c r="MCJ302" s="460"/>
      <c r="MCK302" s="460"/>
      <c r="MCL302" s="460"/>
      <c r="MCM302" s="460"/>
      <c r="MCN302" s="467"/>
      <c r="MCO302" s="460"/>
      <c r="MCP302" s="460"/>
      <c r="MCQ302" s="460"/>
      <c r="MCR302" s="460"/>
      <c r="MCU302" s="460"/>
      <c r="MCV302" s="460"/>
      <c r="MCW302" s="460"/>
      <c r="MCX302" s="460"/>
      <c r="MCY302" s="460"/>
      <c r="MCZ302" s="460"/>
      <c r="MDA302" s="467"/>
      <c r="MDB302" s="460"/>
      <c r="MDC302" s="460"/>
      <c r="MDD302" s="460"/>
      <c r="MDE302" s="460"/>
      <c r="MDH302" s="460"/>
      <c r="MDI302" s="460"/>
      <c r="MDJ302" s="460"/>
      <c r="MDK302" s="460"/>
      <c r="MDL302" s="460"/>
      <c r="MDM302" s="460"/>
      <c r="MDN302" s="467"/>
      <c r="MDO302" s="460"/>
      <c r="MDP302" s="460"/>
      <c r="MDQ302" s="460"/>
      <c r="MDR302" s="460"/>
      <c r="MDU302" s="460"/>
      <c r="MDV302" s="460"/>
      <c r="MDW302" s="460"/>
      <c r="MDX302" s="460"/>
      <c r="MDY302" s="460"/>
      <c r="MDZ302" s="460"/>
      <c r="MEA302" s="467"/>
      <c r="MEB302" s="460"/>
      <c r="MEC302" s="460"/>
      <c r="MED302" s="460"/>
      <c r="MEE302" s="460"/>
      <c r="MEH302" s="460"/>
      <c r="MEI302" s="460"/>
      <c r="MEJ302" s="460"/>
      <c r="MEK302" s="460"/>
      <c r="MEL302" s="460"/>
      <c r="MEM302" s="460"/>
      <c r="MEN302" s="467"/>
      <c r="MEO302" s="460"/>
      <c r="MEP302" s="460"/>
      <c r="MEQ302" s="460"/>
      <c r="MER302" s="460"/>
      <c r="MEU302" s="460"/>
      <c r="MEV302" s="460"/>
      <c r="MEW302" s="460"/>
      <c r="MEX302" s="460"/>
      <c r="MEY302" s="460"/>
      <c r="MEZ302" s="460"/>
      <c r="MFA302" s="467"/>
      <c r="MFB302" s="460"/>
      <c r="MFC302" s="460"/>
      <c r="MFD302" s="460"/>
      <c r="MFE302" s="460"/>
      <c r="MFH302" s="460"/>
      <c r="MFI302" s="460"/>
      <c r="MFJ302" s="460"/>
      <c r="MFK302" s="460"/>
      <c r="MFL302" s="460"/>
      <c r="MFM302" s="460"/>
      <c r="MFN302" s="467"/>
      <c r="MFO302" s="460"/>
      <c r="MFP302" s="460"/>
      <c r="MFQ302" s="460"/>
      <c r="MFR302" s="460"/>
      <c r="MFU302" s="460"/>
      <c r="MFV302" s="460"/>
      <c r="MFW302" s="460"/>
      <c r="MFX302" s="460"/>
      <c r="MFY302" s="460"/>
      <c r="MFZ302" s="460"/>
      <c r="MGA302" s="467"/>
      <c r="MGB302" s="460"/>
      <c r="MGC302" s="460"/>
      <c r="MGD302" s="460"/>
      <c r="MGE302" s="460"/>
      <c r="MGH302" s="460"/>
      <c r="MGI302" s="460"/>
      <c r="MGJ302" s="460"/>
      <c r="MGK302" s="460"/>
      <c r="MGL302" s="460"/>
      <c r="MGM302" s="460"/>
      <c r="MGN302" s="467"/>
      <c r="MGO302" s="460"/>
      <c r="MGP302" s="460"/>
      <c r="MGQ302" s="460"/>
      <c r="MGR302" s="460"/>
      <c r="MGU302" s="460"/>
      <c r="MGV302" s="460"/>
      <c r="MGW302" s="460"/>
      <c r="MGX302" s="460"/>
      <c r="MGY302" s="460"/>
      <c r="MGZ302" s="460"/>
      <c r="MHA302" s="467"/>
      <c r="MHB302" s="460"/>
      <c r="MHC302" s="460"/>
      <c r="MHD302" s="460"/>
      <c r="MHE302" s="460"/>
      <c r="MHH302" s="460"/>
      <c r="MHI302" s="460"/>
      <c r="MHJ302" s="460"/>
      <c r="MHK302" s="460"/>
      <c r="MHL302" s="460"/>
      <c r="MHM302" s="460"/>
      <c r="MHN302" s="467"/>
      <c r="MHO302" s="460"/>
      <c r="MHP302" s="460"/>
      <c r="MHQ302" s="460"/>
      <c r="MHR302" s="460"/>
      <c r="MHU302" s="460"/>
      <c r="MHV302" s="460"/>
      <c r="MHW302" s="460"/>
      <c r="MHX302" s="460"/>
      <c r="MHY302" s="460"/>
      <c r="MHZ302" s="460"/>
      <c r="MIA302" s="467"/>
      <c r="MIB302" s="460"/>
      <c r="MIC302" s="460"/>
      <c r="MID302" s="460"/>
      <c r="MIE302" s="460"/>
      <c r="MIH302" s="460"/>
      <c r="MII302" s="460"/>
      <c r="MIJ302" s="460"/>
      <c r="MIK302" s="460"/>
      <c r="MIL302" s="460"/>
      <c r="MIM302" s="460"/>
      <c r="MIN302" s="467"/>
      <c r="MIO302" s="460"/>
      <c r="MIP302" s="460"/>
      <c r="MIQ302" s="460"/>
      <c r="MIR302" s="460"/>
      <c r="MIU302" s="460"/>
      <c r="MIV302" s="460"/>
      <c r="MIW302" s="460"/>
      <c r="MIX302" s="460"/>
      <c r="MIY302" s="460"/>
      <c r="MIZ302" s="460"/>
      <c r="MJA302" s="467"/>
      <c r="MJB302" s="460"/>
      <c r="MJC302" s="460"/>
      <c r="MJD302" s="460"/>
      <c r="MJE302" s="460"/>
      <c r="MJH302" s="460"/>
      <c r="MJI302" s="460"/>
      <c r="MJJ302" s="460"/>
      <c r="MJK302" s="460"/>
      <c r="MJL302" s="460"/>
      <c r="MJM302" s="460"/>
      <c r="MJN302" s="467"/>
      <c r="MJO302" s="460"/>
      <c r="MJP302" s="460"/>
      <c r="MJQ302" s="460"/>
      <c r="MJR302" s="460"/>
      <c r="MJU302" s="460"/>
      <c r="MJV302" s="460"/>
      <c r="MJW302" s="460"/>
      <c r="MJX302" s="460"/>
      <c r="MJY302" s="460"/>
      <c r="MJZ302" s="460"/>
      <c r="MKA302" s="467"/>
      <c r="MKB302" s="460"/>
      <c r="MKC302" s="460"/>
      <c r="MKD302" s="460"/>
      <c r="MKE302" s="460"/>
      <c r="MKH302" s="460"/>
      <c r="MKI302" s="460"/>
      <c r="MKJ302" s="460"/>
      <c r="MKK302" s="460"/>
      <c r="MKL302" s="460"/>
      <c r="MKM302" s="460"/>
      <c r="MKN302" s="467"/>
      <c r="MKO302" s="460"/>
      <c r="MKP302" s="460"/>
      <c r="MKQ302" s="460"/>
      <c r="MKR302" s="460"/>
      <c r="MKU302" s="460"/>
      <c r="MKV302" s="460"/>
      <c r="MKW302" s="460"/>
      <c r="MKX302" s="460"/>
      <c r="MKY302" s="460"/>
      <c r="MKZ302" s="460"/>
      <c r="MLA302" s="467"/>
      <c r="MLB302" s="460"/>
      <c r="MLC302" s="460"/>
      <c r="MLD302" s="460"/>
      <c r="MLE302" s="460"/>
      <c r="MLH302" s="460"/>
      <c r="MLI302" s="460"/>
      <c r="MLJ302" s="460"/>
      <c r="MLK302" s="460"/>
      <c r="MLL302" s="460"/>
      <c r="MLM302" s="460"/>
      <c r="MLN302" s="467"/>
      <c r="MLO302" s="460"/>
      <c r="MLP302" s="460"/>
      <c r="MLQ302" s="460"/>
      <c r="MLR302" s="460"/>
      <c r="MLU302" s="460"/>
      <c r="MLV302" s="460"/>
      <c r="MLW302" s="460"/>
      <c r="MLX302" s="460"/>
      <c r="MLY302" s="460"/>
      <c r="MLZ302" s="460"/>
      <c r="MMA302" s="467"/>
      <c r="MMB302" s="460"/>
      <c r="MMC302" s="460"/>
      <c r="MMD302" s="460"/>
      <c r="MME302" s="460"/>
      <c r="MMH302" s="460"/>
      <c r="MMI302" s="460"/>
      <c r="MMJ302" s="460"/>
      <c r="MMK302" s="460"/>
      <c r="MML302" s="460"/>
      <c r="MMM302" s="460"/>
      <c r="MMN302" s="467"/>
      <c r="MMO302" s="460"/>
      <c r="MMP302" s="460"/>
      <c r="MMQ302" s="460"/>
      <c r="MMR302" s="460"/>
      <c r="MMU302" s="460"/>
      <c r="MMV302" s="460"/>
      <c r="MMW302" s="460"/>
      <c r="MMX302" s="460"/>
      <c r="MMY302" s="460"/>
      <c r="MMZ302" s="460"/>
      <c r="MNA302" s="467"/>
      <c r="MNB302" s="460"/>
      <c r="MNC302" s="460"/>
      <c r="MND302" s="460"/>
      <c r="MNE302" s="460"/>
      <c r="MNH302" s="460"/>
      <c r="MNI302" s="460"/>
      <c r="MNJ302" s="460"/>
      <c r="MNK302" s="460"/>
      <c r="MNL302" s="460"/>
      <c r="MNM302" s="460"/>
      <c r="MNN302" s="467"/>
      <c r="MNO302" s="460"/>
      <c r="MNP302" s="460"/>
      <c r="MNQ302" s="460"/>
      <c r="MNR302" s="460"/>
      <c r="MNU302" s="460"/>
      <c r="MNV302" s="460"/>
      <c r="MNW302" s="460"/>
      <c r="MNX302" s="460"/>
      <c r="MNY302" s="460"/>
      <c r="MNZ302" s="460"/>
      <c r="MOA302" s="467"/>
      <c r="MOB302" s="460"/>
      <c r="MOC302" s="460"/>
      <c r="MOD302" s="460"/>
      <c r="MOE302" s="460"/>
      <c r="MOH302" s="460"/>
      <c r="MOI302" s="460"/>
      <c r="MOJ302" s="460"/>
      <c r="MOK302" s="460"/>
      <c r="MOL302" s="460"/>
      <c r="MOM302" s="460"/>
      <c r="MON302" s="467"/>
      <c r="MOO302" s="460"/>
      <c r="MOP302" s="460"/>
      <c r="MOQ302" s="460"/>
      <c r="MOR302" s="460"/>
      <c r="MOU302" s="460"/>
      <c r="MOV302" s="460"/>
      <c r="MOW302" s="460"/>
      <c r="MOX302" s="460"/>
      <c r="MOY302" s="460"/>
      <c r="MOZ302" s="460"/>
      <c r="MPA302" s="467"/>
      <c r="MPB302" s="460"/>
      <c r="MPC302" s="460"/>
      <c r="MPD302" s="460"/>
      <c r="MPE302" s="460"/>
      <c r="MPH302" s="460"/>
      <c r="MPI302" s="460"/>
      <c r="MPJ302" s="460"/>
      <c r="MPK302" s="460"/>
      <c r="MPL302" s="460"/>
      <c r="MPM302" s="460"/>
      <c r="MPN302" s="467"/>
      <c r="MPO302" s="460"/>
      <c r="MPP302" s="460"/>
      <c r="MPQ302" s="460"/>
      <c r="MPR302" s="460"/>
      <c r="MPU302" s="460"/>
      <c r="MPV302" s="460"/>
      <c r="MPW302" s="460"/>
      <c r="MPX302" s="460"/>
      <c r="MPY302" s="460"/>
      <c r="MPZ302" s="460"/>
      <c r="MQA302" s="467"/>
      <c r="MQB302" s="460"/>
      <c r="MQC302" s="460"/>
      <c r="MQD302" s="460"/>
      <c r="MQE302" s="460"/>
      <c r="MQH302" s="460"/>
      <c r="MQI302" s="460"/>
      <c r="MQJ302" s="460"/>
      <c r="MQK302" s="460"/>
      <c r="MQL302" s="460"/>
      <c r="MQM302" s="460"/>
      <c r="MQN302" s="467"/>
      <c r="MQO302" s="460"/>
      <c r="MQP302" s="460"/>
      <c r="MQQ302" s="460"/>
      <c r="MQR302" s="460"/>
      <c r="MQU302" s="460"/>
      <c r="MQV302" s="460"/>
      <c r="MQW302" s="460"/>
      <c r="MQX302" s="460"/>
      <c r="MQY302" s="460"/>
      <c r="MQZ302" s="460"/>
      <c r="MRA302" s="467"/>
      <c r="MRB302" s="460"/>
      <c r="MRC302" s="460"/>
      <c r="MRD302" s="460"/>
      <c r="MRE302" s="460"/>
      <c r="MRH302" s="460"/>
      <c r="MRI302" s="460"/>
      <c r="MRJ302" s="460"/>
      <c r="MRK302" s="460"/>
      <c r="MRL302" s="460"/>
      <c r="MRM302" s="460"/>
      <c r="MRN302" s="467"/>
      <c r="MRO302" s="460"/>
      <c r="MRP302" s="460"/>
      <c r="MRQ302" s="460"/>
      <c r="MRR302" s="460"/>
      <c r="MRU302" s="460"/>
      <c r="MRV302" s="460"/>
      <c r="MRW302" s="460"/>
      <c r="MRX302" s="460"/>
      <c r="MRY302" s="460"/>
      <c r="MRZ302" s="460"/>
      <c r="MSA302" s="467"/>
      <c r="MSB302" s="460"/>
      <c r="MSC302" s="460"/>
      <c r="MSD302" s="460"/>
      <c r="MSE302" s="460"/>
      <c r="MSH302" s="460"/>
      <c r="MSI302" s="460"/>
      <c r="MSJ302" s="460"/>
      <c r="MSK302" s="460"/>
      <c r="MSL302" s="460"/>
      <c r="MSM302" s="460"/>
      <c r="MSN302" s="467"/>
      <c r="MSO302" s="460"/>
      <c r="MSP302" s="460"/>
      <c r="MSQ302" s="460"/>
      <c r="MSR302" s="460"/>
      <c r="MSU302" s="460"/>
      <c r="MSV302" s="460"/>
      <c r="MSW302" s="460"/>
      <c r="MSX302" s="460"/>
      <c r="MSY302" s="460"/>
      <c r="MSZ302" s="460"/>
      <c r="MTA302" s="467"/>
      <c r="MTB302" s="460"/>
      <c r="MTC302" s="460"/>
      <c r="MTD302" s="460"/>
      <c r="MTE302" s="460"/>
      <c r="MTH302" s="460"/>
      <c r="MTI302" s="460"/>
      <c r="MTJ302" s="460"/>
      <c r="MTK302" s="460"/>
      <c r="MTL302" s="460"/>
      <c r="MTM302" s="460"/>
      <c r="MTN302" s="467"/>
      <c r="MTO302" s="460"/>
      <c r="MTP302" s="460"/>
      <c r="MTQ302" s="460"/>
      <c r="MTR302" s="460"/>
      <c r="MTU302" s="460"/>
      <c r="MTV302" s="460"/>
      <c r="MTW302" s="460"/>
      <c r="MTX302" s="460"/>
      <c r="MTY302" s="460"/>
      <c r="MTZ302" s="460"/>
      <c r="MUA302" s="467"/>
      <c r="MUB302" s="460"/>
      <c r="MUC302" s="460"/>
      <c r="MUD302" s="460"/>
      <c r="MUE302" s="460"/>
      <c r="MUH302" s="460"/>
      <c r="MUI302" s="460"/>
      <c r="MUJ302" s="460"/>
      <c r="MUK302" s="460"/>
      <c r="MUL302" s="460"/>
      <c r="MUM302" s="460"/>
      <c r="MUN302" s="467"/>
      <c r="MUO302" s="460"/>
      <c r="MUP302" s="460"/>
      <c r="MUQ302" s="460"/>
      <c r="MUR302" s="460"/>
      <c r="MUU302" s="460"/>
      <c r="MUV302" s="460"/>
      <c r="MUW302" s="460"/>
      <c r="MUX302" s="460"/>
      <c r="MUY302" s="460"/>
      <c r="MUZ302" s="460"/>
      <c r="MVA302" s="467"/>
      <c r="MVB302" s="460"/>
      <c r="MVC302" s="460"/>
      <c r="MVD302" s="460"/>
      <c r="MVE302" s="460"/>
      <c r="MVH302" s="460"/>
      <c r="MVI302" s="460"/>
      <c r="MVJ302" s="460"/>
      <c r="MVK302" s="460"/>
      <c r="MVL302" s="460"/>
      <c r="MVM302" s="460"/>
      <c r="MVN302" s="467"/>
      <c r="MVO302" s="460"/>
      <c r="MVP302" s="460"/>
      <c r="MVQ302" s="460"/>
      <c r="MVR302" s="460"/>
      <c r="MVU302" s="460"/>
      <c r="MVV302" s="460"/>
      <c r="MVW302" s="460"/>
      <c r="MVX302" s="460"/>
      <c r="MVY302" s="460"/>
      <c r="MVZ302" s="460"/>
      <c r="MWA302" s="467"/>
      <c r="MWB302" s="460"/>
      <c r="MWC302" s="460"/>
      <c r="MWD302" s="460"/>
      <c r="MWE302" s="460"/>
      <c r="MWH302" s="460"/>
      <c r="MWI302" s="460"/>
      <c r="MWJ302" s="460"/>
      <c r="MWK302" s="460"/>
      <c r="MWL302" s="460"/>
      <c r="MWM302" s="460"/>
      <c r="MWN302" s="467"/>
      <c r="MWO302" s="460"/>
      <c r="MWP302" s="460"/>
      <c r="MWQ302" s="460"/>
      <c r="MWR302" s="460"/>
      <c r="MWU302" s="460"/>
      <c r="MWV302" s="460"/>
      <c r="MWW302" s="460"/>
      <c r="MWX302" s="460"/>
      <c r="MWY302" s="460"/>
      <c r="MWZ302" s="460"/>
      <c r="MXA302" s="467"/>
      <c r="MXB302" s="460"/>
      <c r="MXC302" s="460"/>
      <c r="MXD302" s="460"/>
      <c r="MXE302" s="460"/>
      <c r="MXH302" s="460"/>
      <c r="MXI302" s="460"/>
      <c r="MXJ302" s="460"/>
      <c r="MXK302" s="460"/>
      <c r="MXL302" s="460"/>
      <c r="MXM302" s="460"/>
      <c r="MXN302" s="467"/>
      <c r="MXO302" s="460"/>
      <c r="MXP302" s="460"/>
      <c r="MXQ302" s="460"/>
      <c r="MXR302" s="460"/>
      <c r="MXU302" s="460"/>
      <c r="MXV302" s="460"/>
      <c r="MXW302" s="460"/>
      <c r="MXX302" s="460"/>
      <c r="MXY302" s="460"/>
      <c r="MXZ302" s="460"/>
      <c r="MYA302" s="467"/>
      <c r="MYB302" s="460"/>
      <c r="MYC302" s="460"/>
      <c r="MYD302" s="460"/>
      <c r="MYE302" s="460"/>
      <c r="MYH302" s="460"/>
      <c r="MYI302" s="460"/>
      <c r="MYJ302" s="460"/>
      <c r="MYK302" s="460"/>
      <c r="MYL302" s="460"/>
      <c r="MYM302" s="460"/>
      <c r="MYN302" s="467"/>
      <c r="MYO302" s="460"/>
      <c r="MYP302" s="460"/>
      <c r="MYQ302" s="460"/>
      <c r="MYR302" s="460"/>
      <c r="MYU302" s="460"/>
      <c r="MYV302" s="460"/>
      <c r="MYW302" s="460"/>
      <c r="MYX302" s="460"/>
      <c r="MYY302" s="460"/>
      <c r="MYZ302" s="460"/>
      <c r="MZA302" s="467"/>
      <c r="MZB302" s="460"/>
      <c r="MZC302" s="460"/>
      <c r="MZD302" s="460"/>
      <c r="MZE302" s="460"/>
      <c r="MZH302" s="460"/>
      <c r="MZI302" s="460"/>
      <c r="MZJ302" s="460"/>
      <c r="MZK302" s="460"/>
      <c r="MZL302" s="460"/>
      <c r="MZM302" s="460"/>
      <c r="MZN302" s="467"/>
      <c r="MZO302" s="460"/>
      <c r="MZP302" s="460"/>
      <c r="MZQ302" s="460"/>
      <c r="MZR302" s="460"/>
      <c r="MZU302" s="460"/>
      <c r="MZV302" s="460"/>
      <c r="MZW302" s="460"/>
      <c r="MZX302" s="460"/>
      <c r="MZY302" s="460"/>
      <c r="MZZ302" s="460"/>
      <c r="NAA302" s="467"/>
      <c r="NAB302" s="460"/>
      <c r="NAC302" s="460"/>
      <c r="NAD302" s="460"/>
      <c r="NAE302" s="460"/>
      <c r="NAH302" s="460"/>
      <c r="NAI302" s="460"/>
      <c r="NAJ302" s="460"/>
      <c r="NAK302" s="460"/>
      <c r="NAL302" s="460"/>
      <c r="NAM302" s="460"/>
      <c r="NAN302" s="467"/>
      <c r="NAO302" s="460"/>
      <c r="NAP302" s="460"/>
      <c r="NAQ302" s="460"/>
      <c r="NAR302" s="460"/>
      <c r="NAU302" s="460"/>
      <c r="NAV302" s="460"/>
      <c r="NAW302" s="460"/>
      <c r="NAX302" s="460"/>
      <c r="NAY302" s="460"/>
      <c r="NAZ302" s="460"/>
      <c r="NBA302" s="467"/>
      <c r="NBB302" s="460"/>
      <c r="NBC302" s="460"/>
      <c r="NBD302" s="460"/>
      <c r="NBE302" s="460"/>
      <c r="NBH302" s="460"/>
      <c r="NBI302" s="460"/>
      <c r="NBJ302" s="460"/>
      <c r="NBK302" s="460"/>
      <c r="NBL302" s="460"/>
      <c r="NBM302" s="460"/>
      <c r="NBN302" s="467"/>
      <c r="NBO302" s="460"/>
      <c r="NBP302" s="460"/>
      <c r="NBQ302" s="460"/>
      <c r="NBR302" s="460"/>
      <c r="NBU302" s="460"/>
      <c r="NBV302" s="460"/>
      <c r="NBW302" s="460"/>
      <c r="NBX302" s="460"/>
      <c r="NBY302" s="460"/>
      <c r="NBZ302" s="460"/>
      <c r="NCA302" s="467"/>
      <c r="NCB302" s="460"/>
      <c r="NCC302" s="460"/>
      <c r="NCD302" s="460"/>
      <c r="NCE302" s="460"/>
      <c r="NCH302" s="460"/>
      <c r="NCI302" s="460"/>
      <c r="NCJ302" s="460"/>
      <c r="NCK302" s="460"/>
      <c r="NCL302" s="460"/>
      <c r="NCM302" s="460"/>
      <c r="NCN302" s="467"/>
      <c r="NCO302" s="460"/>
      <c r="NCP302" s="460"/>
      <c r="NCQ302" s="460"/>
      <c r="NCR302" s="460"/>
      <c r="NCU302" s="460"/>
      <c r="NCV302" s="460"/>
      <c r="NCW302" s="460"/>
      <c r="NCX302" s="460"/>
      <c r="NCY302" s="460"/>
      <c r="NCZ302" s="460"/>
      <c r="NDA302" s="467"/>
      <c r="NDB302" s="460"/>
      <c r="NDC302" s="460"/>
      <c r="NDD302" s="460"/>
      <c r="NDE302" s="460"/>
      <c r="NDH302" s="460"/>
      <c r="NDI302" s="460"/>
      <c r="NDJ302" s="460"/>
      <c r="NDK302" s="460"/>
      <c r="NDL302" s="460"/>
      <c r="NDM302" s="460"/>
      <c r="NDN302" s="467"/>
      <c r="NDO302" s="460"/>
      <c r="NDP302" s="460"/>
      <c r="NDQ302" s="460"/>
      <c r="NDR302" s="460"/>
      <c r="NDU302" s="460"/>
      <c r="NDV302" s="460"/>
      <c r="NDW302" s="460"/>
      <c r="NDX302" s="460"/>
      <c r="NDY302" s="460"/>
      <c r="NDZ302" s="460"/>
      <c r="NEA302" s="467"/>
      <c r="NEB302" s="460"/>
      <c r="NEC302" s="460"/>
      <c r="NED302" s="460"/>
      <c r="NEE302" s="460"/>
      <c r="NEH302" s="460"/>
      <c r="NEI302" s="460"/>
      <c r="NEJ302" s="460"/>
      <c r="NEK302" s="460"/>
      <c r="NEL302" s="460"/>
      <c r="NEM302" s="460"/>
      <c r="NEN302" s="467"/>
      <c r="NEO302" s="460"/>
      <c r="NEP302" s="460"/>
      <c r="NEQ302" s="460"/>
      <c r="NER302" s="460"/>
      <c r="NEU302" s="460"/>
      <c r="NEV302" s="460"/>
      <c r="NEW302" s="460"/>
      <c r="NEX302" s="460"/>
      <c r="NEY302" s="460"/>
      <c r="NEZ302" s="460"/>
      <c r="NFA302" s="467"/>
      <c r="NFB302" s="460"/>
      <c r="NFC302" s="460"/>
      <c r="NFD302" s="460"/>
      <c r="NFE302" s="460"/>
      <c r="NFH302" s="460"/>
      <c r="NFI302" s="460"/>
      <c r="NFJ302" s="460"/>
      <c r="NFK302" s="460"/>
      <c r="NFL302" s="460"/>
      <c r="NFM302" s="460"/>
      <c r="NFN302" s="467"/>
      <c r="NFO302" s="460"/>
      <c r="NFP302" s="460"/>
      <c r="NFQ302" s="460"/>
      <c r="NFR302" s="460"/>
      <c r="NFU302" s="460"/>
      <c r="NFV302" s="460"/>
      <c r="NFW302" s="460"/>
      <c r="NFX302" s="460"/>
      <c r="NFY302" s="460"/>
      <c r="NFZ302" s="460"/>
      <c r="NGA302" s="467"/>
      <c r="NGB302" s="460"/>
      <c r="NGC302" s="460"/>
      <c r="NGD302" s="460"/>
      <c r="NGE302" s="460"/>
      <c r="NGH302" s="460"/>
      <c r="NGI302" s="460"/>
      <c r="NGJ302" s="460"/>
      <c r="NGK302" s="460"/>
      <c r="NGL302" s="460"/>
      <c r="NGM302" s="460"/>
      <c r="NGN302" s="467"/>
      <c r="NGO302" s="460"/>
      <c r="NGP302" s="460"/>
      <c r="NGQ302" s="460"/>
      <c r="NGR302" s="460"/>
      <c r="NGU302" s="460"/>
      <c r="NGV302" s="460"/>
      <c r="NGW302" s="460"/>
      <c r="NGX302" s="460"/>
      <c r="NGY302" s="460"/>
      <c r="NGZ302" s="460"/>
      <c r="NHA302" s="467"/>
      <c r="NHB302" s="460"/>
      <c r="NHC302" s="460"/>
      <c r="NHD302" s="460"/>
      <c r="NHE302" s="460"/>
      <c r="NHH302" s="460"/>
      <c r="NHI302" s="460"/>
      <c r="NHJ302" s="460"/>
      <c r="NHK302" s="460"/>
      <c r="NHL302" s="460"/>
      <c r="NHM302" s="460"/>
      <c r="NHN302" s="467"/>
      <c r="NHO302" s="460"/>
      <c r="NHP302" s="460"/>
      <c r="NHQ302" s="460"/>
      <c r="NHR302" s="460"/>
      <c r="NHU302" s="460"/>
      <c r="NHV302" s="460"/>
      <c r="NHW302" s="460"/>
      <c r="NHX302" s="460"/>
      <c r="NHY302" s="460"/>
      <c r="NHZ302" s="460"/>
      <c r="NIA302" s="467"/>
      <c r="NIB302" s="460"/>
      <c r="NIC302" s="460"/>
      <c r="NID302" s="460"/>
      <c r="NIE302" s="460"/>
      <c r="NIH302" s="460"/>
      <c r="NII302" s="460"/>
      <c r="NIJ302" s="460"/>
      <c r="NIK302" s="460"/>
      <c r="NIL302" s="460"/>
      <c r="NIM302" s="460"/>
      <c r="NIN302" s="467"/>
      <c r="NIO302" s="460"/>
      <c r="NIP302" s="460"/>
      <c r="NIQ302" s="460"/>
      <c r="NIR302" s="460"/>
      <c r="NIU302" s="460"/>
      <c r="NIV302" s="460"/>
      <c r="NIW302" s="460"/>
      <c r="NIX302" s="460"/>
      <c r="NIY302" s="460"/>
      <c r="NIZ302" s="460"/>
      <c r="NJA302" s="467"/>
      <c r="NJB302" s="460"/>
      <c r="NJC302" s="460"/>
      <c r="NJD302" s="460"/>
      <c r="NJE302" s="460"/>
      <c r="NJH302" s="460"/>
      <c r="NJI302" s="460"/>
      <c r="NJJ302" s="460"/>
      <c r="NJK302" s="460"/>
      <c r="NJL302" s="460"/>
      <c r="NJM302" s="460"/>
      <c r="NJN302" s="467"/>
      <c r="NJO302" s="460"/>
      <c r="NJP302" s="460"/>
      <c r="NJQ302" s="460"/>
      <c r="NJR302" s="460"/>
      <c r="NJU302" s="460"/>
      <c r="NJV302" s="460"/>
      <c r="NJW302" s="460"/>
      <c r="NJX302" s="460"/>
      <c r="NJY302" s="460"/>
      <c r="NJZ302" s="460"/>
      <c r="NKA302" s="467"/>
      <c r="NKB302" s="460"/>
      <c r="NKC302" s="460"/>
      <c r="NKD302" s="460"/>
      <c r="NKE302" s="460"/>
      <c r="NKH302" s="460"/>
      <c r="NKI302" s="460"/>
      <c r="NKJ302" s="460"/>
      <c r="NKK302" s="460"/>
      <c r="NKL302" s="460"/>
      <c r="NKM302" s="460"/>
      <c r="NKN302" s="467"/>
      <c r="NKO302" s="460"/>
      <c r="NKP302" s="460"/>
      <c r="NKQ302" s="460"/>
      <c r="NKR302" s="460"/>
      <c r="NKU302" s="460"/>
      <c r="NKV302" s="460"/>
      <c r="NKW302" s="460"/>
      <c r="NKX302" s="460"/>
      <c r="NKY302" s="460"/>
      <c r="NKZ302" s="460"/>
      <c r="NLA302" s="467"/>
      <c r="NLB302" s="460"/>
      <c r="NLC302" s="460"/>
      <c r="NLD302" s="460"/>
      <c r="NLE302" s="460"/>
      <c r="NLH302" s="460"/>
      <c r="NLI302" s="460"/>
      <c r="NLJ302" s="460"/>
      <c r="NLK302" s="460"/>
      <c r="NLL302" s="460"/>
      <c r="NLM302" s="460"/>
      <c r="NLN302" s="467"/>
      <c r="NLO302" s="460"/>
      <c r="NLP302" s="460"/>
      <c r="NLQ302" s="460"/>
      <c r="NLR302" s="460"/>
      <c r="NLU302" s="460"/>
      <c r="NLV302" s="460"/>
      <c r="NLW302" s="460"/>
      <c r="NLX302" s="460"/>
      <c r="NLY302" s="460"/>
      <c r="NLZ302" s="460"/>
      <c r="NMA302" s="467"/>
      <c r="NMB302" s="460"/>
      <c r="NMC302" s="460"/>
      <c r="NMD302" s="460"/>
      <c r="NME302" s="460"/>
      <c r="NMH302" s="460"/>
      <c r="NMI302" s="460"/>
      <c r="NMJ302" s="460"/>
      <c r="NMK302" s="460"/>
      <c r="NML302" s="460"/>
      <c r="NMM302" s="460"/>
      <c r="NMN302" s="467"/>
      <c r="NMO302" s="460"/>
      <c r="NMP302" s="460"/>
      <c r="NMQ302" s="460"/>
      <c r="NMR302" s="460"/>
      <c r="NMU302" s="460"/>
      <c r="NMV302" s="460"/>
      <c r="NMW302" s="460"/>
      <c r="NMX302" s="460"/>
      <c r="NMY302" s="460"/>
      <c r="NMZ302" s="460"/>
      <c r="NNA302" s="467"/>
      <c r="NNB302" s="460"/>
      <c r="NNC302" s="460"/>
      <c r="NND302" s="460"/>
      <c r="NNE302" s="460"/>
      <c r="NNH302" s="460"/>
      <c r="NNI302" s="460"/>
      <c r="NNJ302" s="460"/>
      <c r="NNK302" s="460"/>
      <c r="NNL302" s="460"/>
      <c r="NNM302" s="460"/>
      <c r="NNN302" s="467"/>
      <c r="NNO302" s="460"/>
      <c r="NNP302" s="460"/>
      <c r="NNQ302" s="460"/>
      <c r="NNR302" s="460"/>
      <c r="NNU302" s="460"/>
      <c r="NNV302" s="460"/>
      <c r="NNW302" s="460"/>
      <c r="NNX302" s="460"/>
      <c r="NNY302" s="460"/>
      <c r="NNZ302" s="460"/>
      <c r="NOA302" s="467"/>
      <c r="NOB302" s="460"/>
      <c r="NOC302" s="460"/>
      <c r="NOD302" s="460"/>
      <c r="NOE302" s="460"/>
      <c r="NOH302" s="460"/>
      <c r="NOI302" s="460"/>
      <c r="NOJ302" s="460"/>
      <c r="NOK302" s="460"/>
      <c r="NOL302" s="460"/>
      <c r="NOM302" s="460"/>
      <c r="NON302" s="467"/>
      <c r="NOO302" s="460"/>
      <c r="NOP302" s="460"/>
      <c r="NOQ302" s="460"/>
      <c r="NOR302" s="460"/>
      <c r="NOU302" s="460"/>
      <c r="NOV302" s="460"/>
      <c r="NOW302" s="460"/>
      <c r="NOX302" s="460"/>
      <c r="NOY302" s="460"/>
      <c r="NOZ302" s="460"/>
      <c r="NPA302" s="467"/>
      <c r="NPB302" s="460"/>
      <c r="NPC302" s="460"/>
      <c r="NPD302" s="460"/>
      <c r="NPE302" s="460"/>
      <c r="NPH302" s="460"/>
      <c r="NPI302" s="460"/>
      <c r="NPJ302" s="460"/>
      <c r="NPK302" s="460"/>
      <c r="NPL302" s="460"/>
      <c r="NPM302" s="460"/>
      <c r="NPN302" s="467"/>
      <c r="NPO302" s="460"/>
      <c r="NPP302" s="460"/>
      <c r="NPQ302" s="460"/>
      <c r="NPR302" s="460"/>
      <c r="NPU302" s="460"/>
      <c r="NPV302" s="460"/>
      <c r="NPW302" s="460"/>
      <c r="NPX302" s="460"/>
      <c r="NPY302" s="460"/>
      <c r="NPZ302" s="460"/>
      <c r="NQA302" s="467"/>
      <c r="NQB302" s="460"/>
      <c r="NQC302" s="460"/>
      <c r="NQD302" s="460"/>
      <c r="NQE302" s="460"/>
      <c r="NQH302" s="460"/>
      <c r="NQI302" s="460"/>
      <c r="NQJ302" s="460"/>
      <c r="NQK302" s="460"/>
      <c r="NQL302" s="460"/>
      <c r="NQM302" s="460"/>
      <c r="NQN302" s="467"/>
      <c r="NQO302" s="460"/>
      <c r="NQP302" s="460"/>
      <c r="NQQ302" s="460"/>
      <c r="NQR302" s="460"/>
      <c r="NQU302" s="460"/>
      <c r="NQV302" s="460"/>
      <c r="NQW302" s="460"/>
      <c r="NQX302" s="460"/>
      <c r="NQY302" s="460"/>
      <c r="NQZ302" s="460"/>
      <c r="NRA302" s="467"/>
      <c r="NRB302" s="460"/>
      <c r="NRC302" s="460"/>
      <c r="NRD302" s="460"/>
      <c r="NRE302" s="460"/>
      <c r="NRH302" s="460"/>
      <c r="NRI302" s="460"/>
      <c r="NRJ302" s="460"/>
      <c r="NRK302" s="460"/>
      <c r="NRL302" s="460"/>
      <c r="NRM302" s="460"/>
      <c r="NRN302" s="467"/>
      <c r="NRO302" s="460"/>
      <c r="NRP302" s="460"/>
      <c r="NRQ302" s="460"/>
      <c r="NRR302" s="460"/>
      <c r="NRU302" s="460"/>
      <c r="NRV302" s="460"/>
      <c r="NRW302" s="460"/>
      <c r="NRX302" s="460"/>
      <c r="NRY302" s="460"/>
      <c r="NRZ302" s="460"/>
      <c r="NSA302" s="467"/>
      <c r="NSB302" s="460"/>
      <c r="NSC302" s="460"/>
      <c r="NSD302" s="460"/>
      <c r="NSE302" s="460"/>
      <c r="NSH302" s="460"/>
      <c r="NSI302" s="460"/>
      <c r="NSJ302" s="460"/>
      <c r="NSK302" s="460"/>
      <c r="NSL302" s="460"/>
      <c r="NSM302" s="460"/>
      <c r="NSN302" s="467"/>
      <c r="NSO302" s="460"/>
      <c r="NSP302" s="460"/>
      <c r="NSQ302" s="460"/>
      <c r="NSR302" s="460"/>
      <c r="NSU302" s="460"/>
      <c r="NSV302" s="460"/>
      <c r="NSW302" s="460"/>
      <c r="NSX302" s="460"/>
      <c r="NSY302" s="460"/>
      <c r="NSZ302" s="460"/>
      <c r="NTA302" s="467"/>
      <c r="NTB302" s="460"/>
      <c r="NTC302" s="460"/>
      <c r="NTD302" s="460"/>
      <c r="NTE302" s="460"/>
      <c r="NTH302" s="460"/>
      <c r="NTI302" s="460"/>
      <c r="NTJ302" s="460"/>
      <c r="NTK302" s="460"/>
      <c r="NTL302" s="460"/>
      <c r="NTM302" s="460"/>
      <c r="NTN302" s="467"/>
      <c r="NTO302" s="460"/>
      <c r="NTP302" s="460"/>
      <c r="NTQ302" s="460"/>
      <c r="NTR302" s="460"/>
      <c r="NTU302" s="460"/>
      <c r="NTV302" s="460"/>
      <c r="NTW302" s="460"/>
      <c r="NTX302" s="460"/>
      <c r="NTY302" s="460"/>
      <c r="NTZ302" s="460"/>
      <c r="NUA302" s="467"/>
      <c r="NUB302" s="460"/>
      <c r="NUC302" s="460"/>
      <c r="NUD302" s="460"/>
      <c r="NUE302" s="460"/>
      <c r="NUH302" s="460"/>
      <c r="NUI302" s="460"/>
      <c r="NUJ302" s="460"/>
      <c r="NUK302" s="460"/>
      <c r="NUL302" s="460"/>
      <c r="NUM302" s="460"/>
      <c r="NUN302" s="467"/>
      <c r="NUO302" s="460"/>
      <c r="NUP302" s="460"/>
      <c r="NUQ302" s="460"/>
      <c r="NUR302" s="460"/>
      <c r="NUU302" s="460"/>
      <c r="NUV302" s="460"/>
      <c r="NUW302" s="460"/>
      <c r="NUX302" s="460"/>
      <c r="NUY302" s="460"/>
      <c r="NUZ302" s="460"/>
      <c r="NVA302" s="467"/>
      <c r="NVB302" s="460"/>
      <c r="NVC302" s="460"/>
      <c r="NVD302" s="460"/>
      <c r="NVE302" s="460"/>
      <c r="NVH302" s="460"/>
      <c r="NVI302" s="460"/>
      <c r="NVJ302" s="460"/>
      <c r="NVK302" s="460"/>
      <c r="NVL302" s="460"/>
      <c r="NVM302" s="460"/>
      <c r="NVN302" s="467"/>
      <c r="NVO302" s="460"/>
      <c r="NVP302" s="460"/>
      <c r="NVQ302" s="460"/>
      <c r="NVR302" s="460"/>
      <c r="NVU302" s="460"/>
      <c r="NVV302" s="460"/>
      <c r="NVW302" s="460"/>
      <c r="NVX302" s="460"/>
      <c r="NVY302" s="460"/>
      <c r="NVZ302" s="460"/>
      <c r="NWA302" s="467"/>
      <c r="NWB302" s="460"/>
      <c r="NWC302" s="460"/>
      <c r="NWD302" s="460"/>
      <c r="NWE302" s="460"/>
      <c r="NWH302" s="460"/>
      <c r="NWI302" s="460"/>
      <c r="NWJ302" s="460"/>
      <c r="NWK302" s="460"/>
      <c r="NWL302" s="460"/>
      <c r="NWM302" s="460"/>
      <c r="NWN302" s="467"/>
      <c r="NWO302" s="460"/>
      <c r="NWP302" s="460"/>
      <c r="NWQ302" s="460"/>
      <c r="NWR302" s="460"/>
      <c r="NWU302" s="460"/>
      <c r="NWV302" s="460"/>
      <c r="NWW302" s="460"/>
      <c r="NWX302" s="460"/>
      <c r="NWY302" s="460"/>
      <c r="NWZ302" s="460"/>
      <c r="NXA302" s="467"/>
      <c r="NXB302" s="460"/>
      <c r="NXC302" s="460"/>
      <c r="NXD302" s="460"/>
      <c r="NXE302" s="460"/>
      <c r="NXH302" s="460"/>
      <c r="NXI302" s="460"/>
      <c r="NXJ302" s="460"/>
      <c r="NXK302" s="460"/>
      <c r="NXL302" s="460"/>
      <c r="NXM302" s="460"/>
      <c r="NXN302" s="467"/>
      <c r="NXO302" s="460"/>
      <c r="NXP302" s="460"/>
      <c r="NXQ302" s="460"/>
      <c r="NXR302" s="460"/>
      <c r="NXU302" s="460"/>
      <c r="NXV302" s="460"/>
      <c r="NXW302" s="460"/>
      <c r="NXX302" s="460"/>
      <c r="NXY302" s="460"/>
      <c r="NXZ302" s="460"/>
      <c r="NYA302" s="467"/>
      <c r="NYB302" s="460"/>
      <c r="NYC302" s="460"/>
      <c r="NYD302" s="460"/>
      <c r="NYE302" s="460"/>
      <c r="NYH302" s="460"/>
      <c r="NYI302" s="460"/>
      <c r="NYJ302" s="460"/>
      <c r="NYK302" s="460"/>
      <c r="NYL302" s="460"/>
      <c r="NYM302" s="460"/>
      <c r="NYN302" s="467"/>
      <c r="NYO302" s="460"/>
      <c r="NYP302" s="460"/>
      <c r="NYQ302" s="460"/>
      <c r="NYR302" s="460"/>
      <c r="NYU302" s="460"/>
      <c r="NYV302" s="460"/>
      <c r="NYW302" s="460"/>
      <c r="NYX302" s="460"/>
      <c r="NYY302" s="460"/>
      <c r="NYZ302" s="460"/>
      <c r="NZA302" s="467"/>
      <c r="NZB302" s="460"/>
      <c r="NZC302" s="460"/>
      <c r="NZD302" s="460"/>
      <c r="NZE302" s="460"/>
      <c r="NZH302" s="460"/>
      <c r="NZI302" s="460"/>
      <c r="NZJ302" s="460"/>
      <c r="NZK302" s="460"/>
      <c r="NZL302" s="460"/>
      <c r="NZM302" s="460"/>
      <c r="NZN302" s="467"/>
      <c r="NZO302" s="460"/>
      <c r="NZP302" s="460"/>
      <c r="NZQ302" s="460"/>
      <c r="NZR302" s="460"/>
      <c r="NZU302" s="460"/>
      <c r="NZV302" s="460"/>
      <c r="NZW302" s="460"/>
      <c r="NZX302" s="460"/>
      <c r="NZY302" s="460"/>
      <c r="NZZ302" s="460"/>
      <c r="OAA302" s="467"/>
      <c r="OAB302" s="460"/>
      <c r="OAC302" s="460"/>
      <c r="OAD302" s="460"/>
      <c r="OAE302" s="460"/>
      <c r="OAH302" s="460"/>
      <c r="OAI302" s="460"/>
      <c r="OAJ302" s="460"/>
      <c r="OAK302" s="460"/>
      <c r="OAL302" s="460"/>
      <c r="OAM302" s="460"/>
      <c r="OAN302" s="467"/>
      <c r="OAO302" s="460"/>
      <c r="OAP302" s="460"/>
      <c r="OAQ302" s="460"/>
      <c r="OAR302" s="460"/>
      <c r="OAU302" s="460"/>
      <c r="OAV302" s="460"/>
      <c r="OAW302" s="460"/>
      <c r="OAX302" s="460"/>
      <c r="OAY302" s="460"/>
      <c r="OAZ302" s="460"/>
      <c r="OBA302" s="467"/>
      <c r="OBB302" s="460"/>
      <c r="OBC302" s="460"/>
      <c r="OBD302" s="460"/>
      <c r="OBE302" s="460"/>
      <c r="OBH302" s="460"/>
      <c r="OBI302" s="460"/>
      <c r="OBJ302" s="460"/>
      <c r="OBK302" s="460"/>
      <c r="OBL302" s="460"/>
      <c r="OBM302" s="460"/>
      <c r="OBN302" s="467"/>
      <c r="OBO302" s="460"/>
      <c r="OBP302" s="460"/>
      <c r="OBQ302" s="460"/>
      <c r="OBR302" s="460"/>
      <c r="OBU302" s="460"/>
      <c r="OBV302" s="460"/>
      <c r="OBW302" s="460"/>
      <c r="OBX302" s="460"/>
      <c r="OBY302" s="460"/>
      <c r="OBZ302" s="460"/>
      <c r="OCA302" s="467"/>
      <c r="OCB302" s="460"/>
      <c r="OCC302" s="460"/>
      <c r="OCD302" s="460"/>
      <c r="OCE302" s="460"/>
      <c r="OCH302" s="460"/>
      <c r="OCI302" s="460"/>
      <c r="OCJ302" s="460"/>
      <c r="OCK302" s="460"/>
      <c r="OCL302" s="460"/>
      <c r="OCM302" s="460"/>
      <c r="OCN302" s="467"/>
      <c r="OCO302" s="460"/>
      <c r="OCP302" s="460"/>
      <c r="OCQ302" s="460"/>
      <c r="OCR302" s="460"/>
      <c r="OCU302" s="460"/>
      <c r="OCV302" s="460"/>
      <c r="OCW302" s="460"/>
      <c r="OCX302" s="460"/>
      <c r="OCY302" s="460"/>
      <c r="OCZ302" s="460"/>
      <c r="ODA302" s="467"/>
      <c r="ODB302" s="460"/>
      <c r="ODC302" s="460"/>
      <c r="ODD302" s="460"/>
      <c r="ODE302" s="460"/>
      <c r="ODH302" s="460"/>
      <c r="ODI302" s="460"/>
      <c r="ODJ302" s="460"/>
      <c r="ODK302" s="460"/>
      <c r="ODL302" s="460"/>
      <c r="ODM302" s="460"/>
      <c r="ODN302" s="467"/>
      <c r="ODO302" s="460"/>
      <c r="ODP302" s="460"/>
      <c r="ODQ302" s="460"/>
      <c r="ODR302" s="460"/>
      <c r="ODU302" s="460"/>
      <c r="ODV302" s="460"/>
      <c r="ODW302" s="460"/>
      <c r="ODX302" s="460"/>
      <c r="ODY302" s="460"/>
      <c r="ODZ302" s="460"/>
      <c r="OEA302" s="467"/>
      <c r="OEB302" s="460"/>
      <c r="OEC302" s="460"/>
      <c r="OED302" s="460"/>
      <c r="OEE302" s="460"/>
      <c r="OEH302" s="460"/>
      <c r="OEI302" s="460"/>
      <c r="OEJ302" s="460"/>
      <c r="OEK302" s="460"/>
      <c r="OEL302" s="460"/>
      <c r="OEM302" s="460"/>
      <c r="OEN302" s="467"/>
      <c r="OEO302" s="460"/>
      <c r="OEP302" s="460"/>
      <c r="OEQ302" s="460"/>
      <c r="OER302" s="460"/>
      <c r="OEU302" s="460"/>
      <c r="OEV302" s="460"/>
      <c r="OEW302" s="460"/>
      <c r="OEX302" s="460"/>
      <c r="OEY302" s="460"/>
      <c r="OEZ302" s="460"/>
      <c r="OFA302" s="467"/>
      <c r="OFB302" s="460"/>
      <c r="OFC302" s="460"/>
      <c r="OFD302" s="460"/>
      <c r="OFE302" s="460"/>
      <c r="OFH302" s="460"/>
      <c r="OFI302" s="460"/>
      <c r="OFJ302" s="460"/>
      <c r="OFK302" s="460"/>
      <c r="OFL302" s="460"/>
      <c r="OFM302" s="460"/>
      <c r="OFN302" s="467"/>
      <c r="OFO302" s="460"/>
      <c r="OFP302" s="460"/>
      <c r="OFQ302" s="460"/>
      <c r="OFR302" s="460"/>
      <c r="OFU302" s="460"/>
      <c r="OFV302" s="460"/>
      <c r="OFW302" s="460"/>
      <c r="OFX302" s="460"/>
      <c r="OFY302" s="460"/>
      <c r="OFZ302" s="460"/>
      <c r="OGA302" s="467"/>
      <c r="OGB302" s="460"/>
      <c r="OGC302" s="460"/>
      <c r="OGD302" s="460"/>
      <c r="OGE302" s="460"/>
      <c r="OGH302" s="460"/>
      <c r="OGI302" s="460"/>
      <c r="OGJ302" s="460"/>
      <c r="OGK302" s="460"/>
      <c r="OGL302" s="460"/>
      <c r="OGM302" s="460"/>
      <c r="OGN302" s="467"/>
      <c r="OGO302" s="460"/>
      <c r="OGP302" s="460"/>
      <c r="OGQ302" s="460"/>
      <c r="OGR302" s="460"/>
      <c r="OGU302" s="460"/>
      <c r="OGV302" s="460"/>
      <c r="OGW302" s="460"/>
      <c r="OGX302" s="460"/>
      <c r="OGY302" s="460"/>
      <c r="OGZ302" s="460"/>
      <c r="OHA302" s="467"/>
      <c r="OHB302" s="460"/>
      <c r="OHC302" s="460"/>
      <c r="OHD302" s="460"/>
      <c r="OHE302" s="460"/>
      <c r="OHH302" s="460"/>
      <c r="OHI302" s="460"/>
      <c r="OHJ302" s="460"/>
      <c r="OHK302" s="460"/>
      <c r="OHL302" s="460"/>
      <c r="OHM302" s="460"/>
      <c r="OHN302" s="467"/>
      <c r="OHO302" s="460"/>
      <c r="OHP302" s="460"/>
      <c r="OHQ302" s="460"/>
      <c r="OHR302" s="460"/>
      <c r="OHU302" s="460"/>
      <c r="OHV302" s="460"/>
      <c r="OHW302" s="460"/>
      <c r="OHX302" s="460"/>
      <c r="OHY302" s="460"/>
      <c r="OHZ302" s="460"/>
      <c r="OIA302" s="467"/>
      <c r="OIB302" s="460"/>
      <c r="OIC302" s="460"/>
      <c r="OID302" s="460"/>
      <c r="OIE302" s="460"/>
      <c r="OIH302" s="460"/>
      <c r="OII302" s="460"/>
      <c r="OIJ302" s="460"/>
      <c r="OIK302" s="460"/>
      <c r="OIL302" s="460"/>
      <c r="OIM302" s="460"/>
      <c r="OIN302" s="467"/>
      <c r="OIO302" s="460"/>
      <c r="OIP302" s="460"/>
      <c r="OIQ302" s="460"/>
      <c r="OIR302" s="460"/>
      <c r="OIU302" s="460"/>
      <c r="OIV302" s="460"/>
      <c r="OIW302" s="460"/>
      <c r="OIX302" s="460"/>
      <c r="OIY302" s="460"/>
      <c r="OIZ302" s="460"/>
      <c r="OJA302" s="467"/>
      <c r="OJB302" s="460"/>
      <c r="OJC302" s="460"/>
      <c r="OJD302" s="460"/>
      <c r="OJE302" s="460"/>
      <c r="OJH302" s="460"/>
      <c r="OJI302" s="460"/>
      <c r="OJJ302" s="460"/>
      <c r="OJK302" s="460"/>
      <c r="OJL302" s="460"/>
      <c r="OJM302" s="460"/>
      <c r="OJN302" s="467"/>
      <c r="OJO302" s="460"/>
      <c r="OJP302" s="460"/>
      <c r="OJQ302" s="460"/>
      <c r="OJR302" s="460"/>
      <c r="OJU302" s="460"/>
      <c r="OJV302" s="460"/>
      <c r="OJW302" s="460"/>
      <c r="OJX302" s="460"/>
      <c r="OJY302" s="460"/>
      <c r="OJZ302" s="460"/>
      <c r="OKA302" s="467"/>
      <c r="OKB302" s="460"/>
      <c r="OKC302" s="460"/>
      <c r="OKD302" s="460"/>
      <c r="OKE302" s="460"/>
      <c r="OKH302" s="460"/>
      <c r="OKI302" s="460"/>
      <c r="OKJ302" s="460"/>
      <c r="OKK302" s="460"/>
      <c r="OKL302" s="460"/>
      <c r="OKM302" s="460"/>
      <c r="OKN302" s="467"/>
      <c r="OKO302" s="460"/>
      <c r="OKP302" s="460"/>
      <c r="OKQ302" s="460"/>
      <c r="OKR302" s="460"/>
      <c r="OKU302" s="460"/>
      <c r="OKV302" s="460"/>
      <c r="OKW302" s="460"/>
      <c r="OKX302" s="460"/>
      <c r="OKY302" s="460"/>
      <c r="OKZ302" s="460"/>
      <c r="OLA302" s="467"/>
      <c r="OLB302" s="460"/>
      <c r="OLC302" s="460"/>
      <c r="OLD302" s="460"/>
      <c r="OLE302" s="460"/>
      <c r="OLH302" s="460"/>
      <c r="OLI302" s="460"/>
      <c r="OLJ302" s="460"/>
      <c r="OLK302" s="460"/>
      <c r="OLL302" s="460"/>
      <c r="OLM302" s="460"/>
      <c r="OLN302" s="467"/>
      <c r="OLO302" s="460"/>
      <c r="OLP302" s="460"/>
      <c r="OLQ302" s="460"/>
      <c r="OLR302" s="460"/>
      <c r="OLU302" s="460"/>
      <c r="OLV302" s="460"/>
      <c r="OLW302" s="460"/>
      <c r="OLX302" s="460"/>
      <c r="OLY302" s="460"/>
      <c r="OLZ302" s="460"/>
      <c r="OMA302" s="467"/>
      <c r="OMB302" s="460"/>
      <c r="OMC302" s="460"/>
      <c r="OMD302" s="460"/>
      <c r="OME302" s="460"/>
      <c r="OMH302" s="460"/>
      <c r="OMI302" s="460"/>
      <c r="OMJ302" s="460"/>
      <c r="OMK302" s="460"/>
      <c r="OML302" s="460"/>
      <c r="OMM302" s="460"/>
      <c r="OMN302" s="467"/>
      <c r="OMO302" s="460"/>
      <c r="OMP302" s="460"/>
      <c r="OMQ302" s="460"/>
      <c r="OMR302" s="460"/>
      <c r="OMU302" s="460"/>
      <c r="OMV302" s="460"/>
      <c r="OMW302" s="460"/>
      <c r="OMX302" s="460"/>
      <c r="OMY302" s="460"/>
      <c r="OMZ302" s="460"/>
      <c r="ONA302" s="467"/>
      <c r="ONB302" s="460"/>
      <c r="ONC302" s="460"/>
      <c r="OND302" s="460"/>
      <c r="ONE302" s="460"/>
      <c r="ONH302" s="460"/>
      <c r="ONI302" s="460"/>
      <c r="ONJ302" s="460"/>
      <c r="ONK302" s="460"/>
      <c r="ONL302" s="460"/>
      <c r="ONM302" s="460"/>
      <c r="ONN302" s="467"/>
      <c r="ONO302" s="460"/>
      <c r="ONP302" s="460"/>
      <c r="ONQ302" s="460"/>
      <c r="ONR302" s="460"/>
      <c r="ONU302" s="460"/>
      <c r="ONV302" s="460"/>
      <c r="ONW302" s="460"/>
      <c r="ONX302" s="460"/>
      <c r="ONY302" s="460"/>
      <c r="ONZ302" s="460"/>
      <c r="OOA302" s="467"/>
      <c r="OOB302" s="460"/>
      <c r="OOC302" s="460"/>
      <c r="OOD302" s="460"/>
      <c r="OOE302" s="460"/>
      <c r="OOH302" s="460"/>
      <c r="OOI302" s="460"/>
      <c r="OOJ302" s="460"/>
      <c r="OOK302" s="460"/>
      <c r="OOL302" s="460"/>
      <c r="OOM302" s="460"/>
      <c r="OON302" s="467"/>
      <c r="OOO302" s="460"/>
      <c r="OOP302" s="460"/>
      <c r="OOQ302" s="460"/>
      <c r="OOR302" s="460"/>
      <c r="OOU302" s="460"/>
      <c r="OOV302" s="460"/>
      <c r="OOW302" s="460"/>
      <c r="OOX302" s="460"/>
      <c r="OOY302" s="460"/>
      <c r="OOZ302" s="460"/>
      <c r="OPA302" s="467"/>
      <c r="OPB302" s="460"/>
      <c r="OPC302" s="460"/>
      <c r="OPD302" s="460"/>
      <c r="OPE302" s="460"/>
      <c r="OPH302" s="460"/>
      <c r="OPI302" s="460"/>
      <c r="OPJ302" s="460"/>
      <c r="OPK302" s="460"/>
      <c r="OPL302" s="460"/>
      <c r="OPM302" s="460"/>
      <c r="OPN302" s="467"/>
      <c r="OPO302" s="460"/>
      <c r="OPP302" s="460"/>
      <c r="OPQ302" s="460"/>
      <c r="OPR302" s="460"/>
      <c r="OPU302" s="460"/>
      <c r="OPV302" s="460"/>
      <c r="OPW302" s="460"/>
      <c r="OPX302" s="460"/>
      <c r="OPY302" s="460"/>
      <c r="OPZ302" s="460"/>
      <c r="OQA302" s="467"/>
      <c r="OQB302" s="460"/>
      <c r="OQC302" s="460"/>
      <c r="OQD302" s="460"/>
      <c r="OQE302" s="460"/>
      <c r="OQH302" s="460"/>
      <c r="OQI302" s="460"/>
      <c r="OQJ302" s="460"/>
      <c r="OQK302" s="460"/>
      <c r="OQL302" s="460"/>
      <c r="OQM302" s="460"/>
      <c r="OQN302" s="467"/>
      <c r="OQO302" s="460"/>
      <c r="OQP302" s="460"/>
      <c r="OQQ302" s="460"/>
      <c r="OQR302" s="460"/>
      <c r="OQU302" s="460"/>
      <c r="OQV302" s="460"/>
      <c r="OQW302" s="460"/>
      <c r="OQX302" s="460"/>
      <c r="OQY302" s="460"/>
      <c r="OQZ302" s="460"/>
      <c r="ORA302" s="467"/>
      <c r="ORB302" s="460"/>
      <c r="ORC302" s="460"/>
      <c r="ORD302" s="460"/>
      <c r="ORE302" s="460"/>
      <c r="ORH302" s="460"/>
      <c r="ORI302" s="460"/>
      <c r="ORJ302" s="460"/>
      <c r="ORK302" s="460"/>
      <c r="ORL302" s="460"/>
      <c r="ORM302" s="460"/>
      <c r="ORN302" s="467"/>
      <c r="ORO302" s="460"/>
      <c r="ORP302" s="460"/>
      <c r="ORQ302" s="460"/>
      <c r="ORR302" s="460"/>
      <c r="ORU302" s="460"/>
      <c r="ORV302" s="460"/>
      <c r="ORW302" s="460"/>
      <c r="ORX302" s="460"/>
      <c r="ORY302" s="460"/>
      <c r="ORZ302" s="460"/>
      <c r="OSA302" s="467"/>
      <c r="OSB302" s="460"/>
      <c r="OSC302" s="460"/>
      <c r="OSD302" s="460"/>
      <c r="OSE302" s="460"/>
      <c r="OSH302" s="460"/>
      <c r="OSI302" s="460"/>
      <c r="OSJ302" s="460"/>
      <c r="OSK302" s="460"/>
      <c r="OSL302" s="460"/>
      <c r="OSM302" s="460"/>
      <c r="OSN302" s="467"/>
      <c r="OSO302" s="460"/>
      <c r="OSP302" s="460"/>
      <c r="OSQ302" s="460"/>
      <c r="OSR302" s="460"/>
      <c r="OSU302" s="460"/>
      <c r="OSV302" s="460"/>
      <c r="OSW302" s="460"/>
      <c r="OSX302" s="460"/>
      <c r="OSY302" s="460"/>
      <c r="OSZ302" s="460"/>
      <c r="OTA302" s="467"/>
      <c r="OTB302" s="460"/>
      <c r="OTC302" s="460"/>
      <c r="OTD302" s="460"/>
      <c r="OTE302" s="460"/>
      <c r="OTH302" s="460"/>
      <c r="OTI302" s="460"/>
      <c r="OTJ302" s="460"/>
      <c r="OTK302" s="460"/>
      <c r="OTL302" s="460"/>
      <c r="OTM302" s="460"/>
      <c r="OTN302" s="467"/>
      <c r="OTO302" s="460"/>
      <c r="OTP302" s="460"/>
      <c r="OTQ302" s="460"/>
      <c r="OTR302" s="460"/>
      <c r="OTU302" s="460"/>
      <c r="OTV302" s="460"/>
      <c r="OTW302" s="460"/>
      <c r="OTX302" s="460"/>
      <c r="OTY302" s="460"/>
      <c r="OTZ302" s="460"/>
      <c r="OUA302" s="467"/>
      <c r="OUB302" s="460"/>
      <c r="OUC302" s="460"/>
      <c r="OUD302" s="460"/>
      <c r="OUE302" s="460"/>
      <c r="OUH302" s="460"/>
      <c r="OUI302" s="460"/>
      <c r="OUJ302" s="460"/>
      <c r="OUK302" s="460"/>
      <c r="OUL302" s="460"/>
      <c r="OUM302" s="460"/>
      <c r="OUN302" s="467"/>
      <c r="OUO302" s="460"/>
      <c r="OUP302" s="460"/>
      <c r="OUQ302" s="460"/>
      <c r="OUR302" s="460"/>
      <c r="OUU302" s="460"/>
      <c r="OUV302" s="460"/>
      <c r="OUW302" s="460"/>
      <c r="OUX302" s="460"/>
      <c r="OUY302" s="460"/>
      <c r="OUZ302" s="460"/>
      <c r="OVA302" s="467"/>
      <c r="OVB302" s="460"/>
      <c r="OVC302" s="460"/>
      <c r="OVD302" s="460"/>
      <c r="OVE302" s="460"/>
      <c r="OVH302" s="460"/>
      <c r="OVI302" s="460"/>
      <c r="OVJ302" s="460"/>
      <c r="OVK302" s="460"/>
      <c r="OVL302" s="460"/>
      <c r="OVM302" s="460"/>
      <c r="OVN302" s="467"/>
      <c r="OVO302" s="460"/>
      <c r="OVP302" s="460"/>
      <c r="OVQ302" s="460"/>
      <c r="OVR302" s="460"/>
      <c r="OVU302" s="460"/>
      <c r="OVV302" s="460"/>
      <c r="OVW302" s="460"/>
      <c r="OVX302" s="460"/>
      <c r="OVY302" s="460"/>
      <c r="OVZ302" s="460"/>
      <c r="OWA302" s="467"/>
      <c r="OWB302" s="460"/>
      <c r="OWC302" s="460"/>
      <c r="OWD302" s="460"/>
      <c r="OWE302" s="460"/>
      <c r="OWH302" s="460"/>
      <c r="OWI302" s="460"/>
      <c r="OWJ302" s="460"/>
      <c r="OWK302" s="460"/>
      <c r="OWL302" s="460"/>
      <c r="OWM302" s="460"/>
      <c r="OWN302" s="467"/>
      <c r="OWO302" s="460"/>
      <c r="OWP302" s="460"/>
      <c r="OWQ302" s="460"/>
      <c r="OWR302" s="460"/>
      <c r="OWU302" s="460"/>
      <c r="OWV302" s="460"/>
      <c r="OWW302" s="460"/>
      <c r="OWX302" s="460"/>
      <c r="OWY302" s="460"/>
      <c r="OWZ302" s="460"/>
      <c r="OXA302" s="467"/>
      <c r="OXB302" s="460"/>
      <c r="OXC302" s="460"/>
      <c r="OXD302" s="460"/>
      <c r="OXE302" s="460"/>
      <c r="OXH302" s="460"/>
      <c r="OXI302" s="460"/>
      <c r="OXJ302" s="460"/>
      <c r="OXK302" s="460"/>
      <c r="OXL302" s="460"/>
      <c r="OXM302" s="460"/>
      <c r="OXN302" s="467"/>
      <c r="OXO302" s="460"/>
      <c r="OXP302" s="460"/>
      <c r="OXQ302" s="460"/>
      <c r="OXR302" s="460"/>
      <c r="OXU302" s="460"/>
      <c r="OXV302" s="460"/>
      <c r="OXW302" s="460"/>
      <c r="OXX302" s="460"/>
      <c r="OXY302" s="460"/>
      <c r="OXZ302" s="460"/>
      <c r="OYA302" s="467"/>
      <c r="OYB302" s="460"/>
      <c r="OYC302" s="460"/>
      <c r="OYD302" s="460"/>
      <c r="OYE302" s="460"/>
      <c r="OYH302" s="460"/>
      <c r="OYI302" s="460"/>
      <c r="OYJ302" s="460"/>
      <c r="OYK302" s="460"/>
      <c r="OYL302" s="460"/>
      <c r="OYM302" s="460"/>
      <c r="OYN302" s="467"/>
      <c r="OYO302" s="460"/>
      <c r="OYP302" s="460"/>
      <c r="OYQ302" s="460"/>
      <c r="OYR302" s="460"/>
      <c r="OYU302" s="460"/>
      <c r="OYV302" s="460"/>
      <c r="OYW302" s="460"/>
      <c r="OYX302" s="460"/>
      <c r="OYY302" s="460"/>
      <c r="OYZ302" s="460"/>
      <c r="OZA302" s="467"/>
      <c r="OZB302" s="460"/>
      <c r="OZC302" s="460"/>
      <c r="OZD302" s="460"/>
      <c r="OZE302" s="460"/>
      <c r="OZH302" s="460"/>
      <c r="OZI302" s="460"/>
      <c r="OZJ302" s="460"/>
      <c r="OZK302" s="460"/>
      <c r="OZL302" s="460"/>
      <c r="OZM302" s="460"/>
      <c r="OZN302" s="467"/>
      <c r="OZO302" s="460"/>
      <c r="OZP302" s="460"/>
      <c r="OZQ302" s="460"/>
      <c r="OZR302" s="460"/>
      <c r="OZU302" s="460"/>
      <c r="OZV302" s="460"/>
      <c r="OZW302" s="460"/>
      <c r="OZX302" s="460"/>
      <c r="OZY302" s="460"/>
      <c r="OZZ302" s="460"/>
      <c r="PAA302" s="467"/>
      <c r="PAB302" s="460"/>
      <c r="PAC302" s="460"/>
      <c r="PAD302" s="460"/>
      <c r="PAE302" s="460"/>
      <c r="PAH302" s="460"/>
      <c r="PAI302" s="460"/>
      <c r="PAJ302" s="460"/>
      <c r="PAK302" s="460"/>
      <c r="PAL302" s="460"/>
      <c r="PAM302" s="460"/>
      <c r="PAN302" s="467"/>
      <c r="PAO302" s="460"/>
      <c r="PAP302" s="460"/>
      <c r="PAQ302" s="460"/>
      <c r="PAR302" s="460"/>
      <c r="PAU302" s="460"/>
      <c r="PAV302" s="460"/>
      <c r="PAW302" s="460"/>
      <c r="PAX302" s="460"/>
      <c r="PAY302" s="460"/>
      <c r="PAZ302" s="460"/>
      <c r="PBA302" s="467"/>
      <c r="PBB302" s="460"/>
      <c r="PBC302" s="460"/>
      <c r="PBD302" s="460"/>
      <c r="PBE302" s="460"/>
      <c r="PBH302" s="460"/>
      <c r="PBI302" s="460"/>
      <c r="PBJ302" s="460"/>
      <c r="PBK302" s="460"/>
      <c r="PBL302" s="460"/>
      <c r="PBM302" s="460"/>
      <c r="PBN302" s="467"/>
      <c r="PBO302" s="460"/>
      <c r="PBP302" s="460"/>
      <c r="PBQ302" s="460"/>
      <c r="PBR302" s="460"/>
      <c r="PBU302" s="460"/>
      <c r="PBV302" s="460"/>
      <c r="PBW302" s="460"/>
      <c r="PBX302" s="460"/>
      <c r="PBY302" s="460"/>
      <c r="PBZ302" s="460"/>
      <c r="PCA302" s="467"/>
      <c r="PCB302" s="460"/>
      <c r="PCC302" s="460"/>
      <c r="PCD302" s="460"/>
      <c r="PCE302" s="460"/>
      <c r="PCH302" s="460"/>
      <c r="PCI302" s="460"/>
      <c r="PCJ302" s="460"/>
      <c r="PCK302" s="460"/>
      <c r="PCL302" s="460"/>
      <c r="PCM302" s="460"/>
      <c r="PCN302" s="467"/>
      <c r="PCO302" s="460"/>
      <c r="PCP302" s="460"/>
      <c r="PCQ302" s="460"/>
      <c r="PCR302" s="460"/>
      <c r="PCU302" s="460"/>
      <c r="PCV302" s="460"/>
      <c r="PCW302" s="460"/>
      <c r="PCX302" s="460"/>
      <c r="PCY302" s="460"/>
      <c r="PCZ302" s="460"/>
      <c r="PDA302" s="467"/>
      <c r="PDB302" s="460"/>
      <c r="PDC302" s="460"/>
      <c r="PDD302" s="460"/>
      <c r="PDE302" s="460"/>
      <c r="PDH302" s="460"/>
      <c r="PDI302" s="460"/>
      <c r="PDJ302" s="460"/>
      <c r="PDK302" s="460"/>
      <c r="PDL302" s="460"/>
      <c r="PDM302" s="460"/>
      <c r="PDN302" s="467"/>
      <c r="PDO302" s="460"/>
      <c r="PDP302" s="460"/>
      <c r="PDQ302" s="460"/>
      <c r="PDR302" s="460"/>
      <c r="PDU302" s="460"/>
      <c r="PDV302" s="460"/>
      <c r="PDW302" s="460"/>
      <c r="PDX302" s="460"/>
      <c r="PDY302" s="460"/>
      <c r="PDZ302" s="460"/>
      <c r="PEA302" s="467"/>
      <c r="PEB302" s="460"/>
      <c r="PEC302" s="460"/>
      <c r="PED302" s="460"/>
      <c r="PEE302" s="460"/>
      <c r="PEH302" s="460"/>
      <c r="PEI302" s="460"/>
      <c r="PEJ302" s="460"/>
      <c r="PEK302" s="460"/>
      <c r="PEL302" s="460"/>
      <c r="PEM302" s="460"/>
      <c r="PEN302" s="467"/>
      <c r="PEO302" s="460"/>
      <c r="PEP302" s="460"/>
      <c r="PEQ302" s="460"/>
      <c r="PER302" s="460"/>
      <c r="PEU302" s="460"/>
      <c r="PEV302" s="460"/>
      <c r="PEW302" s="460"/>
      <c r="PEX302" s="460"/>
      <c r="PEY302" s="460"/>
      <c r="PEZ302" s="460"/>
      <c r="PFA302" s="467"/>
      <c r="PFB302" s="460"/>
      <c r="PFC302" s="460"/>
      <c r="PFD302" s="460"/>
      <c r="PFE302" s="460"/>
      <c r="PFH302" s="460"/>
      <c r="PFI302" s="460"/>
      <c r="PFJ302" s="460"/>
      <c r="PFK302" s="460"/>
      <c r="PFL302" s="460"/>
      <c r="PFM302" s="460"/>
      <c r="PFN302" s="467"/>
      <c r="PFO302" s="460"/>
      <c r="PFP302" s="460"/>
      <c r="PFQ302" s="460"/>
      <c r="PFR302" s="460"/>
      <c r="PFU302" s="460"/>
      <c r="PFV302" s="460"/>
      <c r="PFW302" s="460"/>
      <c r="PFX302" s="460"/>
      <c r="PFY302" s="460"/>
      <c r="PFZ302" s="460"/>
      <c r="PGA302" s="467"/>
      <c r="PGB302" s="460"/>
      <c r="PGC302" s="460"/>
      <c r="PGD302" s="460"/>
      <c r="PGE302" s="460"/>
      <c r="PGH302" s="460"/>
      <c r="PGI302" s="460"/>
      <c r="PGJ302" s="460"/>
      <c r="PGK302" s="460"/>
      <c r="PGL302" s="460"/>
      <c r="PGM302" s="460"/>
      <c r="PGN302" s="467"/>
      <c r="PGO302" s="460"/>
      <c r="PGP302" s="460"/>
      <c r="PGQ302" s="460"/>
      <c r="PGR302" s="460"/>
      <c r="PGU302" s="460"/>
      <c r="PGV302" s="460"/>
      <c r="PGW302" s="460"/>
      <c r="PGX302" s="460"/>
      <c r="PGY302" s="460"/>
      <c r="PGZ302" s="460"/>
      <c r="PHA302" s="467"/>
      <c r="PHB302" s="460"/>
      <c r="PHC302" s="460"/>
      <c r="PHD302" s="460"/>
      <c r="PHE302" s="460"/>
      <c r="PHH302" s="460"/>
      <c r="PHI302" s="460"/>
      <c r="PHJ302" s="460"/>
      <c r="PHK302" s="460"/>
      <c r="PHL302" s="460"/>
      <c r="PHM302" s="460"/>
      <c r="PHN302" s="467"/>
      <c r="PHO302" s="460"/>
      <c r="PHP302" s="460"/>
      <c r="PHQ302" s="460"/>
      <c r="PHR302" s="460"/>
      <c r="PHU302" s="460"/>
      <c r="PHV302" s="460"/>
      <c r="PHW302" s="460"/>
      <c r="PHX302" s="460"/>
      <c r="PHY302" s="460"/>
      <c r="PHZ302" s="460"/>
      <c r="PIA302" s="467"/>
      <c r="PIB302" s="460"/>
      <c r="PIC302" s="460"/>
      <c r="PID302" s="460"/>
      <c r="PIE302" s="460"/>
      <c r="PIH302" s="460"/>
      <c r="PII302" s="460"/>
      <c r="PIJ302" s="460"/>
      <c r="PIK302" s="460"/>
      <c r="PIL302" s="460"/>
      <c r="PIM302" s="460"/>
      <c r="PIN302" s="467"/>
      <c r="PIO302" s="460"/>
      <c r="PIP302" s="460"/>
      <c r="PIQ302" s="460"/>
      <c r="PIR302" s="460"/>
      <c r="PIU302" s="460"/>
      <c r="PIV302" s="460"/>
      <c r="PIW302" s="460"/>
      <c r="PIX302" s="460"/>
      <c r="PIY302" s="460"/>
      <c r="PIZ302" s="460"/>
      <c r="PJA302" s="467"/>
      <c r="PJB302" s="460"/>
      <c r="PJC302" s="460"/>
      <c r="PJD302" s="460"/>
      <c r="PJE302" s="460"/>
      <c r="PJH302" s="460"/>
      <c r="PJI302" s="460"/>
      <c r="PJJ302" s="460"/>
      <c r="PJK302" s="460"/>
      <c r="PJL302" s="460"/>
      <c r="PJM302" s="460"/>
      <c r="PJN302" s="467"/>
      <c r="PJO302" s="460"/>
      <c r="PJP302" s="460"/>
      <c r="PJQ302" s="460"/>
      <c r="PJR302" s="460"/>
      <c r="PJU302" s="460"/>
      <c r="PJV302" s="460"/>
      <c r="PJW302" s="460"/>
      <c r="PJX302" s="460"/>
      <c r="PJY302" s="460"/>
      <c r="PJZ302" s="460"/>
      <c r="PKA302" s="467"/>
      <c r="PKB302" s="460"/>
      <c r="PKC302" s="460"/>
      <c r="PKD302" s="460"/>
      <c r="PKE302" s="460"/>
      <c r="PKH302" s="460"/>
      <c r="PKI302" s="460"/>
      <c r="PKJ302" s="460"/>
      <c r="PKK302" s="460"/>
      <c r="PKL302" s="460"/>
      <c r="PKM302" s="460"/>
      <c r="PKN302" s="467"/>
      <c r="PKO302" s="460"/>
      <c r="PKP302" s="460"/>
      <c r="PKQ302" s="460"/>
      <c r="PKR302" s="460"/>
      <c r="PKU302" s="460"/>
      <c r="PKV302" s="460"/>
      <c r="PKW302" s="460"/>
      <c r="PKX302" s="460"/>
      <c r="PKY302" s="460"/>
      <c r="PKZ302" s="460"/>
      <c r="PLA302" s="467"/>
      <c r="PLB302" s="460"/>
      <c r="PLC302" s="460"/>
      <c r="PLD302" s="460"/>
      <c r="PLE302" s="460"/>
      <c r="PLH302" s="460"/>
      <c r="PLI302" s="460"/>
      <c r="PLJ302" s="460"/>
      <c r="PLK302" s="460"/>
      <c r="PLL302" s="460"/>
      <c r="PLM302" s="460"/>
      <c r="PLN302" s="467"/>
      <c r="PLO302" s="460"/>
      <c r="PLP302" s="460"/>
      <c r="PLQ302" s="460"/>
      <c r="PLR302" s="460"/>
      <c r="PLU302" s="460"/>
      <c r="PLV302" s="460"/>
      <c r="PLW302" s="460"/>
      <c r="PLX302" s="460"/>
      <c r="PLY302" s="460"/>
      <c r="PLZ302" s="460"/>
      <c r="PMA302" s="467"/>
      <c r="PMB302" s="460"/>
      <c r="PMC302" s="460"/>
      <c r="PMD302" s="460"/>
      <c r="PME302" s="460"/>
      <c r="PMH302" s="460"/>
      <c r="PMI302" s="460"/>
      <c r="PMJ302" s="460"/>
      <c r="PMK302" s="460"/>
      <c r="PML302" s="460"/>
      <c r="PMM302" s="460"/>
      <c r="PMN302" s="467"/>
      <c r="PMO302" s="460"/>
      <c r="PMP302" s="460"/>
      <c r="PMQ302" s="460"/>
      <c r="PMR302" s="460"/>
      <c r="PMU302" s="460"/>
      <c r="PMV302" s="460"/>
      <c r="PMW302" s="460"/>
      <c r="PMX302" s="460"/>
      <c r="PMY302" s="460"/>
      <c r="PMZ302" s="460"/>
      <c r="PNA302" s="467"/>
      <c r="PNB302" s="460"/>
      <c r="PNC302" s="460"/>
      <c r="PND302" s="460"/>
      <c r="PNE302" s="460"/>
      <c r="PNH302" s="460"/>
      <c r="PNI302" s="460"/>
      <c r="PNJ302" s="460"/>
      <c r="PNK302" s="460"/>
      <c r="PNL302" s="460"/>
      <c r="PNM302" s="460"/>
      <c r="PNN302" s="467"/>
      <c r="PNO302" s="460"/>
      <c r="PNP302" s="460"/>
      <c r="PNQ302" s="460"/>
      <c r="PNR302" s="460"/>
      <c r="PNU302" s="460"/>
      <c r="PNV302" s="460"/>
      <c r="PNW302" s="460"/>
      <c r="PNX302" s="460"/>
      <c r="PNY302" s="460"/>
      <c r="PNZ302" s="460"/>
      <c r="POA302" s="467"/>
      <c r="POB302" s="460"/>
      <c r="POC302" s="460"/>
      <c r="POD302" s="460"/>
      <c r="POE302" s="460"/>
      <c r="POH302" s="460"/>
      <c r="POI302" s="460"/>
      <c r="POJ302" s="460"/>
      <c r="POK302" s="460"/>
      <c r="POL302" s="460"/>
      <c r="POM302" s="460"/>
      <c r="PON302" s="467"/>
      <c r="POO302" s="460"/>
      <c r="POP302" s="460"/>
      <c r="POQ302" s="460"/>
      <c r="POR302" s="460"/>
      <c r="POU302" s="460"/>
      <c r="POV302" s="460"/>
      <c r="POW302" s="460"/>
      <c r="POX302" s="460"/>
      <c r="POY302" s="460"/>
      <c r="POZ302" s="460"/>
      <c r="PPA302" s="467"/>
      <c r="PPB302" s="460"/>
      <c r="PPC302" s="460"/>
      <c r="PPD302" s="460"/>
      <c r="PPE302" s="460"/>
      <c r="PPH302" s="460"/>
      <c r="PPI302" s="460"/>
      <c r="PPJ302" s="460"/>
      <c r="PPK302" s="460"/>
      <c r="PPL302" s="460"/>
      <c r="PPM302" s="460"/>
      <c r="PPN302" s="467"/>
      <c r="PPO302" s="460"/>
      <c r="PPP302" s="460"/>
      <c r="PPQ302" s="460"/>
      <c r="PPR302" s="460"/>
      <c r="PPU302" s="460"/>
      <c r="PPV302" s="460"/>
      <c r="PPW302" s="460"/>
      <c r="PPX302" s="460"/>
      <c r="PPY302" s="460"/>
      <c r="PPZ302" s="460"/>
      <c r="PQA302" s="467"/>
      <c r="PQB302" s="460"/>
      <c r="PQC302" s="460"/>
      <c r="PQD302" s="460"/>
      <c r="PQE302" s="460"/>
      <c r="PQH302" s="460"/>
      <c r="PQI302" s="460"/>
      <c r="PQJ302" s="460"/>
      <c r="PQK302" s="460"/>
      <c r="PQL302" s="460"/>
      <c r="PQM302" s="460"/>
      <c r="PQN302" s="467"/>
      <c r="PQO302" s="460"/>
      <c r="PQP302" s="460"/>
      <c r="PQQ302" s="460"/>
      <c r="PQR302" s="460"/>
      <c r="PQU302" s="460"/>
      <c r="PQV302" s="460"/>
      <c r="PQW302" s="460"/>
      <c r="PQX302" s="460"/>
      <c r="PQY302" s="460"/>
      <c r="PQZ302" s="460"/>
      <c r="PRA302" s="467"/>
      <c r="PRB302" s="460"/>
      <c r="PRC302" s="460"/>
      <c r="PRD302" s="460"/>
      <c r="PRE302" s="460"/>
      <c r="PRH302" s="460"/>
      <c r="PRI302" s="460"/>
      <c r="PRJ302" s="460"/>
      <c r="PRK302" s="460"/>
      <c r="PRL302" s="460"/>
      <c r="PRM302" s="460"/>
      <c r="PRN302" s="467"/>
      <c r="PRO302" s="460"/>
      <c r="PRP302" s="460"/>
      <c r="PRQ302" s="460"/>
      <c r="PRR302" s="460"/>
      <c r="PRU302" s="460"/>
      <c r="PRV302" s="460"/>
      <c r="PRW302" s="460"/>
      <c r="PRX302" s="460"/>
      <c r="PRY302" s="460"/>
      <c r="PRZ302" s="460"/>
      <c r="PSA302" s="467"/>
      <c r="PSB302" s="460"/>
      <c r="PSC302" s="460"/>
      <c r="PSD302" s="460"/>
      <c r="PSE302" s="460"/>
      <c r="PSH302" s="460"/>
      <c r="PSI302" s="460"/>
      <c r="PSJ302" s="460"/>
      <c r="PSK302" s="460"/>
      <c r="PSL302" s="460"/>
      <c r="PSM302" s="460"/>
      <c r="PSN302" s="467"/>
      <c r="PSO302" s="460"/>
      <c r="PSP302" s="460"/>
      <c r="PSQ302" s="460"/>
      <c r="PSR302" s="460"/>
      <c r="PSU302" s="460"/>
      <c r="PSV302" s="460"/>
      <c r="PSW302" s="460"/>
      <c r="PSX302" s="460"/>
      <c r="PSY302" s="460"/>
      <c r="PSZ302" s="460"/>
      <c r="PTA302" s="467"/>
      <c r="PTB302" s="460"/>
      <c r="PTC302" s="460"/>
      <c r="PTD302" s="460"/>
      <c r="PTE302" s="460"/>
      <c r="PTH302" s="460"/>
      <c r="PTI302" s="460"/>
      <c r="PTJ302" s="460"/>
      <c r="PTK302" s="460"/>
      <c r="PTL302" s="460"/>
      <c r="PTM302" s="460"/>
      <c r="PTN302" s="467"/>
      <c r="PTO302" s="460"/>
      <c r="PTP302" s="460"/>
      <c r="PTQ302" s="460"/>
      <c r="PTR302" s="460"/>
      <c r="PTU302" s="460"/>
      <c r="PTV302" s="460"/>
      <c r="PTW302" s="460"/>
      <c r="PTX302" s="460"/>
      <c r="PTY302" s="460"/>
      <c r="PTZ302" s="460"/>
      <c r="PUA302" s="467"/>
      <c r="PUB302" s="460"/>
      <c r="PUC302" s="460"/>
      <c r="PUD302" s="460"/>
      <c r="PUE302" s="460"/>
      <c r="PUH302" s="460"/>
      <c r="PUI302" s="460"/>
      <c r="PUJ302" s="460"/>
      <c r="PUK302" s="460"/>
      <c r="PUL302" s="460"/>
      <c r="PUM302" s="460"/>
      <c r="PUN302" s="467"/>
      <c r="PUO302" s="460"/>
      <c r="PUP302" s="460"/>
      <c r="PUQ302" s="460"/>
      <c r="PUR302" s="460"/>
      <c r="PUU302" s="460"/>
      <c r="PUV302" s="460"/>
      <c r="PUW302" s="460"/>
      <c r="PUX302" s="460"/>
      <c r="PUY302" s="460"/>
      <c r="PUZ302" s="460"/>
      <c r="PVA302" s="467"/>
      <c r="PVB302" s="460"/>
      <c r="PVC302" s="460"/>
      <c r="PVD302" s="460"/>
      <c r="PVE302" s="460"/>
      <c r="PVH302" s="460"/>
      <c r="PVI302" s="460"/>
      <c r="PVJ302" s="460"/>
      <c r="PVK302" s="460"/>
      <c r="PVL302" s="460"/>
      <c r="PVM302" s="460"/>
      <c r="PVN302" s="467"/>
      <c r="PVO302" s="460"/>
      <c r="PVP302" s="460"/>
      <c r="PVQ302" s="460"/>
      <c r="PVR302" s="460"/>
      <c r="PVU302" s="460"/>
      <c r="PVV302" s="460"/>
      <c r="PVW302" s="460"/>
      <c r="PVX302" s="460"/>
      <c r="PVY302" s="460"/>
      <c r="PVZ302" s="460"/>
      <c r="PWA302" s="467"/>
      <c r="PWB302" s="460"/>
      <c r="PWC302" s="460"/>
      <c r="PWD302" s="460"/>
      <c r="PWE302" s="460"/>
      <c r="PWH302" s="460"/>
      <c r="PWI302" s="460"/>
      <c r="PWJ302" s="460"/>
      <c r="PWK302" s="460"/>
      <c r="PWL302" s="460"/>
      <c r="PWM302" s="460"/>
      <c r="PWN302" s="467"/>
      <c r="PWO302" s="460"/>
      <c r="PWP302" s="460"/>
      <c r="PWQ302" s="460"/>
      <c r="PWR302" s="460"/>
      <c r="PWU302" s="460"/>
      <c r="PWV302" s="460"/>
      <c r="PWW302" s="460"/>
      <c r="PWX302" s="460"/>
      <c r="PWY302" s="460"/>
      <c r="PWZ302" s="460"/>
      <c r="PXA302" s="467"/>
      <c r="PXB302" s="460"/>
      <c r="PXC302" s="460"/>
      <c r="PXD302" s="460"/>
      <c r="PXE302" s="460"/>
      <c r="PXH302" s="460"/>
      <c r="PXI302" s="460"/>
      <c r="PXJ302" s="460"/>
      <c r="PXK302" s="460"/>
      <c r="PXL302" s="460"/>
      <c r="PXM302" s="460"/>
      <c r="PXN302" s="467"/>
      <c r="PXO302" s="460"/>
      <c r="PXP302" s="460"/>
      <c r="PXQ302" s="460"/>
      <c r="PXR302" s="460"/>
      <c r="PXU302" s="460"/>
      <c r="PXV302" s="460"/>
      <c r="PXW302" s="460"/>
      <c r="PXX302" s="460"/>
      <c r="PXY302" s="460"/>
      <c r="PXZ302" s="460"/>
      <c r="PYA302" s="467"/>
      <c r="PYB302" s="460"/>
      <c r="PYC302" s="460"/>
      <c r="PYD302" s="460"/>
      <c r="PYE302" s="460"/>
      <c r="PYH302" s="460"/>
      <c r="PYI302" s="460"/>
      <c r="PYJ302" s="460"/>
      <c r="PYK302" s="460"/>
      <c r="PYL302" s="460"/>
      <c r="PYM302" s="460"/>
      <c r="PYN302" s="467"/>
      <c r="PYO302" s="460"/>
      <c r="PYP302" s="460"/>
      <c r="PYQ302" s="460"/>
      <c r="PYR302" s="460"/>
      <c r="PYU302" s="460"/>
      <c r="PYV302" s="460"/>
      <c r="PYW302" s="460"/>
      <c r="PYX302" s="460"/>
      <c r="PYY302" s="460"/>
      <c r="PYZ302" s="460"/>
      <c r="PZA302" s="467"/>
      <c r="PZB302" s="460"/>
      <c r="PZC302" s="460"/>
      <c r="PZD302" s="460"/>
      <c r="PZE302" s="460"/>
      <c r="PZH302" s="460"/>
      <c r="PZI302" s="460"/>
      <c r="PZJ302" s="460"/>
      <c r="PZK302" s="460"/>
      <c r="PZL302" s="460"/>
      <c r="PZM302" s="460"/>
      <c r="PZN302" s="467"/>
      <c r="PZO302" s="460"/>
      <c r="PZP302" s="460"/>
      <c r="PZQ302" s="460"/>
      <c r="PZR302" s="460"/>
      <c r="PZU302" s="460"/>
      <c r="PZV302" s="460"/>
      <c r="PZW302" s="460"/>
      <c r="PZX302" s="460"/>
      <c r="PZY302" s="460"/>
      <c r="PZZ302" s="460"/>
      <c r="QAA302" s="467"/>
      <c r="QAB302" s="460"/>
      <c r="QAC302" s="460"/>
      <c r="QAD302" s="460"/>
      <c r="QAE302" s="460"/>
      <c r="QAH302" s="460"/>
      <c r="QAI302" s="460"/>
      <c r="QAJ302" s="460"/>
      <c r="QAK302" s="460"/>
      <c r="QAL302" s="460"/>
      <c r="QAM302" s="460"/>
      <c r="QAN302" s="467"/>
      <c r="QAO302" s="460"/>
      <c r="QAP302" s="460"/>
      <c r="QAQ302" s="460"/>
      <c r="QAR302" s="460"/>
      <c r="QAU302" s="460"/>
      <c r="QAV302" s="460"/>
      <c r="QAW302" s="460"/>
      <c r="QAX302" s="460"/>
      <c r="QAY302" s="460"/>
      <c r="QAZ302" s="460"/>
      <c r="QBA302" s="467"/>
      <c r="QBB302" s="460"/>
      <c r="QBC302" s="460"/>
      <c r="QBD302" s="460"/>
      <c r="QBE302" s="460"/>
      <c r="QBH302" s="460"/>
      <c r="QBI302" s="460"/>
      <c r="QBJ302" s="460"/>
      <c r="QBK302" s="460"/>
      <c r="QBL302" s="460"/>
      <c r="QBM302" s="460"/>
      <c r="QBN302" s="467"/>
      <c r="QBO302" s="460"/>
      <c r="QBP302" s="460"/>
      <c r="QBQ302" s="460"/>
      <c r="QBR302" s="460"/>
      <c r="QBU302" s="460"/>
      <c r="QBV302" s="460"/>
      <c r="QBW302" s="460"/>
      <c r="QBX302" s="460"/>
      <c r="QBY302" s="460"/>
      <c r="QBZ302" s="460"/>
      <c r="QCA302" s="467"/>
      <c r="QCB302" s="460"/>
      <c r="QCC302" s="460"/>
      <c r="QCD302" s="460"/>
      <c r="QCE302" s="460"/>
      <c r="QCH302" s="460"/>
      <c r="QCI302" s="460"/>
      <c r="QCJ302" s="460"/>
      <c r="QCK302" s="460"/>
      <c r="QCL302" s="460"/>
      <c r="QCM302" s="460"/>
      <c r="QCN302" s="467"/>
      <c r="QCO302" s="460"/>
      <c r="QCP302" s="460"/>
      <c r="QCQ302" s="460"/>
      <c r="QCR302" s="460"/>
      <c r="QCU302" s="460"/>
      <c r="QCV302" s="460"/>
      <c r="QCW302" s="460"/>
      <c r="QCX302" s="460"/>
      <c r="QCY302" s="460"/>
      <c r="QCZ302" s="460"/>
      <c r="QDA302" s="467"/>
      <c r="QDB302" s="460"/>
      <c r="QDC302" s="460"/>
      <c r="QDD302" s="460"/>
      <c r="QDE302" s="460"/>
      <c r="QDH302" s="460"/>
      <c r="QDI302" s="460"/>
      <c r="QDJ302" s="460"/>
      <c r="QDK302" s="460"/>
      <c r="QDL302" s="460"/>
      <c r="QDM302" s="460"/>
      <c r="QDN302" s="467"/>
      <c r="QDO302" s="460"/>
      <c r="QDP302" s="460"/>
      <c r="QDQ302" s="460"/>
      <c r="QDR302" s="460"/>
      <c r="QDU302" s="460"/>
      <c r="QDV302" s="460"/>
      <c r="QDW302" s="460"/>
      <c r="QDX302" s="460"/>
      <c r="QDY302" s="460"/>
      <c r="QDZ302" s="460"/>
      <c r="QEA302" s="467"/>
      <c r="QEB302" s="460"/>
      <c r="QEC302" s="460"/>
      <c r="QED302" s="460"/>
      <c r="QEE302" s="460"/>
      <c r="QEH302" s="460"/>
      <c r="QEI302" s="460"/>
      <c r="QEJ302" s="460"/>
      <c r="QEK302" s="460"/>
      <c r="QEL302" s="460"/>
      <c r="QEM302" s="460"/>
      <c r="QEN302" s="467"/>
      <c r="QEO302" s="460"/>
      <c r="QEP302" s="460"/>
      <c r="QEQ302" s="460"/>
      <c r="QER302" s="460"/>
      <c r="QEU302" s="460"/>
      <c r="QEV302" s="460"/>
      <c r="QEW302" s="460"/>
      <c r="QEX302" s="460"/>
      <c r="QEY302" s="460"/>
      <c r="QEZ302" s="460"/>
      <c r="QFA302" s="467"/>
      <c r="QFB302" s="460"/>
      <c r="QFC302" s="460"/>
      <c r="QFD302" s="460"/>
      <c r="QFE302" s="460"/>
      <c r="QFH302" s="460"/>
      <c r="QFI302" s="460"/>
      <c r="QFJ302" s="460"/>
      <c r="QFK302" s="460"/>
      <c r="QFL302" s="460"/>
      <c r="QFM302" s="460"/>
      <c r="QFN302" s="467"/>
      <c r="QFO302" s="460"/>
      <c r="QFP302" s="460"/>
      <c r="QFQ302" s="460"/>
      <c r="QFR302" s="460"/>
      <c r="QFU302" s="460"/>
      <c r="QFV302" s="460"/>
      <c r="QFW302" s="460"/>
      <c r="QFX302" s="460"/>
      <c r="QFY302" s="460"/>
      <c r="QFZ302" s="460"/>
      <c r="QGA302" s="467"/>
      <c r="QGB302" s="460"/>
      <c r="QGC302" s="460"/>
      <c r="QGD302" s="460"/>
      <c r="QGE302" s="460"/>
      <c r="QGH302" s="460"/>
      <c r="QGI302" s="460"/>
      <c r="QGJ302" s="460"/>
      <c r="QGK302" s="460"/>
      <c r="QGL302" s="460"/>
      <c r="QGM302" s="460"/>
      <c r="QGN302" s="467"/>
      <c r="QGO302" s="460"/>
      <c r="QGP302" s="460"/>
      <c r="QGQ302" s="460"/>
      <c r="QGR302" s="460"/>
      <c r="QGU302" s="460"/>
      <c r="QGV302" s="460"/>
      <c r="QGW302" s="460"/>
      <c r="QGX302" s="460"/>
      <c r="QGY302" s="460"/>
      <c r="QGZ302" s="460"/>
      <c r="QHA302" s="467"/>
      <c r="QHB302" s="460"/>
      <c r="QHC302" s="460"/>
      <c r="QHD302" s="460"/>
      <c r="QHE302" s="460"/>
      <c r="QHH302" s="460"/>
      <c r="QHI302" s="460"/>
      <c r="QHJ302" s="460"/>
      <c r="QHK302" s="460"/>
      <c r="QHL302" s="460"/>
      <c r="QHM302" s="460"/>
      <c r="QHN302" s="467"/>
      <c r="QHO302" s="460"/>
      <c r="QHP302" s="460"/>
      <c r="QHQ302" s="460"/>
      <c r="QHR302" s="460"/>
      <c r="QHU302" s="460"/>
      <c r="QHV302" s="460"/>
      <c r="QHW302" s="460"/>
      <c r="QHX302" s="460"/>
      <c r="QHY302" s="460"/>
      <c r="QHZ302" s="460"/>
      <c r="QIA302" s="467"/>
      <c r="QIB302" s="460"/>
      <c r="QIC302" s="460"/>
      <c r="QID302" s="460"/>
      <c r="QIE302" s="460"/>
      <c r="QIH302" s="460"/>
      <c r="QII302" s="460"/>
      <c r="QIJ302" s="460"/>
      <c r="QIK302" s="460"/>
      <c r="QIL302" s="460"/>
      <c r="QIM302" s="460"/>
      <c r="QIN302" s="467"/>
      <c r="QIO302" s="460"/>
      <c r="QIP302" s="460"/>
      <c r="QIQ302" s="460"/>
      <c r="QIR302" s="460"/>
      <c r="QIU302" s="460"/>
      <c r="QIV302" s="460"/>
      <c r="QIW302" s="460"/>
      <c r="QIX302" s="460"/>
      <c r="QIY302" s="460"/>
      <c r="QIZ302" s="460"/>
      <c r="QJA302" s="467"/>
      <c r="QJB302" s="460"/>
      <c r="QJC302" s="460"/>
      <c r="QJD302" s="460"/>
      <c r="QJE302" s="460"/>
      <c r="QJH302" s="460"/>
      <c r="QJI302" s="460"/>
      <c r="QJJ302" s="460"/>
      <c r="QJK302" s="460"/>
      <c r="QJL302" s="460"/>
      <c r="QJM302" s="460"/>
      <c r="QJN302" s="467"/>
      <c r="QJO302" s="460"/>
      <c r="QJP302" s="460"/>
      <c r="QJQ302" s="460"/>
      <c r="QJR302" s="460"/>
      <c r="QJU302" s="460"/>
      <c r="QJV302" s="460"/>
      <c r="QJW302" s="460"/>
      <c r="QJX302" s="460"/>
      <c r="QJY302" s="460"/>
      <c r="QJZ302" s="460"/>
      <c r="QKA302" s="467"/>
      <c r="QKB302" s="460"/>
      <c r="QKC302" s="460"/>
      <c r="QKD302" s="460"/>
      <c r="QKE302" s="460"/>
      <c r="QKH302" s="460"/>
      <c r="QKI302" s="460"/>
      <c r="QKJ302" s="460"/>
      <c r="QKK302" s="460"/>
      <c r="QKL302" s="460"/>
      <c r="QKM302" s="460"/>
      <c r="QKN302" s="467"/>
      <c r="QKO302" s="460"/>
      <c r="QKP302" s="460"/>
      <c r="QKQ302" s="460"/>
      <c r="QKR302" s="460"/>
      <c r="QKU302" s="460"/>
      <c r="QKV302" s="460"/>
      <c r="QKW302" s="460"/>
      <c r="QKX302" s="460"/>
      <c r="QKY302" s="460"/>
      <c r="QKZ302" s="460"/>
      <c r="QLA302" s="467"/>
      <c r="QLB302" s="460"/>
      <c r="QLC302" s="460"/>
      <c r="QLD302" s="460"/>
      <c r="QLE302" s="460"/>
      <c r="QLH302" s="460"/>
      <c r="QLI302" s="460"/>
      <c r="QLJ302" s="460"/>
      <c r="QLK302" s="460"/>
      <c r="QLL302" s="460"/>
      <c r="QLM302" s="460"/>
      <c r="QLN302" s="467"/>
      <c r="QLO302" s="460"/>
      <c r="QLP302" s="460"/>
      <c r="QLQ302" s="460"/>
      <c r="QLR302" s="460"/>
      <c r="QLU302" s="460"/>
      <c r="QLV302" s="460"/>
      <c r="QLW302" s="460"/>
      <c r="QLX302" s="460"/>
      <c r="QLY302" s="460"/>
      <c r="QLZ302" s="460"/>
      <c r="QMA302" s="467"/>
      <c r="QMB302" s="460"/>
      <c r="QMC302" s="460"/>
      <c r="QMD302" s="460"/>
      <c r="QME302" s="460"/>
      <c r="QMH302" s="460"/>
      <c r="QMI302" s="460"/>
      <c r="QMJ302" s="460"/>
      <c r="QMK302" s="460"/>
      <c r="QML302" s="460"/>
      <c r="QMM302" s="460"/>
      <c r="QMN302" s="467"/>
      <c r="QMO302" s="460"/>
      <c r="QMP302" s="460"/>
      <c r="QMQ302" s="460"/>
      <c r="QMR302" s="460"/>
      <c r="QMU302" s="460"/>
      <c r="QMV302" s="460"/>
      <c r="QMW302" s="460"/>
      <c r="QMX302" s="460"/>
      <c r="QMY302" s="460"/>
      <c r="QMZ302" s="460"/>
      <c r="QNA302" s="467"/>
      <c r="QNB302" s="460"/>
      <c r="QNC302" s="460"/>
      <c r="QND302" s="460"/>
      <c r="QNE302" s="460"/>
      <c r="QNH302" s="460"/>
      <c r="QNI302" s="460"/>
      <c r="QNJ302" s="460"/>
      <c r="QNK302" s="460"/>
      <c r="QNL302" s="460"/>
      <c r="QNM302" s="460"/>
      <c r="QNN302" s="467"/>
      <c r="QNO302" s="460"/>
      <c r="QNP302" s="460"/>
      <c r="QNQ302" s="460"/>
      <c r="QNR302" s="460"/>
      <c r="QNU302" s="460"/>
      <c r="QNV302" s="460"/>
      <c r="QNW302" s="460"/>
      <c r="QNX302" s="460"/>
      <c r="QNY302" s="460"/>
      <c r="QNZ302" s="460"/>
      <c r="QOA302" s="467"/>
      <c r="QOB302" s="460"/>
      <c r="QOC302" s="460"/>
      <c r="QOD302" s="460"/>
      <c r="QOE302" s="460"/>
      <c r="QOH302" s="460"/>
      <c r="QOI302" s="460"/>
      <c r="QOJ302" s="460"/>
      <c r="QOK302" s="460"/>
      <c r="QOL302" s="460"/>
      <c r="QOM302" s="460"/>
      <c r="QON302" s="467"/>
      <c r="QOO302" s="460"/>
      <c r="QOP302" s="460"/>
      <c r="QOQ302" s="460"/>
      <c r="QOR302" s="460"/>
      <c r="QOU302" s="460"/>
      <c r="QOV302" s="460"/>
      <c r="QOW302" s="460"/>
      <c r="QOX302" s="460"/>
      <c r="QOY302" s="460"/>
      <c r="QOZ302" s="460"/>
      <c r="QPA302" s="467"/>
      <c r="QPB302" s="460"/>
      <c r="QPC302" s="460"/>
      <c r="QPD302" s="460"/>
      <c r="QPE302" s="460"/>
      <c r="QPH302" s="460"/>
      <c r="QPI302" s="460"/>
      <c r="QPJ302" s="460"/>
      <c r="QPK302" s="460"/>
      <c r="QPL302" s="460"/>
      <c r="QPM302" s="460"/>
      <c r="QPN302" s="467"/>
      <c r="QPO302" s="460"/>
      <c r="QPP302" s="460"/>
      <c r="QPQ302" s="460"/>
      <c r="QPR302" s="460"/>
      <c r="QPU302" s="460"/>
      <c r="QPV302" s="460"/>
      <c r="QPW302" s="460"/>
      <c r="QPX302" s="460"/>
      <c r="QPY302" s="460"/>
      <c r="QPZ302" s="460"/>
      <c r="QQA302" s="467"/>
      <c r="QQB302" s="460"/>
      <c r="QQC302" s="460"/>
      <c r="QQD302" s="460"/>
      <c r="QQE302" s="460"/>
      <c r="QQH302" s="460"/>
      <c r="QQI302" s="460"/>
      <c r="QQJ302" s="460"/>
      <c r="QQK302" s="460"/>
      <c r="QQL302" s="460"/>
      <c r="QQM302" s="460"/>
      <c r="QQN302" s="467"/>
      <c r="QQO302" s="460"/>
      <c r="QQP302" s="460"/>
      <c r="QQQ302" s="460"/>
      <c r="QQR302" s="460"/>
      <c r="QQU302" s="460"/>
      <c r="QQV302" s="460"/>
      <c r="QQW302" s="460"/>
      <c r="QQX302" s="460"/>
      <c r="QQY302" s="460"/>
      <c r="QQZ302" s="460"/>
      <c r="QRA302" s="467"/>
      <c r="QRB302" s="460"/>
      <c r="QRC302" s="460"/>
      <c r="QRD302" s="460"/>
      <c r="QRE302" s="460"/>
      <c r="QRH302" s="460"/>
      <c r="QRI302" s="460"/>
      <c r="QRJ302" s="460"/>
      <c r="QRK302" s="460"/>
      <c r="QRL302" s="460"/>
      <c r="QRM302" s="460"/>
      <c r="QRN302" s="467"/>
      <c r="QRO302" s="460"/>
      <c r="QRP302" s="460"/>
      <c r="QRQ302" s="460"/>
      <c r="QRR302" s="460"/>
      <c r="QRU302" s="460"/>
      <c r="QRV302" s="460"/>
      <c r="QRW302" s="460"/>
      <c r="QRX302" s="460"/>
      <c r="QRY302" s="460"/>
      <c r="QRZ302" s="460"/>
      <c r="QSA302" s="467"/>
      <c r="QSB302" s="460"/>
      <c r="QSC302" s="460"/>
      <c r="QSD302" s="460"/>
      <c r="QSE302" s="460"/>
      <c r="QSH302" s="460"/>
      <c r="QSI302" s="460"/>
      <c r="QSJ302" s="460"/>
      <c r="QSK302" s="460"/>
      <c r="QSL302" s="460"/>
      <c r="QSM302" s="460"/>
      <c r="QSN302" s="467"/>
      <c r="QSO302" s="460"/>
      <c r="QSP302" s="460"/>
      <c r="QSQ302" s="460"/>
      <c r="QSR302" s="460"/>
      <c r="QSU302" s="460"/>
      <c r="QSV302" s="460"/>
      <c r="QSW302" s="460"/>
      <c r="QSX302" s="460"/>
      <c r="QSY302" s="460"/>
      <c r="QSZ302" s="460"/>
      <c r="QTA302" s="467"/>
      <c r="QTB302" s="460"/>
      <c r="QTC302" s="460"/>
      <c r="QTD302" s="460"/>
      <c r="QTE302" s="460"/>
      <c r="QTH302" s="460"/>
      <c r="QTI302" s="460"/>
      <c r="QTJ302" s="460"/>
      <c r="QTK302" s="460"/>
      <c r="QTL302" s="460"/>
      <c r="QTM302" s="460"/>
      <c r="QTN302" s="467"/>
      <c r="QTO302" s="460"/>
      <c r="QTP302" s="460"/>
      <c r="QTQ302" s="460"/>
      <c r="QTR302" s="460"/>
      <c r="QTU302" s="460"/>
      <c r="QTV302" s="460"/>
      <c r="QTW302" s="460"/>
      <c r="QTX302" s="460"/>
      <c r="QTY302" s="460"/>
      <c r="QTZ302" s="460"/>
      <c r="QUA302" s="467"/>
      <c r="QUB302" s="460"/>
      <c r="QUC302" s="460"/>
      <c r="QUD302" s="460"/>
      <c r="QUE302" s="460"/>
      <c r="QUH302" s="460"/>
      <c r="QUI302" s="460"/>
      <c r="QUJ302" s="460"/>
      <c r="QUK302" s="460"/>
      <c r="QUL302" s="460"/>
      <c r="QUM302" s="460"/>
      <c r="QUN302" s="467"/>
      <c r="QUO302" s="460"/>
      <c r="QUP302" s="460"/>
      <c r="QUQ302" s="460"/>
      <c r="QUR302" s="460"/>
      <c r="QUU302" s="460"/>
      <c r="QUV302" s="460"/>
      <c r="QUW302" s="460"/>
      <c r="QUX302" s="460"/>
      <c r="QUY302" s="460"/>
      <c r="QUZ302" s="460"/>
      <c r="QVA302" s="467"/>
      <c r="QVB302" s="460"/>
      <c r="QVC302" s="460"/>
      <c r="QVD302" s="460"/>
      <c r="QVE302" s="460"/>
      <c r="QVH302" s="460"/>
      <c r="QVI302" s="460"/>
      <c r="QVJ302" s="460"/>
      <c r="QVK302" s="460"/>
      <c r="QVL302" s="460"/>
      <c r="QVM302" s="460"/>
      <c r="QVN302" s="467"/>
      <c r="QVO302" s="460"/>
      <c r="QVP302" s="460"/>
      <c r="QVQ302" s="460"/>
      <c r="QVR302" s="460"/>
      <c r="QVU302" s="460"/>
      <c r="QVV302" s="460"/>
      <c r="QVW302" s="460"/>
      <c r="QVX302" s="460"/>
      <c r="QVY302" s="460"/>
      <c r="QVZ302" s="460"/>
      <c r="QWA302" s="467"/>
      <c r="QWB302" s="460"/>
      <c r="QWC302" s="460"/>
      <c r="QWD302" s="460"/>
      <c r="QWE302" s="460"/>
      <c r="QWH302" s="460"/>
      <c r="QWI302" s="460"/>
      <c r="QWJ302" s="460"/>
      <c r="QWK302" s="460"/>
      <c r="QWL302" s="460"/>
      <c r="QWM302" s="460"/>
      <c r="QWN302" s="467"/>
      <c r="QWO302" s="460"/>
      <c r="QWP302" s="460"/>
      <c r="QWQ302" s="460"/>
      <c r="QWR302" s="460"/>
      <c r="QWU302" s="460"/>
      <c r="QWV302" s="460"/>
      <c r="QWW302" s="460"/>
      <c r="QWX302" s="460"/>
      <c r="QWY302" s="460"/>
      <c r="QWZ302" s="460"/>
      <c r="QXA302" s="467"/>
      <c r="QXB302" s="460"/>
      <c r="QXC302" s="460"/>
      <c r="QXD302" s="460"/>
      <c r="QXE302" s="460"/>
      <c r="QXH302" s="460"/>
      <c r="QXI302" s="460"/>
      <c r="QXJ302" s="460"/>
      <c r="QXK302" s="460"/>
      <c r="QXL302" s="460"/>
      <c r="QXM302" s="460"/>
      <c r="QXN302" s="467"/>
      <c r="QXO302" s="460"/>
      <c r="QXP302" s="460"/>
      <c r="QXQ302" s="460"/>
      <c r="QXR302" s="460"/>
      <c r="QXU302" s="460"/>
      <c r="QXV302" s="460"/>
      <c r="QXW302" s="460"/>
      <c r="QXX302" s="460"/>
      <c r="QXY302" s="460"/>
      <c r="QXZ302" s="460"/>
      <c r="QYA302" s="467"/>
      <c r="QYB302" s="460"/>
      <c r="QYC302" s="460"/>
      <c r="QYD302" s="460"/>
      <c r="QYE302" s="460"/>
      <c r="QYH302" s="460"/>
      <c r="QYI302" s="460"/>
      <c r="QYJ302" s="460"/>
      <c r="QYK302" s="460"/>
      <c r="QYL302" s="460"/>
      <c r="QYM302" s="460"/>
      <c r="QYN302" s="467"/>
      <c r="QYO302" s="460"/>
      <c r="QYP302" s="460"/>
      <c r="QYQ302" s="460"/>
      <c r="QYR302" s="460"/>
      <c r="QYU302" s="460"/>
      <c r="QYV302" s="460"/>
      <c r="QYW302" s="460"/>
      <c r="QYX302" s="460"/>
      <c r="QYY302" s="460"/>
      <c r="QYZ302" s="460"/>
      <c r="QZA302" s="467"/>
      <c r="QZB302" s="460"/>
      <c r="QZC302" s="460"/>
      <c r="QZD302" s="460"/>
      <c r="QZE302" s="460"/>
      <c r="QZH302" s="460"/>
      <c r="QZI302" s="460"/>
      <c r="QZJ302" s="460"/>
      <c r="QZK302" s="460"/>
      <c r="QZL302" s="460"/>
      <c r="QZM302" s="460"/>
      <c r="QZN302" s="467"/>
      <c r="QZO302" s="460"/>
      <c r="QZP302" s="460"/>
      <c r="QZQ302" s="460"/>
      <c r="QZR302" s="460"/>
      <c r="QZU302" s="460"/>
      <c r="QZV302" s="460"/>
      <c r="QZW302" s="460"/>
      <c r="QZX302" s="460"/>
      <c r="QZY302" s="460"/>
      <c r="QZZ302" s="460"/>
      <c r="RAA302" s="467"/>
      <c r="RAB302" s="460"/>
      <c r="RAC302" s="460"/>
      <c r="RAD302" s="460"/>
      <c r="RAE302" s="460"/>
      <c r="RAH302" s="460"/>
      <c r="RAI302" s="460"/>
      <c r="RAJ302" s="460"/>
      <c r="RAK302" s="460"/>
      <c r="RAL302" s="460"/>
      <c r="RAM302" s="460"/>
      <c r="RAN302" s="467"/>
      <c r="RAO302" s="460"/>
      <c r="RAP302" s="460"/>
      <c r="RAQ302" s="460"/>
      <c r="RAR302" s="460"/>
      <c r="RAU302" s="460"/>
      <c r="RAV302" s="460"/>
      <c r="RAW302" s="460"/>
      <c r="RAX302" s="460"/>
      <c r="RAY302" s="460"/>
      <c r="RAZ302" s="460"/>
      <c r="RBA302" s="467"/>
      <c r="RBB302" s="460"/>
      <c r="RBC302" s="460"/>
      <c r="RBD302" s="460"/>
      <c r="RBE302" s="460"/>
      <c r="RBH302" s="460"/>
      <c r="RBI302" s="460"/>
      <c r="RBJ302" s="460"/>
      <c r="RBK302" s="460"/>
      <c r="RBL302" s="460"/>
      <c r="RBM302" s="460"/>
      <c r="RBN302" s="467"/>
      <c r="RBO302" s="460"/>
      <c r="RBP302" s="460"/>
      <c r="RBQ302" s="460"/>
      <c r="RBR302" s="460"/>
      <c r="RBU302" s="460"/>
      <c r="RBV302" s="460"/>
      <c r="RBW302" s="460"/>
      <c r="RBX302" s="460"/>
      <c r="RBY302" s="460"/>
      <c r="RBZ302" s="460"/>
      <c r="RCA302" s="467"/>
      <c r="RCB302" s="460"/>
      <c r="RCC302" s="460"/>
      <c r="RCD302" s="460"/>
      <c r="RCE302" s="460"/>
      <c r="RCH302" s="460"/>
      <c r="RCI302" s="460"/>
      <c r="RCJ302" s="460"/>
      <c r="RCK302" s="460"/>
      <c r="RCL302" s="460"/>
      <c r="RCM302" s="460"/>
      <c r="RCN302" s="467"/>
      <c r="RCO302" s="460"/>
      <c r="RCP302" s="460"/>
      <c r="RCQ302" s="460"/>
      <c r="RCR302" s="460"/>
      <c r="RCU302" s="460"/>
      <c r="RCV302" s="460"/>
      <c r="RCW302" s="460"/>
      <c r="RCX302" s="460"/>
      <c r="RCY302" s="460"/>
      <c r="RCZ302" s="460"/>
      <c r="RDA302" s="467"/>
      <c r="RDB302" s="460"/>
      <c r="RDC302" s="460"/>
      <c r="RDD302" s="460"/>
      <c r="RDE302" s="460"/>
      <c r="RDH302" s="460"/>
      <c r="RDI302" s="460"/>
      <c r="RDJ302" s="460"/>
      <c r="RDK302" s="460"/>
      <c r="RDL302" s="460"/>
      <c r="RDM302" s="460"/>
      <c r="RDN302" s="467"/>
      <c r="RDO302" s="460"/>
      <c r="RDP302" s="460"/>
      <c r="RDQ302" s="460"/>
      <c r="RDR302" s="460"/>
      <c r="RDU302" s="460"/>
      <c r="RDV302" s="460"/>
      <c r="RDW302" s="460"/>
      <c r="RDX302" s="460"/>
      <c r="RDY302" s="460"/>
      <c r="RDZ302" s="460"/>
      <c r="REA302" s="467"/>
      <c r="REB302" s="460"/>
      <c r="REC302" s="460"/>
      <c r="RED302" s="460"/>
      <c r="REE302" s="460"/>
      <c r="REH302" s="460"/>
      <c r="REI302" s="460"/>
      <c r="REJ302" s="460"/>
      <c r="REK302" s="460"/>
      <c r="REL302" s="460"/>
      <c r="REM302" s="460"/>
      <c r="REN302" s="467"/>
      <c r="REO302" s="460"/>
      <c r="REP302" s="460"/>
      <c r="REQ302" s="460"/>
      <c r="RER302" s="460"/>
      <c r="REU302" s="460"/>
      <c r="REV302" s="460"/>
      <c r="REW302" s="460"/>
      <c r="REX302" s="460"/>
      <c r="REY302" s="460"/>
      <c r="REZ302" s="460"/>
      <c r="RFA302" s="467"/>
      <c r="RFB302" s="460"/>
      <c r="RFC302" s="460"/>
      <c r="RFD302" s="460"/>
      <c r="RFE302" s="460"/>
      <c r="RFH302" s="460"/>
      <c r="RFI302" s="460"/>
      <c r="RFJ302" s="460"/>
      <c r="RFK302" s="460"/>
      <c r="RFL302" s="460"/>
      <c r="RFM302" s="460"/>
      <c r="RFN302" s="467"/>
      <c r="RFO302" s="460"/>
      <c r="RFP302" s="460"/>
      <c r="RFQ302" s="460"/>
      <c r="RFR302" s="460"/>
      <c r="RFU302" s="460"/>
      <c r="RFV302" s="460"/>
      <c r="RFW302" s="460"/>
      <c r="RFX302" s="460"/>
      <c r="RFY302" s="460"/>
      <c r="RFZ302" s="460"/>
      <c r="RGA302" s="467"/>
      <c r="RGB302" s="460"/>
      <c r="RGC302" s="460"/>
      <c r="RGD302" s="460"/>
      <c r="RGE302" s="460"/>
      <c r="RGH302" s="460"/>
      <c r="RGI302" s="460"/>
      <c r="RGJ302" s="460"/>
      <c r="RGK302" s="460"/>
      <c r="RGL302" s="460"/>
      <c r="RGM302" s="460"/>
      <c r="RGN302" s="467"/>
      <c r="RGO302" s="460"/>
      <c r="RGP302" s="460"/>
      <c r="RGQ302" s="460"/>
      <c r="RGR302" s="460"/>
      <c r="RGU302" s="460"/>
      <c r="RGV302" s="460"/>
      <c r="RGW302" s="460"/>
      <c r="RGX302" s="460"/>
      <c r="RGY302" s="460"/>
      <c r="RGZ302" s="460"/>
      <c r="RHA302" s="467"/>
      <c r="RHB302" s="460"/>
      <c r="RHC302" s="460"/>
      <c r="RHD302" s="460"/>
      <c r="RHE302" s="460"/>
      <c r="RHH302" s="460"/>
      <c r="RHI302" s="460"/>
      <c r="RHJ302" s="460"/>
      <c r="RHK302" s="460"/>
      <c r="RHL302" s="460"/>
      <c r="RHM302" s="460"/>
      <c r="RHN302" s="467"/>
      <c r="RHO302" s="460"/>
      <c r="RHP302" s="460"/>
      <c r="RHQ302" s="460"/>
      <c r="RHR302" s="460"/>
      <c r="RHU302" s="460"/>
      <c r="RHV302" s="460"/>
      <c r="RHW302" s="460"/>
      <c r="RHX302" s="460"/>
      <c r="RHY302" s="460"/>
      <c r="RHZ302" s="460"/>
      <c r="RIA302" s="467"/>
      <c r="RIB302" s="460"/>
      <c r="RIC302" s="460"/>
      <c r="RID302" s="460"/>
      <c r="RIE302" s="460"/>
      <c r="RIH302" s="460"/>
      <c r="RII302" s="460"/>
      <c r="RIJ302" s="460"/>
      <c r="RIK302" s="460"/>
      <c r="RIL302" s="460"/>
      <c r="RIM302" s="460"/>
      <c r="RIN302" s="467"/>
      <c r="RIO302" s="460"/>
      <c r="RIP302" s="460"/>
      <c r="RIQ302" s="460"/>
      <c r="RIR302" s="460"/>
      <c r="RIU302" s="460"/>
      <c r="RIV302" s="460"/>
      <c r="RIW302" s="460"/>
      <c r="RIX302" s="460"/>
      <c r="RIY302" s="460"/>
      <c r="RIZ302" s="460"/>
      <c r="RJA302" s="467"/>
      <c r="RJB302" s="460"/>
      <c r="RJC302" s="460"/>
      <c r="RJD302" s="460"/>
      <c r="RJE302" s="460"/>
      <c r="RJH302" s="460"/>
      <c r="RJI302" s="460"/>
      <c r="RJJ302" s="460"/>
      <c r="RJK302" s="460"/>
      <c r="RJL302" s="460"/>
      <c r="RJM302" s="460"/>
      <c r="RJN302" s="467"/>
      <c r="RJO302" s="460"/>
      <c r="RJP302" s="460"/>
      <c r="RJQ302" s="460"/>
      <c r="RJR302" s="460"/>
      <c r="RJU302" s="460"/>
      <c r="RJV302" s="460"/>
      <c r="RJW302" s="460"/>
      <c r="RJX302" s="460"/>
      <c r="RJY302" s="460"/>
      <c r="RJZ302" s="460"/>
      <c r="RKA302" s="467"/>
      <c r="RKB302" s="460"/>
      <c r="RKC302" s="460"/>
      <c r="RKD302" s="460"/>
      <c r="RKE302" s="460"/>
      <c r="RKH302" s="460"/>
      <c r="RKI302" s="460"/>
      <c r="RKJ302" s="460"/>
      <c r="RKK302" s="460"/>
      <c r="RKL302" s="460"/>
      <c r="RKM302" s="460"/>
      <c r="RKN302" s="467"/>
      <c r="RKO302" s="460"/>
      <c r="RKP302" s="460"/>
      <c r="RKQ302" s="460"/>
      <c r="RKR302" s="460"/>
      <c r="RKU302" s="460"/>
      <c r="RKV302" s="460"/>
      <c r="RKW302" s="460"/>
      <c r="RKX302" s="460"/>
      <c r="RKY302" s="460"/>
      <c r="RKZ302" s="460"/>
      <c r="RLA302" s="467"/>
      <c r="RLB302" s="460"/>
      <c r="RLC302" s="460"/>
      <c r="RLD302" s="460"/>
      <c r="RLE302" s="460"/>
      <c r="RLH302" s="460"/>
      <c r="RLI302" s="460"/>
      <c r="RLJ302" s="460"/>
      <c r="RLK302" s="460"/>
      <c r="RLL302" s="460"/>
      <c r="RLM302" s="460"/>
      <c r="RLN302" s="467"/>
      <c r="RLO302" s="460"/>
      <c r="RLP302" s="460"/>
      <c r="RLQ302" s="460"/>
      <c r="RLR302" s="460"/>
      <c r="RLU302" s="460"/>
      <c r="RLV302" s="460"/>
      <c r="RLW302" s="460"/>
      <c r="RLX302" s="460"/>
      <c r="RLY302" s="460"/>
      <c r="RLZ302" s="460"/>
      <c r="RMA302" s="467"/>
      <c r="RMB302" s="460"/>
      <c r="RMC302" s="460"/>
      <c r="RMD302" s="460"/>
      <c r="RME302" s="460"/>
      <c r="RMH302" s="460"/>
      <c r="RMI302" s="460"/>
      <c r="RMJ302" s="460"/>
      <c r="RMK302" s="460"/>
      <c r="RML302" s="460"/>
      <c r="RMM302" s="460"/>
      <c r="RMN302" s="467"/>
      <c r="RMO302" s="460"/>
      <c r="RMP302" s="460"/>
      <c r="RMQ302" s="460"/>
      <c r="RMR302" s="460"/>
      <c r="RMU302" s="460"/>
      <c r="RMV302" s="460"/>
      <c r="RMW302" s="460"/>
      <c r="RMX302" s="460"/>
      <c r="RMY302" s="460"/>
      <c r="RMZ302" s="460"/>
      <c r="RNA302" s="467"/>
      <c r="RNB302" s="460"/>
      <c r="RNC302" s="460"/>
      <c r="RND302" s="460"/>
      <c r="RNE302" s="460"/>
      <c r="RNH302" s="460"/>
      <c r="RNI302" s="460"/>
      <c r="RNJ302" s="460"/>
      <c r="RNK302" s="460"/>
      <c r="RNL302" s="460"/>
      <c r="RNM302" s="460"/>
      <c r="RNN302" s="467"/>
      <c r="RNO302" s="460"/>
      <c r="RNP302" s="460"/>
      <c r="RNQ302" s="460"/>
      <c r="RNR302" s="460"/>
      <c r="RNU302" s="460"/>
      <c r="RNV302" s="460"/>
      <c r="RNW302" s="460"/>
      <c r="RNX302" s="460"/>
      <c r="RNY302" s="460"/>
      <c r="RNZ302" s="460"/>
      <c r="ROA302" s="467"/>
      <c r="ROB302" s="460"/>
      <c r="ROC302" s="460"/>
      <c r="ROD302" s="460"/>
      <c r="ROE302" s="460"/>
      <c r="ROH302" s="460"/>
      <c r="ROI302" s="460"/>
      <c r="ROJ302" s="460"/>
      <c r="ROK302" s="460"/>
      <c r="ROL302" s="460"/>
      <c r="ROM302" s="460"/>
      <c r="RON302" s="467"/>
      <c r="ROO302" s="460"/>
      <c r="ROP302" s="460"/>
      <c r="ROQ302" s="460"/>
      <c r="ROR302" s="460"/>
      <c r="ROU302" s="460"/>
      <c r="ROV302" s="460"/>
      <c r="ROW302" s="460"/>
      <c r="ROX302" s="460"/>
      <c r="ROY302" s="460"/>
      <c r="ROZ302" s="460"/>
      <c r="RPA302" s="467"/>
      <c r="RPB302" s="460"/>
      <c r="RPC302" s="460"/>
      <c r="RPD302" s="460"/>
      <c r="RPE302" s="460"/>
      <c r="RPH302" s="460"/>
      <c r="RPI302" s="460"/>
      <c r="RPJ302" s="460"/>
      <c r="RPK302" s="460"/>
      <c r="RPL302" s="460"/>
      <c r="RPM302" s="460"/>
      <c r="RPN302" s="467"/>
      <c r="RPO302" s="460"/>
      <c r="RPP302" s="460"/>
      <c r="RPQ302" s="460"/>
      <c r="RPR302" s="460"/>
      <c r="RPU302" s="460"/>
      <c r="RPV302" s="460"/>
      <c r="RPW302" s="460"/>
      <c r="RPX302" s="460"/>
      <c r="RPY302" s="460"/>
      <c r="RPZ302" s="460"/>
      <c r="RQA302" s="467"/>
      <c r="RQB302" s="460"/>
      <c r="RQC302" s="460"/>
      <c r="RQD302" s="460"/>
      <c r="RQE302" s="460"/>
      <c r="RQH302" s="460"/>
      <c r="RQI302" s="460"/>
      <c r="RQJ302" s="460"/>
      <c r="RQK302" s="460"/>
      <c r="RQL302" s="460"/>
      <c r="RQM302" s="460"/>
      <c r="RQN302" s="467"/>
      <c r="RQO302" s="460"/>
      <c r="RQP302" s="460"/>
      <c r="RQQ302" s="460"/>
      <c r="RQR302" s="460"/>
      <c r="RQU302" s="460"/>
      <c r="RQV302" s="460"/>
      <c r="RQW302" s="460"/>
      <c r="RQX302" s="460"/>
      <c r="RQY302" s="460"/>
      <c r="RQZ302" s="460"/>
      <c r="RRA302" s="467"/>
      <c r="RRB302" s="460"/>
      <c r="RRC302" s="460"/>
      <c r="RRD302" s="460"/>
      <c r="RRE302" s="460"/>
      <c r="RRH302" s="460"/>
      <c r="RRI302" s="460"/>
      <c r="RRJ302" s="460"/>
      <c r="RRK302" s="460"/>
      <c r="RRL302" s="460"/>
      <c r="RRM302" s="460"/>
      <c r="RRN302" s="467"/>
      <c r="RRO302" s="460"/>
      <c r="RRP302" s="460"/>
      <c r="RRQ302" s="460"/>
      <c r="RRR302" s="460"/>
      <c r="RRU302" s="460"/>
      <c r="RRV302" s="460"/>
      <c r="RRW302" s="460"/>
      <c r="RRX302" s="460"/>
      <c r="RRY302" s="460"/>
      <c r="RRZ302" s="460"/>
      <c r="RSA302" s="467"/>
      <c r="RSB302" s="460"/>
      <c r="RSC302" s="460"/>
      <c r="RSD302" s="460"/>
      <c r="RSE302" s="460"/>
      <c r="RSH302" s="460"/>
      <c r="RSI302" s="460"/>
      <c r="RSJ302" s="460"/>
      <c r="RSK302" s="460"/>
      <c r="RSL302" s="460"/>
      <c r="RSM302" s="460"/>
      <c r="RSN302" s="467"/>
      <c r="RSO302" s="460"/>
      <c r="RSP302" s="460"/>
      <c r="RSQ302" s="460"/>
      <c r="RSR302" s="460"/>
      <c r="RSU302" s="460"/>
      <c r="RSV302" s="460"/>
      <c r="RSW302" s="460"/>
      <c r="RSX302" s="460"/>
      <c r="RSY302" s="460"/>
      <c r="RSZ302" s="460"/>
      <c r="RTA302" s="467"/>
      <c r="RTB302" s="460"/>
      <c r="RTC302" s="460"/>
      <c r="RTD302" s="460"/>
      <c r="RTE302" s="460"/>
      <c r="RTH302" s="460"/>
      <c r="RTI302" s="460"/>
      <c r="RTJ302" s="460"/>
      <c r="RTK302" s="460"/>
      <c r="RTL302" s="460"/>
      <c r="RTM302" s="460"/>
      <c r="RTN302" s="467"/>
      <c r="RTO302" s="460"/>
      <c r="RTP302" s="460"/>
      <c r="RTQ302" s="460"/>
      <c r="RTR302" s="460"/>
      <c r="RTU302" s="460"/>
      <c r="RTV302" s="460"/>
      <c r="RTW302" s="460"/>
      <c r="RTX302" s="460"/>
      <c r="RTY302" s="460"/>
      <c r="RTZ302" s="460"/>
      <c r="RUA302" s="467"/>
      <c r="RUB302" s="460"/>
      <c r="RUC302" s="460"/>
      <c r="RUD302" s="460"/>
      <c r="RUE302" s="460"/>
      <c r="RUH302" s="460"/>
      <c r="RUI302" s="460"/>
      <c r="RUJ302" s="460"/>
      <c r="RUK302" s="460"/>
      <c r="RUL302" s="460"/>
      <c r="RUM302" s="460"/>
      <c r="RUN302" s="467"/>
      <c r="RUO302" s="460"/>
      <c r="RUP302" s="460"/>
      <c r="RUQ302" s="460"/>
      <c r="RUR302" s="460"/>
      <c r="RUU302" s="460"/>
      <c r="RUV302" s="460"/>
      <c r="RUW302" s="460"/>
      <c r="RUX302" s="460"/>
      <c r="RUY302" s="460"/>
      <c r="RUZ302" s="460"/>
      <c r="RVA302" s="467"/>
      <c r="RVB302" s="460"/>
      <c r="RVC302" s="460"/>
      <c r="RVD302" s="460"/>
      <c r="RVE302" s="460"/>
      <c r="RVH302" s="460"/>
      <c r="RVI302" s="460"/>
      <c r="RVJ302" s="460"/>
      <c r="RVK302" s="460"/>
      <c r="RVL302" s="460"/>
      <c r="RVM302" s="460"/>
      <c r="RVN302" s="467"/>
      <c r="RVO302" s="460"/>
      <c r="RVP302" s="460"/>
      <c r="RVQ302" s="460"/>
      <c r="RVR302" s="460"/>
      <c r="RVU302" s="460"/>
      <c r="RVV302" s="460"/>
      <c r="RVW302" s="460"/>
      <c r="RVX302" s="460"/>
      <c r="RVY302" s="460"/>
      <c r="RVZ302" s="460"/>
      <c r="RWA302" s="467"/>
      <c r="RWB302" s="460"/>
      <c r="RWC302" s="460"/>
      <c r="RWD302" s="460"/>
      <c r="RWE302" s="460"/>
      <c r="RWH302" s="460"/>
      <c r="RWI302" s="460"/>
      <c r="RWJ302" s="460"/>
      <c r="RWK302" s="460"/>
      <c r="RWL302" s="460"/>
      <c r="RWM302" s="460"/>
      <c r="RWN302" s="467"/>
      <c r="RWO302" s="460"/>
      <c r="RWP302" s="460"/>
      <c r="RWQ302" s="460"/>
      <c r="RWR302" s="460"/>
      <c r="RWU302" s="460"/>
      <c r="RWV302" s="460"/>
      <c r="RWW302" s="460"/>
      <c r="RWX302" s="460"/>
      <c r="RWY302" s="460"/>
      <c r="RWZ302" s="460"/>
      <c r="RXA302" s="467"/>
      <c r="RXB302" s="460"/>
      <c r="RXC302" s="460"/>
      <c r="RXD302" s="460"/>
      <c r="RXE302" s="460"/>
      <c r="RXH302" s="460"/>
      <c r="RXI302" s="460"/>
      <c r="RXJ302" s="460"/>
      <c r="RXK302" s="460"/>
      <c r="RXL302" s="460"/>
      <c r="RXM302" s="460"/>
      <c r="RXN302" s="467"/>
      <c r="RXO302" s="460"/>
      <c r="RXP302" s="460"/>
      <c r="RXQ302" s="460"/>
      <c r="RXR302" s="460"/>
      <c r="RXU302" s="460"/>
      <c r="RXV302" s="460"/>
      <c r="RXW302" s="460"/>
      <c r="RXX302" s="460"/>
      <c r="RXY302" s="460"/>
      <c r="RXZ302" s="460"/>
      <c r="RYA302" s="467"/>
      <c r="RYB302" s="460"/>
      <c r="RYC302" s="460"/>
      <c r="RYD302" s="460"/>
      <c r="RYE302" s="460"/>
      <c r="RYH302" s="460"/>
      <c r="RYI302" s="460"/>
      <c r="RYJ302" s="460"/>
      <c r="RYK302" s="460"/>
      <c r="RYL302" s="460"/>
      <c r="RYM302" s="460"/>
      <c r="RYN302" s="467"/>
      <c r="RYO302" s="460"/>
      <c r="RYP302" s="460"/>
      <c r="RYQ302" s="460"/>
      <c r="RYR302" s="460"/>
      <c r="RYU302" s="460"/>
      <c r="RYV302" s="460"/>
      <c r="RYW302" s="460"/>
      <c r="RYX302" s="460"/>
      <c r="RYY302" s="460"/>
      <c r="RYZ302" s="460"/>
      <c r="RZA302" s="467"/>
      <c r="RZB302" s="460"/>
      <c r="RZC302" s="460"/>
      <c r="RZD302" s="460"/>
      <c r="RZE302" s="460"/>
      <c r="RZH302" s="460"/>
      <c r="RZI302" s="460"/>
      <c r="RZJ302" s="460"/>
      <c r="RZK302" s="460"/>
      <c r="RZL302" s="460"/>
      <c r="RZM302" s="460"/>
      <c r="RZN302" s="467"/>
      <c r="RZO302" s="460"/>
      <c r="RZP302" s="460"/>
      <c r="RZQ302" s="460"/>
      <c r="RZR302" s="460"/>
      <c r="RZU302" s="460"/>
      <c r="RZV302" s="460"/>
      <c r="RZW302" s="460"/>
      <c r="RZX302" s="460"/>
      <c r="RZY302" s="460"/>
      <c r="RZZ302" s="460"/>
      <c r="SAA302" s="467"/>
      <c r="SAB302" s="460"/>
      <c r="SAC302" s="460"/>
      <c r="SAD302" s="460"/>
      <c r="SAE302" s="460"/>
      <c r="SAH302" s="460"/>
      <c r="SAI302" s="460"/>
      <c r="SAJ302" s="460"/>
      <c r="SAK302" s="460"/>
      <c r="SAL302" s="460"/>
      <c r="SAM302" s="460"/>
      <c r="SAN302" s="467"/>
      <c r="SAO302" s="460"/>
      <c r="SAP302" s="460"/>
      <c r="SAQ302" s="460"/>
      <c r="SAR302" s="460"/>
      <c r="SAU302" s="460"/>
      <c r="SAV302" s="460"/>
      <c r="SAW302" s="460"/>
      <c r="SAX302" s="460"/>
      <c r="SAY302" s="460"/>
      <c r="SAZ302" s="460"/>
      <c r="SBA302" s="467"/>
      <c r="SBB302" s="460"/>
      <c r="SBC302" s="460"/>
      <c r="SBD302" s="460"/>
      <c r="SBE302" s="460"/>
      <c r="SBH302" s="460"/>
      <c r="SBI302" s="460"/>
      <c r="SBJ302" s="460"/>
      <c r="SBK302" s="460"/>
      <c r="SBL302" s="460"/>
      <c r="SBM302" s="460"/>
      <c r="SBN302" s="467"/>
      <c r="SBO302" s="460"/>
      <c r="SBP302" s="460"/>
      <c r="SBQ302" s="460"/>
      <c r="SBR302" s="460"/>
      <c r="SBU302" s="460"/>
      <c r="SBV302" s="460"/>
      <c r="SBW302" s="460"/>
      <c r="SBX302" s="460"/>
      <c r="SBY302" s="460"/>
      <c r="SBZ302" s="460"/>
      <c r="SCA302" s="467"/>
      <c r="SCB302" s="460"/>
      <c r="SCC302" s="460"/>
      <c r="SCD302" s="460"/>
      <c r="SCE302" s="460"/>
      <c r="SCH302" s="460"/>
      <c r="SCI302" s="460"/>
      <c r="SCJ302" s="460"/>
      <c r="SCK302" s="460"/>
      <c r="SCL302" s="460"/>
      <c r="SCM302" s="460"/>
      <c r="SCN302" s="467"/>
      <c r="SCO302" s="460"/>
      <c r="SCP302" s="460"/>
      <c r="SCQ302" s="460"/>
      <c r="SCR302" s="460"/>
      <c r="SCU302" s="460"/>
      <c r="SCV302" s="460"/>
      <c r="SCW302" s="460"/>
      <c r="SCX302" s="460"/>
      <c r="SCY302" s="460"/>
      <c r="SCZ302" s="460"/>
      <c r="SDA302" s="467"/>
      <c r="SDB302" s="460"/>
      <c r="SDC302" s="460"/>
      <c r="SDD302" s="460"/>
      <c r="SDE302" s="460"/>
      <c r="SDH302" s="460"/>
      <c r="SDI302" s="460"/>
      <c r="SDJ302" s="460"/>
      <c r="SDK302" s="460"/>
      <c r="SDL302" s="460"/>
      <c r="SDM302" s="460"/>
      <c r="SDN302" s="467"/>
      <c r="SDO302" s="460"/>
      <c r="SDP302" s="460"/>
      <c r="SDQ302" s="460"/>
      <c r="SDR302" s="460"/>
      <c r="SDU302" s="460"/>
      <c r="SDV302" s="460"/>
      <c r="SDW302" s="460"/>
      <c r="SDX302" s="460"/>
      <c r="SDY302" s="460"/>
      <c r="SDZ302" s="460"/>
      <c r="SEA302" s="467"/>
      <c r="SEB302" s="460"/>
      <c r="SEC302" s="460"/>
      <c r="SED302" s="460"/>
      <c r="SEE302" s="460"/>
      <c r="SEH302" s="460"/>
      <c r="SEI302" s="460"/>
      <c r="SEJ302" s="460"/>
      <c r="SEK302" s="460"/>
      <c r="SEL302" s="460"/>
      <c r="SEM302" s="460"/>
      <c r="SEN302" s="467"/>
      <c r="SEO302" s="460"/>
      <c r="SEP302" s="460"/>
      <c r="SEQ302" s="460"/>
      <c r="SER302" s="460"/>
      <c r="SEU302" s="460"/>
      <c r="SEV302" s="460"/>
      <c r="SEW302" s="460"/>
      <c r="SEX302" s="460"/>
      <c r="SEY302" s="460"/>
      <c r="SEZ302" s="460"/>
      <c r="SFA302" s="467"/>
      <c r="SFB302" s="460"/>
      <c r="SFC302" s="460"/>
      <c r="SFD302" s="460"/>
      <c r="SFE302" s="460"/>
      <c r="SFH302" s="460"/>
      <c r="SFI302" s="460"/>
      <c r="SFJ302" s="460"/>
      <c r="SFK302" s="460"/>
      <c r="SFL302" s="460"/>
      <c r="SFM302" s="460"/>
      <c r="SFN302" s="467"/>
      <c r="SFO302" s="460"/>
      <c r="SFP302" s="460"/>
      <c r="SFQ302" s="460"/>
      <c r="SFR302" s="460"/>
      <c r="SFU302" s="460"/>
      <c r="SFV302" s="460"/>
      <c r="SFW302" s="460"/>
      <c r="SFX302" s="460"/>
      <c r="SFY302" s="460"/>
      <c r="SFZ302" s="460"/>
      <c r="SGA302" s="467"/>
      <c r="SGB302" s="460"/>
      <c r="SGC302" s="460"/>
      <c r="SGD302" s="460"/>
      <c r="SGE302" s="460"/>
      <c r="SGH302" s="460"/>
      <c r="SGI302" s="460"/>
      <c r="SGJ302" s="460"/>
      <c r="SGK302" s="460"/>
      <c r="SGL302" s="460"/>
      <c r="SGM302" s="460"/>
      <c r="SGN302" s="467"/>
      <c r="SGO302" s="460"/>
      <c r="SGP302" s="460"/>
      <c r="SGQ302" s="460"/>
      <c r="SGR302" s="460"/>
      <c r="SGU302" s="460"/>
      <c r="SGV302" s="460"/>
      <c r="SGW302" s="460"/>
      <c r="SGX302" s="460"/>
      <c r="SGY302" s="460"/>
      <c r="SGZ302" s="460"/>
      <c r="SHA302" s="467"/>
      <c r="SHB302" s="460"/>
      <c r="SHC302" s="460"/>
      <c r="SHD302" s="460"/>
      <c r="SHE302" s="460"/>
      <c r="SHH302" s="460"/>
      <c r="SHI302" s="460"/>
      <c r="SHJ302" s="460"/>
      <c r="SHK302" s="460"/>
      <c r="SHL302" s="460"/>
      <c r="SHM302" s="460"/>
      <c r="SHN302" s="467"/>
      <c r="SHO302" s="460"/>
      <c r="SHP302" s="460"/>
      <c r="SHQ302" s="460"/>
      <c r="SHR302" s="460"/>
      <c r="SHU302" s="460"/>
      <c r="SHV302" s="460"/>
      <c r="SHW302" s="460"/>
      <c r="SHX302" s="460"/>
      <c r="SHY302" s="460"/>
      <c r="SHZ302" s="460"/>
      <c r="SIA302" s="467"/>
      <c r="SIB302" s="460"/>
      <c r="SIC302" s="460"/>
      <c r="SID302" s="460"/>
      <c r="SIE302" s="460"/>
      <c r="SIH302" s="460"/>
      <c r="SII302" s="460"/>
      <c r="SIJ302" s="460"/>
      <c r="SIK302" s="460"/>
      <c r="SIL302" s="460"/>
      <c r="SIM302" s="460"/>
      <c r="SIN302" s="467"/>
      <c r="SIO302" s="460"/>
      <c r="SIP302" s="460"/>
      <c r="SIQ302" s="460"/>
      <c r="SIR302" s="460"/>
      <c r="SIU302" s="460"/>
      <c r="SIV302" s="460"/>
      <c r="SIW302" s="460"/>
      <c r="SIX302" s="460"/>
      <c r="SIY302" s="460"/>
      <c r="SIZ302" s="460"/>
      <c r="SJA302" s="467"/>
      <c r="SJB302" s="460"/>
      <c r="SJC302" s="460"/>
      <c r="SJD302" s="460"/>
      <c r="SJE302" s="460"/>
      <c r="SJH302" s="460"/>
      <c r="SJI302" s="460"/>
      <c r="SJJ302" s="460"/>
      <c r="SJK302" s="460"/>
      <c r="SJL302" s="460"/>
      <c r="SJM302" s="460"/>
      <c r="SJN302" s="467"/>
      <c r="SJO302" s="460"/>
      <c r="SJP302" s="460"/>
      <c r="SJQ302" s="460"/>
      <c r="SJR302" s="460"/>
      <c r="SJU302" s="460"/>
      <c r="SJV302" s="460"/>
      <c r="SJW302" s="460"/>
      <c r="SJX302" s="460"/>
      <c r="SJY302" s="460"/>
      <c r="SJZ302" s="460"/>
      <c r="SKA302" s="467"/>
      <c r="SKB302" s="460"/>
      <c r="SKC302" s="460"/>
      <c r="SKD302" s="460"/>
      <c r="SKE302" s="460"/>
      <c r="SKH302" s="460"/>
      <c r="SKI302" s="460"/>
      <c r="SKJ302" s="460"/>
      <c r="SKK302" s="460"/>
      <c r="SKL302" s="460"/>
      <c r="SKM302" s="460"/>
      <c r="SKN302" s="467"/>
      <c r="SKO302" s="460"/>
      <c r="SKP302" s="460"/>
      <c r="SKQ302" s="460"/>
      <c r="SKR302" s="460"/>
      <c r="SKU302" s="460"/>
      <c r="SKV302" s="460"/>
      <c r="SKW302" s="460"/>
      <c r="SKX302" s="460"/>
      <c r="SKY302" s="460"/>
      <c r="SKZ302" s="460"/>
      <c r="SLA302" s="467"/>
      <c r="SLB302" s="460"/>
      <c r="SLC302" s="460"/>
      <c r="SLD302" s="460"/>
      <c r="SLE302" s="460"/>
      <c r="SLH302" s="460"/>
      <c r="SLI302" s="460"/>
      <c r="SLJ302" s="460"/>
      <c r="SLK302" s="460"/>
      <c r="SLL302" s="460"/>
      <c r="SLM302" s="460"/>
      <c r="SLN302" s="467"/>
      <c r="SLO302" s="460"/>
      <c r="SLP302" s="460"/>
      <c r="SLQ302" s="460"/>
      <c r="SLR302" s="460"/>
      <c r="SLU302" s="460"/>
      <c r="SLV302" s="460"/>
      <c r="SLW302" s="460"/>
      <c r="SLX302" s="460"/>
      <c r="SLY302" s="460"/>
      <c r="SLZ302" s="460"/>
      <c r="SMA302" s="467"/>
      <c r="SMB302" s="460"/>
      <c r="SMC302" s="460"/>
      <c r="SMD302" s="460"/>
      <c r="SME302" s="460"/>
      <c r="SMH302" s="460"/>
      <c r="SMI302" s="460"/>
      <c r="SMJ302" s="460"/>
      <c r="SMK302" s="460"/>
      <c r="SML302" s="460"/>
      <c r="SMM302" s="460"/>
      <c r="SMN302" s="467"/>
      <c r="SMO302" s="460"/>
      <c r="SMP302" s="460"/>
      <c r="SMQ302" s="460"/>
      <c r="SMR302" s="460"/>
      <c r="SMU302" s="460"/>
      <c r="SMV302" s="460"/>
      <c r="SMW302" s="460"/>
      <c r="SMX302" s="460"/>
      <c r="SMY302" s="460"/>
      <c r="SMZ302" s="460"/>
      <c r="SNA302" s="467"/>
      <c r="SNB302" s="460"/>
      <c r="SNC302" s="460"/>
      <c r="SND302" s="460"/>
      <c r="SNE302" s="460"/>
      <c r="SNH302" s="460"/>
      <c r="SNI302" s="460"/>
      <c r="SNJ302" s="460"/>
      <c r="SNK302" s="460"/>
      <c r="SNL302" s="460"/>
      <c r="SNM302" s="460"/>
      <c r="SNN302" s="467"/>
      <c r="SNO302" s="460"/>
      <c r="SNP302" s="460"/>
      <c r="SNQ302" s="460"/>
      <c r="SNR302" s="460"/>
      <c r="SNU302" s="460"/>
      <c r="SNV302" s="460"/>
      <c r="SNW302" s="460"/>
      <c r="SNX302" s="460"/>
      <c r="SNY302" s="460"/>
      <c r="SNZ302" s="460"/>
      <c r="SOA302" s="467"/>
      <c r="SOB302" s="460"/>
      <c r="SOC302" s="460"/>
      <c r="SOD302" s="460"/>
      <c r="SOE302" s="460"/>
      <c r="SOH302" s="460"/>
      <c r="SOI302" s="460"/>
      <c r="SOJ302" s="460"/>
      <c r="SOK302" s="460"/>
      <c r="SOL302" s="460"/>
      <c r="SOM302" s="460"/>
      <c r="SON302" s="467"/>
      <c r="SOO302" s="460"/>
      <c r="SOP302" s="460"/>
      <c r="SOQ302" s="460"/>
      <c r="SOR302" s="460"/>
      <c r="SOU302" s="460"/>
      <c r="SOV302" s="460"/>
      <c r="SOW302" s="460"/>
      <c r="SOX302" s="460"/>
      <c r="SOY302" s="460"/>
      <c r="SOZ302" s="460"/>
      <c r="SPA302" s="467"/>
      <c r="SPB302" s="460"/>
      <c r="SPC302" s="460"/>
      <c r="SPD302" s="460"/>
      <c r="SPE302" s="460"/>
      <c r="SPH302" s="460"/>
      <c r="SPI302" s="460"/>
      <c r="SPJ302" s="460"/>
      <c r="SPK302" s="460"/>
      <c r="SPL302" s="460"/>
      <c r="SPM302" s="460"/>
      <c r="SPN302" s="467"/>
      <c r="SPO302" s="460"/>
      <c r="SPP302" s="460"/>
      <c r="SPQ302" s="460"/>
      <c r="SPR302" s="460"/>
      <c r="SPU302" s="460"/>
      <c r="SPV302" s="460"/>
      <c r="SPW302" s="460"/>
      <c r="SPX302" s="460"/>
      <c r="SPY302" s="460"/>
      <c r="SPZ302" s="460"/>
      <c r="SQA302" s="467"/>
      <c r="SQB302" s="460"/>
      <c r="SQC302" s="460"/>
      <c r="SQD302" s="460"/>
      <c r="SQE302" s="460"/>
      <c r="SQH302" s="460"/>
      <c r="SQI302" s="460"/>
      <c r="SQJ302" s="460"/>
      <c r="SQK302" s="460"/>
      <c r="SQL302" s="460"/>
      <c r="SQM302" s="460"/>
      <c r="SQN302" s="467"/>
      <c r="SQO302" s="460"/>
      <c r="SQP302" s="460"/>
      <c r="SQQ302" s="460"/>
      <c r="SQR302" s="460"/>
      <c r="SQU302" s="460"/>
      <c r="SQV302" s="460"/>
      <c r="SQW302" s="460"/>
      <c r="SQX302" s="460"/>
      <c r="SQY302" s="460"/>
      <c r="SQZ302" s="460"/>
      <c r="SRA302" s="467"/>
      <c r="SRB302" s="460"/>
      <c r="SRC302" s="460"/>
      <c r="SRD302" s="460"/>
      <c r="SRE302" s="460"/>
      <c r="SRH302" s="460"/>
      <c r="SRI302" s="460"/>
      <c r="SRJ302" s="460"/>
      <c r="SRK302" s="460"/>
      <c r="SRL302" s="460"/>
      <c r="SRM302" s="460"/>
      <c r="SRN302" s="467"/>
      <c r="SRO302" s="460"/>
      <c r="SRP302" s="460"/>
      <c r="SRQ302" s="460"/>
      <c r="SRR302" s="460"/>
      <c r="SRU302" s="460"/>
      <c r="SRV302" s="460"/>
      <c r="SRW302" s="460"/>
      <c r="SRX302" s="460"/>
      <c r="SRY302" s="460"/>
      <c r="SRZ302" s="460"/>
      <c r="SSA302" s="467"/>
      <c r="SSB302" s="460"/>
      <c r="SSC302" s="460"/>
      <c r="SSD302" s="460"/>
      <c r="SSE302" s="460"/>
      <c r="SSH302" s="460"/>
      <c r="SSI302" s="460"/>
      <c r="SSJ302" s="460"/>
      <c r="SSK302" s="460"/>
      <c r="SSL302" s="460"/>
      <c r="SSM302" s="460"/>
      <c r="SSN302" s="467"/>
      <c r="SSO302" s="460"/>
      <c r="SSP302" s="460"/>
      <c r="SSQ302" s="460"/>
      <c r="SSR302" s="460"/>
      <c r="SSU302" s="460"/>
      <c r="SSV302" s="460"/>
      <c r="SSW302" s="460"/>
      <c r="SSX302" s="460"/>
      <c r="SSY302" s="460"/>
      <c r="SSZ302" s="460"/>
      <c r="STA302" s="467"/>
      <c r="STB302" s="460"/>
      <c r="STC302" s="460"/>
      <c r="STD302" s="460"/>
      <c r="STE302" s="460"/>
      <c r="STH302" s="460"/>
      <c r="STI302" s="460"/>
      <c r="STJ302" s="460"/>
      <c r="STK302" s="460"/>
      <c r="STL302" s="460"/>
      <c r="STM302" s="460"/>
      <c r="STN302" s="467"/>
      <c r="STO302" s="460"/>
      <c r="STP302" s="460"/>
      <c r="STQ302" s="460"/>
      <c r="STR302" s="460"/>
      <c r="STU302" s="460"/>
      <c r="STV302" s="460"/>
      <c r="STW302" s="460"/>
      <c r="STX302" s="460"/>
      <c r="STY302" s="460"/>
      <c r="STZ302" s="460"/>
      <c r="SUA302" s="467"/>
      <c r="SUB302" s="460"/>
      <c r="SUC302" s="460"/>
      <c r="SUD302" s="460"/>
      <c r="SUE302" s="460"/>
      <c r="SUH302" s="460"/>
      <c r="SUI302" s="460"/>
      <c r="SUJ302" s="460"/>
      <c r="SUK302" s="460"/>
      <c r="SUL302" s="460"/>
      <c r="SUM302" s="460"/>
      <c r="SUN302" s="467"/>
      <c r="SUO302" s="460"/>
      <c r="SUP302" s="460"/>
      <c r="SUQ302" s="460"/>
      <c r="SUR302" s="460"/>
      <c r="SUU302" s="460"/>
      <c r="SUV302" s="460"/>
      <c r="SUW302" s="460"/>
      <c r="SUX302" s="460"/>
      <c r="SUY302" s="460"/>
      <c r="SUZ302" s="460"/>
      <c r="SVA302" s="467"/>
      <c r="SVB302" s="460"/>
      <c r="SVC302" s="460"/>
      <c r="SVD302" s="460"/>
      <c r="SVE302" s="460"/>
      <c r="SVH302" s="460"/>
      <c r="SVI302" s="460"/>
      <c r="SVJ302" s="460"/>
      <c r="SVK302" s="460"/>
      <c r="SVL302" s="460"/>
      <c r="SVM302" s="460"/>
      <c r="SVN302" s="467"/>
      <c r="SVO302" s="460"/>
      <c r="SVP302" s="460"/>
      <c r="SVQ302" s="460"/>
      <c r="SVR302" s="460"/>
      <c r="SVU302" s="460"/>
      <c r="SVV302" s="460"/>
      <c r="SVW302" s="460"/>
      <c r="SVX302" s="460"/>
      <c r="SVY302" s="460"/>
      <c r="SVZ302" s="460"/>
      <c r="SWA302" s="467"/>
      <c r="SWB302" s="460"/>
      <c r="SWC302" s="460"/>
      <c r="SWD302" s="460"/>
      <c r="SWE302" s="460"/>
      <c r="SWH302" s="460"/>
      <c r="SWI302" s="460"/>
      <c r="SWJ302" s="460"/>
      <c r="SWK302" s="460"/>
      <c r="SWL302" s="460"/>
      <c r="SWM302" s="460"/>
      <c r="SWN302" s="467"/>
      <c r="SWO302" s="460"/>
      <c r="SWP302" s="460"/>
      <c r="SWQ302" s="460"/>
      <c r="SWR302" s="460"/>
      <c r="SWU302" s="460"/>
      <c r="SWV302" s="460"/>
      <c r="SWW302" s="460"/>
      <c r="SWX302" s="460"/>
      <c r="SWY302" s="460"/>
      <c r="SWZ302" s="460"/>
      <c r="SXA302" s="467"/>
      <c r="SXB302" s="460"/>
      <c r="SXC302" s="460"/>
      <c r="SXD302" s="460"/>
      <c r="SXE302" s="460"/>
      <c r="SXH302" s="460"/>
      <c r="SXI302" s="460"/>
      <c r="SXJ302" s="460"/>
      <c r="SXK302" s="460"/>
      <c r="SXL302" s="460"/>
      <c r="SXM302" s="460"/>
      <c r="SXN302" s="467"/>
      <c r="SXO302" s="460"/>
      <c r="SXP302" s="460"/>
      <c r="SXQ302" s="460"/>
      <c r="SXR302" s="460"/>
      <c r="SXU302" s="460"/>
      <c r="SXV302" s="460"/>
      <c r="SXW302" s="460"/>
      <c r="SXX302" s="460"/>
      <c r="SXY302" s="460"/>
      <c r="SXZ302" s="460"/>
      <c r="SYA302" s="467"/>
      <c r="SYB302" s="460"/>
      <c r="SYC302" s="460"/>
      <c r="SYD302" s="460"/>
      <c r="SYE302" s="460"/>
      <c r="SYH302" s="460"/>
      <c r="SYI302" s="460"/>
      <c r="SYJ302" s="460"/>
      <c r="SYK302" s="460"/>
      <c r="SYL302" s="460"/>
      <c r="SYM302" s="460"/>
      <c r="SYN302" s="467"/>
      <c r="SYO302" s="460"/>
      <c r="SYP302" s="460"/>
      <c r="SYQ302" s="460"/>
      <c r="SYR302" s="460"/>
      <c r="SYU302" s="460"/>
      <c r="SYV302" s="460"/>
      <c r="SYW302" s="460"/>
      <c r="SYX302" s="460"/>
      <c r="SYY302" s="460"/>
      <c r="SYZ302" s="460"/>
      <c r="SZA302" s="467"/>
      <c r="SZB302" s="460"/>
      <c r="SZC302" s="460"/>
      <c r="SZD302" s="460"/>
      <c r="SZE302" s="460"/>
      <c r="SZH302" s="460"/>
      <c r="SZI302" s="460"/>
      <c r="SZJ302" s="460"/>
      <c r="SZK302" s="460"/>
      <c r="SZL302" s="460"/>
      <c r="SZM302" s="460"/>
      <c r="SZN302" s="467"/>
      <c r="SZO302" s="460"/>
      <c r="SZP302" s="460"/>
      <c r="SZQ302" s="460"/>
      <c r="SZR302" s="460"/>
      <c r="SZU302" s="460"/>
      <c r="SZV302" s="460"/>
      <c r="SZW302" s="460"/>
      <c r="SZX302" s="460"/>
      <c r="SZY302" s="460"/>
      <c r="SZZ302" s="460"/>
      <c r="TAA302" s="467"/>
      <c r="TAB302" s="460"/>
      <c r="TAC302" s="460"/>
      <c r="TAD302" s="460"/>
      <c r="TAE302" s="460"/>
      <c r="TAH302" s="460"/>
      <c r="TAI302" s="460"/>
      <c r="TAJ302" s="460"/>
      <c r="TAK302" s="460"/>
      <c r="TAL302" s="460"/>
      <c r="TAM302" s="460"/>
      <c r="TAN302" s="467"/>
      <c r="TAO302" s="460"/>
      <c r="TAP302" s="460"/>
      <c r="TAQ302" s="460"/>
      <c r="TAR302" s="460"/>
      <c r="TAU302" s="460"/>
      <c r="TAV302" s="460"/>
      <c r="TAW302" s="460"/>
      <c r="TAX302" s="460"/>
      <c r="TAY302" s="460"/>
      <c r="TAZ302" s="460"/>
      <c r="TBA302" s="467"/>
      <c r="TBB302" s="460"/>
      <c r="TBC302" s="460"/>
      <c r="TBD302" s="460"/>
      <c r="TBE302" s="460"/>
      <c r="TBH302" s="460"/>
      <c r="TBI302" s="460"/>
      <c r="TBJ302" s="460"/>
      <c r="TBK302" s="460"/>
      <c r="TBL302" s="460"/>
      <c r="TBM302" s="460"/>
      <c r="TBN302" s="467"/>
      <c r="TBO302" s="460"/>
      <c r="TBP302" s="460"/>
      <c r="TBQ302" s="460"/>
      <c r="TBR302" s="460"/>
      <c r="TBU302" s="460"/>
      <c r="TBV302" s="460"/>
      <c r="TBW302" s="460"/>
      <c r="TBX302" s="460"/>
      <c r="TBY302" s="460"/>
      <c r="TBZ302" s="460"/>
      <c r="TCA302" s="467"/>
      <c r="TCB302" s="460"/>
      <c r="TCC302" s="460"/>
      <c r="TCD302" s="460"/>
      <c r="TCE302" s="460"/>
      <c r="TCH302" s="460"/>
      <c r="TCI302" s="460"/>
      <c r="TCJ302" s="460"/>
      <c r="TCK302" s="460"/>
      <c r="TCL302" s="460"/>
      <c r="TCM302" s="460"/>
      <c r="TCN302" s="467"/>
      <c r="TCO302" s="460"/>
      <c r="TCP302" s="460"/>
      <c r="TCQ302" s="460"/>
      <c r="TCR302" s="460"/>
      <c r="TCU302" s="460"/>
      <c r="TCV302" s="460"/>
      <c r="TCW302" s="460"/>
      <c r="TCX302" s="460"/>
      <c r="TCY302" s="460"/>
      <c r="TCZ302" s="460"/>
      <c r="TDA302" s="467"/>
      <c r="TDB302" s="460"/>
      <c r="TDC302" s="460"/>
      <c r="TDD302" s="460"/>
      <c r="TDE302" s="460"/>
      <c r="TDH302" s="460"/>
      <c r="TDI302" s="460"/>
      <c r="TDJ302" s="460"/>
      <c r="TDK302" s="460"/>
      <c r="TDL302" s="460"/>
      <c r="TDM302" s="460"/>
      <c r="TDN302" s="467"/>
      <c r="TDO302" s="460"/>
      <c r="TDP302" s="460"/>
      <c r="TDQ302" s="460"/>
      <c r="TDR302" s="460"/>
      <c r="TDU302" s="460"/>
      <c r="TDV302" s="460"/>
      <c r="TDW302" s="460"/>
      <c r="TDX302" s="460"/>
      <c r="TDY302" s="460"/>
      <c r="TDZ302" s="460"/>
      <c r="TEA302" s="467"/>
      <c r="TEB302" s="460"/>
      <c r="TEC302" s="460"/>
      <c r="TED302" s="460"/>
      <c r="TEE302" s="460"/>
      <c r="TEH302" s="460"/>
      <c r="TEI302" s="460"/>
      <c r="TEJ302" s="460"/>
      <c r="TEK302" s="460"/>
      <c r="TEL302" s="460"/>
      <c r="TEM302" s="460"/>
      <c r="TEN302" s="467"/>
      <c r="TEO302" s="460"/>
      <c r="TEP302" s="460"/>
      <c r="TEQ302" s="460"/>
      <c r="TER302" s="460"/>
      <c r="TEU302" s="460"/>
      <c r="TEV302" s="460"/>
      <c r="TEW302" s="460"/>
      <c r="TEX302" s="460"/>
      <c r="TEY302" s="460"/>
      <c r="TEZ302" s="460"/>
      <c r="TFA302" s="467"/>
      <c r="TFB302" s="460"/>
      <c r="TFC302" s="460"/>
      <c r="TFD302" s="460"/>
      <c r="TFE302" s="460"/>
      <c r="TFH302" s="460"/>
      <c r="TFI302" s="460"/>
      <c r="TFJ302" s="460"/>
      <c r="TFK302" s="460"/>
      <c r="TFL302" s="460"/>
      <c r="TFM302" s="460"/>
      <c r="TFN302" s="467"/>
      <c r="TFO302" s="460"/>
      <c r="TFP302" s="460"/>
      <c r="TFQ302" s="460"/>
      <c r="TFR302" s="460"/>
      <c r="TFU302" s="460"/>
      <c r="TFV302" s="460"/>
      <c r="TFW302" s="460"/>
      <c r="TFX302" s="460"/>
      <c r="TFY302" s="460"/>
      <c r="TFZ302" s="460"/>
      <c r="TGA302" s="467"/>
      <c r="TGB302" s="460"/>
      <c r="TGC302" s="460"/>
      <c r="TGD302" s="460"/>
      <c r="TGE302" s="460"/>
      <c r="TGH302" s="460"/>
      <c r="TGI302" s="460"/>
      <c r="TGJ302" s="460"/>
      <c r="TGK302" s="460"/>
      <c r="TGL302" s="460"/>
      <c r="TGM302" s="460"/>
      <c r="TGN302" s="467"/>
      <c r="TGO302" s="460"/>
      <c r="TGP302" s="460"/>
      <c r="TGQ302" s="460"/>
      <c r="TGR302" s="460"/>
      <c r="TGU302" s="460"/>
      <c r="TGV302" s="460"/>
      <c r="TGW302" s="460"/>
      <c r="TGX302" s="460"/>
      <c r="TGY302" s="460"/>
      <c r="TGZ302" s="460"/>
      <c r="THA302" s="467"/>
      <c r="THB302" s="460"/>
      <c r="THC302" s="460"/>
      <c r="THD302" s="460"/>
      <c r="THE302" s="460"/>
      <c r="THH302" s="460"/>
      <c r="THI302" s="460"/>
      <c r="THJ302" s="460"/>
      <c r="THK302" s="460"/>
      <c r="THL302" s="460"/>
      <c r="THM302" s="460"/>
      <c r="THN302" s="467"/>
      <c r="THO302" s="460"/>
      <c r="THP302" s="460"/>
      <c r="THQ302" s="460"/>
      <c r="THR302" s="460"/>
      <c r="THU302" s="460"/>
      <c r="THV302" s="460"/>
      <c r="THW302" s="460"/>
      <c r="THX302" s="460"/>
      <c r="THY302" s="460"/>
      <c r="THZ302" s="460"/>
      <c r="TIA302" s="467"/>
      <c r="TIB302" s="460"/>
      <c r="TIC302" s="460"/>
      <c r="TID302" s="460"/>
      <c r="TIE302" s="460"/>
      <c r="TIH302" s="460"/>
      <c r="TII302" s="460"/>
      <c r="TIJ302" s="460"/>
      <c r="TIK302" s="460"/>
      <c r="TIL302" s="460"/>
      <c r="TIM302" s="460"/>
      <c r="TIN302" s="467"/>
      <c r="TIO302" s="460"/>
      <c r="TIP302" s="460"/>
      <c r="TIQ302" s="460"/>
      <c r="TIR302" s="460"/>
      <c r="TIU302" s="460"/>
      <c r="TIV302" s="460"/>
      <c r="TIW302" s="460"/>
      <c r="TIX302" s="460"/>
      <c r="TIY302" s="460"/>
      <c r="TIZ302" s="460"/>
      <c r="TJA302" s="467"/>
      <c r="TJB302" s="460"/>
      <c r="TJC302" s="460"/>
      <c r="TJD302" s="460"/>
      <c r="TJE302" s="460"/>
      <c r="TJH302" s="460"/>
      <c r="TJI302" s="460"/>
      <c r="TJJ302" s="460"/>
      <c r="TJK302" s="460"/>
      <c r="TJL302" s="460"/>
      <c r="TJM302" s="460"/>
      <c r="TJN302" s="467"/>
      <c r="TJO302" s="460"/>
      <c r="TJP302" s="460"/>
      <c r="TJQ302" s="460"/>
      <c r="TJR302" s="460"/>
      <c r="TJU302" s="460"/>
      <c r="TJV302" s="460"/>
      <c r="TJW302" s="460"/>
      <c r="TJX302" s="460"/>
      <c r="TJY302" s="460"/>
      <c r="TJZ302" s="460"/>
      <c r="TKA302" s="467"/>
      <c r="TKB302" s="460"/>
      <c r="TKC302" s="460"/>
      <c r="TKD302" s="460"/>
      <c r="TKE302" s="460"/>
      <c r="TKH302" s="460"/>
      <c r="TKI302" s="460"/>
      <c r="TKJ302" s="460"/>
      <c r="TKK302" s="460"/>
      <c r="TKL302" s="460"/>
      <c r="TKM302" s="460"/>
      <c r="TKN302" s="467"/>
      <c r="TKO302" s="460"/>
      <c r="TKP302" s="460"/>
      <c r="TKQ302" s="460"/>
      <c r="TKR302" s="460"/>
      <c r="TKU302" s="460"/>
      <c r="TKV302" s="460"/>
      <c r="TKW302" s="460"/>
      <c r="TKX302" s="460"/>
      <c r="TKY302" s="460"/>
      <c r="TKZ302" s="460"/>
      <c r="TLA302" s="467"/>
      <c r="TLB302" s="460"/>
      <c r="TLC302" s="460"/>
      <c r="TLD302" s="460"/>
      <c r="TLE302" s="460"/>
      <c r="TLH302" s="460"/>
      <c r="TLI302" s="460"/>
      <c r="TLJ302" s="460"/>
      <c r="TLK302" s="460"/>
      <c r="TLL302" s="460"/>
      <c r="TLM302" s="460"/>
      <c r="TLN302" s="467"/>
      <c r="TLO302" s="460"/>
      <c r="TLP302" s="460"/>
      <c r="TLQ302" s="460"/>
      <c r="TLR302" s="460"/>
      <c r="TLU302" s="460"/>
      <c r="TLV302" s="460"/>
      <c r="TLW302" s="460"/>
      <c r="TLX302" s="460"/>
      <c r="TLY302" s="460"/>
      <c r="TLZ302" s="460"/>
      <c r="TMA302" s="467"/>
      <c r="TMB302" s="460"/>
      <c r="TMC302" s="460"/>
      <c r="TMD302" s="460"/>
      <c r="TME302" s="460"/>
      <c r="TMH302" s="460"/>
      <c r="TMI302" s="460"/>
      <c r="TMJ302" s="460"/>
      <c r="TMK302" s="460"/>
      <c r="TML302" s="460"/>
      <c r="TMM302" s="460"/>
      <c r="TMN302" s="467"/>
      <c r="TMO302" s="460"/>
      <c r="TMP302" s="460"/>
      <c r="TMQ302" s="460"/>
      <c r="TMR302" s="460"/>
      <c r="TMU302" s="460"/>
      <c r="TMV302" s="460"/>
      <c r="TMW302" s="460"/>
      <c r="TMX302" s="460"/>
      <c r="TMY302" s="460"/>
      <c r="TMZ302" s="460"/>
      <c r="TNA302" s="467"/>
      <c r="TNB302" s="460"/>
      <c r="TNC302" s="460"/>
      <c r="TND302" s="460"/>
      <c r="TNE302" s="460"/>
      <c r="TNH302" s="460"/>
      <c r="TNI302" s="460"/>
      <c r="TNJ302" s="460"/>
      <c r="TNK302" s="460"/>
      <c r="TNL302" s="460"/>
      <c r="TNM302" s="460"/>
      <c r="TNN302" s="467"/>
      <c r="TNO302" s="460"/>
      <c r="TNP302" s="460"/>
      <c r="TNQ302" s="460"/>
      <c r="TNR302" s="460"/>
      <c r="TNU302" s="460"/>
      <c r="TNV302" s="460"/>
      <c r="TNW302" s="460"/>
      <c r="TNX302" s="460"/>
      <c r="TNY302" s="460"/>
      <c r="TNZ302" s="460"/>
      <c r="TOA302" s="467"/>
      <c r="TOB302" s="460"/>
      <c r="TOC302" s="460"/>
      <c r="TOD302" s="460"/>
      <c r="TOE302" s="460"/>
      <c r="TOH302" s="460"/>
      <c r="TOI302" s="460"/>
      <c r="TOJ302" s="460"/>
      <c r="TOK302" s="460"/>
      <c r="TOL302" s="460"/>
      <c r="TOM302" s="460"/>
      <c r="TON302" s="467"/>
      <c r="TOO302" s="460"/>
      <c r="TOP302" s="460"/>
      <c r="TOQ302" s="460"/>
      <c r="TOR302" s="460"/>
      <c r="TOU302" s="460"/>
      <c r="TOV302" s="460"/>
      <c r="TOW302" s="460"/>
      <c r="TOX302" s="460"/>
      <c r="TOY302" s="460"/>
      <c r="TOZ302" s="460"/>
      <c r="TPA302" s="467"/>
      <c r="TPB302" s="460"/>
      <c r="TPC302" s="460"/>
      <c r="TPD302" s="460"/>
      <c r="TPE302" s="460"/>
      <c r="TPH302" s="460"/>
      <c r="TPI302" s="460"/>
      <c r="TPJ302" s="460"/>
      <c r="TPK302" s="460"/>
      <c r="TPL302" s="460"/>
      <c r="TPM302" s="460"/>
      <c r="TPN302" s="467"/>
      <c r="TPO302" s="460"/>
      <c r="TPP302" s="460"/>
      <c r="TPQ302" s="460"/>
      <c r="TPR302" s="460"/>
      <c r="TPU302" s="460"/>
      <c r="TPV302" s="460"/>
      <c r="TPW302" s="460"/>
      <c r="TPX302" s="460"/>
      <c r="TPY302" s="460"/>
      <c r="TPZ302" s="460"/>
      <c r="TQA302" s="467"/>
      <c r="TQB302" s="460"/>
      <c r="TQC302" s="460"/>
      <c r="TQD302" s="460"/>
      <c r="TQE302" s="460"/>
      <c r="TQH302" s="460"/>
      <c r="TQI302" s="460"/>
      <c r="TQJ302" s="460"/>
      <c r="TQK302" s="460"/>
      <c r="TQL302" s="460"/>
      <c r="TQM302" s="460"/>
      <c r="TQN302" s="467"/>
      <c r="TQO302" s="460"/>
      <c r="TQP302" s="460"/>
      <c r="TQQ302" s="460"/>
      <c r="TQR302" s="460"/>
      <c r="TQU302" s="460"/>
      <c r="TQV302" s="460"/>
      <c r="TQW302" s="460"/>
      <c r="TQX302" s="460"/>
      <c r="TQY302" s="460"/>
      <c r="TQZ302" s="460"/>
      <c r="TRA302" s="467"/>
      <c r="TRB302" s="460"/>
      <c r="TRC302" s="460"/>
      <c r="TRD302" s="460"/>
      <c r="TRE302" s="460"/>
      <c r="TRH302" s="460"/>
      <c r="TRI302" s="460"/>
      <c r="TRJ302" s="460"/>
      <c r="TRK302" s="460"/>
      <c r="TRL302" s="460"/>
      <c r="TRM302" s="460"/>
      <c r="TRN302" s="467"/>
      <c r="TRO302" s="460"/>
      <c r="TRP302" s="460"/>
      <c r="TRQ302" s="460"/>
      <c r="TRR302" s="460"/>
      <c r="TRU302" s="460"/>
      <c r="TRV302" s="460"/>
      <c r="TRW302" s="460"/>
      <c r="TRX302" s="460"/>
      <c r="TRY302" s="460"/>
      <c r="TRZ302" s="460"/>
      <c r="TSA302" s="467"/>
      <c r="TSB302" s="460"/>
      <c r="TSC302" s="460"/>
      <c r="TSD302" s="460"/>
      <c r="TSE302" s="460"/>
      <c r="TSH302" s="460"/>
      <c r="TSI302" s="460"/>
      <c r="TSJ302" s="460"/>
      <c r="TSK302" s="460"/>
      <c r="TSL302" s="460"/>
      <c r="TSM302" s="460"/>
      <c r="TSN302" s="467"/>
      <c r="TSO302" s="460"/>
      <c r="TSP302" s="460"/>
      <c r="TSQ302" s="460"/>
      <c r="TSR302" s="460"/>
      <c r="TSU302" s="460"/>
      <c r="TSV302" s="460"/>
      <c r="TSW302" s="460"/>
      <c r="TSX302" s="460"/>
      <c r="TSY302" s="460"/>
      <c r="TSZ302" s="460"/>
      <c r="TTA302" s="467"/>
      <c r="TTB302" s="460"/>
      <c r="TTC302" s="460"/>
      <c r="TTD302" s="460"/>
      <c r="TTE302" s="460"/>
      <c r="TTH302" s="460"/>
      <c r="TTI302" s="460"/>
      <c r="TTJ302" s="460"/>
      <c r="TTK302" s="460"/>
      <c r="TTL302" s="460"/>
      <c r="TTM302" s="460"/>
      <c r="TTN302" s="467"/>
      <c r="TTO302" s="460"/>
      <c r="TTP302" s="460"/>
      <c r="TTQ302" s="460"/>
      <c r="TTR302" s="460"/>
      <c r="TTU302" s="460"/>
      <c r="TTV302" s="460"/>
      <c r="TTW302" s="460"/>
      <c r="TTX302" s="460"/>
      <c r="TTY302" s="460"/>
      <c r="TTZ302" s="460"/>
      <c r="TUA302" s="467"/>
      <c r="TUB302" s="460"/>
      <c r="TUC302" s="460"/>
      <c r="TUD302" s="460"/>
      <c r="TUE302" s="460"/>
      <c r="TUH302" s="460"/>
      <c r="TUI302" s="460"/>
      <c r="TUJ302" s="460"/>
      <c r="TUK302" s="460"/>
      <c r="TUL302" s="460"/>
      <c r="TUM302" s="460"/>
      <c r="TUN302" s="467"/>
      <c r="TUO302" s="460"/>
      <c r="TUP302" s="460"/>
      <c r="TUQ302" s="460"/>
      <c r="TUR302" s="460"/>
      <c r="TUU302" s="460"/>
      <c r="TUV302" s="460"/>
      <c r="TUW302" s="460"/>
      <c r="TUX302" s="460"/>
      <c r="TUY302" s="460"/>
      <c r="TUZ302" s="460"/>
      <c r="TVA302" s="467"/>
      <c r="TVB302" s="460"/>
      <c r="TVC302" s="460"/>
      <c r="TVD302" s="460"/>
      <c r="TVE302" s="460"/>
      <c r="TVH302" s="460"/>
      <c r="TVI302" s="460"/>
      <c r="TVJ302" s="460"/>
      <c r="TVK302" s="460"/>
      <c r="TVL302" s="460"/>
      <c r="TVM302" s="460"/>
      <c r="TVN302" s="467"/>
      <c r="TVO302" s="460"/>
      <c r="TVP302" s="460"/>
      <c r="TVQ302" s="460"/>
      <c r="TVR302" s="460"/>
      <c r="TVU302" s="460"/>
      <c r="TVV302" s="460"/>
      <c r="TVW302" s="460"/>
      <c r="TVX302" s="460"/>
      <c r="TVY302" s="460"/>
      <c r="TVZ302" s="460"/>
      <c r="TWA302" s="467"/>
      <c r="TWB302" s="460"/>
      <c r="TWC302" s="460"/>
      <c r="TWD302" s="460"/>
      <c r="TWE302" s="460"/>
      <c r="TWH302" s="460"/>
      <c r="TWI302" s="460"/>
      <c r="TWJ302" s="460"/>
      <c r="TWK302" s="460"/>
      <c r="TWL302" s="460"/>
      <c r="TWM302" s="460"/>
      <c r="TWN302" s="467"/>
      <c r="TWO302" s="460"/>
      <c r="TWP302" s="460"/>
      <c r="TWQ302" s="460"/>
      <c r="TWR302" s="460"/>
      <c r="TWU302" s="460"/>
      <c r="TWV302" s="460"/>
      <c r="TWW302" s="460"/>
      <c r="TWX302" s="460"/>
      <c r="TWY302" s="460"/>
      <c r="TWZ302" s="460"/>
      <c r="TXA302" s="467"/>
      <c r="TXB302" s="460"/>
      <c r="TXC302" s="460"/>
      <c r="TXD302" s="460"/>
      <c r="TXE302" s="460"/>
      <c r="TXH302" s="460"/>
      <c r="TXI302" s="460"/>
      <c r="TXJ302" s="460"/>
      <c r="TXK302" s="460"/>
      <c r="TXL302" s="460"/>
      <c r="TXM302" s="460"/>
      <c r="TXN302" s="467"/>
      <c r="TXO302" s="460"/>
      <c r="TXP302" s="460"/>
      <c r="TXQ302" s="460"/>
      <c r="TXR302" s="460"/>
      <c r="TXU302" s="460"/>
      <c r="TXV302" s="460"/>
      <c r="TXW302" s="460"/>
      <c r="TXX302" s="460"/>
      <c r="TXY302" s="460"/>
      <c r="TXZ302" s="460"/>
      <c r="TYA302" s="467"/>
      <c r="TYB302" s="460"/>
      <c r="TYC302" s="460"/>
      <c r="TYD302" s="460"/>
      <c r="TYE302" s="460"/>
      <c r="TYH302" s="460"/>
      <c r="TYI302" s="460"/>
      <c r="TYJ302" s="460"/>
      <c r="TYK302" s="460"/>
      <c r="TYL302" s="460"/>
      <c r="TYM302" s="460"/>
      <c r="TYN302" s="467"/>
      <c r="TYO302" s="460"/>
      <c r="TYP302" s="460"/>
      <c r="TYQ302" s="460"/>
      <c r="TYR302" s="460"/>
      <c r="TYU302" s="460"/>
      <c r="TYV302" s="460"/>
      <c r="TYW302" s="460"/>
      <c r="TYX302" s="460"/>
      <c r="TYY302" s="460"/>
      <c r="TYZ302" s="460"/>
      <c r="TZA302" s="467"/>
      <c r="TZB302" s="460"/>
      <c r="TZC302" s="460"/>
      <c r="TZD302" s="460"/>
      <c r="TZE302" s="460"/>
      <c r="TZH302" s="460"/>
      <c r="TZI302" s="460"/>
      <c r="TZJ302" s="460"/>
      <c r="TZK302" s="460"/>
      <c r="TZL302" s="460"/>
      <c r="TZM302" s="460"/>
      <c r="TZN302" s="467"/>
      <c r="TZO302" s="460"/>
      <c r="TZP302" s="460"/>
      <c r="TZQ302" s="460"/>
      <c r="TZR302" s="460"/>
      <c r="TZU302" s="460"/>
      <c r="TZV302" s="460"/>
      <c r="TZW302" s="460"/>
      <c r="TZX302" s="460"/>
      <c r="TZY302" s="460"/>
      <c r="TZZ302" s="460"/>
      <c r="UAA302" s="467"/>
      <c r="UAB302" s="460"/>
      <c r="UAC302" s="460"/>
      <c r="UAD302" s="460"/>
      <c r="UAE302" s="460"/>
      <c r="UAH302" s="460"/>
      <c r="UAI302" s="460"/>
      <c r="UAJ302" s="460"/>
      <c r="UAK302" s="460"/>
      <c r="UAL302" s="460"/>
      <c r="UAM302" s="460"/>
      <c r="UAN302" s="467"/>
      <c r="UAO302" s="460"/>
      <c r="UAP302" s="460"/>
      <c r="UAQ302" s="460"/>
      <c r="UAR302" s="460"/>
      <c r="UAU302" s="460"/>
      <c r="UAV302" s="460"/>
      <c r="UAW302" s="460"/>
      <c r="UAX302" s="460"/>
      <c r="UAY302" s="460"/>
      <c r="UAZ302" s="460"/>
      <c r="UBA302" s="467"/>
      <c r="UBB302" s="460"/>
      <c r="UBC302" s="460"/>
      <c r="UBD302" s="460"/>
      <c r="UBE302" s="460"/>
      <c r="UBH302" s="460"/>
      <c r="UBI302" s="460"/>
      <c r="UBJ302" s="460"/>
      <c r="UBK302" s="460"/>
      <c r="UBL302" s="460"/>
      <c r="UBM302" s="460"/>
      <c r="UBN302" s="467"/>
      <c r="UBO302" s="460"/>
      <c r="UBP302" s="460"/>
      <c r="UBQ302" s="460"/>
      <c r="UBR302" s="460"/>
      <c r="UBU302" s="460"/>
      <c r="UBV302" s="460"/>
      <c r="UBW302" s="460"/>
      <c r="UBX302" s="460"/>
      <c r="UBY302" s="460"/>
      <c r="UBZ302" s="460"/>
      <c r="UCA302" s="467"/>
      <c r="UCB302" s="460"/>
      <c r="UCC302" s="460"/>
      <c r="UCD302" s="460"/>
      <c r="UCE302" s="460"/>
      <c r="UCH302" s="460"/>
      <c r="UCI302" s="460"/>
      <c r="UCJ302" s="460"/>
      <c r="UCK302" s="460"/>
      <c r="UCL302" s="460"/>
      <c r="UCM302" s="460"/>
      <c r="UCN302" s="467"/>
      <c r="UCO302" s="460"/>
      <c r="UCP302" s="460"/>
      <c r="UCQ302" s="460"/>
      <c r="UCR302" s="460"/>
      <c r="UCU302" s="460"/>
      <c r="UCV302" s="460"/>
      <c r="UCW302" s="460"/>
      <c r="UCX302" s="460"/>
      <c r="UCY302" s="460"/>
      <c r="UCZ302" s="460"/>
      <c r="UDA302" s="467"/>
      <c r="UDB302" s="460"/>
      <c r="UDC302" s="460"/>
      <c r="UDD302" s="460"/>
      <c r="UDE302" s="460"/>
      <c r="UDH302" s="460"/>
      <c r="UDI302" s="460"/>
      <c r="UDJ302" s="460"/>
      <c r="UDK302" s="460"/>
      <c r="UDL302" s="460"/>
      <c r="UDM302" s="460"/>
      <c r="UDN302" s="467"/>
      <c r="UDO302" s="460"/>
      <c r="UDP302" s="460"/>
      <c r="UDQ302" s="460"/>
      <c r="UDR302" s="460"/>
      <c r="UDU302" s="460"/>
      <c r="UDV302" s="460"/>
      <c r="UDW302" s="460"/>
      <c r="UDX302" s="460"/>
      <c r="UDY302" s="460"/>
      <c r="UDZ302" s="460"/>
      <c r="UEA302" s="467"/>
      <c r="UEB302" s="460"/>
      <c r="UEC302" s="460"/>
      <c r="UED302" s="460"/>
      <c r="UEE302" s="460"/>
      <c r="UEH302" s="460"/>
      <c r="UEI302" s="460"/>
      <c r="UEJ302" s="460"/>
      <c r="UEK302" s="460"/>
      <c r="UEL302" s="460"/>
      <c r="UEM302" s="460"/>
      <c r="UEN302" s="467"/>
      <c r="UEO302" s="460"/>
      <c r="UEP302" s="460"/>
      <c r="UEQ302" s="460"/>
      <c r="UER302" s="460"/>
      <c r="UEU302" s="460"/>
      <c r="UEV302" s="460"/>
      <c r="UEW302" s="460"/>
      <c r="UEX302" s="460"/>
      <c r="UEY302" s="460"/>
      <c r="UEZ302" s="460"/>
      <c r="UFA302" s="467"/>
      <c r="UFB302" s="460"/>
      <c r="UFC302" s="460"/>
      <c r="UFD302" s="460"/>
      <c r="UFE302" s="460"/>
      <c r="UFH302" s="460"/>
      <c r="UFI302" s="460"/>
      <c r="UFJ302" s="460"/>
      <c r="UFK302" s="460"/>
      <c r="UFL302" s="460"/>
      <c r="UFM302" s="460"/>
      <c r="UFN302" s="467"/>
      <c r="UFO302" s="460"/>
      <c r="UFP302" s="460"/>
      <c r="UFQ302" s="460"/>
      <c r="UFR302" s="460"/>
      <c r="UFU302" s="460"/>
      <c r="UFV302" s="460"/>
      <c r="UFW302" s="460"/>
      <c r="UFX302" s="460"/>
      <c r="UFY302" s="460"/>
      <c r="UFZ302" s="460"/>
      <c r="UGA302" s="467"/>
      <c r="UGB302" s="460"/>
      <c r="UGC302" s="460"/>
      <c r="UGD302" s="460"/>
      <c r="UGE302" s="460"/>
      <c r="UGH302" s="460"/>
      <c r="UGI302" s="460"/>
      <c r="UGJ302" s="460"/>
      <c r="UGK302" s="460"/>
      <c r="UGL302" s="460"/>
      <c r="UGM302" s="460"/>
      <c r="UGN302" s="467"/>
      <c r="UGO302" s="460"/>
      <c r="UGP302" s="460"/>
      <c r="UGQ302" s="460"/>
      <c r="UGR302" s="460"/>
      <c r="UGU302" s="460"/>
      <c r="UGV302" s="460"/>
      <c r="UGW302" s="460"/>
      <c r="UGX302" s="460"/>
      <c r="UGY302" s="460"/>
      <c r="UGZ302" s="460"/>
      <c r="UHA302" s="467"/>
      <c r="UHB302" s="460"/>
      <c r="UHC302" s="460"/>
      <c r="UHD302" s="460"/>
      <c r="UHE302" s="460"/>
      <c r="UHH302" s="460"/>
      <c r="UHI302" s="460"/>
      <c r="UHJ302" s="460"/>
      <c r="UHK302" s="460"/>
      <c r="UHL302" s="460"/>
      <c r="UHM302" s="460"/>
      <c r="UHN302" s="467"/>
      <c r="UHO302" s="460"/>
      <c r="UHP302" s="460"/>
      <c r="UHQ302" s="460"/>
      <c r="UHR302" s="460"/>
      <c r="UHU302" s="460"/>
      <c r="UHV302" s="460"/>
      <c r="UHW302" s="460"/>
      <c r="UHX302" s="460"/>
      <c r="UHY302" s="460"/>
      <c r="UHZ302" s="460"/>
      <c r="UIA302" s="467"/>
      <c r="UIB302" s="460"/>
      <c r="UIC302" s="460"/>
      <c r="UID302" s="460"/>
      <c r="UIE302" s="460"/>
      <c r="UIH302" s="460"/>
      <c r="UII302" s="460"/>
      <c r="UIJ302" s="460"/>
      <c r="UIK302" s="460"/>
      <c r="UIL302" s="460"/>
      <c r="UIM302" s="460"/>
      <c r="UIN302" s="467"/>
      <c r="UIO302" s="460"/>
      <c r="UIP302" s="460"/>
      <c r="UIQ302" s="460"/>
      <c r="UIR302" s="460"/>
      <c r="UIU302" s="460"/>
      <c r="UIV302" s="460"/>
      <c r="UIW302" s="460"/>
      <c r="UIX302" s="460"/>
      <c r="UIY302" s="460"/>
      <c r="UIZ302" s="460"/>
      <c r="UJA302" s="467"/>
      <c r="UJB302" s="460"/>
      <c r="UJC302" s="460"/>
      <c r="UJD302" s="460"/>
      <c r="UJE302" s="460"/>
      <c r="UJH302" s="460"/>
      <c r="UJI302" s="460"/>
      <c r="UJJ302" s="460"/>
      <c r="UJK302" s="460"/>
      <c r="UJL302" s="460"/>
      <c r="UJM302" s="460"/>
      <c r="UJN302" s="467"/>
      <c r="UJO302" s="460"/>
      <c r="UJP302" s="460"/>
      <c r="UJQ302" s="460"/>
      <c r="UJR302" s="460"/>
      <c r="UJU302" s="460"/>
      <c r="UJV302" s="460"/>
      <c r="UJW302" s="460"/>
      <c r="UJX302" s="460"/>
      <c r="UJY302" s="460"/>
      <c r="UJZ302" s="460"/>
      <c r="UKA302" s="467"/>
      <c r="UKB302" s="460"/>
      <c r="UKC302" s="460"/>
      <c r="UKD302" s="460"/>
      <c r="UKE302" s="460"/>
      <c r="UKH302" s="460"/>
      <c r="UKI302" s="460"/>
      <c r="UKJ302" s="460"/>
      <c r="UKK302" s="460"/>
      <c r="UKL302" s="460"/>
      <c r="UKM302" s="460"/>
      <c r="UKN302" s="467"/>
      <c r="UKO302" s="460"/>
      <c r="UKP302" s="460"/>
      <c r="UKQ302" s="460"/>
      <c r="UKR302" s="460"/>
      <c r="UKU302" s="460"/>
      <c r="UKV302" s="460"/>
      <c r="UKW302" s="460"/>
      <c r="UKX302" s="460"/>
      <c r="UKY302" s="460"/>
      <c r="UKZ302" s="460"/>
      <c r="ULA302" s="467"/>
      <c r="ULB302" s="460"/>
      <c r="ULC302" s="460"/>
      <c r="ULD302" s="460"/>
      <c r="ULE302" s="460"/>
      <c r="ULH302" s="460"/>
      <c r="ULI302" s="460"/>
      <c r="ULJ302" s="460"/>
      <c r="ULK302" s="460"/>
      <c r="ULL302" s="460"/>
      <c r="ULM302" s="460"/>
      <c r="ULN302" s="467"/>
      <c r="ULO302" s="460"/>
      <c r="ULP302" s="460"/>
      <c r="ULQ302" s="460"/>
      <c r="ULR302" s="460"/>
      <c r="ULU302" s="460"/>
      <c r="ULV302" s="460"/>
      <c r="ULW302" s="460"/>
      <c r="ULX302" s="460"/>
      <c r="ULY302" s="460"/>
      <c r="ULZ302" s="460"/>
      <c r="UMA302" s="467"/>
      <c r="UMB302" s="460"/>
      <c r="UMC302" s="460"/>
      <c r="UMD302" s="460"/>
      <c r="UME302" s="460"/>
      <c r="UMH302" s="460"/>
      <c r="UMI302" s="460"/>
      <c r="UMJ302" s="460"/>
      <c r="UMK302" s="460"/>
      <c r="UML302" s="460"/>
      <c r="UMM302" s="460"/>
      <c r="UMN302" s="467"/>
      <c r="UMO302" s="460"/>
      <c r="UMP302" s="460"/>
      <c r="UMQ302" s="460"/>
      <c r="UMR302" s="460"/>
      <c r="UMU302" s="460"/>
      <c r="UMV302" s="460"/>
      <c r="UMW302" s="460"/>
      <c r="UMX302" s="460"/>
      <c r="UMY302" s="460"/>
      <c r="UMZ302" s="460"/>
      <c r="UNA302" s="467"/>
      <c r="UNB302" s="460"/>
      <c r="UNC302" s="460"/>
      <c r="UND302" s="460"/>
      <c r="UNE302" s="460"/>
      <c r="UNH302" s="460"/>
      <c r="UNI302" s="460"/>
      <c r="UNJ302" s="460"/>
      <c r="UNK302" s="460"/>
      <c r="UNL302" s="460"/>
      <c r="UNM302" s="460"/>
      <c r="UNN302" s="467"/>
      <c r="UNO302" s="460"/>
      <c r="UNP302" s="460"/>
      <c r="UNQ302" s="460"/>
      <c r="UNR302" s="460"/>
      <c r="UNU302" s="460"/>
      <c r="UNV302" s="460"/>
      <c r="UNW302" s="460"/>
      <c r="UNX302" s="460"/>
      <c r="UNY302" s="460"/>
      <c r="UNZ302" s="460"/>
      <c r="UOA302" s="467"/>
      <c r="UOB302" s="460"/>
      <c r="UOC302" s="460"/>
      <c r="UOD302" s="460"/>
      <c r="UOE302" s="460"/>
      <c r="UOH302" s="460"/>
      <c r="UOI302" s="460"/>
      <c r="UOJ302" s="460"/>
      <c r="UOK302" s="460"/>
      <c r="UOL302" s="460"/>
      <c r="UOM302" s="460"/>
      <c r="UON302" s="467"/>
      <c r="UOO302" s="460"/>
      <c r="UOP302" s="460"/>
      <c r="UOQ302" s="460"/>
      <c r="UOR302" s="460"/>
      <c r="UOU302" s="460"/>
      <c r="UOV302" s="460"/>
      <c r="UOW302" s="460"/>
      <c r="UOX302" s="460"/>
      <c r="UOY302" s="460"/>
      <c r="UOZ302" s="460"/>
      <c r="UPA302" s="467"/>
      <c r="UPB302" s="460"/>
      <c r="UPC302" s="460"/>
      <c r="UPD302" s="460"/>
      <c r="UPE302" s="460"/>
      <c r="UPH302" s="460"/>
      <c r="UPI302" s="460"/>
      <c r="UPJ302" s="460"/>
      <c r="UPK302" s="460"/>
      <c r="UPL302" s="460"/>
      <c r="UPM302" s="460"/>
      <c r="UPN302" s="467"/>
      <c r="UPO302" s="460"/>
      <c r="UPP302" s="460"/>
      <c r="UPQ302" s="460"/>
      <c r="UPR302" s="460"/>
      <c r="UPU302" s="460"/>
      <c r="UPV302" s="460"/>
      <c r="UPW302" s="460"/>
      <c r="UPX302" s="460"/>
      <c r="UPY302" s="460"/>
      <c r="UPZ302" s="460"/>
      <c r="UQA302" s="467"/>
      <c r="UQB302" s="460"/>
      <c r="UQC302" s="460"/>
      <c r="UQD302" s="460"/>
      <c r="UQE302" s="460"/>
      <c r="UQH302" s="460"/>
      <c r="UQI302" s="460"/>
      <c r="UQJ302" s="460"/>
      <c r="UQK302" s="460"/>
      <c r="UQL302" s="460"/>
      <c r="UQM302" s="460"/>
      <c r="UQN302" s="467"/>
      <c r="UQO302" s="460"/>
      <c r="UQP302" s="460"/>
      <c r="UQQ302" s="460"/>
      <c r="UQR302" s="460"/>
      <c r="UQU302" s="460"/>
      <c r="UQV302" s="460"/>
      <c r="UQW302" s="460"/>
      <c r="UQX302" s="460"/>
      <c r="UQY302" s="460"/>
      <c r="UQZ302" s="460"/>
      <c r="URA302" s="467"/>
      <c r="URB302" s="460"/>
      <c r="URC302" s="460"/>
      <c r="URD302" s="460"/>
      <c r="URE302" s="460"/>
      <c r="URH302" s="460"/>
      <c r="URI302" s="460"/>
      <c r="URJ302" s="460"/>
      <c r="URK302" s="460"/>
      <c r="URL302" s="460"/>
      <c r="URM302" s="460"/>
      <c r="URN302" s="467"/>
      <c r="URO302" s="460"/>
      <c r="URP302" s="460"/>
      <c r="URQ302" s="460"/>
      <c r="URR302" s="460"/>
      <c r="URU302" s="460"/>
      <c r="URV302" s="460"/>
      <c r="URW302" s="460"/>
      <c r="URX302" s="460"/>
      <c r="URY302" s="460"/>
      <c r="URZ302" s="460"/>
      <c r="USA302" s="467"/>
      <c r="USB302" s="460"/>
      <c r="USC302" s="460"/>
      <c r="USD302" s="460"/>
      <c r="USE302" s="460"/>
      <c r="USH302" s="460"/>
      <c r="USI302" s="460"/>
      <c r="USJ302" s="460"/>
      <c r="USK302" s="460"/>
      <c r="USL302" s="460"/>
      <c r="USM302" s="460"/>
      <c r="USN302" s="467"/>
      <c r="USO302" s="460"/>
      <c r="USP302" s="460"/>
      <c r="USQ302" s="460"/>
      <c r="USR302" s="460"/>
      <c r="USU302" s="460"/>
      <c r="USV302" s="460"/>
      <c r="USW302" s="460"/>
      <c r="USX302" s="460"/>
      <c r="USY302" s="460"/>
      <c r="USZ302" s="460"/>
      <c r="UTA302" s="467"/>
      <c r="UTB302" s="460"/>
      <c r="UTC302" s="460"/>
      <c r="UTD302" s="460"/>
      <c r="UTE302" s="460"/>
      <c r="UTH302" s="460"/>
      <c r="UTI302" s="460"/>
      <c r="UTJ302" s="460"/>
      <c r="UTK302" s="460"/>
      <c r="UTL302" s="460"/>
      <c r="UTM302" s="460"/>
      <c r="UTN302" s="467"/>
      <c r="UTO302" s="460"/>
      <c r="UTP302" s="460"/>
      <c r="UTQ302" s="460"/>
      <c r="UTR302" s="460"/>
      <c r="UTU302" s="460"/>
      <c r="UTV302" s="460"/>
      <c r="UTW302" s="460"/>
      <c r="UTX302" s="460"/>
      <c r="UTY302" s="460"/>
      <c r="UTZ302" s="460"/>
      <c r="UUA302" s="467"/>
      <c r="UUB302" s="460"/>
      <c r="UUC302" s="460"/>
      <c r="UUD302" s="460"/>
      <c r="UUE302" s="460"/>
      <c r="UUH302" s="460"/>
      <c r="UUI302" s="460"/>
      <c r="UUJ302" s="460"/>
      <c r="UUK302" s="460"/>
      <c r="UUL302" s="460"/>
      <c r="UUM302" s="460"/>
      <c r="UUN302" s="467"/>
      <c r="UUO302" s="460"/>
      <c r="UUP302" s="460"/>
      <c r="UUQ302" s="460"/>
      <c r="UUR302" s="460"/>
      <c r="UUU302" s="460"/>
      <c r="UUV302" s="460"/>
      <c r="UUW302" s="460"/>
      <c r="UUX302" s="460"/>
      <c r="UUY302" s="460"/>
      <c r="UUZ302" s="460"/>
      <c r="UVA302" s="467"/>
      <c r="UVB302" s="460"/>
      <c r="UVC302" s="460"/>
      <c r="UVD302" s="460"/>
      <c r="UVE302" s="460"/>
      <c r="UVH302" s="460"/>
      <c r="UVI302" s="460"/>
      <c r="UVJ302" s="460"/>
      <c r="UVK302" s="460"/>
      <c r="UVL302" s="460"/>
      <c r="UVM302" s="460"/>
      <c r="UVN302" s="467"/>
      <c r="UVO302" s="460"/>
      <c r="UVP302" s="460"/>
      <c r="UVQ302" s="460"/>
      <c r="UVR302" s="460"/>
      <c r="UVU302" s="460"/>
      <c r="UVV302" s="460"/>
      <c r="UVW302" s="460"/>
      <c r="UVX302" s="460"/>
      <c r="UVY302" s="460"/>
      <c r="UVZ302" s="460"/>
      <c r="UWA302" s="467"/>
      <c r="UWB302" s="460"/>
      <c r="UWC302" s="460"/>
      <c r="UWD302" s="460"/>
      <c r="UWE302" s="460"/>
      <c r="UWH302" s="460"/>
      <c r="UWI302" s="460"/>
      <c r="UWJ302" s="460"/>
      <c r="UWK302" s="460"/>
      <c r="UWL302" s="460"/>
      <c r="UWM302" s="460"/>
      <c r="UWN302" s="467"/>
      <c r="UWO302" s="460"/>
      <c r="UWP302" s="460"/>
      <c r="UWQ302" s="460"/>
      <c r="UWR302" s="460"/>
      <c r="UWU302" s="460"/>
      <c r="UWV302" s="460"/>
      <c r="UWW302" s="460"/>
      <c r="UWX302" s="460"/>
      <c r="UWY302" s="460"/>
      <c r="UWZ302" s="460"/>
      <c r="UXA302" s="467"/>
      <c r="UXB302" s="460"/>
      <c r="UXC302" s="460"/>
      <c r="UXD302" s="460"/>
      <c r="UXE302" s="460"/>
      <c r="UXH302" s="460"/>
      <c r="UXI302" s="460"/>
      <c r="UXJ302" s="460"/>
      <c r="UXK302" s="460"/>
      <c r="UXL302" s="460"/>
      <c r="UXM302" s="460"/>
      <c r="UXN302" s="467"/>
      <c r="UXO302" s="460"/>
      <c r="UXP302" s="460"/>
      <c r="UXQ302" s="460"/>
      <c r="UXR302" s="460"/>
      <c r="UXU302" s="460"/>
      <c r="UXV302" s="460"/>
      <c r="UXW302" s="460"/>
      <c r="UXX302" s="460"/>
      <c r="UXY302" s="460"/>
      <c r="UXZ302" s="460"/>
      <c r="UYA302" s="467"/>
      <c r="UYB302" s="460"/>
      <c r="UYC302" s="460"/>
      <c r="UYD302" s="460"/>
      <c r="UYE302" s="460"/>
      <c r="UYH302" s="460"/>
      <c r="UYI302" s="460"/>
      <c r="UYJ302" s="460"/>
      <c r="UYK302" s="460"/>
      <c r="UYL302" s="460"/>
      <c r="UYM302" s="460"/>
      <c r="UYN302" s="467"/>
      <c r="UYO302" s="460"/>
      <c r="UYP302" s="460"/>
      <c r="UYQ302" s="460"/>
      <c r="UYR302" s="460"/>
      <c r="UYU302" s="460"/>
      <c r="UYV302" s="460"/>
      <c r="UYW302" s="460"/>
      <c r="UYX302" s="460"/>
      <c r="UYY302" s="460"/>
      <c r="UYZ302" s="460"/>
      <c r="UZA302" s="467"/>
      <c r="UZB302" s="460"/>
      <c r="UZC302" s="460"/>
      <c r="UZD302" s="460"/>
      <c r="UZE302" s="460"/>
      <c r="UZH302" s="460"/>
      <c r="UZI302" s="460"/>
      <c r="UZJ302" s="460"/>
      <c r="UZK302" s="460"/>
      <c r="UZL302" s="460"/>
      <c r="UZM302" s="460"/>
      <c r="UZN302" s="467"/>
      <c r="UZO302" s="460"/>
      <c r="UZP302" s="460"/>
      <c r="UZQ302" s="460"/>
      <c r="UZR302" s="460"/>
      <c r="UZU302" s="460"/>
      <c r="UZV302" s="460"/>
      <c r="UZW302" s="460"/>
      <c r="UZX302" s="460"/>
      <c r="UZY302" s="460"/>
      <c r="UZZ302" s="460"/>
      <c r="VAA302" s="467"/>
      <c r="VAB302" s="460"/>
      <c r="VAC302" s="460"/>
      <c r="VAD302" s="460"/>
      <c r="VAE302" s="460"/>
      <c r="VAH302" s="460"/>
      <c r="VAI302" s="460"/>
      <c r="VAJ302" s="460"/>
      <c r="VAK302" s="460"/>
      <c r="VAL302" s="460"/>
      <c r="VAM302" s="460"/>
      <c r="VAN302" s="467"/>
      <c r="VAO302" s="460"/>
      <c r="VAP302" s="460"/>
      <c r="VAQ302" s="460"/>
      <c r="VAR302" s="460"/>
      <c r="VAU302" s="460"/>
      <c r="VAV302" s="460"/>
      <c r="VAW302" s="460"/>
      <c r="VAX302" s="460"/>
      <c r="VAY302" s="460"/>
      <c r="VAZ302" s="460"/>
      <c r="VBA302" s="467"/>
      <c r="VBB302" s="460"/>
      <c r="VBC302" s="460"/>
      <c r="VBD302" s="460"/>
      <c r="VBE302" s="460"/>
      <c r="VBH302" s="460"/>
      <c r="VBI302" s="460"/>
      <c r="VBJ302" s="460"/>
      <c r="VBK302" s="460"/>
      <c r="VBL302" s="460"/>
      <c r="VBM302" s="460"/>
      <c r="VBN302" s="467"/>
      <c r="VBO302" s="460"/>
      <c r="VBP302" s="460"/>
      <c r="VBQ302" s="460"/>
      <c r="VBR302" s="460"/>
      <c r="VBU302" s="460"/>
      <c r="VBV302" s="460"/>
      <c r="VBW302" s="460"/>
      <c r="VBX302" s="460"/>
      <c r="VBY302" s="460"/>
      <c r="VBZ302" s="460"/>
      <c r="VCA302" s="467"/>
      <c r="VCB302" s="460"/>
      <c r="VCC302" s="460"/>
      <c r="VCD302" s="460"/>
      <c r="VCE302" s="460"/>
      <c r="VCH302" s="460"/>
      <c r="VCI302" s="460"/>
      <c r="VCJ302" s="460"/>
      <c r="VCK302" s="460"/>
      <c r="VCL302" s="460"/>
      <c r="VCM302" s="460"/>
      <c r="VCN302" s="467"/>
      <c r="VCO302" s="460"/>
      <c r="VCP302" s="460"/>
      <c r="VCQ302" s="460"/>
      <c r="VCR302" s="460"/>
      <c r="VCU302" s="460"/>
      <c r="VCV302" s="460"/>
      <c r="VCW302" s="460"/>
      <c r="VCX302" s="460"/>
      <c r="VCY302" s="460"/>
      <c r="VCZ302" s="460"/>
      <c r="VDA302" s="467"/>
      <c r="VDB302" s="460"/>
      <c r="VDC302" s="460"/>
      <c r="VDD302" s="460"/>
      <c r="VDE302" s="460"/>
      <c r="VDH302" s="460"/>
      <c r="VDI302" s="460"/>
      <c r="VDJ302" s="460"/>
      <c r="VDK302" s="460"/>
      <c r="VDL302" s="460"/>
      <c r="VDM302" s="460"/>
      <c r="VDN302" s="467"/>
      <c r="VDO302" s="460"/>
      <c r="VDP302" s="460"/>
      <c r="VDQ302" s="460"/>
      <c r="VDR302" s="460"/>
      <c r="VDU302" s="460"/>
      <c r="VDV302" s="460"/>
      <c r="VDW302" s="460"/>
      <c r="VDX302" s="460"/>
      <c r="VDY302" s="460"/>
      <c r="VDZ302" s="460"/>
      <c r="VEA302" s="467"/>
      <c r="VEB302" s="460"/>
      <c r="VEC302" s="460"/>
      <c r="VED302" s="460"/>
      <c r="VEE302" s="460"/>
      <c r="VEH302" s="460"/>
      <c r="VEI302" s="460"/>
      <c r="VEJ302" s="460"/>
      <c r="VEK302" s="460"/>
      <c r="VEL302" s="460"/>
      <c r="VEM302" s="460"/>
      <c r="VEN302" s="467"/>
      <c r="VEO302" s="460"/>
      <c r="VEP302" s="460"/>
      <c r="VEQ302" s="460"/>
      <c r="VER302" s="460"/>
      <c r="VEU302" s="460"/>
      <c r="VEV302" s="460"/>
      <c r="VEW302" s="460"/>
      <c r="VEX302" s="460"/>
      <c r="VEY302" s="460"/>
      <c r="VEZ302" s="460"/>
      <c r="VFA302" s="467"/>
      <c r="VFB302" s="460"/>
      <c r="VFC302" s="460"/>
      <c r="VFD302" s="460"/>
      <c r="VFE302" s="460"/>
      <c r="VFH302" s="460"/>
      <c r="VFI302" s="460"/>
      <c r="VFJ302" s="460"/>
      <c r="VFK302" s="460"/>
      <c r="VFL302" s="460"/>
      <c r="VFM302" s="460"/>
      <c r="VFN302" s="467"/>
      <c r="VFO302" s="460"/>
      <c r="VFP302" s="460"/>
      <c r="VFQ302" s="460"/>
      <c r="VFR302" s="460"/>
      <c r="VFU302" s="460"/>
      <c r="VFV302" s="460"/>
      <c r="VFW302" s="460"/>
      <c r="VFX302" s="460"/>
      <c r="VFY302" s="460"/>
      <c r="VFZ302" s="460"/>
      <c r="VGA302" s="467"/>
      <c r="VGB302" s="460"/>
      <c r="VGC302" s="460"/>
      <c r="VGD302" s="460"/>
      <c r="VGE302" s="460"/>
      <c r="VGH302" s="460"/>
      <c r="VGI302" s="460"/>
      <c r="VGJ302" s="460"/>
      <c r="VGK302" s="460"/>
      <c r="VGL302" s="460"/>
      <c r="VGM302" s="460"/>
      <c r="VGN302" s="467"/>
      <c r="VGO302" s="460"/>
      <c r="VGP302" s="460"/>
      <c r="VGQ302" s="460"/>
      <c r="VGR302" s="460"/>
      <c r="VGU302" s="460"/>
      <c r="VGV302" s="460"/>
      <c r="VGW302" s="460"/>
      <c r="VGX302" s="460"/>
      <c r="VGY302" s="460"/>
      <c r="VGZ302" s="460"/>
      <c r="VHA302" s="467"/>
      <c r="VHB302" s="460"/>
      <c r="VHC302" s="460"/>
      <c r="VHD302" s="460"/>
      <c r="VHE302" s="460"/>
      <c r="VHH302" s="460"/>
      <c r="VHI302" s="460"/>
      <c r="VHJ302" s="460"/>
      <c r="VHK302" s="460"/>
      <c r="VHL302" s="460"/>
      <c r="VHM302" s="460"/>
      <c r="VHN302" s="467"/>
      <c r="VHO302" s="460"/>
      <c r="VHP302" s="460"/>
      <c r="VHQ302" s="460"/>
      <c r="VHR302" s="460"/>
      <c r="VHU302" s="460"/>
      <c r="VHV302" s="460"/>
      <c r="VHW302" s="460"/>
      <c r="VHX302" s="460"/>
      <c r="VHY302" s="460"/>
      <c r="VHZ302" s="460"/>
      <c r="VIA302" s="467"/>
      <c r="VIB302" s="460"/>
      <c r="VIC302" s="460"/>
      <c r="VID302" s="460"/>
      <c r="VIE302" s="460"/>
      <c r="VIH302" s="460"/>
      <c r="VII302" s="460"/>
      <c r="VIJ302" s="460"/>
      <c r="VIK302" s="460"/>
      <c r="VIL302" s="460"/>
      <c r="VIM302" s="460"/>
      <c r="VIN302" s="467"/>
      <c r="VIO302" s="460"/>
      <c r="VIP302" s="460"/>
      <c r="VIQ302" s="460"/>
      <c r="VIR302" s="460"/>
      <c r="VIU302" s="460"/>
      <c r="VIV302" s="460"/>
      <c r="VIW302" s="460"/>
      <c r="VIX302" s="460"/>
      <c r="VIY302" s="460"/>
      <c r="VIZ302" s="460"/>
      <c r="VJA302" s="467"/>
      <c r="VJB302" s="460"/>
      <c r="VJC302" s="460"/>
      <c r="VJD302" s="460"/>
      <c r="VJE302" s="460"/>
      <c r="VJH302" s="460"/>
      <c r="VJI302" s="460"/>
      <c r="VJJ302" s="460"/>
      <c r="VJK302" s="460"/>
      <c r="VJL302" s="460"/>
      <c r="VJM302" s="460"/>
      <c r="VJN302" s="467"/>
      <c r="VJO302" s="460"/>
      <c r="VJP302" s="460"/>
      <c r="VJQ302" s="460"/>
      <c r="VJR302" s="460"/>
      <c r="VJU302" s="460"/>
      <c r="VJV302" s="460"/>
      <c r="VJW302" s="460"/>
      <c r="VJX302" s="460"/>
      <c r="VJY302" s="460"/>
      <c r="VJZ302" s="460"/>
      <c r="VKA302" s="467"/>
      <c r="VKB302" s="460"/>
      <c r="VKC302" s="460"/>
      <c r="VKD302" s="460"/>
      <c r="VKE302" s="460"/>
      <c r="VKH302" s="460"/>
      <c r="VKI302" s="460"/>
      <c r="VKJ302" s="460"/>
      <c r="VKK302" s="460"/>
      <c r="VKL302" s="460"/>
      <c r="VKM302" s="460"/>
      <c r="VKN302" s="467"/>
      <c r="VKO302" s="460"/>
      <c r="VKP302" s="460"/>
      <c r="VKQ302" s="460"/>
      <c r="VKR302" s="460"/>
      <c r="VKU302" s="460"/>
      <c r="VKV302" s="460"/>
      <c r="VKW302" s="460"/>
      <c r="VKX302" s="460"/>
      <c r="VKY302" s="460"/>
      <c r="VKZ302" s="460"/>
      <c r="VLA302" s="467"/>
      <c r="VLB302" s="460"/>
      <c r="VLC302" s="460"/>
      <c r="VLD302" s="460"/>
      <c r="VLE302" s="460"/>
      <c r="VLH302" s="460"/>
      <c r="VLI302" s="460"/>
      <c r="VLJ302" s="460"/>
      <c r="VLK302" s="460"/>
      <c r="VLL302" s="460"/>
      <c r="VLM302" s="460"/>
      <c r="VLN302" s="467"/>
      <c r="VLO302" s="460"/>
      <c r="VLP302" s="460"/>
      <c r="VLQ302" s="460"/>
      <c r="VLR302" s="460"/>
      <c r="VLU302" s="460"/>
      <c r="VLV302" s="460"/>
      <c r="VLW302" s="460"/>
      <c r="VLX302" s="460"/>
      <c r="VLY302" s="460"/>
      <c r="VLZ302" s="460"/>
      <c r="VMA302" s="467"/>
      <c r="VMB302" s="460"/>
      <c r="VMC302" s="460"/>
      <c r="VMD302" s="460"/>
      <c r="VME302" s="460"/>
      <c r="VMH302" s="460"/>
      <c r="VMI302" s="460"/>
      <c r="VMJ302" s="460"/>
      <c r="VMK302" s="460"/>
      <c r="VML302" s="460"/>
      <c r="VMM302" s="460"/>
      <c r="VMN302" s="467"/>
      <c r="VMO302" s="460"/>
      <c r="VMP302" s="460"/>
      <c r="VMQ302" s="460"/>
      <c r="VMR302" s="460"/>
      <c r="VMU302" s="460"/>
      <c r="VMV302" s="460"/>
      <c r="VMW302" s="460"/>
      <c r="VMX302" s="460"/>
      <c r="VMY302" s="460"/>
      <c r="VMZ302" s="460"/>
      <c r="VNA302" s="467"/>
      <c r="VNB302" s="460"/>
      <c r="VNC302" s="460"/>
      <c r="VND302" s="460"/>
      <c r="VNE302" s="460"/>
      <c r="VNH302" s="460"/>
      <c r="VNI302" s="460"/>
      <c r="VNJ302" s="460"/>
      <c r="VNK302" s="460"/>
      <c r="VNL302" s="460"/>
      <c r="VNM302" s="460"/>
      <c r="VNN302" s="467"/>
      <c r="VNO302" s="460"/>
      <c r="VNP302" s="460"/>
      <c r="VNQ302" s="460"/>
      <c r="VNR302" s="460"/>
      <c r="VNU302" s="460"/>
      <c r="VNV302" s="460"/>
      <c r="VNW302" s="460"/>
      <c r="VNX302" s="460"/>
      <c r="VNY302" s="460"/>
      <c r="VNZ302" s="460"/>
      <c r="VOA302" s="467"/>
      <c r="VOB302" s="460"/>
      <c r="VOC302" s="460"/>
      <c r="VOD302" s="460"/>
      <c r="VOE302" s="460"/>
      <c r="VOH302" s="460"/>
      <c r="VOI302" s="460"/>
      <c r="VOJ302" s="460"/>
      <c r="VOK302" s="460"/>
      <c r="VOL302" s="460"/>
      <c r="VOM302" s="460"/>
      <c r="VON302" s="467"/>
      <c r="VOO302" s="460"/>
      <c r="VOP302" s="460"/>
      <c r="VOQ302" s="460"/>
      <c r="VOR302" s="460"/>
      <c r="VOU302" s="460"/>
      <c r="VOV302" s="460"/>
      <c r="VOW302" s="460"/>
      <c r="VOX302" s="460"/>
      <c r="VOY302" s="460"/>
      <c r="VOZ302" s="460"/>
      <c r="VPA302" s="467"/>
      <c r="VPB302" s="460"/>
      <c r="VPC302" s="460"/>
      <c r="VPD302" s="460"/>
      <c r="VPE302" s="460"/>
      <c r="VPH302" s="460"/>
      <c r="VPI302" s="460"/>
      <c r="VPJ302" s="460"/>
      <c r="VPK302" s="460"/>
      <c r="VPL302" s="460"/>
      <c r="VPM302" s="460"/>
      <c r="VPN302" s="467"/>
      <c r="VPO302" s="460"/>
      <c r="VPP302" s="460"/>
      <c r="VPQ302" s="460"/>
      <c r="VPR302" s="460"/>
      <c r="VPU302" s="460"/>
      <c r="VPV302" s="460"/>
      <c r="VPW302" s="460"/>
      <c r="VPX302" s="460"/>
      <c r="VPY302" s="460"/>
      <c r="VPZ302" s="460"/>
      <c r="VQA302" s="467"/>
      <c r="VQB302" s="460"/>
      <c r="VQC302" s="460"/>
      <c r="VQD302" s="460"/>
      <c r="VQE302" s="460"/>
      <c r="VQH302" s="460"/>
      <c r="VQI302" s="460"/>
      <c r="VQJ302" s="460"/>
      <c r="VQK302" s="460"/>
      <c r="VQL302" s="460"/>
      <c r="VQM302" s="460"/>
      <c r="VQN302" s="467"/>
      <c r="VQO302" s="460"/>
      <c r="VQP302" s="460"/>
      <c r="VQQ302" s="460"/>
      <c r="VQR302" s="460"/>
      <c r="VQU302" s="460"/>
      <c r="VQV302" s="460"/>
      <c r="VQW302" s="460"/>
      <c r="VQX302" s="460"/>
      <c r="VQY302" s="460"/>
      <c r="VQZ302" s="460"/>
      <c r="VRA302" s="467"/>
      <c r="VRB302" s="460"/>
      <c r="VRC302" s="460"/>
      <c r="VRD302" s="460"/>
      <c r="VRE302" s="460"/>
      <c r="VRH302" s="460"/>
      <c r="VRI302" s="460"/>
      <c r="VRJ302" s="460"/>
      <c r="VRK302" s="460"/>
      <c r="VRL302" s="460"/>
      <c r="VRM302" s="460"/>
      <c r="VRN302" s="467"/>
      <c r="VRO302" s="460"/>
      <c r="VRP302" s="460"/>
      <c r="VRQ302" s="460"/>
      <c r="VRR302" s="460"/>
      <c r="VRU302" s="460"/>
      <c r="VRV302" s="460"/>
      <c r="VRW302" s="460"/>
      <c r="VRX302" s="460"/>
      <c r="VRY302" s="460"/>
      <c r="VRZ302" s="460"/>
      <c r="VSA302" s="467"/>
      <c r="VSB302" s="460"/>
      <c r="VSC302" s="460"/>
      <c r="VSD302" s="460"/>
      <c r="VSE302" s="460"/>
      <c r="VSH302" s="460"/>
      <c r="VSI302" s="460"/>
      <c r="VSJ302" s="460"/>
      <c r="VSK302" s="460"/>
      <c r="VSL302" s="460"/>
      <c r="VSM302" s="460"/>
      <c r="VSN302" s="467"/>
      <c r="VSO302" s="460"/>
      <c r="VSP302" s="460"/>
      <c r="VSQ302" s="460"/>
      <c r="VSR302" s="460"/>
      <c r="VSU302" s="460"/>
      <c r="VSV302" s="460"/>
      <c r="VSW302" s="460"/>
      <c r="VSX302" s="460"/>
      <c r="VSY302" s="460"/>
      <c r="VSZ302" s="460"/>
      <c r="VTA302" s="467"/>
      <c r="VTB302" s="460"/>
      <c r="VTC302" s="460"/>
      <c r="VTD302" s="460"/>
      <c r="VTE302" s="460"/>
      <c r="VTH302" s="460"/>
      <c r="VTI302" s="460"/>
      <c r="VTJ302" s="460"/>
      <c r="VTK302" s="460"/>
      <c r="VTL302" s="460"/>
      <c r="VTM302" s="460"/>
      <c r="VTN302" s="467"/>
      <c r="VTO302" s="460"/>
      <c r="VTP302" s="460"/>
      <c r="VTQ302" s="460"/>
      <c r="VTR302" s="460"/>
      <c r="VTU302" s="460"/>
      <c r="VTV302" s="460"/>
      <c r="VTW302" s="460"/>
      <c r="VTX302" s="460"/>
      <c r="VTY302" s="460"/>
      <c r="VTZ302" s="460"/>
      <c r="VUA302" s="467"/>
      <c r="VUB302" s="460"/>
      <c r="VUC302" s="460"/>
      <c r="VUD302" s="460"/>
      <c r="VUE302" s="460"/>
      <c r="VUH302" s="460"/>
      <c r="VUI302" s="460"/>
      <c r="VUJ302" s="460"/>
      <c r="VUK302" s="460"/>
      <c r="VUL302" s="460"/>
      <c r="VUM302" s="460"/>
      <c r="VUN302" s="467"/>
      <c r="VUO302" s="460"/>
      <c r="VUP302" s="460"/>
      <c r="VUQ302" s="460"/>
      <c r="VUR302" s="460"/>
      <c r="VUU302" s="460"/>
      <c r="VUV302" s="460"/>
      <c r="VUW302" s="460"/>
      <c r="VUX302" s="460"/>
      <c r="VUY302" s="460"/>
      <c r="VUZ302" s="460"/>
      <c r="VVA302" s="467"/>
      <c r="VVB302" s="460"/>
      <c r="VVC302" s="460"/>
      <c r="VVD302" s="460"/>
      <c r="VVE302" s="460"/>
      <c r="VVH302" s="460"/>
      <c r="VVI302" s="460"/>
      <c r="VVJ302" s="460"/>
      <c r="VVK302" s="460"/>
      <c r="VVL302" s="460"/>
      <c r="VVM302" s="460"/>
      <c r="VVN302" s="467"/>
      <c r="VVO302" s="460"/>
      <c r="VVP302" s="460"/>
      <c r="VVQ302" s="460"/>
      <c r="VVR302" s="460"/>
      <c r="VVU302" s="460"/>
      <c r="VVV302" s="460"/>
      <c r="VVW302" s="460"/>
      <c r="VVX302" s="460"/>
      <c r="VVY302" s="460"/>
      <c r="VVZ302" s="460"/>
      <c r="VWA302" s="467"/>
      <c r="VWB302" s="460"/>
      <c r="VWC302" s="460"/>
      <c r="VWD302" s="460"/>
      <c r="VWE302" s="460"/>
      <c r="VWH302" s="460"/>
      <c r="VWI302" s="460"/>
      <c r="VWJ302" s="460"/>
      <c r="VWK302" s="460"/>
      <c r="VWL302" s="460"/>
      <c r="VWM302" s="460"/>
      <c r="VWN302" s="467"/>
      <c r="VWO302" s="460"/>
      <c r="VWP302" s="460"/>
      <c r="VWQ302" s="460"/>
      <c r="VWR302" s="460"/>
      <c r="VWU302" s="460"/>
      <c r="VWV302" s="460"/>
      <c r="VWW302" s="460"/>
      <c r="VWX302" s="460"/>
      <c r="VWY302" s="460"/>
      <c r="VWZ302" s="460"/>
      <c r="VXA302" s="467"/>
      <c r="VXB302" s="460"/>
      <c r="VXC302" s="460"/>
      <c r="VXD302" s="460"/>
      <c r="VXE302" s="460"/>
      <c r="VXH302" s="460"/>
      <c r="VXI302" s="460"/>
      <c r="VXJ302" s="460"/>
      <c r="VXK302" s="460"/>
      <c r="VXL302" s="460"/>
      <c r="VXM302" s="460"/>
      <c r="VXN302" s="467"/>
      <c r="VXO302" s="460"/>
      <c r="VXP302" s="460"/>
      <c r="VXQ302" s="460"/>
      <c r="VXR302" s="460"/>
      <c r="VXU302" s="460"/>
      <c r="VXV302" s="460"/>
      <c r="VXW302" s="460"/>
      <c r="VXX302" s="460"/>
      <c r="VXY302" s="460"/>
      <c r="VXZ302" s="460"/>
      <c r="VYA302" s="467"/>
      <c r="VYB302" s="460"/>
      <c r="VYC302" s="460"/>
      <c r="VYD302" s="460"/>
      <c r="VYE302" s="460"/>
      <c r="VYH302" s="460"/>
      <c r="VYI302" s="460"/>
      <c r="VYJ302" s="460"/>
      <c r="VYK302" s="460"/>
      <c r="VYL302" s="460"/>
      <c r="VYM302" s="460"/>
      <c r="VYN302" s="467"/>
      <c r="VYO302" s="460"/>
      <c r="VYP302" s="460"/>
      <c r="VYQ302" s="460"/>
      <c r="VYR302" s="460"/>
      <c r="VYU302" s="460"/>
      <c r="VYV302" s="460"/>
      <c r="VYW302" s="460"/>
      <c r="VYX302" s="460"/>
      <c r="VYY302" s="460"/>
      <c r="VYZ302" s="460"/>
      <c r="VZA302" s="467"/>
      <c r="VZB302" s="460"/>
      <c r="VZC302" s="460"/>
      <c r="VZD302" s="460"/>
      <c r="VZE302" s="460"/>
      <c r="VZH302" s="460"/>
      <c r="VZI302" s="460"/>
      <c r="VZJ302" s="460"/>
      <c r="VZK302" s="460"/>
      <c r="VZL302" s="460"/>
      <c r="VZM302" s="460"/>
      <c r="VZN302" s="467"/>
      <c r="VZO302" s="460"/>
      <c r="VZP302" s="460"/>
      <c r="VZQ302" s="460"/>
      <c r="VZR302" s="460"/>
      <c r="VZU302" s="460"/>
      <c r="VZV302" s="460"/>
      <c r="VZW302" s="460"/>
      <c r="VZX302" s="460"/>
      <c r="VZY302" s="460"/>
      <c r="VZZ302" s="460"/>
      <c r="WAA302" s="467"/>
      <c r="WAB302" s="460"/>
      <c r="WAC302" s="460"/>
      <c r="WAD302" s="460"/>
      <c r="WAE302" s="460"/>
      <c r="WAH302" s="460"/>
      <c r="WAI302" s="460"/>
      <c r="WAJ302" s="460"/>
      <c r="WAK302" s="460"/>
      <c r="WAL302" s="460"/>
      <c r="WAM302" s="460"/>
      <c r="WAN302" s="467"/>
      <c r="WAO302" s="460"/>
      <c r="WAP302" s="460"/>
      <c r="WAQ302" s="460"/>
      <c r="WAR302" s="460"/>
      <c r="WAU302" s="460"/>
      <c r="WAV302" s="460"/>
      <c r="WAW302" s="460"/>
      <c r="WAX302" s="460"/>
      <c r="WAY302" s="460"/>
      <c r="WAZ302" s="460"/>
      <c r="WBA302" s="467"/>
      <c r="WBB302" s="460"/>
      <c r="WBC302" s="460"/>
      <c r="WBD302" s="460"/>
      <c r="WBE302" s="460"/>
      <c r="WBH302" s="460"/>
      <c r="WBI302" s="460"/>
      <c r="WBJ302" s="460"/>
      <c r="WBK302" s="460"/>
      <c r="WBL302" s="460"/>
      <c r="WBM302" s="460"/>
      <c r="WBN302" s="467"/>
      <c r="WBO302" s="460"/>
      <c r="WBP302" s="460"/>
      <c r="WBQ302" s="460"/>
      <c r="WBR302" s="460"/>
      <c r="WBU302" s="460"/>
      <c r="WBV302" s="460"/>
      <c r="WBW302" s="460"/>
      <c r="WBX302" s="460"/>
      <c r="WBY302" s="460"/>
      <c r="WBZ302" s="460"/>
      <c r="WCA302" s="467"/>
      <c r="WCB302" s="460"/>
      <c r="WCC302" s="460"/>
      <c r="WCD302" s="460"/>
      <c r="WCE302" s="460"/>
      <c r="WCH302" s="460"/>
      <c r="WCI302" s="460"/>
      <c r="WCJ302" s="460"/>
      <c r="WCK302" s="460"/>
      <c r="WCL302" s="460"/>
      <c r="WCM302" s="460"/>
      <c r="WCN302" s="467"/>
      <c r="WCO302" s="460"/>
      <c r="WCP302" s="460"/>
      <c r="WCQ302" s="460"/>
      <c r="WCR302" s="460"/>
      <c r="WCU302" s="460"/>
      <c r="WCV302" s="460"/>
      <c r="WCW302" s="460"/>
      <c r="WCX302" s="460"/>
      <c r="WCY302" s="460"/>
      <c r="WCZ302" s="460"/>
      <c r="WDA302" s="467"/>
      <c r="WDB302" s="460"/>
      <c r="WDC302" s="460"/>
      <c r="WDD302" s="460"/>
      <c r="WDE302" s="460"/>
      <c r="WDH302" s="460"/>
      <c r="WDI302" s="460"/>
      <c r="WDJ302" s="460"/>
      <c r="WDK302" s="460"/>
      <c r="WDL302" s="460"/>
      <c r="WDM302" s="460"/>
      <c r="WDN302" s="467"/>
      <c r="WDO302" s="460"/>
      <c r="WDP302" s="460"/>
      <c r="WDQ302" s="460"/>
      <c r="WDR302" s="460"/>
      <c r="WDU302" s="460"/>
      <c r="WDV302" s="460"/>
      <c r="WDW302" s="460"/>
      <c r="WDX302" s="460"/>
      <c r="WDY302" s="460"/>
      <c r="WDZ302" s="460"/>
      <c r="WEA302" s="467"/>
      <c r="WEB302" s="460"/>
      <c r="WEC302" s="460"/>
      <c r="WED302" s="460"/>
      <c r="WEE302" s="460"/>
      <c r="WEH302" s="460"/>
      <c r="WEI302" s="460"/>
      <c r="WEJ302" s="460"/>
      <c r="WEK302" s="460"/>
      <c r="WEL302" s="460"/>
      <c r="WEM302" s="460"/>
      <c r="WEN302" s="467"/>
      <c r="WEO302" s="460"/>
      <c r="WEP302" s="460"/>
      <c r="WEQ302" s="460"/>
      <c r="WER302" s="460"/>
      <c r="WEU302" s="460"/>
      <c r="WEV302" s="460"/>
      <c r="WEW302" s="460"/>
      <c r="WEX302" s="460"/>
      <c r="WEY302" s="460"/>
      <c r="WEZ302" s="460"/>
      <c r="WFA302" s="467"/>
      <c r="WFB302" s="460"/>
      <c r="WFC302" s="460"/>
      <c r="WFD302" s="460"/>
      <c r="WFE302" s="460"/>
      <c r="WFH302" s="460"/>
      <c r="WFI302" s="460"/>
      <c r="WFJ302" s="460"/>
      <c r="WFK302" s="460"/>
      <c r="WFL302" s="460"/>
      <c r="WFM302" s="460"/>
      <c r="WFN302" s="467"/>
      <c r="WFO302" s="460"/>
      <c r="WFP302" s="460"/>
      <c r="WFQ302" s="460"/>
      <c r="WFR302" s="460"/>
      <c r="WFU302" s="460"/>
      <c r="WFV302" s="460"/>
      <c r="WFW302" s="460"/>
      <c r="WFX302" s="460"/>
      <c r="WFY302" s="460"/>
      <c r="WFZ302" s="460"/>
      <c r="WGA302" s="467"/>
      <c r="WGB302" s="460"/>
      <c r="WGC302" s="460"/>
      <c r="WGD302" s="460"/>
      <c r="WGE302" s="460"/>
      <c r="WGH302" s="460"/>
      <c r="WGI302" s="460"/>
      <c r="WGJ302" s="460"/>
      <c r="WGK302" s="460"/>
      <c r="WGL302" s="460"/>
      <c r="WGM302" s="460"/>
      <c r="WGN302" s="467"/>
      <c r="WGO302" s="460"/>
      <c r="WGP302" s="460"/>
      <c r="WGQ302" s="460"/>
      <c r="WGR302" s="460"/>
      <c r="WGU302" s="460"/>
      <c r="WGV302" s="460"/>
      <c r="WGW302" s="460"/>
      <c r="WGX302" s="460"/>
      <c r="WGY302" s="460"/>
      <c r="WGZ302" s="460"/>
      <c r="WHA302" s="467"/>
      <c r="WHB302" s="460"/>
      <c r="WHC302" s="460"/>
      <c r="WHD302" s="460"/>
      <c r="WHE302" s="460"/>
      <c r="WHH302" s="460"/>
      <c r="WHI302" s="460"/>
      <c r="WHJ302" s="460"/>
      <c r="WHK302" s="460"/>
      <c r="WHL302" s="460"/>
      <c r="WHM302" s="460"/>
      <c r="WHN302" s="467"/>
      <c r="WHO302" s="460"/>
      <c r="WHP302" s="460"/>
      <c r="WHQ302" s="460"/>
      <c r="WHR302" s="460"/>
      <c r="WHU302" s="460"/>
      <c r="WHV302" s="460"/>
      <c r="WHW302" s="460"/>
      <c r="WHX302" s="460"/>
      <c r="WHY302" s="460"/>
      <c r="WHZ302" s="460"/>
      <c r="WIA302" s="467"/>
      <c r="WIB302" s="460"/>
      <c r="WIC302" s="460"/>
      <c r="WID302" s="460"/>
      <c r="WIE302" s="460"/>
      <c r="WIH302" s="460"/>
      <c r="WII302" s="460"/>
      <c r="WIJ302" s="460"/>
      <c r="WIK302" s="460"/>
      <c r="WIL302" s="460"/>
      <c r="WIM302" s="460"/>
      <c r="WIN302" s="467"/>
      <c r="WIO302" s="460"/>
      <c r="WIP302" s="460"/>
      <c r="WIQ302" s="460"/>
      <c r="WIR302" s="460"/>
      <c r="WIU302" s="460"/>
      <c r="WIV302" s="460"/>
      <c r="WIW302" s="460"/>
      <c r="WIX302" s="460"/>
      <c r="WIY302" s="460"/>
      <c r="WIZ302" s="460"/>
      <c r="WJA302" s="467"/>
      <c r="WJB302" s="460"/>
      <c r="WJC302" s="460"/>
      <c r="WJD302" s="460"/>
      <c r="WJE302" s="460"/>
      <c r="WJH302" s="460"/>
      <c r="WJI302" s="460"/>
      <c r="WJJ302" s="460"/>
      <c r="WJK302" s="460"/>
      <c r="WJL302" s="460"/>
      <c r="WJM302" s="460"/>
      <c r="WJN302" s="467"/>
      <c r="WJO302" s="460"/>
      <c r="WJP302" s="460"/>
      <c r="WJQ302" s="460"/>
      <c r="WJR302" s="460"/>
      <c r="WJU302" s="460"/>
      <c r="WJV302" s="460"/>
      <c r="WJW302" s="460"/>
      <c r="WJX302" s="460"/>
      <c r="WJY302" s="460"/>
      <c r="WJZ302" s="460"/>
      <c r="WKA302" s="467"/>
      <c r="WKB302" s="460"/>
      <c r="WKC302" s="460"/>
      <c r="WKD302" s="460"/>
      <c r="WKE302" s="460"/>
      <c r="WKH302" s="460"/>
      <c r="WKI302" s="460"/>
      <c r="WKJ302" s="460"/>
      <c r="WKK302" s="460"/>
      <c r="WKL302" s="460"/>
      <c r="WKM302" s="460"/>
      <c r="WKN302" s="467"/>
      <c r="WKO302" s="460"/>
      <c r="WKP302" s="460"/>
      <c r="WKQ302" s="460"/>
      <c r="WKR302" s="460"/>
      <c r="WKU302" s="460"/>
      <c r="WKV302" s="460"/>
      <c r="WKW302" s="460"/>
      <c r="WKX302" s="460"/>
      <c r="WKY302" s="460"/>
      <c r="WKZ302" s="460"/>
      <c r="WLA302" s="467"/>
      <c r="WLB302" s="460"/>
      <c r="WLC302" s="460"/>
      <c r="WLD302" s="460"/>
      <c r="WLE302" s="460"/>
      <c r="WLH302" s="460"/>
      <c r="WLI302" s="460"/>
      <c r="WLJ302" s="460"/>
      <c r="WLK302" s="460"/>
      <c r="WLL302" s="460"/>
      <c r="WLM302" s="460"/>
      <c r="WLN302" s="467"/>
      <c r="WLO302" s="460"/>
      <c r="WLP302" s="460"/>
      <c r="WLQ302" s="460"/>
      <c r="WLR302" s="460"/>
      <c r="WLU302" s="460"/>
      <c r="WLV302" s="460"/>
      <c r="WLW302" s="460"/>
      <c r="WLX302" s="460"/>
      <c r="WLY302" s="460"/>
      <c r="WLZ302" s="460"/>
      <c r="WMA302" s="467"/>
      <c r="WMB302" s="460"/>
      <c r="WMC302" s="460"/>
      <c r="WMD302" s="460"/>
      <c r="WME302" s="460"/>
      <c r="WMH302" s="460"/>
      <c r="WMI302" s="460"/>
      <c r="WMJ302" s="460"/>
      <c r="WMK302" s="460"/>
      <c r="WML302" s="460"/>
      <c r="WMM302" s="460"/>
      <c r="WMN302" s="467"/>
      <c r="WMO302" s="460"/>
      <c r="WMP302" s="460"/>
      <c r="WMQ302" s="460"/>
      <c r="WMR302" s="460"/>
      <c r="WMU302" s="460"/>
      <c r="WMV302" s="460"/>
      <c r="WMW302" s="460"/>
      <c r="WMX302" s="460"/>
      <c r="WMY302" s="460"/>
      <c r="WMZ302" s="460"/>
      <c r="WNA302" s="467"/>
      <c r="WNB302" s="460"/>
      <c r="WNC302" s="460"/>
      <c r="WND302" s="460"/>
      <c r="WNE302" s="460"/>
      <c r="WNH302" s="460"/>
      <c r="WNI302" s="460"/>
      <c r="WNJ302" s="460"/>
      <c r="WNK302" s="460"/>
      <c r="WNL302" s="460"/>
      <c r="WNM302" s="460"/>
      <c r="WNN302" s="467"/>
      <c r="WNO302" s="460"/>
      <c r="WNP302" s="460"/>
      <c r="WNQ302" s="460"/>
      <c r="WNR302" s="460"/>
      <c r="WNU302" s="460"/>
      <c r="WNV302" s="460"/>
      <c r="WNW302" s="460"/>
      <c r="WNX302" s="460"/>
      <c r="WNY302" s="460"/>
      <c r="WNZ302" s="460"/>
      <c r="WOA302" s="467"/>
      <c r="WOB302" s="460"/>
      <c r="WOC302" s="460"/>
      <c r="WOD302" s="460"/>
      <c r="WOE302" s="460"/>
      <c r="WOH302" s="460"/>
      <c r="WOI302" s="460"/>
      <c r="WOJ302" s="460"/>
      <c r="WOK302" s="460"/>
      <c r="WOL302" s="460"/>
      <c r="WOM302" s="460"/>
      <c r="WON302" s="467"/>
      <c r="WOO302" s="460"/>
      <c r="WOP302" s="460"/>
      <c r="WOQ302" s="460"/>
      <c r="WOR302" s="460"/>
      <c r="WOU302" s="460"/>
      <c r="WOV302" s="460"/>
      <c r="WOW302" s="460"/>
      <c r="WOX302" s="460"/>
      <c r="WOY302" s="460"/>
      <c r="WOZ302" s="460"/>
      <c r="WPA302" s="467"/>
      <c r="WPB302" s="460"/>
      <c r="WPC302" s="460"/>
      <c r="WPD302" s="460"/>
      <c r="WPE302" s="460"/>
      <c r="WPH302" s="460"/>
      <c r="WPI302" s="460"/>
      <c r="WPJ302" s="460"/>
      <c r="WPK302" s="460"/>
      <c r="WPL302" s="460"/>
      <c r="WPM302" s="460"/>
      <c r="WPN302" s="467"/>
      <c r="WPO302" s="460"/>
      <c r="WPP302" s="460"/>
      <c r="WPQ302" s="460"/>
      <c r="WPR302" s="460"/>
      <c r="WPU302" s="460"/>
      <c r="WPV302" s="460"/>
      <c r="WPW302" s="460"/>
      <c r="WPX302" s="460"/>
      <c r="WPY302" s="460"/>
      <c r="WPZ302" s="460"/>
      <c r="WQA302" s="467"/>
      <c r="WQB302" s="460"/>
      <c r="WQC302" s="460"/>
      <c r="WQD302" s="460"/>
      <c r="WQE302" s="460"/>
      <c r="WQH302" s="460"/>
      <c r="WQI302" s="460"/>
      <c r="WQJ302" s="460"/>
      <c r="WQK302" s="460"/>
      <c r="WQL302" s="460"/>
      <c r="WQM302" s="460"/>
      <c r="WQN302" s="467"/>
      <c r="WQO302" s="460"/>
      <c r="WQP302" s="460"/>
      <c r="WQQ302" s="460"/>
      <c r="WQR302" s="460"/>
      <c r="WQU302" s="460"/>
      <c r="WQV302" s="460"/>
      <c r="WQW302" s="460"/>
      <c r="WQX302" s="460"/>
      <c r="WQY302" s="460"/>
      <c r="WQZ302" s="460"/>
      <c r="WRA302" s="467"/>
      <c r="WRB302" s="460"/>
      <c r="WRC302" s="460"/>
      <c r="WRD302" s="460"/>
      <c r="WRE302" s="460"/>
      <c r="WRH302" s="460"/>
      <c r="WRI302" s="460"/>
      <c r="WRJ302" s="460"/>
      <c r="WRK302" s="460"/>
      <c r="WRL302" s="460"/>
      <c r="WRM302" s="460"/>
      <c r="WRN302" s="467"/>
      <c r="WRO302" s="460"/>
      <c r="WRP302" s="460"/>
      <c r="WRQ302" s="460"/>
      <c r="WRR302" s="460"/>
      <c r="WRU302" s="460"/>
      <c r="WRV302" s="460"/>
      <c r="WRW302" s="460"/>
      <c r="WRX302" s="460"/>
      <c r="WRY302" s="460"/>
      <c r="WRZ302" s="460"/>
      <c r="WSA302" s="467"/>
      <c r="WSB302" s="460"/>
      <c r="WSC302" s="460"/>
      <c r="WSD302" s="460"/>
      <c r="WSE302" s="460"/>
      <c r="WSH302" s="460"/>
      <c r="WSI302" s="460"/>
      <c r="WSJ302" s="460"/>
      <c r="WSK302" s="460"/>
      <c r="WSL302" s="460"/>
      <c r="WSM302" s="460"/>
      <c r="WSN302" s="467"/>
      <c r="WSO302" s="460"/>
      <c r="WSP302" s="460"/>
      <c r="WSQ302" s="460"/>
      <c r="WSR302" s="460"/>
      <c r="WSU302" s="460"/>
      <c r="WSV302" s="460"/>
      <c r="WSW302" s="460"/>
      <c r="WSX302" s="460"/>
      <c r="WSY302" s="460"/>
      <c r="WSZ302" s="460"/>
      <c r="WTA302" s="467"/>
      <c r="WTB302" s="460"/>
      <c r="WTC302" s="460"/>
      <c r="WTD302" s="460"/>
      <c r="WTE302" s="460"/>
      <c r="WTH302" s="460"/>
      <c r="WTI302" s="460"/>
      <c r="WTJ302" s="460"/>
      <c r="WTK302" s="460"/>
      <c r="WTL302" s="460"/>
      <c r="WTM302" s="460"/>
      <c r="WTN302" s="467"/>
      <c r="WTO302" s="460"/>
      <c r="WTP302" s="460"/>
      <c r="WTQ302" s="460"/>
      <c r="WTR302" s="460"/>
      <c r="WTU302" s="460"/>
      <c r="WTV302" s="460"/>
      <c r="WTW302" s="460"/>
      <c r="WTX302" s="460"/>
      <c r="WTY302" s="460"/>
      <c r="WTZ302" s="460"/>
      <c r="WUA302" s="467"/>
      <c r="WUB302" s="460"/>
      <c r="WUC302" s="460"/>
      <c r="WUD302" s="460"/>
      <c r="WUE302" s="460"/>
      <c r="WUH302" s="460"/>
      <c r="WUI302" s="460"/>
      <c r="WUJ302" s="460"/>
      <c r="WUK302" s="460"/>
      <c r="WUL302" s="460"/>
      <c r="WUM302" s="460"/>
      <c r="WUN302" s="467"/>
      <c r="WUO302" s="460"/>
      <c r="WUP302" s="460"/>
      <c r="WUQ302" s="460"/>
      <c r="WUR302" s="460"/>
      <c r="WUU302" s="460"/>
      <c r="WUV302" s="460"/>
      <c r="WUW302" s="460"/>
      <c r="WUX302" s="460"/>
      <c r="WUY302" s="460"/>
      <c r="WUZ302" s="460"/>
      <c r="WVA302" s="467"/>
      <c r="WVB302" s="460"/>
      <c r="WVC302" s="460"/>
      <c r="WVD302" s="460"/>
      <c r="WVE302" s="460"/>
      <c r="WVH302" s="460"/>
      <c r="WVI302" s="460"/>
      <c r="WVJ302" s="460"/>
      <c r="WVK302" s="460"/>
      <c r="WVL302" s="460"/>
      <c r="WVM302" s="460"/>
      <c r="WVN302" s="467"/>
      <c r="WVO302" s="460"/>
      <c r="WVP302" s="460"/>
      <c r="WVQ302" s="460"/>
      <c r="WVR302" s="460"/>
      <c r="WVU302" s="460"/>
      <c r="WVV302" s="460"/>
      <c r="WVW302" s="460"/>
      <c r="WVX302" s="460"/>
      <c r="WVY302" s="460"/>
      <c r="WVZ302" s="460"/>
      <c r="WWA302" s="467"/>
      <c r="WWB302" s="460"/>
      <c r="WWC302" s="460"/>
      <c r="WWD302" s="460"/>
      <c r="WWE302" s="460"/>
      <c r="WWH302" s="460"/>
      <c r="WWI302" s="460"/>
      <c r="WWJ302" s="460"/>
      <c r="WWK302" s="460"/>
      <c r="WWL302" s="460"/>
      <c r="WWM302" s="460"/>
      <c r="WWN302" s="467"/>
      <c r="WWO302" s="460"/>
      <c r="WWP302" s="460"/>
      <c r="WWQ302" s="460"/>
      <c r="WWR302" s="460"/>
      <c r="WWU302" s="460"/>
      <c r="WWV302" s="460"/>
      <c r="WWW302" s="460"/>
      <c r="WWX302" s="460"/>
      <c r="WWY302" s="460"/>
      <c r="WWZ302" s="460"/>
      <c r="WXA302" s="467"/>
      <c r="WXB302" s="460"/>
      <c r="WXC302" s="460"/>
      <c r="WXD302" s="460"/>
      <c r="WXE302" s="460"/>
      <c r="WXH302" s="460"/>
      <c r="WXI302" s="460"/>
      <c r="WXJ302" s="460"/>
      <c r="WXK302" s="460"/>
      <c r="WXL302" s="460"/>
      <c r="WXM302" s="460"/>
      <c r="WXN302" s="467"/>
      <c r="WXO302" s="460"/>
      <c r="WXP302" s="460"/>
      <c r="WXQ302" s="460"/>
      <c r="WXR302" s="460"/>
      <c r="WXU302" s="460"/>
      <c r="WXV302" s="460"/>
      <c r="WXW302" s="460"/>
      <c r="WXX302" s="460"/>
      <c r="WXY302" s="460"/>
      <c r="WXZ302" s="460"/>
      <c r="WYA302" s="467"/>
      <c r="WYB302" s="460"/>
      <c r="WYC302" s="460"/>
      <c r="WYD302" s="460"/>
      <c r="WYE302" s="460"/>
      <c r="WYH302" s="460"/>
      <c r="WYI302" s="460"/>
      <c r="WYJ302" s="460"/>
      <c r="WYK302" s="460"/>
      <c r="WYL302" s="460"/>
      <c r="WYM302" s="460"/>
      <c r="WYN302" s="467"/>
      <c r="WYO302" s="460"/>
      <c r="WYP302" s="460"/>
      <c r="WYQ302" s="460"/>
      <c r="WYR302" s="460"/>
      <c r="WYU302" s="460"/>
      <c r="WYV302" s="460"/>
      <c r="WYW302" s="460"/>
      <c r="WYX302" s="460"/>
      <c r="WYY302" s="460"/>
      <c r="WYZ302" s="460"/>
      <c r="WZA302" s="467"/>
      <c r="WZB302" s="460"/>
      <c r="WZC302" s="460"/>
      <c r="WZD302" s="460"/>
      <c r="WZE302" s="460"/>
      <c r="WZH302" s="460"/>
      <c r="WZI302" s="460"/>
      <c r="WZJ302" s="460"/>
      <c r="WZK302" s="460"/>
      <c r="WZL302" s="460"/>
      <c r="WZM302" s="460"/>
      <c r="WZN302" s="467"/>
      <c r="WZO302" s="460"/>
      <c r="WZP302" s="460"/>
      <c r="WZQ302" s="460"/>
      <c r="WZR302" s="460"/>
      <c r="WZU302" s="460"/>
      <c r="WZV302" s="460"/>
      <c r="WZW302" s="460"/>
      <c r="WZX302" s="460"/>
      <c r="WZY302" s="460"/>
      <c r="WZZ302" s="460"/>
      <c r="XAA302" s="467"/>
      <c r="XAB302" s="460"/>
      <c r="XAC302" s="460"/>
      <c r="XAD302" s="460"/>
      <c r="XAE302" s="460"/>
      <c r="XAH302" s="460"/>
      <c r="XAI302" s="460"/>
      <c r="XAJ302" s="460"/>
      <c r="XAK302" s="460"/>
      <c r="XAL302" s="460"/>
      <c r="XAM302" s="460"/>
      <c r="XAN302" s="467"/>
      <c r="XAO302" s="460"/>
      <c r="XAP302" s="460"/>
      <c r="XAQ302" s="460"/>
      <c r="XAR302" s="460"/>
      <c r="XAU302" s="460"/>
      <c r="XAV302" s="460"/>
      <c r="XAW302" s="460"/>
      <c r="XAX302" s="460"/>
      <c r="XAY302" s="460"/>
      <c r="XAZ302" s="460"/>
      <c r="XBA302" s="467"/>
      <c r="XBB302" s="460"/>
      <c r="XBC302" s="460"/>
      <c r="XBD302" s="460"/>
      <c r="XBE302" s="460"/>
      <c r="XBH302" s="460"/>
      <c r="XBI302" s="460"/>
      <c r="XBJ302" s="460"/>
      <c r="XBK302" s="460"/>
      <c r="XBL302" s="460"/>
      <c r="XBM302" s="460"/>
      <c r="XBN302" s="467"/>
      <c r="XBO302" s="460"/>
      <c r="XBP302" s="460"/>
      <c r="XBQ302" s="460"/>
      <c r="XBR302" s="460"/>
      <c r="XBU302" s="460"/>
      <c r="XBV302" s="460"/>
      <c r="XBW302" s="460"/>
      <c r="XBX302" s="460"/>
      <c r="XBY302" s="460"/>
      <c r="XBZ302" s="460"/>
      <c r="XCA302" s="467"/>
      <c r="XCB302" s="460"/>
      <c r="XCC302" s="460"/>
      <c r="XCD302" s="460"/>
      <c r="XCE302" s="460"/>
      <c r="XCH302" s="460"/>
      <c r="XCI302" s="460"/>
      <c r="XCJ302" s="460"/>
      <c r="XCK302" s="460"/>
      <c r="XCL302" s="460"/>
      <c r="XCM302" s="460"/>
      <c r="XCN302" s="467"/>
      <c r="XCO302" s="460"/>
      <c r="XCP302" s="460"/>
      <c r="XCQ302" s="460"/>
      <c r="XCR302" s="460"/>
      <c r="XCU302" s="460"/>
      <c r="XCV302" s="460"/>
      <c r="XCW302" s="460"/>
      <c r="XCX302" s="460"/>
      <c r="XCY302" s="460"/>
      <c r="XCZ302" s="460"/>
      <c r="XDA302" s="467"/>
      <c r="XDB302" s="460"/>
      <c r="XDC302" s="460"/>
      <c r="XDD302" s="460"/>
      <c r="XDE302" s="460"/>
      <c r="XDH302" s="460"/>
      <c r="XDI302" s="460"/>
      <c r="XDJ302" s="460"/>
      <c r="XDK302" s="460"/>
      <c r="XDL302" s="460"/>
      <c r="XDM302" s="460"/>
      <c r="XDN302" s="467"/>
      <c r="XDO302" s="460"/>
      <c r="XDP302" s="460"/>
      <c r="XDQ302" s="460"/>
      <c r="XDR302" s="460"/>
      <c r="XDU302" s="460"/>
      <c r="XDV302" s="460"/>
      <c r="XDW302" s="460"/>
      <c r="XDX302" s="460"/>
      <c r="XDY302" s="460"/>
      <c r="XDZ302" s="460"/>
      <c r="XEA302" s="467"/>
      <c r="XEB302" s="460"/>
      <c r="XEC302" s="460"/>
      <c r="XED302" s="460"/>
      <c r="XEE302" s="460"/>
      <c r="XEH302" s="460"/>
      <c r="XEI302" s="460"/>
      <c r="XEJ302" s="460"/>
      <c r="XEK302" s="460"/>
      <c r="XEL302" s="460"/>
    </row>
    <row r="303" spans="1:2046 2049:7168 7171:11263 11266:15358 15361:16366" ht="15" customHeight="1" x14ac:dyDescent="0.3">
      <c r="A303" s="460">
        <v>35</v>
      </c>
      <c r="B303" s="460" t="s">
        <v>624</v>
      </c>
      <c r="C303" s="460" t="s">
        <v>625</v>
      </c>
      <c r="D303" s="460" t="s">
        <v>721</v>
      </c>
      <c r="E303" s="460">
        <v>579</v>
      </c>
      <c r="F303" s="465">
        <v>62</v>
      </c>
      <c r="G303" s="460">
        <v>68</v>
      </c>
      <c r="H303" s="460">
        <v>234</v>
      </c>
      <c r="I303" s="460">
        <f>SUM(H303:H305)</f>
        <v>234</v>
      </c>
      <c r="J303" s="460">
        <f>SUM(E303:E305)</f>
        <v>653</v>
      </c>
      <c r="K303" s="458" t="s">
        <v>722</v>
      </c>
      <c r="L303" s="458" t="s">
        <v>723</v>
      </c>
      <c r="X303" s="483"/>
      <c r="Y303" s="502"/>
      <c r="Z303" s="502"/>
      <c r="AA303" s="503"/>
      <c r="AB303" s="503"/>
      <c r="AC303" s="503"/>
      <c r="AD303" s="503"/>
      <c r="AE303" s="502"/>
      <c r="AL303" s="512"/>
      <c r="BM303" s="517"/>
      <c r="BT303" s="515"/>
      <c r="BV303" s="523"/>
      <c r="BZ303" s="517"/>
      <c r="CA303" s="517"/>
      <c r="CE303" s="517"/>
      <c r="CF303" s="517"/>
      <c r="CG303" s="517"/>
    </row>
    <row r="304" spans="1:2046 2049:7168 7171:11263 11266:15358 15361:16366" ht="15" customHeight="1" x14ac:dyDescent="0.3">
      <c r="A304" s="460">
        <v>224</v>
      </c>
      <c r="B304" s="460" t="s">
        <v>977</v>
      </c>
      <c r="C304" s="460" t="s">
        <v>1010</v>
      </c>
      <c r="D304" s="460" t="s">
        <v>1019</v>
      </c>
      <c r="E304" s="460">
        <v>10</v>
      </c>
      <c r="F304" s="467"/>
      <c r="K304" s="458" t="s">
        <v>722</v>
      </c>
      <c r="L304" s="458" t="s">
        <v>723</v>
      </c>
      <c r="X304" s="483"/>
    </row>
    <row r="305" spans="1:85" ht="15" customHeight="1" x14ac:dyDescent="0.3">
      <c r="A305" s="460">
        <v>422</v>
      </c>
      <c r="B305" s="460" t="s">
        <v>1129</v>
      </c>
      <c r="C305" s="460" t="s">
        <v>1130</v>
      </c>
      <c r="D305" s="460" t="s">
        <v>1244</v>
      </c>
      <c r="E305" s="460">
        <v>64</v>
      </c>
      <c r="K305" s="458" t="s">
        <v>722</v>
      </c>
      <c r="L305" s="458" t="s">
        <v>723</v>
      </c>
      <c r="X305" s="483"/>
      <c r="Y305" s="503"/>
    </row>
    <row r="306" spans="1:85" ht="15" customHeight="1" x14ac:dyDescent="0.3">
      <c r="A306" s="460">
        <v>10</v>
      </c>
      <c r="B306" s="460" t="s">
        <v>624</v>
      </c>
      <c r="C306" s="460" t="s">
        <v>625</v>
      </c>
      <c r="D306" s="460" t="s">
        <v>652</v>
      </c>
      <c r="E306" s="460">
        <v>767</v>
      </c>
      <c r="F306" s="465">
        <v>79</v>
      </c>
      <c r="G306" s="460">
        <v>91</v>
      </c>
      <c r="H306" s="460">
        <v>199</v>
      </c>
      <c r="I306" s="460">
        <f>SUM(H306:H310)</f>
        <v>296</v>
      </c>
      <c r="J306" s="500">
        <f>SUM(E306:E310)</f>
        <v>1130</v>
      </c>
      <c r="K306" s="499" t="s">
        <v>653</v>
      </c>
      <c r="L306" s="497" t="s">
        <v>654</v>
      </c>
      <c r="M306" s="498"/>
      <c r="R306" s="483"/>
      <c r="S306" s="537"/>
      <c r="T306" s="512"/>
      <c r="U306" s="537"/>
      <c r="V306" s="537"/>
      <c r="X306" s="483"/>
      <c r="Y306" s="502"/>
      <c r="Z306" s="502"/>
      <c r="AA306" s="503"/>
      <c r="AB306" s="503"/>
      <c r="AC306" s="503"/>
      <c r="AD306" s="503"/>
      <c r="AE306" s="502"/>
      <c r="BP306" s="515"/>
      <c r="BT306" s="515"/>
      <c r="BV306" s="523"/>
      <c r="CE306" s="523"/>
      <c r="CF306" s="523"/>
      <c r="CG306" s="523"/>
    </row>
    <row r="307" spans="1:85" ht="15" customHeight="1" x14ac:dyDescent="0.3">
      <c r="A307" s="460">
        <v>25</v>
      </c>
      <c r="B307" s="460" t="s">
        <v>624</v>
      </c>
      <c r="C307" s="460" t="s">
        <v>625</v>
      </c>
      <c r="D307" s="460" t="s">
        <v>696</v>
      </c>
      <c r="E307" s="460">
        <v>279</v>
      </c>
      <c r="F307" s="465">
        <v>30</v>
      </c>
      <c r="G307" s="460">
        <v>31</v>
      </c>
      <c r="H307" s="460">
        <v>97</v>
      </c>
      <c r="K307" s="458" t="s">
        <v>653</v>
      </c>
      <c r="L307" s="458" t="s">
        <v>654</v>
      </c>
      <c r="X307" s="483"/>
      <c r="Y307" s="503"/>
    </row>
    <row r="308" spans="1:85" ht="15" customHeight="1" x14ac:dyDescent="0.3">
      <c r="A308" s="460">
        <v>194</v>
      </c>
      <c r="B308" s="460" t="s">
        <v>977</v>
      </c>
      <c r="C308" s="460" t="s">
        <v>978</v>
      </c>
      <c r="D308" s="460" t="s">
        <v>988</v>
      </c>
      <c r="E308" s="460">
        <v>10</v>
      </c>
      <c r="F308" s="467"/>
      <c r="K308" s="458" t="s">
        <v>653</v>
      </c>
      <c r="L308" s="458" t="s">
        <v>654</v>
      </c>
      <c r="X308" s="483"/>
      <c r="Y308" s="503"/>
    </row>
    <row r="309" spans="1:85" ht="15" customHeight="1" x14ac:dyDescent="0.3">
      <c r="A309" s="460">
        <v>213</v>
      </c>
      <c r="B309" s="460" t="s">
        <v>977</v>
      </c>
      <c r="C309" s="460" t="s">
        <v>978</v>
      </c>
      <c r="D309" s="460" t="s">
        <v>1007</v>
      </c>
      <c r="E309" s="460">
        <v>10</v>
      </c>
      <c r="F309" s="467"/>
      <c r="K309" s="458" t="s">
        <v>653</v>
      </c>
      <c r="L309" s="458" t="s">
        <v>654</v>
      </c>
      <c r="X309" s="483"/>
    </row>
    <row r="310" spans="1:85" ht="15" customHeight="1" x14ac:dyDescent="0.3">
      <c r="A310" s="460">
        <v>465</v>
      </c>
      <c r="B310" s="460" t="s">
        <v>1129</v>
      </c>
      <c r="C310" s="460" t="s">
        <v>1130</v>
      </c>
      <c r="D310" s="460" t="s">
        <v>1297</v>
      </c>
      <c r="E310" s="460">
        <v>64</v>
      </c>
      <c r="K310" s="458" t="s">
        <v>653</v>
      </c>
      <c r="L310" s="458" t="s">
        <v>654</v>
      </c>
      <c r="X310" s="483"/>
    </row>
    <row r="311" spans="1:85" ht="15" customHeight="1" x14ac:dyDescent="0.3">
      <c r="A311" s="460">
        <v>57</v>
      </c>
      <c r="B311" s="460" t="s">
        <v>624</v>
      </c>
      <c r="C311" s="460" t="s">
        <v>753</v>
      </c>
      <c r="D311" s="460" t="s">
        <v>710</v>
      </c>
      <c r="E311" s="460">
        <v>627</v>
      </c>
      <c r="F311" s="465">
        <v>63</v>
      </c>
      <c r="G311" s="460">
        <v>68</v>
      </c>
      <c r="H311" s="460">
        <v>607</v>
      </c>
      <c r="I311" s="460">
        <f>SUM(H311:H313)</f>
        <v>607</v>
      </c>
      <c r="J311" s="460">
        <f>SUM(E311:E313)</f>
        <v>701</v>
      </c>
      <c r="K311" s="458" t="s">
        <v>772</v>
      </c>
      <c r="L311" s="458" t="s">
        <v>773</v>
      </c>
      <c r="X311" s="483"/>
      <c r="Y311" s="502"/>
      <c r="Z311" s="502"/>
      <c r="AA311" s="503"/>
      <c r="AB311" s="503"/>
      <c r="AC311" s="503"/>
      <c r="AD311" s="503"/>
      <c r="AE311" s="502"/>
      <c r="AF311" s="512"/>
      <c r="BP311" s="515"/>
      <c r="CE311" s="523"/>
      <c r="CF311" s="523"/>
      <c r="CG311" s="523"/>
    </row>
    <row r="312" spans="1:85" ht="15" customHeight="1" x14ac:dyDescent="0.3">
      <c r="A312" s="460">
        <v>291</v>
      </c>
      <c r="B312" s="460" t="s">
        <v>977</v>
      </c>
      <c r="C312" s="460" t="s">
        <v>1010</v>
      </c>
      <c r="D312" s="460" t="s">
        <v>1090</v>
      </c>
      <c r="E312" s="460">
        <v>10</v>
      </c>
      <c r="F312" s="467"/>
      <c r="K312" s="458" t="s">
        <v>772</v>
      </c>
      <c r="L312" s="458" t="s">
        <v>773</v>
      </c>
      <c r="X312" s="483"/>
    </row>
    <row r="313" spans="1:85" ht="15" customHeight="1" x14ac:dyDescent="0.3">
      <c r="A313" s="460">
        <v>448</v>
      </c>
      <c r="B313" s="460" t="s">
        <v>1129</v>
      </c>
      <c r="C313" s="460" t="s">
        <v>1130</v>
      </c>
      <c r="D313" s="460" t="s">
        <v>1279</v>
      </c>
      <c r="E313" s="460">
        <v>64</v>
      </c>
      <c r="K313" s="458" t="s">
        <v>772</v>
      </c>
      <c r="L313" s="458" t="s">
        <v>773</v>
      </c>
      <c r="X313" s="483"/>
    </row>
    <row r="314" spans="1:85" ht="15" customHeight="1" x14ac:dyDescent="0.3">
      <c r="A314" s="460">
        <v>127</v>
      </c>
      <c r="B314" s="460" t="s">
        <v>624</v>
      </c>
      <c r="C314" s="460" t="s">
        <v>845</v>
      </c>
      <c r="D314" s="460" t="s">
        <v>696</v>
      </c>
      <c r="E314" s="460">
        <v>644</v>
      </c>
      <c r="F314" s="465">
        <v>81</v>
      </c>
      <c r="G314" s="460">
        <v>71</v>
      </c>
      <c r="H314" s="460">
        <v>354</v>
      </c>
      <c r="I314" s="460">
        <f>SUM(H314:H316)</f>
        <v>354</v>
      </c>
      <c r="J314" s="460">
        <f>SUM(E314:E316)</f>
        <v>718</v>
      </c>
      <c r="K314" s="458" t="s">
        <v>880</v>
      </c>
      <c r="P314" s="512"/>
      <c r="R314" s="512"/>
      <c r="S314" s="512"/>
      <c r="T314" s="512"/>
      <c r="U314" s="512"/>
      <c r="V314" s="512"/>
      <c r="X314" s="483"/>
      <c r="Y314" s="513"/>
      <c r="Z314" s="513"/>
      <c r="AA314" s="514"/>
      <c r="AB314" s="514"/>
      <c r="AC314" s="514"/>
      <c r="AD314" s="514"/>
      <c r="AE314" s="502"/>
      <c r="AG314" s="512"/>
      <c r="AI314" s="512"/>
      <c r="BJ314" s="517"/>
      <c r="BK314" s="512"/>
      <c r="BL314" s="512"/>
      <c r="BO314" s="517"/>
      <c r="BT314" s="515"/>
      <c r="BU314" s="523"/>
      <c r="BV314" s="523"/>
      <c r="BW314" s="523"/>
      <c r="BX314" s="523"/>
      <c r="BY314" s="517"/>
      <c r="BZ314" s="517"/>
      <c r="CA314" s="517"/>
      <c r="CB314" s="515"/>
      <c r="CC314" s="515"/>
      <c r="CD314" s="515"/>
    </row>
    <row r="315" spans="1:85" ht="15" customHeight="1" x14ac:dyDescent="0.3">
      <c r="A315" s="460">
        <v>315</v>
      </c>
      <c r="B315" s="460" t="s">
        <v>977</v>
      </c>
      <c r="C315" s="460" t="s">
        <v>1032</v>
      </c>
      <c r="D315" s="460" t="s">
        <v>1114</v>
      </c>
      <c r="E315" s="460">
        <v>10</v>
      </c>
      <c r="F315" s="467"/>
      <c r="K315" s="458" t="s">
        <v>880</v>
      </c>
      <c r="X315" s="483"/>
      <c r="Y315" s="503"/>
    </row>
    <row r="316" spans="1:85" ht="15" customHeight="1" x14ac:dyDescent="0.3">
      <c r="A316" s="460">
        <v>374</v>
      </c>
      <c r="B316" s="460" t="s">
        <v>1129</v>
      </c>
      <c r="C316" s="460" t="s">
        <v>1130</v>
      </c>
      <c r="D316" s="460" t="s">
        <v>1188</v>
      </c>
      <c r="E316" s="460">
        <v>64</v>
      </c>
      <c r="K316" s="458" t="s">
        <v>880</v>
      </c>
      <c r="X316" s="483"/>
    </row>
    <row r="317" spans="1:85" ht="15" customHeight="1" x14ac:dyDescent="0.3">
      <c r="A317" s="460">
        <v>146</v>
      </c>
      <c r="B317" s="460" t="s">
        <v>906</v>
      </c>
      <c r="C317" s="460" t="s">
        <v>907</v>
      </c>
      <c r="D317" s="460" t="s">
        <v>846</v>
      </c>
      <c r="E317" s="460">
        <v>134</v>
      </c>
      <c r="F317" s="465">
        <v>15</v>
      </c>
      <c r="G317" s="460">
        <v>13</v>
      </c>
      <c r="I317" s="460">
        <f>SUM(H317)</f>
        <v>0</v>
      </c>
      <c r="J317" s="460">
        <f>SUM(E317)</f>
        <v>134</v>
      </c>
      <c r="K317" s="499" t="s">
        <v>908</v>
      </c>
      <c r="L317" s="497" t="s">
        <v>909</v>
      </c>
      <c r="M317" s="498"/>
      <c r="O317" s="496"/>
      <c r="P317" s="496"/>
      <c r="Q317" s="496"/>
      <c r="R317" s="496"/>
      <c r="S317" s="496"/>
      <c r="T317" s="535"/>
      <c r="U317" s="496"/>
      <c r="V317" s="496"/>
      <c r="W317" s="496"/>
      <c r="X317" s="496"/>
      <c r="Z317" s="496"/>
      <c r="AA317" s="496"/>
      <c r="AB317" s="496"/>
      <c r="AC317" s="496"/>
      <c r="AD317" s="496"/>
      <c r="AE317" s="496"/>
      <c r="AF317" s="496"/>
      <c r="AG317" s="496"/>
      <c r="AH317" s="496"/>
      <c r="AI317" s="496"/>
      <c r="AJ317" s="496"/>
      <c r="AK317" s="496"/>
      <c r="AL317" s="496"/>
      <c r="AM317" s="496"/>
      <c r="AN317" s="496"/>
      <c r="AO317" s="496"/>
      <c r="AP317" s="496"/>
      <c r="AQ317" s="496"/>
      <c r="AR317" s="496"/>
      <c r="AS317" s="496"/>
      <c r="AT317" s="496"/>
      <c r="AU317" s="496"/>
      <c r="AV317" s="496"/>
      <c r="AW317" s="496"/>
      <c r="AX317" s="496"/>
      <c r="AY317" s="496"/>
      <c r="AZ317" s="496"/>
      <c r="BA317" s="496"/>
      <c r="BB317" s="496"/>
      <c r="BC317" s="496"/>
      <c r="BD317" s="496"/>
      <c r="BE317" s="496"/>
      <c r="BF317" s="496"/>
      <c r="BG317" s="496"/>
      <c r="BH317" s="496"/>
      <c r="BI317" s="496"/>
      <c r="BJ317" s="496"/>
      <c r="BK317" s="496"/>
      <c r="BL317" s="496"/>
      <c r="BM317" s="496"/>
      <c r="BN317" s="496"/>
      <c r="BO317" s="496"/>
      <c r="BP317" s="496"/>
      <c r="BQ317" s="496"/>
      <c r="BR317" s="496"/>
      <c r="BS317" s="496"/>
      <c r="BT317" s="496"/>
      <c r="BU317" s="496"/>
      <c r="BV317" s="496"/>
      <c r="BW317" s="496"/>
      <c r="BX317" s="496"/>
      <c r="BY317" s="496"/>
      <c r="BZ317" s="496"/>
      <c r="CA317" s="496"/>
      <c r="CB317" s="496"/>
      <c r="CC317" s="496"/>
      <c r="CD317" s="496"/>
      <c r="CE317" s="496"/>
      <c r="CF317" s="496"/>
      <c r="CG317" s="496"/>
    </row>
    <row r="318" spans="1:85" ht="15" customHeight="1" x14ac:dyDescent="0.3">
      <c r="A318" s="460">
        <v>71</v>
      </c>
      <c r="B318" s="460" t="s">
        <v>624</v>
      </c>
      <c r="C318" s="460" t="s">
        <v>784</v>
      </c>
      <c r="D318" s="460" t="s">
        <v>647</v>
      </c>
      <c r="E318" s="460">
        <v>258</v>
      </c>
      <c r="F318" s="465">
        <v>25</v>
      </c>
      <c r="G318" s="460">
        <v>28</v>
      </c>
      <c r="H318" s="460">
        <v>93</v>
      </c>
      <c r="I318" s="460">
        <f>SUM(H318:H319)</f>
        <v>93</v>
      </c>
      <c r="J318" s="460">
        <f>SUM(E318:E319)</f>
        <v>268</v>
      </c>
      <c r="K318" s="458" t="s">
        <v>794</v>
      </c>
      <c r="T318" s="512"/>
      <c r="X318" s="483"/>
      <c r="Y318" s="502"/>
      <c r="Z318" s="513"/>
      <c r="AA318" s="514"/>
      <c r="AB318" s="514"/>
      <c r="AC318" s="514"/>
      <c r="AD318" s="514"/>
      <c r="AE318" s="502"/>
      <c r="BJ318" s="517"/>
      <c r="BK318" s="512"/>
      <c r="BL318" s="512"/>
      <c r="BZ318" s="523"/>
      <c r="CA318" s="515"/>
      <c r="CE318" s="517"/>
      <c r="CF318" s="517"/>
      <c r="CG318" s="517"/>
    </row>
    <row r="319" spans="1:85" ht="15" customHeight="1" x14ac:dyDescent="0.3">
      <c r="A319" s="460">
        <v>269</v>
      </c>
      <c r="B319" s="460" t="s">
        <v>977</v>
      </c>
      <c r="C319" s="460" t="s">
        <v>978</v>
      </c>
      <c r="D319" s="460" t="s">
        <v>1068</v>
      </c>
      <c r="E319" s="460">
        <v>10</v>
      </c>
      <c r="F319" s="467"/>
      <c r="K319" s="458" t="s">
        <v>794</v>
      </c>
      <c r="X319" s="483"/>
    </row>
    <row r="320" spans="1:85" ht="15" customHeight="1" x14ac:dyDescent="0.3">
      <c r="A320" s="460">
        <v>439</v>
      </c>
      <c r="B320" s="460" t="s">
        <v>1129</v>
      </c>
      <c r="C320" s="460" t="s">
        <v>1130</v>
      </c>
      <c r="D320" s="460" t="s">
        <v>1266</v>
      </c>
      <c r="E320" s="460">
        <v>64</v>
      </c>
      <c r="I320" s="460">
        <f>SUM(H320)</f>
        <v>0</v>
      </c>
      <c r="J320" s="460">
        <f>SUM(E320)</f>
        <v>64</v>
      </c>
      <c r="K320" s="458" t="s">
        <v>818</v>
      </c>
      <c r="L320" s="458" t="s">
        <v>1267</v>
      </c>
      <c r="T320" s="512"/>
      <c r="X320" s="483"/>
      <c r="Y320" s="502"/>
      <c r="Z320" s="513"/>
      <c r="AA320" s="514"/>
      <c r="AB320" s="503"/>
      <c r="AC320" s="503"/>
      <c r="AD320" s="514"/>
      <c r="AE320" s="502"/>
      <c r="BM320" s="517"/>
    </row>
    <row r="321" spans="1:85" ht="15" customHeight="1" x14ac:dyDescent="0.3">
      <c r="A321" s="460">
        <v>88</v>
      </c>
      <c r="B321" s="460" t="s">
        <v>624</v>
      </c>
      <c r="C321" s="460" t="s">
        <v>784</v>
      </c>
      <c r="D321" s="460" t="s">
        <v>701</v>
      </c>
      <c r="E321" s="460">
        <v>748</v>
      </c>
      <c r="F321" s="465">
        <v>77</v>
      </c>
      <c r="G321" s="460">
        <v>84</v>
      </c>
      <c r="H321" s="460">
        <v>401</v>
      </c>
      <c r="I321" s="460">
        <f>SUM(H321:H322)</f>
        <v>401</v>
      </c>
      <c r="J321" s="460">
        <f>SUM(E321:E322)</f>
        <v>758</v>
      </c>
      <c r="K321" s="458" t="s">
        <v>818</v>
      </c>
      <c r="L321" s="458" t="s">
        <v>819</v>
      </c>
      <c r="X321" s="483"/>
      <c r="Y321" s="503"/>
      <c r="Z321" s="513"/>
      <c r="AA321" s="514"/>
      <c r="AB321" s="503"/>
      <c r="AC321" s="503"/>
      <c r="AD321" s="514"/>
      <c r="AE321" s="502"/>
      <c r="BM321" s="517"/>
    </row>
    <row r="322" spans="1:85" ht="15" customHeight="1" x14ac:dyDescent="0.3">
      <c r="A322" s="460">
        <v>275</v>
      </c>
      <c r="B322" s="460" t="s">
        <v>977</v>
      </c>
      <c r="C322" s="460" t="s">
        <v>978</v>
      </c>
      <c r="D322" s="460" t="s">
        <v>1074</v>
      </c>
      <c r="E322" s="460">
        <v>10</v>
      </c>
      <c r="F322" s="467"/>
      <c r="K322" s="458" t="s">
        <v>818</v>
      </c>
      <c r="L322" s="458" t="s">
        <v>819</v>
      </c>
      <c r="X322" s="483"/>
    </row>
    <row r="323" spans="1:85" ht="15" customHeight="1" x14ac:dyDescent="0.3">
      <c r="A323" s="460">
        <v>352</v>
      </c>
      <c r="B323" s="460" t="s">
        <v>1129</v>
      </c>
      <c r="C323" s="460" t="s">
        <v>1130</v>
      </c>
      <c r="D323" s="460" t="s">
        <v>1161</v>
      </c>
      <c r="E323" s="460">
        <v>64</v>
      </c>
      <c r="F323" s="465"/>
      <c r="I323" s="460">
        <f>SUM(H323)</f>
        <v>0</v>
      </c>
      <c r="J323" s="460">
        <f>SUM(E323)</f>
        <v>64</v>
      </c>
      <c r="K323" s="492" t="s">
        <v>779</v>
      </c>
      <c r="L323" s="497" t="s">
        <v>628</v>
      </c>
      <c r="M323" s="498"/>
      <c r="T323" s="512"/>
      <c r="X323" s="483"/>
    </row>
    <row r="324" spans="1:85" ht="15" customHeight="1" x14ac:dyDescent="0.3">
      <c r="A324" s="460">
        <v>61</v>
      </c>
      <c r="B324" s="460" t="s">
        <v>624</v>
      </c>
      <c r="C324" s="460" t="s">
        <v>753</v>
      </c>
      <c r="D324" s="460" t="s">
        <v>739</v>
      </c>
      <c r="E324" s="460">
        <v>981</v>
      </c>
      <c r="F324" s="465">
        <v>102</v>
      </c>
      <c r="G324" s="460">
        <v>103</v>
      </c>
      <c r="H324" s="460">
        <v>1077</v>
      </c>
      <c r="I324" s="460">
        <f>SUM(H324:H327)</f>
        <v>1077</v>
      </c>
      <c r="J324" s="460">
        <f>SUM(E324:E327)</f>
        <v>1119</v>
      </c>
      <c r="K324" s="458" t="s">
        <v>779</v>
      </c>
      <c r="L324" s="458" t="s">
        <v>780</v>
      </c>
      <c r="N324" s="512"/>
      <c r="O324" s="512"/>
      <c r="P324" s="512"/>
      <c r="Q324" s="512"/>
      <c r="R324" s="512"/>
      <c r="S324" s="512"/>
      <c r="T324" s="512"/>
      <c r="U324" s="512"/>
      <c r="V324" s="512"/>
      <c r="W324" s="512"/>
      <c r="X324" s="483"/>
      <c r="Y324" s="502"/>
      <c r="Z324" s="502"/>
      <c r="AA324" s="503"/>
      <c r="AB324" s="503"/>
      <c r="AC324" s="503"/>
      <c r="AD324" s="503"/>
      <c r="AE324" s="502"/>
      <c r="AF324" s="512"/>
      <c r="AH324" s="512"/>
      <c r="AI324" s="512"/>
      <c r="AJ324" s="512"/>
      <c r="AM324" s="512"/>
      <c r="BF324" s="512"/>
      <c r="BG324" s="512"/>
      <c r="BH324" s="512"/>
      <c r="BI324" s="512"/>
      <c r="BK324" s="515"/>
      <c r="BM324" s="517"/>
      <c r="BY324" s="517"/>
      <c r="BZ324" s="523"/>
      <c r="CA324" s="517"/>
      <c r="CE324" s="523"/>
      <c r="CF324" s="523"/>
      <c r="CG324" s="523"/>
    </row>
    <row r="325" spans="1:85" ht="15" customHeight="1" x14ac:dyDescent="0.3">
      <c r="A325" s="460">
        <v>297</v>
      </c>
      <c r="B325" s="460" t="s">
        <v>977</v>
      </c>
      <c r="C325" s="460" t="s">
        <v>1010</v>
      </c>
      <c r="D325" s="460" t="s">
        <v>1096</v>
      </c>
      <c r="E325" s="460">
        <v>10</v>
      </c>
      <c r="F325" s="467"/>
      <c r="K325" s="458" t="s">
        <v>779</v>
      </c>
      <c r="L325" s="458" t="s">
        <v>780</v>
      </c>
      <c r="X325" s="483"/>
    </row>
    <row r="326" spans="1:85" ht="15" customHeight="1" x14ac:dyDescent="0.3">
      <c r="A326" s="460">
        <v>351</v>
      </c>
      <c r="B326" s="460" t="s">
        <v>1129</v>
      </c>
      <c r="C326" s="460" t="s">
        <v>1130</v>
      </c>
      <c r="D326" s="460" t="s">
        <v>1160</v>
      </c>
      <c r="E326" s="460">
        <v>64</v>
      </c>
      <c r="K326" s="458" t="s">
        <v>779</v>
      </c>
      <c r="L326" s="458" t="s">
        <v>780</v>
      </c>
      <c r="X326" s="483"/>
    </row>
    <row r="327" spans="1:85" ht="15" customHeight="1" x14ac:dyDescent="0.3">
      <c r="A327" s="460">
        <v>403</v>
      </c>
      <c r="B327" s="460" t="s">
        <v>1129</v>
      </c>
      <c r="C327" s="460" t="s">
        <v>1130</v>
      </c>
      <c r="D327" s="460" t="s">
        <v>1221</v>
      </c>
      <c r="E327" s="460">
        <v>64</v>
      </c>
      <c r="I327" s="460">
        <f>SUM(H327)</f>
        <v>0</v>
      </c>
      <c r="J327" s="460">
        <f>SUM(E327)</f>
        <v>64</v>
      </c>
      <c r="K327" s="499" t="s">
        <v>1222</v>
      </c>
      <c r="L327" s="497" t="s">
        <v>1223</v>
      </c>
      <c r="M327" s="498"/>
      <c r="O327" s="496"/>
      <c r="P327" s="496"/>
      <c r="Q327" s="496"/>
      <c r="R327" s="496"/>
      <c r="S327" s="496"/>
      <c r="T327" s="535"/>
      <c r="U327" s="496"/>
      <c r="V327" s="496"/>
      <c r="W327" s="496"/>
      <c r="X327" s="496"/>
      <c r="Z327" s="496"/>
      <c r="AA327" s="496"/>
      <c r="AB327" s="496"/>
      <c r="AC327" s="496"/>
      <c r="AD327" s="496"/>
      <c r="AE327" s="496"/>
      <c r="AF327" s="496"/>
      <c r="AG327" s="496"/>
      <c r="AH327" s="496"/>
      <c r="AI327" s="496"/>
      <c r="AJ327" s="496"/>
      <c r="AK327" s="496"/>
      <c r="AL327" s="496"/>
      <c r="AM327" s="496"/>
      <c r="AN327" s="496"/>
      <c r="AO327" s="496"/>
      <c r="AP327" s="496"/>
      <c r="AQ327" s="496"/>
      <c r="AR327" s="496"/>
      <c r="AS327" s="496"/>
      <c r="AT327" s="496"/>
      <c r="AU327" s="496"/>
      <c r="AV327" s="496"/>
      <c r="AW327" s="496"/>
      <c r="AX327" s="496"/>
      <c r="AY327" s="496"/>
      <c r="AZ327" s="496"/>
      <c r="BA327" s="496"/>
      <c r="BB327" s="496"/>
      <c r="BC327" s="496"/>
      <c r="BD327" s="496"/>
      <c r="BE327" s="496"/>
      <c r="BF327" s="496"/>
      <c r="BG327" s="496"/>
      <c r="BH327" s="496"/>
      <c r="BI327" s="496"/>
      <c r="BJ327" s="496"/>
      <c r="BK327" s="496"/>
      <c r="BL327" s="496"/>
      <c r="BM327" s="496"/>
      <c r="BN327" s="496"/>
      <c r="BO327" s="496"/>
      <c r="BP327" s="496"/>
      <c r="BQ327" s="496"/>
      <c r="BR327" s="496"/>
      <c r="BS327" s="496"/>
      <c r="BT327" s="496"/>
      <c r="BU327" s="496"/>
      <c r="BV327" s="496"/>
      <c r="BW327" s="496"/>
      <c r="BX327" s="496"/>
      <c r="BY327" s="496"/>
      <c r="BZ327" s="496"/>
      <c r="CA327" s="496"/>
      <c r="CB327" s="496"/>
      <c r="CC327" s="496"/>
      <c r="CD327" s="496"/>
      <c r="CE327" s="496"/>
      <c r="CF327" s="496"/>
      <c r="CG327" s="496"/>
    </row>
    <row r="328" spans="1:85" ht="15" customHeight="1" x14ac:dyDescent="0.3">
      <c r="A328" s="460">
        <v>161</v>
      </c>
      <c r="B328" s="460" t="s">
        <v>942</v>
      </c>
      <c r="C328" s="460" t="s">
        <v>625</v>
      </c>
      <c r="D328" s="460" t="s">
        <v>943</v>
      </c>
      <c r="E328" s="460">
        <v>129</v>
      </c>
      <c r="F328" s="465">
        <v>19</v>
      </c>
      <c r="G328" s="460">
        <v>19</v>
      </c>
      <c r="I328" s="460">
        <f>SUM(H328:H330)</f>
        <v>0</v>
      </c>
      <c r="J328" s="460">
        <f>SUM(E328:E330)</f>
        <v>173</v>
      </c>
      <c r="K328" s="499" t="s">
        <v>944</v>
      </c>
      <c r="L328" s="497"/>
      <c r="M328" s="498"/>
      <c r="O328" s="496"/>
      <c r="P328" s="496"/>
      <c r="Q328" s="496"/>
      <c r="R328" s="496"/>
      <c r="S328" s="496"/>
      <c r="T328" s="535"/>
      <c r="U328" s="496"/>
      <c r="V328" s="496"/>
      <c r="W328" s="496"/>
      <c r="X328" s="496"/>
      <c r="Z328" s="496"/>
      <c r="AA328" s="496"/>
      <c r="AB328" s="496"/>
      <c r="AC328" s="496"/>
      <c r="AD328" s="496"/>
      <c r="AE328" s="496"/>
      <c r="AF328" s="496"/>
      <c r="AG328" s="496"/>
      <c r="AH328" s="496"/>
      <c r="AI328" s="496"/>
      <c r="AJ328" s="496"/>
      <c r="AK328" s="496"/>
      <c r="AL328" s="496"/>
      <c r="AM328" s="496"/>
      <c r="AN328" s="496"/>
      <c r="AO328" s="496"/>
      <c r="AP328" s="496"/>
      <c r="AQ328" s="496"/>
      <c r="AR328" s="496"/>
      <c r="AS328" s="496"/>
      <c r="AT328" s="496"/>
      <c r="AU328" s="496"/>
      <c r="AV328" s="496"/>
      <c r="AW328" s="496"/>
      <c r="AX328" s="496"/>
      <c r="AY328" s="496"/>
      <c r="AZ328" s="496"/>
      <c r="BA328" s="496"/>
      <c r="BB328" s="496"/>
      <c r="BC328" s="496"/>
      <c r="BD328" s="496"/>
      <c r="BE328" s="496"/>
      <c r="BF328" s="496"/>
      <c r="BG328" s="496"/>
      <c r="BH328" s="496"/>
      <c r="BI328" s="496"/>
      <c r="BJ328" s="496"/>
      <c r="BK328" s="496"/>
      <c r="BL328" s="496"/>
      <c r="BM328" s="496"/>
      <c r="BN328" s="496"/>
      <c r="BO328" s="496"/>
      <c r="BP328" s="496"/>
      <c r="BQ328" s="496"/>
      <c r="BR328" s="496"/>
      <c r="BS328" s="496"/>
      <c r="BT328" s="496"/>
      <c r="BU328" s="496"/>
      <c r="BV328" s="496"/>
      <c r="BW328" s="496"/>
      <c r="BX328" s="496"/>
      <c r="BY328" s="496"/>
      <c r="BZ328" s="496"/>
      <c r="CA328" s="496"/>
      <c r="CB328" s="496"/>
      <c r="CC328" s="496"/>
      <c r="CD328" s="496"/>
      <c r="CE328" s="496"/>
      <c r="CF328" s="496"/>
      <c r="CG328" s="496"/>
    </row>
    <row r="329" spans="1:85" ht="15" customHeight="1" x14ac:dyDescent="0.3">
      <c r="A329" s="460">
        <v>480</v>
      </c>
      <c r="B329" s="460" t="s">
        <v>1129</v>
      </c>
      <c r="C329" s="460" t="s">
        <v>1130</v>
      </c>
      <c r="D329" s="460" t="s">
        <v>1312</v>
      </c>
      <c r="E329" s="460">
        <v>30</v>
      </c>
      <c r="F329" s="467"/>
      <c r="K329" s="458" t="s">
        <v>944</v>
      </c>
      <c r="X329" s="483"/>
    </row>
    <row r="330" spans="1:85" ht="15" customHeight="1" x14ac:dyDescent="0.3">
      <c r="A330" s="460">
        <v>488</v>
      </c>
      <c r="B330" s="460" t="s">
        <v>942</v>
      </c>
      <c r="C330" s="460" t="s">
        <v>625</v>
      </c>
      <c r="D330" s="460" t="s">
        <v>1321</v>
      </c>
      <c r="E330" s="460">
        <v>14</v>
      </c>
      <c r="F330" s="467"/>
      <c r="G330" s="460">
        <v>2</v>
      </c>
      <c r="K330" s="458" t="s">
        <v>944</v>
      </c>
      <c r="X330" s="483"/>
    </row>
    <row r="331" spans="1:85" ht="15" customHeight="1" x14ac:dyDescent="0.3">
      <c r="A331" s="460">
        <v>337</v>
      </c>
      <c r="B331" s="460" t="s">
        <v>1129</v>
      </c>
      <c r="C331" s="460" t="s">
        <v>1130</v>
      </c>
      <c r="D331" s="460" t="s">
        <v>1139</v>
      </c>
      <c r="E331" s="460">
        <v>64</v>
      </c>
      <c r="I331" s="460">
        <f>SUM(H331)</f>
        <v>0</v>
      </c>
      <c r="J331" s="460">
        <f>SUM(E331)</f>
        <v>64</v>
      </c>
      <c r="K331" s="499" t="s">
        <v>1355</v>
      </c>
      <c r="L331" s="497" t="s">
        <v>1141</v>
      </c>
      <c r="M331" s="498"/>
      <c r="O331" s="496"/>
      <c r="P331" s="496"/>
      <c r="Q331" s="496"/>
      <c r="R331" s="496"/>
      <c r="S331" s="496"/>
      <c r="T331" s="535"/>
      <c r="U331" s="496"/>
      <c r="V331" s="496"/>
      <c r="W331" s="496"/>
      <c r="X331" s="496"/>
      <c r="Y331" s="467"/>
      <c r="Z331" s="496"/>
      <c r="AA331" s="496"/>
      <c r="AB331" s="496"/>
      <c r="AC331" s="496"/>
      <c r="AD331" s="496"/>
      <c r="AE331" s="496"/>
      <c r="AF331" s="496"/>
      <c r="AG331" s="496"/>
      <c r="AH331" s="496"/>
      <c r="AI331" s="496"/>
      <c r="AJ331" s="496"/>
      <c r="AK331" s="496"/>
      <c r="AL331" s="496"/>
      <c r="AM331" s="496"/>
      <c r="AN331" s="496"/>
      <c r="AO331" s="496"/>
      <c r="AP331" s="496"/>
      <c r="AQ331" s="496"/>
      <c r="AR331" s="496"/>
      <c r="AS331" s="496"/>
      <c r="AT331" s="496"/>
      <c r="AU331" s="496"/>
      <c r="AV331" s="496"/>
      <c r="AW331" s="496"/>
      <c r="AX331" s="496"/>
      <c r="AY331" s="496"/>
      <c r="AZ331" s="496"/>
      <c r="BA331" s="496"/>
      <c r="BB331" s="496"/>
      <c r="BC331" s="496"/>
      <c r="BD331" s="496"/>
      <c r="BE331" s="496"/>
      <c r="BF331" s="496"/>
      <c r="BG331" s="496"/>
      <c r="BH331" s="496"/>
      <c r="BI331" s="496"/>
      <c r="BJ331" s="496"/>
      <c r="BK331" s="496"/>
      <c r="BL331" s="496"/>
      <c r="BM331" s="496"/>
      <c r="BN331" s="496"/>
      <c r="BO331" s="496"/>
      <c r="BP331" s="496"/>
      <c r="BQ331" s="496"/>
      <c r="BR331" s="496"/>
      <c r="BS331" s="496"/>
      <c r="BT331" s="496"/>
      <c r="BU331" s="496"/>
      <c r="BV331" s="496"/>
      <c r="BW331" s="496"/>
      <c r="BX331" s="496"/>
      <c r="BY331" s="496"/>
      <c r="BZ331" s="496"/>
      <c r="CA331" s="496"/>
      <c r="CB331" s="496"/>
      <c r="CC331" s="496"/>
      <c r="CD331" s="496"/>
      <c r="CE331" s="496"/>
      <c r="CF331" s="496"/>
      <c r="CG331" s="496"/>
    </row>
    <row r="332" spans="1:85" ht="15" customHeight="1" x14ac:dyDescent="0.3">
      <c r="A332" s="460">
        <v>83</v>
      </c>
      <c r="B332" s="460" t="s">
        <v>624</v>
      </c>
      <c r="C332" s="460" t="s">
        <v>784</v>
      </c>
      <c r="D332" s="460" t="s">
        <v>687</v>
      </c>
      <c r="E332" s="460">
        <v>741</v>
      </c>
      <c r="F332" s="465">
        <v>77</v>
      </c>
      <c r="G332" s="460">
        <v>84</v>
      </c>
      <c r="H332" s="460">
        <v>361</v>
      </c>
      <c r="I332" s="460">
        <f>SUM(H332)</f>
        <v>361</v>
      </c>
      <c r="K332" s="458" t="s">
        <v>811</v>
      </c>
      <c r="L332" s="458" t="s">
        <v>812</v>
      </c>
      <c r="AT332" s="512"/>
      <c r="AU332" s="512"/>
      <c r="AV332" s="512"/>
    </row>
    <row r="333" spans="1:85" ht="15" customHeight="1" x14ac:dyDescent="0.3">
      <c r="A333" s="460">
        <v>129</v>
      </c>
      <c r="B333" s="460" t="s">
        <v>624</v>
      </c>
      <c r="C333" s="460" t="s">
        <v>845</v>
      </c>
      <c r="D333" s="460" t="s">
        <v>700</v>
      </c>
      <c r="E333" s="460">
        <v>646</v>
      </c>
      <c r="F333" s="465">
        <v>83</v>
      </c>
      <c r="G333" s="460">
        <v>72</v>
      </c>
      <c r="H333" s="460">
        <v>359</v>
      </c>
      <c r="I333" s="460">
        <f>SUM(H333)</f>
        <v>359</v>
      </c>
      <c r="J333" s="460">
        <f>SUM(E332:E336)</f>
        <v>1471</v>
      </c>
      <c r="K333" s="458" t="s">
        <v>811</v>
      </c>
      <c r="L333" s="458" t="s">
        <v>812</v>
      </c>
      <c r="X333" s="483"/>
      <c r="Y333" s="514"/>
      <c r="Z333" s="513"/>
      <c r="AA333" s="514"/>
      <c r="AB333" s="514"/>
      <c r="AC333" s="514"/>
      <c r="AD333" s="514"/>
      <c r="AE333" s="513"/>
      <c r="AF333" s="512"/>
      <c r="AG333" s="512"/>
      <c r="AH333" s="512"/>
      <c r="AI333" s="512"/>
      <c r="AJ333" s="512"/>
      <c r="AK333" s="512"/>
      <c r="AL333" s="512"/>
      <c r="AX333" s="512"/>
      <c r="AY333" s="512"/>
      <c r="BC333" s="512"/>
      <c r="BD333" s="512"/>
      <c r="BE333" s="512"/>
      <c r="BF333" s="512"/>
      <c r="BG333" s="512"/>
      <c r="BH333" s="512"/>
      <c r="BI333" s="512"/>
      <c r="BJ333" s="517"/>
      <c r="BK333" s="512"/>
      <c r="BL333" s="512"/>
      <c r="BM333" s="517"/>
      <c r="BN333" s="512"/>
      <c r="BP333" s="515"/>
      <c r="BQ333" s="517"/>
      <c r="BR333" s="517"/>
      <c r="BS333" s="517"/>
      <c r="BT333" s="517"/>
      <c r="BV333" s="517"/>
      <c r="BX333" s="523"/>
      <c r="BY333" s="523"/>
      <c r="BZ333" s="517"/>
      <c r="CA333" s="517"/>
      <c r="CB333" s="517"/>
      <c r="CC333" s="517"/>
      <c r="CD333" s="517"/>
      <c r="CE333" s="517"/>
      <c r="CF333" s="517"/>
      <c r="CG333" s="517"/>
    </row>
    <row r="334" spans="1:85" ht="15" customHeight="1" x14ac:dyDescent="0.3">
      <c r="A334" s="460">
        <v>278</v>
      </c>
      <c r="B334" s="460" t="s">
        <v>977</v>
      </c>
      <c r="C334" s="460" t="s">
        <v>978</v>
      </c>
      <c r="D334" s="460" t="s">
        <v>1077</v>
      </c>
      <c r="E334" s="460">
        <v>10</v>
      </c>
      <c r="F334" s="467"/>
      <c r="K334" s="458" t="s">
        <v>811</v>
      </c>
      <c r="L334" s="458" t="s">
        <v>812</v>
      </c>
      <c r="X334" s="483"/>
    </row>
    <row r="335" spans="1:85" ht="15" customHeight="1" x14ac:dyDescent="0.3">
      <c r="A335" s="460">
        <v>316</v>
      </c>
      <c r="B335" s="460" t="s">
        <v>977</v>
      </c>
      <c r="C335" s="460" t="s">
        <v>1032</v>
      </c>
      <c r="D335" s="460" t="s">
        <v>1115</v>
      </c>
      <c r="E335" s="460">
        <v>10</v>
      </c>
      <c r="F335" s="467"/>
      <c r="K335" s="458" t="s">
        <v>811</v>
      </c>
      <c r="L335" s="458" t="s">
        <v>812</v>
      </c>
      <c r="X335" s="483"/>
      <c r="Y335" s="524"/>
    </row>
    <row r="336" spans="1:85" ht="15" customHeight="1" x14ac:dyDescent="0.3">
      <c r="A336" s="460">
        <v>459</v>
      </c>
      <c r="B336" s="460" t="s">
        <v>1129</v>
      </c>
      <c r="C336" s="460" t="s">
        <v>1130</v>
      </c>
      <c r="D336" s="460" t="s">
        <v>1290</v>
      </c>
      <c r="E336" s="460">
        <v>64</v>
      </c>
      <c r="K336" s="458" t="s">
        <v>811</v>
      </c>
      <c r="L336" s="458" t="s">
        <v>812</v>
      </c>
      <c r="X336" s="483"/>
      <c r="Y336" s="494"/>
    </row>
    <row r="337" spans="1:85" ht="15" customHeight="1" x14ac:dyDescent="0.3">
      <c r="A337" s="460">
        <v>29</v>
      </c>
      <c r="B337" s="460" t="s">
        <v>624</v>
      </c>
      <c r="C337" s="460" t="s">
        <v>625</v>
      </c>
      <c r="D337" s="460" t="s">
        <v>704</v>
      </c>
      <c r="E337" s="460">
        <v>573</v>
      </c>
      <c r="F337" s="465">
        <v>62</v>
      </c>
      <c r="G337" s="460">
        <v>68</v>
      </c>
      <c r="H337" s="460">
        <v>215</v>
      </c>
      <c r="I337" s="460">
        <f>SUM(H337:H339)</f>
        <v>215</v>
      </c>
      <c r="J337" s="460">
        <f>SUM(E337:E339)</f>
        <v>647</v>
      </c>
      <c r="K337" s="499" t="s">
        <v>705</v>
      </c>
      <c r="L337" s="497" t="s">
        <v>706</v>
      </c>
      <c r="M337" s="498"/>
      <c r="N337" s="496"/>
      <c r="O337" s="496"/>
      <c r="P337" s="496"/>
      <c r="Q337" s="496"/>
      <c r="R337" s="496"/>
      <c r="S337" s="496"/>
      <c r="T337" s="535"/>
      <c r="U337" s="496"/>
      <c r="V337" s="496"/>
      <c r="W337" s="496"/>
      <c r="X337" s="496"/>
      <c r="Y337" s="461"/>
      <c r="Z337" s="496"/>
      <c r="AA337" s="496"/>
      <c r="AB337" s="496"/>
      <c r="AC337" s="496"/>
      <c r="AD337" s="496"/>
      <c r="AE337" s="496"/>
      <c r="AF337" s="496"/>
      <c r="AG337" s="496"/>
      <c r="AH337" s="496"/>
      <c r="AI337" s="496"/>
      <c r="AJ337" s="496"/>
      <c r="AK337" s="496"/>
      <c r="AL337" s="496"/>
      <c r="AM337" s="496"/>
      <c r="AN337" s="496"/>
      <c r="AO337" s="496"/>
      <c r="AP337" s="496"/>
      <c r="AQ337" s="496"/>
      <c r="AR337" s="496"/>
      <c r="AS337" s="496"/>
      <c r="AT337" s="496"/>
      <c r="AU337" s="496"/>
      <c r="AV337" s="496"/>
      <c r="AW337" s="496"/>
      <c r="AX337" s="496"/>
      <c r="AY337" s="496"/>
      <c r="AZ337" s="496"/>
      <c r="BA337" s="496"/>
      <c r="BB337" s="496"/>
      <c r="BC337" s="496"/>
      <c r="BD337" s="496"/>
      <c r="BE337" s="496"/>
      <c r="BF337" s="496"/>
      <c r="BG337" s="496"/>
      <c r="BH337" s="496"/>
      <c r="BI337" s="496"/>
      <c r="BJ337" s="496"/>
      <c r="BK337" s="496"/>
      <c r="BL337" s="496"/>
      <c r="BM337" s="496"/>
      <c r="BN337" s="496"/>
      <c r="BO337" s="496"/>
      <c r="BP337" s="496"/>
      <c r="BQ337" s="496"/>
      <c r="BR337" s="496"/>
      <c r="BS337" s="496"/>
      <c r="BT337" s="496"/>
      <c r="BU337" s="496"/>
      <c r="BV337" s="496"/>
      <c r="BW337" s="496"/>
      <c r="BX337" s="496"/>
      <c r="BY337" s="496"/>
      <c r="BZ337" s="496"/>
      <c r="CA337" s="496"/>
      <c r="CB337" s="496"/>
      <c r="CC337" s="496"/>
      <c r="CD337" s="496"/>
      <c r="CE337" s="496"/>
      <c r="CF337" s="496"/>
      <c r="CG337" s="496"/>
    </row>
    <row r="338" spans="1:85" ht="15" customHeight="1" x14ac:dyDescent="0.3">
      <c r="A338" s="467">
        <v>214</v>
      </c>
      <c r="B338" s="467" t="s">
        <v>977</v>
      </c>
      <c r="C338" s="467" t="s">
        <v>978</v>
      </c>
      <c r="D338" s="467" t="s">
        <v>1008</v>
      </c>
      <c r="E338" s="467">
        <v>10</v>
      </c>
      <c r="F338" s="467"/>
      <c r="G338" s="467"/>
      <c r="J338" s="467"/>
      <c r="K338" s="468" t="s">
        <v>705</v>
      </c>
      <c r="L338" s="468" t="s">
        <v>706</v>
      </c>
      <c r="N338" s="467"/>
      <c r="X338" s="483"/>
      <c r="Y338" s="461"/>
    </row>
    <row r="339" spans="1:85" ht="15" customHeight="1" x14ac:dyDescent="0.3">
      <c r="A339" s="460">
        <v>384</v>
      </c>
      <c r="B339" s="460" t="s">
        <v>1129</v>
      </c>
      <c r="C339" s="460" t="s">
        <v>1130</v>
      </c>
      <c r="D339" s="460" t="s">
        <v>1200</v>
      </c>
      <c r="E339" s="460">
        <v>64</v>
      </c>
      <c r="K339" s="458" t="s">
        <v>705</v>
      </c>
      <c r="L339" s="458" t="s">
        <v>706</v>
      </c>
      <c r="X339" s="483"/>
      <c r="Y339" s="503"/>
    </row>
    <row r="340" spans="1:85" ht="15" customHeight="1" x14ac:dyDescent="0.3">
      <c r="A340" s="460">
        <v>113</v>
      </c>
      <c r="B340" s="460" t="s">
        <v>624</v>
      </c>
      <c r="C340" s="460" t="s">
        <v>845</v>
      </c>
      <c r="D340" s="460" t="s">
        <v>647</v>
      </c>
      <c r="E340" s="460">
        <v>277</v>
      </c>
      <c r="F340" s="465">
        <v>30</v>
      </c>
      <c r="G340" s="460">
        <v>31</v>
      </c>
      <c r="H340" s="460">
        <v>110</v>
      </c>
      <c r="I340" s="460">
        <f>SUM(H340:H341)</f>
        <v>110</v>
      </c>
      <c r="J340" s="460">
        <f>SUM(E340:E341)</f>
        <v>287</v>
      </c>
      <c r="K340" s="506" t="s">
        <v>861</v>
      </c>
      <c r="L340" s="497" t="s">
        <v>731</v>
      </c>
      <c r="M340" s="498"/>
      <c r="O340" s="496"/>
      <c r="P340" s="496"/>
      <c r="Q340" s="496"/>
      <c r="R340" s="496"/>
      <c r="S340" s="496"/>
      <c r="T340" s="535"/>
      <c r="U340" s="496"/>
      <c r="V340" s="496"/>
      <c r="W340" s="496"/>
      <c r="X340" s="496"/>
      <c r="Z340" s="496"/>
      <c r="AA340" s="496"/>
      <c r="AB340" s="496"/>
      <c r="AC340" s="496"/>
      <c r="AD340" s="496"/>
      <c r="AE340" s="496"/>
      <c r="AF340" s="496"/>
      <c r="AG340" s="496"/>
      <c r="AH340" s="496"/>
      <c r="AI340" s="496"/>
      <c r="AJ340" s="496"/>
      <c r="AK340" s="496"/>
      <c r="AL340" s="496"/>
      <c r="AM340" s="496"/>
      <c r="AN340" s="496"/>
      <c r="AO340" s="496"/>
      <c r="AP340" s="496"/>
      <c r="AQ340" s="496"/>
      <c r="AR340" s="496"/>
      <c r="AS340" s="496"/>
      <c r="AT340" s="496"/>
      <c r="AU340" s="496"/>
      <c r="AV340" s="496"/>
      <c r="AW340" s="496"/>
      <c r="AX340" s="496"/>
      <c r="AY340" s="496"/>
      <c r="AZ340" s="496"/>
      <c r="BA340" s="496"/>
      <c r="BB340" s="496"/>
      <c r="BC340" s="496"/>
      <c r="BD340" s="496"/>
      <c r="BE340" s="496"/>
      <c r="BF340" s="496"/>
      <c r="BG340" s="496"/>
      <c r="BH340" s="496"/>
      <c r="BI340" s="496"/>
      <c r="BJ340" s="496"/>
      <c r="BK340" s="496"/>
      <c r="BL340" s="496"/>
      <c r="BM340" s="496"/>
      <c r="BN340" s="496"/>
      <c r="BO340" s="496"/>
      <c r="BP340" s="496"/>
      <c r="BQ340" s="496"/>
      <c r="BR340" s="496"/>
      <c r="BS340" s="496"/>
      <c r="BT340" s="496"/>
      <c r="BU340" s="496"/>
      <c r="BV340" s="496"/>
      <c r="BW340" s="496"/>
      <c r="BX340" s="496"/>
      <c r="BY340" s="496"/>
      <c r="BZ340" s="496"/>
      <c r="CA340" s="496"/>
      <c r="CB340" s="496"/>
      <c r="CC340" s="496"/>
      <c r="CD340" s="496"/>
      <c r="CE340" s="496"/>
      <c r="CF340" s="496"/>
      <c r="CG340" s="496"/>
    </row>
    <row r="341" spans="1:85" ht="15" customHeight="1" x14ac:dyDescent="0.3">
      <c r="A341" s="460">
        <v>247</v>
      </c>
      <c r="B341" s="460" t="s">
        <v>977</v>
      </c>
      <c r="C341" s="460" t="s">
        <v>1032</v>
      </c>
      <c r="D341" s="460" t="s">
        <v>1045</v>
      </c>
      <c r="E341" s="460">
        <v>10</v>
      </c>
      <c r="F341" s="467"/>
      <c r="K341" s="458" t="s">
        <v>861</v>
      </c>
      <c r="L341" s="458" t="s">
        <v>731</v>
      </c>
      <c r="X341" s="483"/>
    </row>
    <row r="342" spans="1:85" ht="15" customHeight="1" x14ac:dyDescent="0.3">
      <c r="A342" s="460">
        <v>7</v>
      </c>
      <c r="B342" s="460" t="s">
        <v>624</v>
      </c>
      <c r="C342" s="460" t="s">
        <v>625</v>
      </c>
      <c r="D342" s="460" t="s">
        <v>644</v>
      </c>
      <c r="E342" s="460">
        <v>271</v>
      </c>
      <c r="F342" s="465">
        <v>30</v>
      </c>
      <c r="G342" s="460">
        <v>31</v>
      </c>
      <c r="H342" s="460">
        <v>69</v>
      </c>
      <c r="I342" s="460">
        <f>SUM(H342:H343)</f>
        <v>310</v>
      </c>
      <c r="J342" s="460">
        <f>SUM(E342:E349)</f>
        <v>1291</v>
      </c>
      <c r="K342" s="458" t="s">
        <v>645</v>
      </c>
      <c r="L342" s="458" t="s">
        <v>646</v>
      </c>
      <c r="X342" s="483"/>
      <c r="Y342" s="503"/>
      <c r="Z342" s="502"/>
      <c r="AA342" s="503"/>
      <c r="AB342" s="503"/>
      <c r="AC342" s="503"/>
      <c r="AD342" s="503"/>
      <c r="AE342" s="502"/>
      <c r="BW342" s="523"/>
      <c r="BY342" s="523"/>
      <c r="CB342" s="515"/>
      <c r="CC342" s="515"/>
      <c r="CD342" s="515"/>
    </row>
    <row r="343" spans="1:85" ht="15" customHeight="1" x14ac:dyDescent="0.3">
      <c r="A343" s="460">
        <v>42</v>
      </c>
      <c r="B343" s="460" t="s">
        <v>624</v>
      </c>
      <c r="C343" s="460" t="s">
        <v>625</v>
      </c>
      <c r="D343" s="460" t="s">
        <v>738</v>
      </c>
      <c r="E343" s="460">
        <v>598</v>
      </c>
      <c r="F343" s="465">
        <v>57</v>
      </c>
      <c r="G343" s="460">
        <v>65</v>
      </c>
      <c r="H343" s="460">
        <v>241</v>
      </c>
      <c r="K343" s="458" t="s">
        <v>645</v>
      </c>
      <c r="L343" s="458" t="s">
        <v>646</v>
      </c>
      <c r="X343" s="483"/>
    </row>
    <row r="344" spans="1:85" ht="15" customHeight="1" x14ac:dyDescent="0.3">
      <c r="A344" s="460">
        <v>81</v>
      </c>
      <c r="B344" s="460" t="s">
        <v>624</v>
      </c>
      <c r="C344" s="460" t="s">
        <v>784</v>
      </c>
      <c r="D344" s="460" t="s">
        <v>681</v>
      </c>
      <c r="E344" s="460">
        <v>264</v>
      </c>
      <c r="F344" s="465">
        <v>25</v>
      </c>
      <c r="G344" s="460">
        <v>28</v>
      </c>
      <c r="H344" s="460">
        <v>119</v>
      </c>
      <c r="I344" s="460">
        <f>SUM(H344:H345)</f>
        <v>119</v>
      </c>
      <c r="K344" s="458" t="s">
        <v>645</v>
      </c>
      <c r="L344" s="458" t="s">
        <v>646</v>
      </c>
      <c r="X344" s="483"/>
    </row>
    <row r="345" spans="1:85" ht="15" customHeight="1" x14ac:dyDescent="0.3">
      <c r="A345" s="467">
        <v>186</v>
      </c>
      <c r="B345" s="467" t="s">
        <v>977</v>
      </c>
      <c r="C345" s="467" t="s">
        <v>978</v>
      </c>
      <c r="D345" s="467" t="s">
        <v>980</v>
      </c>
      <c r="E345" s="467">
        <v>10</v>
      </c>
      <c r="F345" s="467"/>
      <c r="G345" s="467"/>
      <c r="J345" s="467"/>
      <c r="K345" s="468" t="s">
        <v>645</v>
      </c>
      <c r="L345" s="458" t="s">
        <v>646</v>
      </c>
      <c r="X345" s="483"/>
      <c r="Y345" s="503"/>
    </row>
    <row r="346" spans="1:85" ht="15" customHeight="1" x14ac:dyDescent="0.3">
      <c r="A346" s="460">
        <v>222</v>
      </c>
      <c r="B346" s="460" t="s">
        <v>977</v>
      </c>
      <c r="C346" s="460" t="s">
        <v>1010</v>
      </c>
      <c r="D346" s="460" t="s">
        <v>1017</v>
      </c>
      <c r="E346" s="460">
        <v>10</v>
      </c>
      <c r="F346" s="467"/>
      <c r="K346" s="458" t="s">
        <v>645</v>
      </c>
      <c r="L346" s="458" t="s">
        <v>646</v>
      </c>
      <c r="X346" s="483"/>
    </row>
    <row r="347" spans="1:85" ht="15" customHeight="1" x14ac:dyDescent="0.3">
      <c r="A347" s="460">
        <v>268</v>
      </c>
      <c r="B347" s="460" t="s">
        <v>977</v>
      </c>
      <c r="C347" s="460" t="s">
        <v>978</v>
      </c>
      <c r="D347" s="460" t="s">
        <v>1067</v>
      </c>
      <c r="E347" s="460">
        <v>10</v>
      </c>
      <c r="F347" s="467"/>
      <c r="K347" s="458" t="s">
        <v>645</v>
      </c>
      <c r="L347" s="458" t="s">
        <v>646</v>
      </c>
      <c r="X347" s="483"/>
    </row>
    <row r="348" spans="1:85" ht="15" customHeight="1" x14ac:dyDescent="0.3">
      <c r="A348" s="460">
        <v>392</v>
      </c>
      <c r="B348" s="460" t="s">
        <v>1129</v>
      </c>
      <c r="C348" s="460" t="s">
        <v>1130</v>
      </c>
      <c r="D348" s="460" t="s">
        <v>1209</v>
      </c>
      <c r="E348" s="460">
        <v>64</v>
      </c>
      <c r="K348" s="458" t="s">
        <v>645</v>
      </c>
      <c r="L348" s="458" t="s">
        <v>646</v>
      </c>
      <c r="X348" s="483"/>
    </row>
    <row r="349" spans="1:85" ht="15" customHeight="1" x14ac:dyDescent="0.3">
      <c r="A349" s="460">
        <v>446</v>
      </c>
      <c r="B349" s="460" t="s">
        <v>1129</v>
      </c>
      <c r="C349" s="460" t="s">
        <v>1130</v>
      </c>
      <c r="D349" s="460" t="s">
        <v>1277</v>
      </c>
      <c r="E349" s="460">
        <v>64</v>
      </c>
      <c r="K349" s="458" t="s">
        <v>645</v>
      </c>
      <c r="L349" s="458" t="s">
        <v>646</v>
      </c>
      <c r="X349" s="483"/>
      <c r="Y349" s="503"/>
    </row>
    <row r="350" spans="1:85" ht="15" customHeight="1" x14ac:dyDescent="0.3">
      <c r="A350" s="460">
        <v>33</v>
      </c>
      <c r="B350" s="460" t="s">
        <v>624</v>
      </c>
      <c r="C350" s="460" t="s">
        <v>625</v>
      </c>
      <c r="D350" s="460" t="s">
        <v>715</v>
      </c>
      <c r="E350" s="460">
        <v>446</v>
      </c>
      <c r="F350" s="465">
        <v>44</v>
      </c>
      <c r="G350" s="460">
        <v>48</v>
      </c>
      <c r="H350" s="460">
        <v>162</v>
      </c>
      <c r="I350" s="460">
        <f>SUM(H350:H351)</f>
        <v>162</v>
      </c>
      <c r="J350" s="460">
        <f>SUM(E350:E351)</f>
        <v>456</v>
      </c>
      <c r="K350" s="458" t="s">
        <v>716</v>
      </c>
      <c r="L350" s="458" t="s">
        <v>717</v>
      </c>
      <c r="S350" s="512"/>
      <c r="T350" s="512"/>
      <c r="U350" s="512"/>
      <c r="V350" s="512"/>
      <c r="X350" s="483"/>
      <c r="Y350" s="502"/>
      <c r="Z350" s="513"/>
      <c r="AA350" s="514"/>
      <c r="AB350" s="514"/>
      <c r="AC350" s="514"/>
      <c r="AD350" s="514"/>
      <c r="AE350" s="513"/>
      <c r="AH350" s="512"/>
      <c r="AJ350" s="512"/>
      <c r="BC350" s="512"/>
      <c r="BD350" s="512"/>
      <c r="BE350" s="512"/>
      <c r="BF350" s="512"/>
      <c r="BG350" s="512"/>
      <c r="BH350" s="512"/>
      <c r="BI350" s="512"/>
      <c r="BM350" s="517"/>
      <c r="BN350" s="512"/>
      <c r="BP350" s="517"/>
      <c r="BW350" s="517"/>
      <c r="BX350" s="517"/>
      <c r="BY350" s="517"/>
      <c r="BZ350" s="517"/>
      <c r="CA350" s="517"/>
      <c r="CE350" s="523"/>
      <c r="CF350" s="523"/>
      <c r="CG350" s="523"/>
    </row>
    <row r="351" spans="1:85" ht="15" customHeight="1" x14ac:dyDescent="0.3">
      <c r="A351" s="460">
        <v>221</v>
      </c>
      <c r="B351" s="460" t="s">
        <v>977</v>
      </c>
      <c r="C351" s="460" t="s">
        <v>1010</v>
      </c>
      <c r="D351" s="460" t="s">
        <v>1016</v>
      </c>
      <c r="E351" s="460">
        <v>10</v>
      </c>
      <c r="F351" s="467"/>
      <c r="K351" s="458" t="s">
        <v>716</v>
      </c>
      <c r="L351" s="458" t="s">
        <v>717</v>
      </c>
      <c r="X351" s="483"/>
    </row>
    <row r="352" spans="1:85" ht="15" customHeight="1" x14ac:dyDescent="0.3">
      <c r="A352" s="460">
        <v>143</v>
      </c>
      <c r="B352" s="460" t="s">
        <v>624</v>
      </c>
      <c r="C352" s="460" t="s">
        <v>901</v>
      </c>
      <c r="D352" s="460" t="s">
        <v>644</v>
      </c>
      <c r="E352" s="460">
        <v>841</v>
      </c>
      <c r="F352" s="465">
        <v>92</v>
      </c>
      <c r="G352" s="460">
        <v>96</v>
      </c>
      <c r="H352" s="460">
        <v>2338</v>
      </c>
      <c r="I352" s="460">
        <f>SUM(H352:H354)</f>
        <v>2338</v>
      </c>
      <c r="J352" s="460">
        <f>SUM(E352:E354)</f>
        <v>915</v>
      </c>
      <c r="K352" s="458" t="s">
        <v>903</v>
      </c>
      <c r="X352" s="483"/>
      <c r="Y352" s="503"/>
      <c r="Z352" s="502"/>
      <c r="AA352" s="503"/>
      <c r="AB352" s="503"/>
      <c r="AC352" s="503"/>
      <c r="AD352" s="503"/>
      <c r="AE352" s="502"/>
      <c r="BT352" s="515"/>
      <c r="BU352" s="523"/>
      <c r="BV352" s="523"/>
      <c r="BW352" s="523"/>
      <c r="BY352" s="523"/>
      <c r="CB352" s="515"/>
      <c r="CC352" s="515"/>
      <c r="CD352" s="515"/>
    </row>
    <row r="353" spans="1:85" ht="15" customHeight="1" x14ac:dyDescent="0.3">
      <c r="A353" s="460">
        <v>244</v>
      </c>
      <c r="B353" s="460" t="s">
        <v>977</v>
      </c>
      <c r="C353" s="460" t="s">
        <v>1032</v>
      </c>
      <c r="D353" s="460" t="s">
        <v>1042</v>
      </c>
      <c r="E353" s="460">
        <v>10</v>
      </c>
      <c r="F353" s="467"/>
      <c r="K353" s="458" t="s">
        <v>903</v>
      </c>
      <c r="X353" s="483"/>
    </row>
    <row r="354" spans="1:85" ht="15" customHeight="1" x14ac:dyDescent="0.3">
      <c r="A354" s="460">
        <v>333</v>
      </c>
      <c r="B354" s="460" t="s">
        <v>1129</v>
      </c>
      <c r="C354" s="460" t="s">
        <v>1130</v>
      </c>
      <c r="D354" s="460" t="s">
        <v>1135</v>
      </c>
      <c r="E354" s="460">
        <v>64</v>
      </c>
      <c r="K354" s="458" t="s">
        <v>903</v>
      </c>
      <c r="X354" s="483"/>
    </row>
    <row r="355" spans="1:85" ht="15" customHeight="1" x14ac:dyDescent="0.3">
      <c r="A355" s="460">
        <v>24</v>
      </c>
      <c r="B355" s="460" t="s">
        <v>624</v>
      </c>
      <c r="C355" s="460" t="s">
        <v>625</v>
      </c>
      <c r="D355" s="460" t="s">
        <v>693</v>
      </c>
      <c r="E355" s="460">
        <v>580</v>
      </c>
      <c r="F355" s="465">
        <v>57</v>
      </c>
      <c r="G355" s="460">
        <v>65</v>
      </c>
      <c r="H355" s="460">
        <v>181</v>
      </c>
      <c r="I355" s="460">
        <f>SUM(H355:H357)</f>
        <v>181</v>
      </c>
      <c r="J355" s="460">
        <f>SUM(E355:E357)</f>
        <v>654</v>
      </c>
      <c r="K355" s="458" t="s">
        <v>694</v>
      </c>
      <c r="L355" s="458" t="s">
        <v>695</v>
      </c>
      <c r="X355" s="483"/>
      <c r="Y355" s="503"/>
      <c r="Z355" s="502"/>
      <c r="AA355" s="514"/>
      <c r="AB355" s="514"/>
      <c r="AC355" s="503"/>
      <c r="AD355" s="503"/>
      <c r="AE355" s="502"/>
      <c r="BF355" s="512"/>
      <c r="BG355" s="512"/>
      <c r="BH355" s="512"/>
      <c r="BI355" s="512"/>
      <c r="BO355" s="517"/>
      <c r="BP355" s="515"/>
      <c r="BV355" s="523"/>
      <c r="BW355" s="517"/>
      <c r="BY355" s="517"/>
      <c r="BZ355" s="517"/>
      <c r="CA355" s="517"/>
      <c r="CD355" s="515"/>
      <c r="CE355" s="515"/>
      <c r="CF355" s="515"/>
      <c r="CG355" s="515"/>
    </row>
    <row r="356" spans="1:85" ht="15" customHeight="1" x14ac:dyDescent="0.3">
      <c r="A356" s="460">
        <v>231</v>
      </c>
      <c r="B356" s="460" t="s">
        <v>977</v>
      </c>
      <c r="C356" s="460" t="s">
        <v>1010</v>
      </c>
      <c r="D356" s="460" t="s">
        <v>1027</v>
      </c>
      <c r="E356" s="460">
        <v>10</v>
      </c>
      <c r="F356" s="467"/>
      <c r="K356" s="458" t="s">
        <v>694</v>
      </c>
      <c r="L356" s="458" t="s">
        <v>695</v>
      </c>
      <c r="X356" s="483"/>
    </row>
    <row r="357" spans="1:85" ht="15" customHeight="1" x14ac:dyDescent="0.3">
      <c r="A357" s="460">
        <v>429</v>
      </c>
      <c r="B357" s="460" t="s">
        <v>1129</v>
      </c>
      <c r="C357" s="460" t="s">
        <v>1130</v>
      </c>
      <c r="D357" s="460" t="s">
        <v>1253</v>
      </c>
      <c r="E357" s="460">
        <v>64</v>
      </c>
      <c r="K357" s="458" t="s">
        <v>694</v>
      </c>
      <c r="L357" s="458" t="s">
        <v>695</v>
      </c>
      <c r="X357" s="483"/>
    </row>
    <row r="358" spans="1:85" ht="15" customHeight="1" x14ac:dyDescent="0.3">
      <c r="A358" s="460">
        <v>58</v>
      </c>
      <c r="B358" s="460" t="s">
        <v>624</v>
      </c>
      <c r="C358" s="460" t="s">
        <v>753</v>
      </c>
      <c r="D358" s="460" t="s">
        <v>713</v>
      </c>
      <c r="E358" s="460">
        <v>634</v>
      </c>
      <c r="F358" s="465">
        <v>64</v>
      </c>
      <c r="G358" s="460">
        <v>68</v>
      </c>
      <c r="H358" s="460">
        <v>607</v>
      </c>
      <c r="I358" s="460">
        <f>SUM(H358:H360)</f>
        <v>607</v>
      </c>
      <c r="J358" s="460">
        <f>SUM(E358:E360)</f>
        <v>708</v>
      </c>
      <c r="K358" s="499" t="s">
        <v>774</v>
      </c>
      <c r="L358" s="497" t="s">
        <v>775</v>
      </c>
      <c r="M358" s="498"/>
      <c r="O358" s="496"/>
      <c r="P358" s="496"/>
      <c r="Q358" s="496"/>
      <c r="R358" s="496"/>
      <c r="S358" s="496"/>
      <c r="T358" s="496"/>
      <c r="U358" s="496"/>
      <c r="V358" s="496"/>
      <c r="W358" s="496"/>
      <c r="X358" s="496"/>
      <c r="Y358" s="503"/>
      <c r="Z358" s="496"/>
      <c r="AA358" s="496"/>
      <c r="AB358" s="496"/>
      <c r="AC358" s="496"/>
      <c r="AD358" s="496"/>
      <c r="AE358" s="496"/>
      <c r="AF358" s="496"/>
      <c r="AG358" s="496"/>
      <c r="AH358" s="496"/>
      <c r="AI358" s="496"/>
      <c r="AJ358" s="496"/>
      <c r="AK358" s="496"/>
      <c r="AL358" s="496"/>
      <c r="AM358" s="496"/>
      <c r="AN358" s="496"/>
      <c r="AO358" s="496"/>
      <c r="AP358" s="496"/>
      <c r="AQ358" s="496"/>
      <c r="AR358" s="496"/>
      <c r="AS358" s="496"/>
      <c r="AT358" s="496"/>
      <c r="AU358" s="496"/>
      <c r="AV358" s="496"/>
      <c r="AW358" s="496"/>
      <c r="AX358" s="496"/>
      <c r="AY358" s="496"/>
      <c r="AZ358" s="496"/>
      <c r="BA358" s="496"/>
      <c r="BB358" s="496"/>
      <c r="BC358" s="496"/>
      <c r="BD358" s="496"/>
      <c r="BE358" s="496"/>
      <c r="BF358" s="496"/>
      <c r="BG358" s="496"/>
      <c r="BH358" s="496"/>
      <c r="BI358" s="496"/>
      <c r="BJ358" s="496"/>
      <c r="BK358" s="496"/>
      <c r="BL358" s="496"/>
      <c r="BM358" s="496"/>
      <c r="BN358" s="496"/>
      <c r="BO358" s="496"/>
      <c r="BP358" s="496"/>
      <c r="BQ358" s="496"/>
      <c r="BR358" s="496"/>
      <c r="BS358" s="496"/>
      <c r="BT358" s="496"/>
      <c r="BU358" s="496"/>
      <c r="BV358" s="496"/>
      <c r="BW358" s="496"/>
      <c r="BX358" s="496"/>
      <c r="BY358" s="496"/>
      <c r="BZ358" s="496"/>
      <c r="CA358" s="496"/>
      <c r="CB358" s="496"/>
      <c r="CC358" s="496"/>
      <c r="CD358" s="496"/>
      <c r="CE358" s="496"/>
      <c r="CF358" s="496"/>
      <c r="CG358" s="496"/>
    </row>
    <row r="359" spans="1:85" ht="15" customHeight="1" x14ac:dyDescent="0.3">
      <c r="A359" s="460">
        <v>292</v>
      </c>
      <c r="B359" s="460" t="s">
        <v>977</v>
      </c>
      <c r="C359" s="460" t="s">
        <v>1010</v>
      </c>
      <c r="D359" s="460" t="s">
        <v>1091</v>
      </c>
      <c r="E359" s="460">
        <v>10</v>
      </c>
      <c r="F359" s="467"/>
      <c r="K359" s="458" t="s">
        <v>774</v>
      </c>
      <c r="L359" s="458" t="s">
        <v>775</v>
      </c>
      <c r="X359" s="483"/>
    </row>
    <row r="360" spans="1:85" ht="15" customHeight="1" x14ac:dyDescent="0.3">
      <c r="A360" s="460">
        <v>358</v>
      </c>
      <c r="B360" s="460" t="s">
        <v>1129</v>
      </c>
      <c r="C360" s="460" t="s">
        <v>1130</v>
      </c>
      <c r="D360" s="460" t="s">
        <v>1167</v>
      </c>
      <c r="E360" s="460">
        <v>64</v>
      </c>
      <c r="K360" s="458" t="s">
        <v>774</v>
      </c>
      <c r="L360" s="458" t="s">
        <v>775</v>
      </c>
      <c r="X360" s="483"/>
    </row>
    <row r="361" spans="1:85" ht="15" customHeight="1" x14ac:dyDescent="0.3">
      <c r="A361" s="460">
        <v>444</v>
      </c>
      <c r="B361" s="460" t="s">
        <v>1129</v>
      </c>
      <c r="C361" s="460" t="s">
        <v>1130</v>
      </c>
      <c r="D361" s="460" t="s">
        <v>1274</v>
      </c>
      <c r="E361" s="460">
        <v>64</v>
      </c>
      <c r="I361" s="460">
        <f>SUM(H361)</f>
        <v>0</v>
      </c>
      <c r="J361" s="460">
        <f>SUM(E361)</f>
        <v>64</v>
      </c>
      <c r="K361" s="499" t="s">
        <v>1275</v>
      </c>
      <c r="L361" s="497" t="s">
        <v>1151</v>
      </c>
      <c r="M361" s="498"/>
      <c r="O361" s="496"/>
      <c r="P361" s="496"/>
      <c r="Q361" s="496"/>
      <c r="R361" s="496"/>
      <c r="S361" s="496"/>
      <c r="T361" s="535"/>
      <c r="U361" s="496"/>
      <c r="V361" s="496"/>
      <c r="W361" s="496"/>
      <c r="X361" s="496"/>
      <c r="Y361" s="503"/>
      <c r="Z361" s="496"/>
      <c r="AA361" s="496"/>
      <c r="AB361" s="496"/>
      <c r="AC361" s="496"/>
      <c r="AD361" s="496"/>
      <c r="AE361" s="496"/>
      <c r="AF361" s="496"/>
      <c r="AG361" s="496"/>
      <c r="AH361" s="496"/>
      <c r="AI361" s="496"/>
      <c r="AJ361" s="496"/>
      <c r="AK361" s="496"/>
      <c r="AL361" s="496"/>
      <c r="AM361" s="496"/>
      <c r="AN361" s="496"/>
      <c r="AO361" s="496"/>
      <c r="AP361" s="496"/>
      <c r="AQ361" s="496"/>
      <c r="AR361" s="496"/>
      <c r="AS361" s="496"/>
      <c r="AT361" s="496"/>
      <c r="AU361" s="496"/>
      <c r="AV361" s="496"/>
      <c r="AW361" s="496"/>
      <c r="AX361" s="496"/>
      <c r="AY361" s="496"/>
      <c r="AZ361" s="496"/>
      <c r="BA361" s="496"/>
      <c r="BB361" s="496"/>
      <c r="BC361" s="496"/>
      <c r="BD361" s="496"/>
      <c r="BE361" s="496"/>
      <c r="BF361" s="496"/>
      <c r="BG361" s="496"/>
      <c r="BH361" s="496"/>
      <c r="BI361" s="496"/>
      <c r="BJ361" s="496"/>
      <c r="BK361" s="496"/>
      <c r="BL361" s="496"/>
      <c r="BM361" s="496"/>
      <c r="BN361" s="496"/>
      <c r="BO361" s="496"/>
      <c r="BP361" s="496"/>
      <c r="BQ361" s="496"/>
      <c r="BR361" s="496"/>
      <c r="BS361" s="496"/>
      <c r="BT361" s="496"/>
      <c r="BU361" s="496"/>
      <c r="BV361" s="496"/>
      <c r="BW361" s="496"/>
      <c r="BX361" s="496"/>
      <c r="BY361" s="496"/>
      <c r="BZ361" s="496"/>
      <c r="CA361" s="496"/>
      <c r="CB361" s="496"/>
      <c r="CC361" s="496"/>
      <c r="CD361" s="496"/>
      <c r="CE361" s="496"/>
      <c r="CF361" s="496"/>
      <c r="CG361" s="496"/>
    </row>
    <row r="362" spans="1:85" ht="15" customHeight="1" x14ac:dyDescent="0.3">
      <c r="A362" s="460">
        <v>154</v>
      </c>
      <c r="B362" s="460" t="s">
        <v>906</v>
      </c>
      <c r="C362" s="460" t="s">
        <v>907</v>
      </c>
      <c r="D362" s="460" t="s">
        <v>928</v>
      </c>
      <c r="E362" s="460">
        <v>114</v>
      </c>
      <c r="F362" s="465">
        <v>13</v>
      </c>
      <c r="G362" s="460">
        <v>10</v>
      </c>
      <c r="I362" s="460">
        <f>SUM(H362)</f>
        <v>0</v>
      </c>
      <c r="J362" s="460">
        <f>SUM(E362)</f>
        <v>114</v>
      </c>
      <c r="K362" s="499" t="s">
        <v>929</v>
      </c>
      <c r="L362" s="497" t="s">
        <v>853</v>
      </c>
      <c r="M362" s="498"/>
      <c r="O362" s="496"/>
      <c r="P362" s="496"/>
      <c r="Q362" s="496"/>
      <c r="R362" s="496"/>
      <c r="S362" s="496"/>
      <c r="T362" s="496"/>
      <c r="U362" s="496"/>
      <c r="V362" s="496"/>
      <c r="W362" s="496"/>
      <c r="X362" s="496"/>
      <c r="Z362" s="496"/>
      <c r="AA362" s="496"/>
      <c r="AB362" s="496"/>
      <c r="AC362" s="496"/>
      <c r="AD362" s="496"/>
      <c r="AE362" s="496"/>
      <c r="AF362" s="496"/>
      <c r="AG362" s="496"/>
      <c r="AH362" s="496"/>
      <c r="AI362" s="496"/>
      <c r="AJ362" s="496"/>
      <c r="AK362" s="496"/>
      <c r="AL362" s="496"/>
      <c r="AM362" s="496"/>
      <c r="AN362" s="496"/>
      <c r="AO362" s="496"/>
      <c r="AP362" s="496"/>
      <c r="AQ362" s="496"/>
      <c r="AR362" s="496"/>
      <c r="AS362" s="496"/>
      <c r="AT362" s="496"/>
      <c r="AU362" s="496"/>
      <c r="AV362" s="496"/>
      <c r="AW362" s="496"/>
      <c r="AX362" s="496"/>
      <c r="AY362" s="496"/>
      <c r="AZ362" s="496"/>
      <c r="BA362" s="496"/>
      <c r="BB362" s="496"/>
      <c r="BC362" s="496"/>
      <c r="BD362" s="496"/>
      <c r="BE362" s="496"/>
      <c r="BF362" s="496"/>
      <c r="BG362" s="496"/>
      <c r="BH362" s="496"/>
      <c r="BI362" s="496"/>
      <c r="BJ362" s="496"/>
      <c r="BK362" s="496"/>
      <c r="BL362" s="496"/>
      <c r="BM362" s="496"/>
      <c r="BN362" s="496"/>
      <c r="BO362" s="496"/>
      <c r="BP362" s="496"/>
      <c r="BQ362" s="496"/>
      <c r="BR362" s="496"/>
      <c r="BS362" s="496"/>
      <c r="BT362" s="496"/>
      <c r="BU362" s="496"/>
      <c r="BV362" s="496"/>
      <c r="BW362" s="496"/>
      <c r="BX362" s="496"/>
      <c r="BY362" s="496"/>
      <c r="BZ362" s="496"/>
      <c r="CA362" s="496"/>
      <c r="CB362" s="496"/>
      <c r="CC362" s="496"/>
      <c r="CD362" s="496"/>
      <c r="CE362" s="496"/>
      <c r="CF362" s="496"/>
      <c r="CG362" s="496"/>
    </row>
    <row r="363" spans="1:85" ht="15" customHeight="1" x14ac:dyDescent="0.3">
      <c r="A363" s="460">
        <v>123</v>
      </c>
      <c r="B363" s="460" t="s">
        <v>624</v>
      </c>
      <c r="C363" s="460" t="s">
        <v>845</v>
      </c>
      <c r="D363" s="460" t="s">
        <v>681</v>
      </c>
      <c r="E363" s="460">
        <v>297</v>
      </c>
      <c r="F363" s="465">
        <v>30</v>
      </c>
      <c r="G363" s="460">
        <v>31</v>
      </c>
      <c r="H363" s="460">
        <v>140</v>
      </c>
      <c r="I363" s="460">
        <f>SUM(H363:H364)</f>
        <v>140</v>
      </c>
      <c r="J363" s="460">
        <f>SUM(E363:E364)</f>
        <v>307</v>
      </c>
      <c r="K363" s="506" t="s">
        <v>873</v>
      </c>
      <c r="L363" s="497" t="s">
        <v>874</v>
      </c>
      <c r="M363" s="498"/>
      <c r="O363" s="496"/>
      <c r="P363" s="496"/>
      <c r="Q363" s="496"/>
      <c r="R363" s="496"/>
      <c r="S363" s="496"/>
      <c r="T363" s="535"/>
      <c r="U363" s="496"/>
      <c r="V363" s="496"/>
      <c r="W363" s="496"/>
      <c r="X363" s="496"/>
      <c r="Z363" s="496"/>
      <c r="AA363" s="496"/>
      <c r="AB363" s="496"/>
      <c r="AC363" s="496"/>
      <c r="AD363" s="496"/>
      <c r="AE363" s="496"/>
      <c r="AF363" s="496"/>
      <c r="AG363" s="496"/>
      <c r="AH363" s="496"/>
      <c r="AI363" s="496"/>
      <c r="AJ363" s="496"/>
      <c r="AK363" s="496"/>
      <c r="AL363" s="496"/>
      <c r="AM363" s="496"/>
      <c r="AN363" s="496"/>
      <c r="AO363" s="496"/>
      <c r="AP363" s="496"/>
      <c r="AQ363" s="496"/>
      <c r="AR363" s="496"/>
      <c r="AS363" s="496"/>
      <c r="AT363" s="496"/>
      <c r="AU363" s="496"/>
      <c r="AV363" s="496"/>
      <c r="AW363" s="496"/>
      <c r="AX363" s="496"/>
      <c r="AY363" s="496"/>
      <c r="AZ363" s="496"/>
      <c r="BA363" s="496"/>
      <c r="BB363" s="496"/>
      <c r="BC363" s="496"/>
      <c r="BD363" s="496"/>
      <c r="BE363" s="496"/>
      <c r="BF363" s="496"/>
      <c r="BG363" s="496"/>
      <c r="BH363" s="496"/>
      <c r="BI363" s="496"/>
      <c r="BJ363" s="496"/>
      <c r="BK363" s="496"/>
      <c r="BL363" s="496"/>
      <c r="BM363" s="496"/>
      <c r="BN363" s="496"/>
      <c r="BO363" s="496"/>
      <c r="BP363" s="496"/>
      <c r="BQ363" s="496"/>
      <c r="BR363" s="496"/>
      <c r="BS363" s="496"/>
      <c r="BT363" s="496"/>
      <c r="BU363" s="496"/>
      <c r="BV363" s="496"/>
      <c r="BW363" s="496"/>
      <c r="BX363" s="496"/>
      <c r="BY363" s="496"/>
      <c r="BZ363" s="496"/>
      <c r="CA363" s="496"/>
      <c r="CB363" s="496"/>
      <c r="CC363" s="496"/>
      <c r="CD363" s="496"/>
      <c r="CE363" s="496"/>
      <c r="CF363" s="496"/>
      <c r="CG363" s="496"/>
    </row>
    <row r="364" spans="1:85" ht="15" customHeight="1" x14ac:dyDescent="0.3">
      <c r="A364" s="460">
        <v>325</v>
      </c>
      <c r="B364" s="460" t="s">
        <v>977</v>
      </c>
      <c r="C364" s="460" t="s">
        <v>1032</v>
      </c>
      <c r="D364" s="460" t="s">
        <v>1124</v>
      </c>
      <c r="E364" s="460">
        <v>10</v>
      </c>
      <c r="F364" s="467"/>
      <c r="K364" s="458" t="s">
        <v>873</v>
      </c>
      <c r="L364" s="458" t="s">
        <v>874</v>
      </c>
      <c r="X364" s="483"/>
      <c r="Y364" s="503"/>
    </row>
    <row r="365" spans="1:85" ht="15" customHeight="1" x14ac:dyDescent="0.3">
      <c r="A365" s="460">
        <v>261</v>
      </c>
      <c r="B365" s="460" t="s">
        <v>977</v>
      </c>
      <c r="C365" s="460" t="s">
        <v>978</v>
      </c>
      <c r="D365" s="460" t="s">
        <v>1059</v>
      </c>
      <c r="E365" s="460">
        <v>10</v>
      </c>
      <c r="I365" s="460">
        <f>SUM(H365:H367,H135)</f>
        <v>0</v>
      </c>
      <c r="J365" s="495">
        <f>SUM(E365:E367,E135)</f>
        <v>168</v>
      </c>
      <c r="K365" s="499" t="s">
        <v>1060</v>
      </c>
      <c r="L365" s="497"/>
      <c r="M365" s="498"/>
      <c r="O365" s="496"/>
      <c r="P365" s="496"/>
      <c r="Q365" s="496"/>
      <c r="R365" s="496"/>
      <c r="S365" s="496"/>
      <c r="T365" s="496"/>
      <c r="U365" s="496"/>
      <c r="V365" s="496"/>
      <c r="W365" s="496"/>
      <c r="X365" s="496"/>
      <c r="Z365" s="496"/>
      <c r="AA365" s="496"/>
      <c r="AB365" s="496"/>
      <c r="AC365" s="496"/>
      <c r="AD365" s="496"/>
      <c r="AE365" s="496"/>
      <c r="AF365" s="496"/>
      <c r="AG365" s="496"/>
      <c r="AH365" s="496"/>
      <c r="AI365" s="496"/>
      <c r="AJ365" s="496"/>
      <c r="AK365" s="496"/>
      <c r="AL365" s="496"/>
      <c r="AM365" s="496"/>
      <c r="AN365" s="496"/>
      <c r="AO365" s="496"/>
      <c r="AP365" s="496"/>
      <c r="AQ365" s="496"/>
      <c r="AR365" s="496"/>
      <c r="AS365" s="496"/>
      <c r="AT365" s="496"/>
      <c r="AU365" s="496"/>
      <c r="AV365" s="496"/>
      <c r="AW365" s="496"/>
      <c r="AX365" s="496"/>
      <c r="AY365" s="496"/>
      <c r="AZ365" s="496"/>
      <c r="BA365" s="496"/>
      <c r="BB365" s="496"/>
      <c r="BC365" s="496"/>
      <c r="BD365" s="496"/>
      <c r="BE365" s="496"/>
      <c r="BF365" s="496"/>
      <c r="BG365" s="496"/>
      <c r="BH365" s="496"/>
      <c r="BI365" s="496"/>
      <c r="BJ365" s="496"/>
      <c r="BK365" s="496"/>
      <c r="BL365" s="496"/>
      <c r="BM365" s="496"/>
      <c r="BN365" s="496"/>
      <c r="BO365" s="496"/>
      <c r="BP365" s="496"/>
      <c r="BQ365" s="496"/>
      <c r="BR365" s="496"/>
      <c r="BS365" s="496"/>
      <c r="BT365" s="496"/>
      <c r="BU365" s="496"/>
      <c r="BV365" s="496"/>
      <c r="BW365" s="496"/>
      <c r="BX365" s="496"/>
      <c r="BY365" s="496"/>
      <c r="BZ365" s="496"/>
      <c r="CA365" s="496"/>
      <c r="CB365" s="496"/>
      <c r="CC365" s="496"/>
      <c r="CD365" s="496"/>
      <c r="CE365" s="496"/>
      <c r="CF365" s="496"/>
      <c r="CG365" s="496"/>
    </row>
    <row r="366" spans="1:85" ht="15" customHeight="1" x14ac:dyDescent="0.3">
      <c r="A366" s="460">
        <v>360</v>
      </c>
      <c r="B366" s="460" t="s">
        <v>1129</v>
      </c>
      <c r="C366" s="460" t="s">
        <v>1130</v>
      </c>
      <c r="D366" s="460" t="s">
        <v>1169</v>
      </c>
      <c r="E366" s="460">
        <v>64</v>
      </c>
      <c r="K366" s="458" t="s">
        <v>1060</v>
      </c>
      <c r="X366" s="483"/>
    </row>
    <row r="367" spans="1:85" ht="15" customHeight="1" x14ac:dyDescent="0.3">
      <c r="A367" s="460">
        <v>477</v>
      </c>
      <c r="B367" s="460" t="s">
        <v>1129</v>
      </c>
      <c r="C367" s="460" t="s">
        <v>1130</v>
      </c>
      <c r="D367" s="460" t="s">
        <v>1309</v>
      </c>
      <c r="E367" s="460">
        <v>30</v>
      </c>
      <c r="F367" s="467"/>
      <c r="K367" s="458" t="s">
        <v>1060</v>
      </c>
      <c r="X367" s="483"/>
      <c r="Y367" s="503"/>
    </row>
    <row r="368" spans="1:85" ht="15" customHeight="1" x14ac:dyDescent="0.3">
      <c r="A368" s="460">
        <v>78</v>
      </c>
      <c r="B368" s="460" t="s">
        <v>624</v>
      </c>
      <c r="C368" s="460" t="s">
        <v>784</v>
      </c>
      <c r="D368" s="460" t="s">
        <v>670</v>
      </c>
      <c r="E368" s="460">
        <v>734</v>
      </c>
      <c r="F368" s="465">
        <v>77</v>
      </c>
      <c r="G368" s="460">
        <v>84</v>
      </c>
      <c r="H368" s="460">
        <v>321</v>
      </c>
      <c r="I368" s="460">
        <f>SUM(H368:H370)</f>
        <v>321</v>
      </c>
      <c r="J368" s="460">
        <f>SUM(E368:E370)</f>
        <v>808</v>
      </c>
      <c r="K368" s="499" t="s">
        <v>806</v>
      </c>
      <c r="L368" s="497" t="s">
        <v>646</v>
      </c>
      <c r="M368" s="498"/>
      <c r="O368" s="496"/>
      <c r="P368" s="496"/>
      <c r="Q368" s="496"/>
      <c r="R368" s="496"/>
      <c r="S368" s="496"/>
      <c r="T368" s="496"/>
      <c r="U368" s="496"/>
      <c r="V368" s="496"/>
      <c r="W368" s="496"/>
      <c r="X368" s="496"/>
      <c r="Z368" s="496"/>
      <c r="AA368" s="496"/>
      <c r="AB368" s="496"/>
      <c r="AC368" s="496"/>
      <c r="AD368" s="496"/>
      <c r="AE368" s="496"/>
      <c r="AF368" s="496"/>
      <c r="AG368" s="496"/>
      <c r="AH368" s="496"/>
      <c r="AI368" s="496"/>
      <c r="AJ368" s="496"/>
      <c r="AK368" s="496"/>
      <c r="AL368" s="496"/>
      <c r="AM368" s="496"/>
      <c r="AN368" s="496"/>
      <c r="AO368" s="496"/>
      <c r="AP368" s="496"/>
      <c r="AQ368" s="496"/>
      <c r="AR368" s="496"/>
      <c r="AS368" s="496"/>
      <c r="AT368" s="496"/>
      <c r="AU368" s="496"/>
      <c r="AV368" s="496"/>
      <c r="AW368" s="496"/>
      <c r="AX368" s="496"/>
      <c r="AY368" s="496"/>
      <c r="AZ368" s="496"/>
      <c r="BA368" s="496"/>
      <c r="BB368" s="496"/>
      <c r="BC368" s="496"/>
      <c r="BD368" s="496"/>
      <c r="BE368" s="496"/>
      <c r="BF368" s="496"/>
      <c r="BG368" s="496"/>
      <c r="BH368" s="496"/>
      <c r="BI368" s="496"/>
      <c r="BJ368" s="496"/>
      <c r="BK368" s="496"/>
      <c r="BL368" s="496"/>
      <c r="BM368" s="496"/>
      <c r="BN368" s="496"/>
      <c r="BO368" s="496"/>
      <c r="BP368" s="496"/>
      <c r="BQ368" s="496"/>
      <c r="BR368" s="496"/>
      <c r="BS368" s="496"/>
      <c r="BT368" s="496"/>
      <c r="BU368" s="496"/>
      <c r="BV368" s="496"/>
      <c r="BW368" s="496"/>
      <c r="BX368" s="496"/>
      <c r="BY368" s="496"/>
      <c r="BZ368" s="496"/>
      <c r="CA368" s="496"/>
      <c r="CB368" s="496"/>
      <c r="CC368" s="496"/>
      <c r="CD368" s="496"/>
      <c r="CE368" s="496"/>
      <c r="CF368" s="496"/>
      <c r="CG368" s="496"/>
    </row>
    <row r="369" spans="1:85" ht="15" customHeight="1" x14ac:dyDescent="0.3">
      <c r="A369" s="460">
        <v>274</v>
      </c>
      <c r="B369" s="460" t="s">
        <v>977</v>
      </c>
      <c r="C369" s="460" t="s">
        <v>978</v>
      </c>
      <c r="D369" s="460" t="s">
        <v>1073</v>
      </c>
      <c r="E369" s="460">
        <v>10</v>
      </c>
      <c r="F369" s="467"/>
      <c r="K369" s="458" t="s">
        <v>806</v>
      </c>
      <c r="L369" s="458" t="s">
        <v>646</v>
      </c>
      <c r="X369" s="483"/>
    </row>
    <row r="370" spans="1:85" ht="15" customHeight="1" x14ac:dyDescent="0.3">
      <c r="A370" s="460">
        <v>449</v>
      </c>
      <c r="B370" s="460" t="s">
        <v>1129</v>
      </c>
      <c r="C370" s="460" t="s">
        <v>1130</v>
      </c>
      <c r="D370" s="460" t="s">
        <v>1280</v>
      </c>
      <c r="E370" s="460">
        <v>64</v>
      </c>
      <c r="K370" s="458" t="s">
        <v>806</v>
      </c>
      <c r="L370" s="458" t="s">
        <v>646</v>
      </c>
      <c r="X370" s="483"/>
    </row>
    <row r="371" spans="1:85" ht="15" customHeight="1" x14ac:dyDescent="0.3">
      <c r="A371" s="460">
        <v>226</v>
      </c>
      <c r="B371" s="460" t="s">
        <v>977</v>
      </c>
      <c r="C371" s="460" t="s">
        <v>1010</v>
      </c>
      <c r="D371" s="460" t="s">
        <v>1021</v>
      </c>
      <c r="E371" s="460">
        <v>10</v>
      </c>
      <c r="F371" s="467"/>
      <c r="I371" s="460">
        <f>SUM(H371)</f>
        <v>0</v>
      </c>
      <c r="J371" s="460">
        <f>SUM(E371)</f>
        <v>10</v>
      </c>
      <c r="K371" s="458" t="s">
        <v>1022</v>
      </c>
      <c r="L371" s="458" t="s">
        <v>783</v>
      </c>
      <c r="R371" s="483"/>
      <c r="S371" s="483"/>
      <c r="U371" s="483"/>
      <c r="V371" s="483"/>
      <c r="X371" s="483"/>
      <c r="Y371" s="502"/>
      <c r="Z371" s="502"/>
      <c r="AA371" s="503"/>
      <c r="AB371" s="503"/>
      <c r="AC371" s="503"/>
      <c r="AD371" s="503"/>
      <c r="AE371" s="502"/>
      <c r="BT371" s="515"/>
      <c r="CE371" s="523"/>
      <c r="CF371" s="523"/>
      <c r="CG371" s="523"/>
    </row>
    <row r="372" spans="1:85" ht="15" customHeight="1" x14ac:dyDescent="0.3">
      <c r="A372" s="460">
        <v>177</v>
      </c>
      <c r="B372" s="460" t="s">
        <v>942</v>
      </c>
      <c r="C372" s="460" t="s">
        <v>784</v>
      </c>
      <c r="D372" s="460" t="s">
        <v>946</v>
      </c>
      <c r="E372" s="460">
        <v>124</v>
      </c>
      <c r="F372" s="465">
        <v>26</v>
      </c>
      <c r="G372" s="460">
        <v>23</v>
      </c>
      <c r="I372" s="460">
        <f>SUM(H372:H373)</f>
        <v>0</v>
      </c>
      <c r="J372" s="460">
        <f>SUM(E372:E373)</f>
        <v>208</v>
      </c>
      <c r="K372" s="499" t="s">
        <v>971</v>
      </c>
      <c r="L372" s="497" t="s">
        <v>972</v>
      </c>
      <c r="M372" s="498"/>
      <c r="N372" s="496"/>
      <c r="O372" s="496"/>
      <c r="P372" s="496"/>
      <c r="Q372" s="496"/>
      <c r="R372" s="496"/>
      <c r="S372" s="496"/>
      <c r="T372" s="535"/>
      <c r="U372" s="496"/>
      <c r="V372" s="496"/>
      <c r="W372" s="496"/>
      <c r="X372" s="496"/>
      <c r="Z372" s="496"/>
      <c r="AA372" s="496"/>
      <c r="AB372" s="496"/>
      <c r="AC372" s="496"/>
      <c r="AD372" s="496"/>
      <c r="AE372" s="496"/>
      <c r="AF372" s="496"/>
      <c r="AG372" s="496"/>
      <c r="AH372" s="496"/>
      <c r="AI372" s="496"/>
      <c r="AJ372" s="496"/>
      <c r="AK372" s="496"/>
      <c r="AL372" s="496"/>
      <c r="AM372" s="496"/>
      <c r="AN372" s="496"/>
      <c r="AO372" s="496"/>
      <c r="AP372" s="496"/>
      <c r="AQ372" s="496"/>
      <c r="AR372" s="496"/>
      <c r="AS372" s="496"/>
      <c r="AT372" s="496"/>
      <c r="AU372" s="496"/>
      <c r="AV372" s="496"/>
      <c r="AW372" s="496"/>
      <c r="AX372" s="496"/>
      <c r="AY372" s="496"/>
      <c r="AZ372" s="496"/>
      <c r="BA372" s="496"/>
      <c r="BB372" s="496"/>
      <c r="BC372" s="496"/>
      <c r="BD372" s="496"/>
      <c r="BE372" s="496"/>
      <c r="BF372" s="496"/>
      <c r="BG372" s="496"/>
      <c r="BH372" s="496"/>
      <c r="BI372" s="496"/>
      <c r="BJ372" s="496"/>
      <c r="BK372" s="496"/>
      <c r="BL372" s="496"/>
      <c r="BM372" s="496"/>
      <c r="BN372" s="496"/>
      <c r="BO372" s="496"/>
      <c r="BP372" s="496"/>
      <c r="BQ372" s="496"/>
      <c r="BR372" s="496"/>
      <c r="BS372" s="496"/>
      <c r="BT372" s="496"/>
      <c r="BU372" s="496"/>
      <c r="BV372" s="496"/>
      <c r="BW372" s="496"/>
      <c r="BX372" s="496"/>
      <c r="BY372" s="496"/>
      <c r="BZ372" s="496"/>
      <c r="CA372" s="496"/>
      <c r="CB372" s="496"/>
      <c r="CC372" s="496"/>
      <c r="CD372" s="496"/>
      <c r="CE372" s="496"/>
      <c r="CF372" s="496"/>
      <c r="CG372" s="496"/>
    </row>
    <row r="373" spans="1:85" ht="15" customHeight="1" x14ac:dyDescent="0.3">
      <c r="A373" s="460">
        <v>178</v>
      </c>
      <c r="B373" s="460" t="s">
        <v>942</v>
      </c>
      <c r="C373" s="460" t="s">
        <v>784</v>
      </c>
      <c r="D373" s="460" t="s">
        <v>949</v>
      </c>
      <c r="E373" s="460">
        <v>84</v>
      </c>
      <c r="F373" s="465">
        <v>12</v>
      </c>
      <c r="G373" s="460">
        <v>11</v>
      </c>
      <c r="K373" s="458" t="s">
        <v>971</v>
      </c>
      <c r="L373" s="458" t="s">
        <v>972</v>
      </c>
      <c r="X373" s="483"/>
      <c r="Y373" s="503"/>
    </row>
    <row r="374" spans="1:85" ht="15" customHeight="1" x14ac:dyDescent="0.3">
      <c r="A374" s="460">
        <v>179</v>
      </c>
      <c r="B374" s="460" t="s">
        <v>942</v>
      </c>
      <c r="C374" s="460" t="s">
        <v>784</v>
      </c>
      <c r="D374" s="460" t="s">
        <v>952</v>
      </c>
      <c r="E374" s="460">
        <v>84</v>
      </c>
      <c r="F374" s="465">
        <v>12</v>
      </c>
      <c r="G374" s="460">
        <v>11</v>
      </c>
      <c r="I374" s="460">
        <f>SUM(H374:H375)</f>
        <v>0</v>
      </c>
      <c r="J374" s="460">
        <f>SUM(E374:E375)</f>
        <v>198</v>
      </c>
      <c r="K374" s="499" t="s">
        <v>971</v>
      </c>
      <c r="L374" s="497" t="s">
        <v>973</v>
      </c>
      <c r="M374" s="498"/>
      <c r="N374" s="496"/>
      <c r="O374" s="496"/>
      <c r="P374" s="496"/>
      <c r="Q374" s="496"/>
      <c r="R374" s="496"/>
      <c r="S374" s="496"/>
      <c r="T374" s="535"/>
      <c r="U374" s="496"/>
      <c r="V374" s="496"/>
      <c r="W374" s="496"/>
      <c r="X374" s="496"/>
      <c r="Z374" s="496"/>
      <c r="AA374" s="496"/>
      <c r="AB374" s="496"/>
      <c r="AC374" s="496"/>
      <c r="AD374" s="496"/>
      <c r="AE374" s="496"/>
      <c r="AF374" s="496"/>
      <c r="AG374" s="496"/>
      <c r="AH374" s="496"/>
      <c r="AI374" s="496"/>
      <c r="AJ374" s="496"/>
      <c r="AK374" s="496"/>
      <c r="AL374" s="496"/>
      <c r="AM374" s="496"/>
      <c r="AN374" s="496"/>
      <c r="AO374" s="496"/>
      <c r="AP374" s="496"/>
      <c r="AQ374" s="496"/>
      <c r="AR374" s="496"/>
      <c r="AS374" s="496"/>
      <c r="AT374" s="496"/>
      <c r="AU374" s="496"/>
      <c r="AV374" s="496"/>
      <c r="AW374" s="496"/>
      <c r="AX374" s="496"/>
      <c r="AY374" s="496"/>
      <c r="AZ374" s="496"/>
      <c r="BA374" s="496"/>
      <c r="BB374" s="496"/>
      <c r="BC374" s="496"/>
      <c r="BD374" s="496"/>
      <c r="BE374" s="496"/>
      <c r="BF374" s="496"/>
      <c r="BG374" s="496"/>
      <c r="BH374" s="496"/>
      <c r="BI374" s="496"/>
      <c r="BJ374" s="496"/>
      <c r="BK374" s="496"/>
      <c r="BL374" s="496"/>
      <c r="BM374" s="496"/>
      <c r="BN374" s="496"/>
      <c r="BO374" s="496"/>
      <c r="BP374" s="496"/>
      <c r="BQ374" s="496"/>
      <c r="BR374" s="496"/>
      <c r="BS374" s="496"/>
      <c r="BT374" s="496"/>
      <c r="BU374" s="496"/>
      <c r="BV374" s="496"/>
      <c r="BW374" s="496"/>
      <c r="BX374" s="496"/>
      <c r="BY374" s="496"/>
      <c r="BZ374" s="496"/>
      <c r="CA374" s="496"/>
      <c r="CB374" s="496"/>
      <c r="CC374" s="496"/>
      <c r="CD374" s="496"/>
      <c r="CE374" s="496"/>
      <c r="CF374" s="496"/>
      <c r="CG374" s="496"/>
    </row>
    <row r="375" spans="1:85" ht="15" customHeight="1" x14ac:dyDescent="0.3">
      <c r="A375" s="460">
        <v>180</v>
      </c>
      <c r="B375" s="460" t="s">
        <v>942</v>
      </c>
      <c r="C375" s="460" t="s">
        <v>784</v>
      </c>
      <c r="D375" s="460" t="s">
        <v>953</v>
      </c>
      <c r="E375" s="460">
        <v>114</v>
      </c>
      <c r="F375" s="465">
        <v>18</v>
      </c>
      <c r="G375" s="460">
        <v>16</v>
      </c>
      <c r="K375" s="458" t="s">
        <v>971</v>
      </c>
      <c r="L375" s="458" t="s">
        <v>973</v>
      </c>
      <c r="X375" s="483"/>
    </row>
    <row r="376" spans="1:85" ht="15" customHeight="1" x14ac:dyDescent="0.3">
      <c r="A376" s="460">
        <v>19</v>
      </c>
      <c r="B376" s="460" t="s">
        <v>624</v>
      </c>
      <c r="C376" s="460" t="s">
        <v>625</v>
      </c>
      <c r="D376" s="460" t="s">
        <v>678</v>
      </c>
      <c r="E376" s="460">
        <v>277</v>
      </c>
      <c r="F376" s="465">
        <v>30</v>
      </c>
      <c r="G376" s="460">
        <v>31</v>
      </c>
      <c r="H376" s="460">
        <v>88</v>
      </c>
      <c r="I376" s="460">
        <f>SUM(H376:H377)</f>
        <v>88</v>
      </c>
      <c r="J376" s="460">
        <f>SUM(E376:E377)</f>
        <v>287</v>
      </c>
      <c r="K376" s="458" t="s">
        <v>679</v>
      </c>
      <c r="L376" s="458" t="s">
        <v>680</v>
      </c>
      <c r="T376" s="512"/>
      <c r="X376" s="483"/>
      <c r="Y376" s="503"/>
      <c r="Z376" s="502"/>
      <c r="AA376" s="503"/>
      <c r="AB376" s="503"/>
      <c r="AC376" s="503"/>
      <c r="AD376" s="503"/>
      <c r="AE376" s="502"/>
      <c r="BO376" s="517"/>
      <c r="BZ376" s="523"/>
      <c r="CE376" s="523"/>
      <c r="CF376" s="523"/>
      <c r="CG376" s="523"/>
    </row>
    <row r="377" spans="1:85" ht="15" customHeight="1" x14ac:dyDescent="0.3">
      <c r="A377" s="467">
        <v>215</v>
      </c>
      <c r="B377" s="467" t="s">
        <v>977</v>
      </c>
      <c r="C377" s="467" t="s">
        <v>978</v>
      </c>
      <c r="D377" s="467" t="s">
        <v>1009</v>
      </c>
      <c r="E377" s="467">
        <v>10</v>
      </c>
      <c r="F377" s="467"/>
      <c r="G377" s="467"/>
      <c r="J377" s="467"/>
      <c r="K377" s="468" t="s">
        <v>679</v>
      </c>
      <c r="L377" s="468" t="s">
        <v>680</v>
      </c>
      <c r="X377" s="483"/>
    </row>
    <row r="378" spans="1:85" ht="15" customHeight="1" x14ac:dyDescent="0.3">
      <c r="A378" s="460">
        <v>159</v>
      </c>
      <c r="B378" s="460" t="s">
        <v>906</v>
      </c>
      <c r="C378" s="460" t="s">
        <v>907</v>
      </c>
      <c r="D378" s="460" t="s">
        <v>938</v>
      </c>
      <c r="E378" s="460">
        <v>124</v>
      </c>
      <c r="F378" s="465">
        <v>18</v>
      </c>
      <c r="G378" s="460">
        <v>12</v>
      </c>
      <c r="I378" s="460">
        <f>SUM(H378)</f>
        <v>0</v>
      </c>
      <c r="J378" s="460">
        <f>SUM(E378)</f>
        <v>124</v>
      </c>
      <c r="K378" s="458" t="s">
        <v>785</v>
      </c>
      <c r="L378" s="458" t="s">
        <v>939</v>
      </c>
      <c r="S378" s="512"/>
      <c r="T378" s="512"/>
      <c r="U378" s="512"/>
      <c r="V378" s="512"/>
      <c r="X378" s="483"/>
      <c r="Y378" s="502"/>
      <c r="Z378" s="513"/>
      <c r="AA378" s="514"/>
      <c r="AB378" s="503"/>
      <c r="AC378" s="503"/>
      <c r="AD378" s="514"/>
      <c r="AE378" s="502"/>
      <c r="BM378" s="517"/>
    </row>
    <row r="379" spans="1:85" ht="15" customHeight="1" x14ac:dyDescent="0.3">
      <c r="A379" s="460">
        <v>65</v>
      </c>
      <c r="B379" s="460" t="s">
        <v>624</v>
      </c>
      <c r="C379" s="460" t="s">
        <v>784</v>
      </c>
      <c r="D379" s="460" t="s">
        <v>626</v>
      </c>
      <c r="E379" s="460">
        <v>707</v>
      </c>
      <c r="F379" s="465">
        <v>99</v>
      </c>
      <c r="G379" s="460">
        <v>80</v>
      </c>
      <c r="H379" s="460">
        <v>230</v>
      </c>
      <c r="I379" s="460">
        <f>SUM(H379:H385)</f>
        <v>308</v>
      </c>
      <c r="J379" s="460">
        <f>SUM(E379:E385)</f>
        <v>1141</v>
      </c>
      <c r="K379" s="458" t="s">
        <v>785</v>
      </c>
      <c r="L379" s="458" t="s">
        <v>786</v>
      </c>
      <c r="U379" s="512"/>
      <c r="X379" s="483"/>
      <c r="Y379" s="503"/>
      <c r="Z379" s="513"/>
      <c r="AA379" s="514"/>
      <c r="AB379" s="503"/>
      <c r="AC379" s="503"/>
      <c r="AD379" s="514"/>
      <c r="AE379" s="502"/>
      <c r="BM379" s="517"/>
    </row>
    <row r="380" spans="1:85" ht="15" customHeight="1" x14ac:dyDescent="0.3">
      <c r="A380" s="460">
        <v>66</v>
      </c>
      <c r="B380" s="460" t="s">
        <v>624</v>
      </c>
      <c r="C380" s="460" t="s">
        <v>784</v>
      </c>
      <c r="D380" s="460" t="s">
        <v>629</v>
      </c>
      <c r="E380" s="460">
        <v>256</v>
      </c>
      <c r="F380" s="465">
        <v>25</v>
      </c>
      <c r="G380" s="460">
        <v>28</v>
      </c>
      <c r="H380" s="460">
        <v>78</v>
      </c>
      <c r="K380" s="458" t="s">
        <v>785</v>
      </c>
      <c r="L380" s="458" t="s">
        <v>786</v>
      </c>
      <c r="X380" s="483"/>
    </row>
    <row r="381" spans="1:85" ht="15" customHeight="1" x14ac:dyDescent="0.3">
      <c r="A381" s="460">
        <v>250</v>
      </c>
      <c r="B381" s="460" t="s">
        <v>977</v>
      </c>
      <c r="C381" s="460" t="s">
        <v>978</v>
      </c>
      <c r="D381" s="460" t="s">
        <v>1048</v>
      </c>
      <c r="E381" s="460">
        <v>10</v>
      </c>
      <c r="F381" s="467"/>
      <c r="K381" s="458" t="s">
        <v>785</v>
      </c>
      <c r="L381" s="458" t="s">
        <v>786</v>
      </c>
      <c r="X381" s="483"/>
    </row>
    <row r="382" spans="1:85" ht="15" customHeight="1" x14ac:dyDescent="0.3">
      <c r="A382" s="460">
        <v>270</v>
      </c>
      <c r="B382" s="460" t="s">
        <v>977</v>
      </c>
      <c r="C382" s="460" t="s">
        <v>978</v>
      </c>
      <c r="D382" s="460" t="s">
        <v>1069</v>
      </c>
      <c r="E382" s="460">
        <v>10</v>
      </c>
      <c r="F382" s="467"/>
      <c r="K382" s="458" t="s">
        <v>785</v>
      </c>
      <c r="L382" s="458" t="s">
        <v>786</v>
      </c>
      <c r="X382" s="483"/>
    </row>
    <row r="383" spans="1:85" ht="15" customHeight="1" x14ac:dyDescent="0.3">
      <c r="A383" s="460">
        <v>456</v>
      </c>
      <c r="B383" s="460" t="s">
        <v>1129</v>
      </c>
      <c r="C383" s="460" t="s">
        <v>1130</v>
      </c>
      <c r="D383" s="460" t="s">
        <v>1287</v>
      </c>
      <c r="E383" s="460">
        <v>64</v>
      </c>
      <c r="K383" s="458" t="s">
        <v>785</v>
      </c>
      <c r="L383" s="458" t="s">
        <v>786</v>
      </c>
      <c r="X383" s="483"/>
    </row>
    <row r="384" spans="1:85" ht="15" customHeight="1" x14ac:dyDescent="0.3">
      <c r="A384" s="460">
        <v>467</v>
      </c>
      <c r="B384" s="460" t="s">
        <v>1129</v>
      </c>
      <c r="C384" s="460" t="s">
        <v>1130</v>
      </c>
      <c r="D384" s="460" t="s">
        <v>1299</v>
      </c>
      <c r="E384" s="460">
        <v>64</v>
      </c>
      <c r="K384" s="458" t="s">
        <v>785</v>
      </c>
      <c r="L384" s="458" t="s">
        <v>786</v>
      </c>
      <c r="X384" s="483"/>
      <c r="Y384" s="503"/>
    </row>
    <row r="385" spans="1:85" ht="15" customHeight="1" x14ac:dyDescent="0.3">
      <c r="A385" s="460">
        <v>478</v>
      </c>
      <c r="B385" s="460" t="s">
        <v>1129</v>
      </c>
      <c r="C385" s="460" t="s">
        <v>1130</v>
      </c>
      <c r="D385" s="460" t="s">
        <v>1310</v>
      </c>
      <c r="E385" s="460">
        <v>30</v>
      </c>
      <c r="F385" s="467"/>
      <c r="K385" s="458" t="s">
        <v>785</v>
      </c>
      <c r="L385" s="458" t="s">
        <v>786</v>
      </c>
      <c r="X385" s="483"/>
    </row>
    <row r="386" spans="1:85" ht="15" customHeight="1" x14ac:dyDescent="0.3">
      <c r="A386" s="460">
        <v>433</v>
      </c>
      <c r="B386" s="460" t="s">
        <v>1129</v>
      </c>
      <c r="C386" s="460" t="s">
        <v>1130</v>
      </c>
      <c r="D386" s="460" t="s">
        <v>1257</v>
      </c>
      <c r="E386" s="460">
        <v>64</v>
      </c>
      <c r="I386" s="460">
        <f>SUM(H386:H387)</f>
        <v>0</v>
      </c>
      <c r="J386" s="460">
        <f>SUM(E386:E387)</f>
        <v>94</v>
      </c>
      <c r="K386" s="458" t="s">
        <v>785</v>
      </c>
      <c r="L386" s="458" t="s">
        <v>1258</v>
      </c>
      <c r="U386" s="512"/>
      <c r="X386" s="483"/>
      <c r="Y386" s="502"/>
      <c r="Z386" s="513"/>
      <c r="AA386" s="514"/>
      <c r="AB386" s="503"/>
      <c r="AC386" s="503"/>
      <c r="AD386" s="514"/>
      <c r="AE386" s="502"/>
      <c r="BM386" s="517"/>
    </row>
    <row r="387" spans="1:85" ht="15" customHeight="1" x14ac:dyDescent="0.3">
      <c r="A387" s="460">
        <v>479</v>
      </c>
      <c r="B387" s="460" t="s">
        <v>1129</v>
      </c>
      <c r="C387" s="460" t="s">
        <v>1130</v>
      </c>
      <c r="D387" s="460" t="s">
        <v>1311</v>
      </c>
      <c r="E387" s="460">
        <v>30</v>
      </c>
      <c r="F387" s="467"/>
      <c r="K387" s="458" t="s">
        <v>785</v>
      </c>
      <c r="L387" s="458" t="s">
        <v>1258</v>
      </c>
      <c r="X387" s="483"/>
    </row>
    <row r="388" spans="1:85" ht="15" customHeight="1" x14ac:dyDescent="0.3">
      <c r="A388" s="460">
        <v>31</v>
      </c>
      <c r="B388" s="460" t="s">
        <v>624</v>
      </c>
      <c r="C388" s="460" t="s">
        <v>625</v>
      </c>
      <c r="D388" s="460" t="s">
        <v>710</v>
      </c>
      <c r="E388" s="460">
        <v>282</v>
      </c>
      <c r="F388" s="465">
        <v>30</v>
      </c>
      <c r="G388" s="460">
        <v>31</v>
      </c>
      <c r="H388" s="460">
        <v>108</v>
      </c>
      <c r="I388" s="460">
        <f>SUM(H388:H389)</f>
        <v>108</v>
      </c>
      <c r="J388" s="460">
        <f>SUM(E388:E389)</f>
        <v>292</v>
      </c>
      <c r="K388" s="499" t="s">
        <v>711</v>
      </c>
      <c r="L388" s="497" t="s">
        <v>712</v>
      </c>
      <c r="M388" s="498"/>
      <c r="N388" s="496"/>
      <c r="O388" s="496"/>
      <c r="P388" s="496"/>
      <c r="Q388" s="496"/>
      <c r="R388" s="496"/>
      <c r="S388" s="496"/>
      <c r="T388" s="535"/>
      <c r="U388" s="496"/>
      <c r="V388" s="496"/>
      <c r="W388" s="496"/>
      <c r="X388" s="496"/>
      <c r="Z388" s="496"/>
      <c r="AA388" s="496"/>
      <c r="AB388" s="496"/>
      <c r="AC388" s="496"/>
      <c r="AD388" s="496"/>
      <c r="AE388" s="496"/>
      <c r="AF388" s="496"/>
      <c r="AG388" s="496"/>
      <c r="AH388" s="496"/>
      <c r="AI388" s="496"/>
      <c r="AJ388" s="496"/>
      <c r="AK388" s="496"/>
      <c r="AL388" s="496"/>
      <c r="AM388" s="496"/>
      <c r="AN388" s="496"/>
      <c r="AO388" s="496"/>
      <c r="AP388" s="496"/>
      <c r="AQ388" s="496"/>
      <c r="AR388" s="496"/>
      <c r="AS388" s="496"/>
      <c r="AT388" s="496"/>
      <c r="AU388" s="496"/>
      <c r="AV388" s="496"/>
      <c r="AW388" s="496"/>
      <c r="AX388" s="496"/>
      <c r="AY388" s="496"/>
      <c r="AZ388" s="496"/>
      <c r="BA388" s="496"/>
      <c r="BB388" s="496"/>
      <c r="BC388" s="496"/>
      <c r="BD388" s="496"/>
      <c r="BE388" s="496"/>
      <c r="BF388" s="496"/>
      <c r="BG388" s="496"/>
      <c r="BH388" s="496"/>
      <c r="BI388" s="496"/>
      <c r="BJ388" s="496"/>
      <c r="BK388" s="496"/>
      <c r="BL388" s="496"/>
      <c r="BM388" s="496"/>
      <c r="BN388" s="496"/>
      <c r="BO388" s="496"/>
      <c r="BP388" s="496"/>
      <c r="BQ388" s="496"/>
      <c r="BR388" s="496"/>
      <c r="BS388" s="496"/>
      <c r="BT388" s="496"/>
      <c r="BU388" s="496"/>
      <c r="BV388" s="496"/>
      <c r="BW388" s="496"/>
      <c r="BX388" s="496"/>
      <c r="BY388" s="496"/>
      <c r="BZ388" s="496"/>
      <c r="CA388" s="496"/>
      <c r="CB388" s="496"/>
      <c r="CC388" s="496"/>
      <c r="CD388" s="496"/>
      <c r="CE388" s="496"/>
      <c r="CF388" s="496"/>
      <c r="CG388" s="496"/>
    </row>
    <row r="389" spans="1:85" ht="15" customHeight="1" x14ac:dyDescent="0.3">
      <c r="A389" s="460">
        <v>193</v>
      </c>
      <c r="B389" s="460" t="s">
        <v>977</v>
      </c>
      <c r="C389" s="460" t="s">
        <v>978</v>
      </c>
      <c r="D389" s="460" t="s">
        <v>987</v>
      </c>
      <c r="E389" s="460">
        <v>10</v>
      </c>
      <c r="F389" s="467"/>
      <c r="K389" s="458" t="s">
        <v>711</v>
      </c>
      <c r="L389" s="458" t="s">
        <v>712</v>
      </c>
      <c r="X389" s="483"/>
    </row>
    <row r="390" spans="1:85" ht="15" customHeight="1" x14ac:dyDescent="0.3">
      <c r="A390" s="460">
        <v>173</v>
      </c>
      <c r="B390" s="460" t="s">
        <v>942</v>
      </c>
      <c r="C390" s="460" t="s">
        <v>753</v>
      </c>
      <c r="D390" s="460" t="s">
        <v>964</v>
      </c>
      <c r="E390" s="460">
        <v>99</v>
      </c>
      <c r="F390" s="465">
        <v>19</v>
      </c>
      <c r="G390" s="460">
        <v>13</v>
      </c>
      <c r="I390" s="460">
        <f>SUM(H390:H391)</f>
        <v>0</v>
      </c>
      <c r="J390" s="460">
        <f>SUM(E390:E391)</f>
        <v>248</v>
      </c>
      <c r="K390" s="499" t="s">
        <v>965</v>
      </c>
      <c r="L390" s="497" t="s">
        <v>966</v>
      </c>
      <c r="M390" s="498"/>
      <c r="N390" s="496"/>
      <c r="O390" s="496"/>
      <c r="P390" s="496"/>
      <c r="Q390" s="496"/>
      <c r="R390" s="496"/>
      <c r="S390" s="496"/>
      <c r="T390" s="535"/>
      <c r="U390" s="496"/>
      <c r="V390" s="496"/>
      <c r="W390" s="496"/>
      <c r="X390" s="496"/>
      <c r="Z390" s="496"/>
      <c r="AA390" s="496"/>
      <c r="AB390" s="496"/>
      <c r="AC390" s="496"/>
      <c r="AD390" s="496"/>
      <c r="AE390" s="496"/>
      <c r="AF390" s="496"/>
      <c r="AG390" s="496"/>
      <c r="AH390" s="496"/>
      <c r="AI390" s="496"/>
      <c r="AJ390" s="496"/>
      <c r="AK390" s="496"/>
      <c r="AL390" s="496"/>
      <c r="AM390" s="496"/>
      <c r="AN390" s="496"/>
      <c r="AO390" s="496"/>
      <c r="AP390" s="496"/>
      <c r="AQ390" s="496"/>
      <c r="AR390" s="496"/>
      <c r="AS390" s="496"/>
      <c r="AT390" s="496"/>
      <c r="AU390" s="496"/>
      <c r="AV390" s="496"/>
      <c r="AW390" s="496"/>
      <c r="AX390" s="496"/>
      <c r="AY390" s="496"/>
      <c r="AZ390" s="496"/>
      <c r="BA390" s="496"/>
      <c r="BB390" s="496"/>
      <c r="BC390" s="496"/>
      <c r="BD390" s="496"/>
      <c r="BE390" s="496"/>
      <c r="BF390" s="496"/>
      <c r="BG390" s="496"/>
      <c r="BH390" s="496"/>
      <c r="BI390" s="496"/>
      <c r="BJ390" s="496"/>
      <c r="BK390" s="496"/>
      <c r="BL390" s="496"/>
      <c r="BM390" s="496"/>
      <c r="BN390" s="496"/>
      <c r="BO390" s="496"/>
      <c r="BP390" s="496"/>
      <c r="BQ390" s="496"/>
      <c r="BR390" s="496"/>
      <c r="BS390" s="496"/>
      <c r="BT390" s="496"/>
      <c r="BU390" s="496"/>
      <c r="BV390" s="496"/>
      <c r="BW390" s="496"/>
      <c r="BX390" s="496"/>
      <c r="BY390" s="496"/>
      <c r="BZ390" s="496"/>
      <c r="CA390" s="496"/>
      <c r="CB390" s="496"/>
      <c r="CC390" s="496"/>
      <c r="CD390" s="496"/>
      <c r="CE390" s="496"/>
      <c r="CF390" s="496"/>
      <c r="CG390" s="496"/>
    </row>
    <row r="391" spans="1:85" ht="15" customHeight="1" x14ac:dyDescent="0.3">
      <c r="A391" s="460">
        <v>174</v>
      </c>
      <c r="B391" s="460" t="s">
        <v>942</v>
      </c>
      <c r="C391" s="460" t="s">
        <v>753</v>
      </c>
      <c r="D391" s="460" t="s">
        <v>945</v>
      </c>
      <c r="E391" s="460">
        <v>149</v>
      </c>
      <c r="F391" s="465">
        <v>31</v>
      </c>
      <c r="G391" s="460">
        <v>24</v>
      </c>
      <c r="K391" s="458" t="s">
        <v>965</v>
      </c>
      <c r="L391" s="458" t="s">
        <v>966</v>
      </c>
      <c r="X391" s="483"/>
    </row>
    <row r="392" spans="1:85" ht="15" customHeight="1" x14ac:dyDescent="0.3">
      <c r="A392" s="460">
        <v>133</v>
      </c>
      <c r="B392" s="460" t="s">
        <v>624</v>
      </c>
      <c r="C392" s="460" t="s">
        <v>845</v>
      </c>
      <c r="D392" s="460" t="s">
        <v>713</v>
      </c>
      <c r="E392" s="460">
        <v>527</v>
      </c>
      <c r="F392" s="465">
        <v>61</v>
      </c>
      <c r="G392" s="460">
        <v>54</v>
      </c>
      <c r="H392" s="460">
        <v>297</v>
      </c>
      <c r="I392" s="460">
        <f>SUM(H392:H394)</f>
        <v>297</v>
      </c>
      <c r="J392" s="460">
        <f>SUM(E392:E394)</f>
        <v>601</v>
      </c>
      <c r="K392" s="506" t="s">
        <v>889</v>
      </c>
      <c r="L392" s="497"/>
      <c r="M392" s="498"/>
      <c r="N392" s="496"/>
      <c r="O392" s="496"/>
      <c r="P392" s="496"/>
      <c r="Q392" s="496"/>
      <c r="R392" s="496"/>
      <c r="S392" s="496"/>
      <c r="T392" s="535"/>
      <c r="U392" s="496"/>
      <c r="V392" s="496"/>
      <c r="W392" s="496"/>
      <c r="X392" s="496"/>
      <c r="Y392" s="502"/>
      <c r="Z392" s="496"/>
      <c r="AA392" s="496"/>
      <c r="AB392" s="496"/>
      <c r="AC392" s="496"/>
      <c r="AD392" s="496"/>
      <c r="AE392" s="496"/>
      <c r="AF392" s="496"/>
      <c r="AG392" s="496"/>
      <c r="AH392" s="496"/>
      <c r="AI392" s="496"/>
      <c r="AJ392" s="496"/>
      <c r="AK392" s="496"/>
      <c r="AL392" s="496"/>
      <c r="AM392" s="496"/>
      <c r="AN392" s="496"/>
      <c r="AO392" s="496"/>
      <c r="AP392" s="496"/>
      <c r="AQ392" s="496"/>
      <c r="AR392" s="496"/>
      <c r="AS392" s="496"/>
      <c r="AT392" s="496"/>
      <c r="AU392" s="496"/>
      <c r="AV392" s="496"/>
      <c r="AW392" s="496"/>
      <c r="AX392" s="496"/>
      <c r="AY392" s="496"/>
      <c r="AZ392" s="496"/>
      <c r="BA392" s="496"/>
      <c r="BB392" s="496"/>
      <c r="BC392" s="496"/>
      <c r="BD392" s="496"/>
      <c r="BE392" s="496"/>
      <c r="BF392" s="496"/>
      <c r="BG392" s="496"/>
      <c r="BH392" s="496"/>
      <c r="BI392" s="496"/>
      <c r="BJ392" s="496"/>
      <c r="BK392" s="496"/>
      <c r="BL392" s="496"/>
      <c r="BM392" s="496"/>
      <c r="BN392" s="496"/>
      <c r="BO392" s="496"/>
      <c r="BP392" s="496"/>
      <c r="BQ392" s="496"/>
      <c r="BR392" s="496"/>
      <c r="BS392" s="496"/>
      <c r="BT392" s="496"/>
      <c r="BU392" s="496"/>
      <c r="BV392" s="496"/>
      <c r="BW392" s="496"/>
      <c r="BX392" s="496"/>
      <c r="BY392" s="496"/>
      <c r="BZ392" s="496"/>
      <c r="CA392" s="496"/>
      <c r="CB392" s="496"/>
      <c r="CC392" s="496"/>
      <c r="CD392" s="496"/>
      <c r="CE392" s="496"/>
      <c r="CF392" s="496"/>
      <c r="CG392" s="496"/>
    </row>
    <row r="393" spans="1:85" ht="15" customHeight="1" x14ac:dyDescent="0.3">
      <c r="A393" s="460">
        <v>234</v>
      </c>
      <c r="B393" s="460" t="s">
        <v>977</v>
      </c>
      <c r="C393" s="460" t="s">
        <v>1029</v>
      </c>
      <c r="D393" s="460" t="s">
        <v>1031</v>
      </c>
      <c r="E393" s="460">
        <v>10</v>
      </c>
      <c r="F393" s="467"/>
      <c r="K393" s="458" t="s">
        <v>889</v>
      </c>
      <c r="N393" s="504"/>
      <c r="X393" s="483"/>
    </row>
    <row r="394" spans="1:85" ht="15" customHeight="1" x14ac:dyDescent="0.3">
      <c r="A394" s="460">
        <v>412</v>
      </c>
      <c r="B394" s="460" t="s">
        <v>1129</v>
      </c>
      <c r="C394" s="460" t="s">
        <v>1130</v>
      </c>
      <c r="D394" s="460" t="s">
        <v>1234</v>
      </c>
      <c r="E394" s="460">
        <v>64</v>
      </c>
      <c r="K394" s="458" t="s">
        <v>889</v>
      </c>
      <c r="X394" s="483"/>
    </row>
    <row r="395" spans="1:85" ht="15" customHeight="1" x14ac:dyDescent="0.3">
      <c r="A395" s="460">
        <v>361</v>
      </c>
      <c r="B395" s="460" t="s">
        <v>1129</v>
      </c>
      <c r="C395" s="460" t="s">
        <v>1130</v>
      </c>
      <c r="D395" s="460" t="s">
        <v>1170</v>
      </c>
      <c r="E395" s="460">
        <v>64</v>
      </c>
      <c r="I395" s="460">
        <f>SUM(H395)</f>
        <v>0</v>
      </c>
      <c r="J395" s="460">
        <f>SUM(E395)</f>
        <v>64</v>
      </c>
      <c r="K395" s="499" t="s">
        <v>1171</v>
      </c>
      <c r="L395" s="497" t="s">
        <v>1172</v>
      </c>
      <c r="M395" s="498"/>
      <c r="N395" s="496"/>
      <c r="O395" s="496"/>
      <c r="P395" s="496"/>
      <c r="Q395" s="496"/>
      <c r="R395" s="496"/>
      <c r="S395" s="496"/>
      <c r="T395" s="535"/>
      <c r="U395" s="496"/>
      <c r="V395" s="496"/>
      <c r="W395" s="496"/>
      <c r="X395" s="496"/>
      <c r="Z395" s="496"/>
      <c r="AA395" s="496"/>
      <c r="AB395" s="496"/>
      <c r="AC395" s="496"/>
      <c r="AD395" s="496"/>
      <c r="AE395" s="496"/>
      <c r="AF395" s="496"/>
      <c r="AG395" s="496"/>
      <c r="AH395" s="496"/>
      <c r="AI395" s="496"/>
      <c r="AJ395" s="496"/>
      <c r="AK395" s="496"/>
      <c r="AL395" s="496"/>
      <c r="AM395" s="496"/>
      <c r="AN395" s="496"/>
      <c r="AO395" s="496"/>
      <c r="AP395" s="496"/>
      <c r="AQ395" s="496"/>
      <c r="AR395" s="496"/>
      <c r="AS395" s="496"/>
      <c r="AT395" s="496"/>
      <c r="AU395" s="496"/>
      <c r="AV395" s="496"/>
      <c r="AW395" s="496"/>
      <c r="AX395" s="496"/>
      <c r="AY395" s="496"/>
      <c r="AZ395" s="496"/>
      <c r="BA395" s="496"/>
      <c r="BB395" s="496"/>
      <c r="BC395" s="496"/>
      <c r="BD395" s="496"/>
      <c r="BE395" s="496"/>
      <c r="BF395" s="496"/>
      <c r="BG395" s="496"/>
      <c r="BH395" s="496"/>
      <c r="BI395" s="496"/>
      <c r="BJ395" s="496"/>
      <c r="BK395" s="496"/>
      <c r="BL395" s="496"/>
      <c r="BM395" s="496"/>
      <c r="BN395" s="496"/>
      <c r="BO395" s="496"/>
      <c r="BP395" s="496"/>
      <c r="BQ395" s="496"/>
      <c r="BR395" s="496"/>
      <c r="BS395" s="496"/>
      <c r="BT395" s="496"/>
      <c r="BU395" s="496"/>
      <c r="BV395" s="496"/>
      <c r="BW395" s="496"/>
      <c r="BX395" s="496"/>
      <c r="BY395" s="496"/>
      <c r="BZ395" s="496"/>
      <c r="CA395" s="496"/>
      <c r="CB395" s="496"/>
      <c r="CC395" s="496"/>
      <c r="CD395" s="496"/>
      <c r="CE395" s="496"/>
      <c r="CF395" s="496"/>
      <c r="CG395" s="496"/>
    </row>
    <row r="396" spans="1:85" ht="15" customHeight="1" x14ac:dyDescent="0.3">
      <c r="A396" s="460">
        <v>34</v>
      </c>
      <c r="B396" s="460" t="s">
        <v>624</v>
      </c>
      <c r="C396" s="460" t="s">
        <v>625</v>
      </c>
      <c r="D396" s="460" t="s">
        <v>718</v>
      </c>
      <c r="E396" s="460">
        <v>801</v>
      </c>
      <c r="F396" s="465">
        <v>79</v>
      </c>
      <c r="G396" s="460">
        <v>91</v>
      </c>
      <c r="H396" s="460">
        <v>312</v>
      </c>
      <c r="I396" s="460">
        <f>SUM(H396:H398)</f>
        <v>312</v>
      </c>
      <c r="J396" s="460">
        <f>SUM(E396:E398)</f>
        <v>875</v>
      </c>
      <c r="K396" s="458" t="s">
        <v>719</v>
      </c>
      <c r="L396" s="458" t="s">
        <v>720</v>
      </c>
      <c r="N396" s="512"/>
      <c r="O396" s="512"/>
      <c r="P396" s="512"/>
      <c r="S396" s="512"/>
      <c r="T396" s="512"/>
      <c r="U396" s="512"/>
      <c r="V396" s="512"/>
      <c r="W396" s="512"/>
      <c r="X396" s="483"/>
      <c r="Y396" s="513"/>
      <c r="Z396" s="513"/>
      <c r="AA396" s="514"/>
      <c r="AB396" s="514"/>
      <c r="AC396" s="514"/>
      <c r="AD396" s="514"/>
      <c r="AE396" s="513"/>
      <c r="AF396" s="512"/>
      <c r="AG396" s="512"/>
      <c r="AH396" s="512"/>
      <c r="AI396" s="512"/>
      <c r="AJ396" s="512"/>
      <c r="AK396" s="512"/>
      <c r="AL396" s="512"/>
      <c r="BF396" s="512"/>
      <c r="BG396" s="512"/>
      <c r="BH396" s="512"/>
      <c r="BI396" s="512"/>
      <c r="BJ396" s="517"/>
      <c r="BK396" s="512"/>
      <c r="BL396" s="512"/>
      <c r="BM396" s="517"/>
      <c r="BT396" s="515"/>
      <c r="BU396" s="517"/>
      <c r="BV396" s="517"/>
      <c r="BW396" s="517"/>
      <c r="BX396" s="517"/>
      <c r="BY396" s="523"/>
      <c r="BZ396" s="523"/>
      <c r="CA396" s="517"/>
      <c r="CB396" s="517"/>
      <c r="CC396" s="517"/>
      <c r="CD396" s="517"/>
      <c r="CE396" s="517"/>
      <c r="CF396" s="517"/>
      <c r="CG396" s="517"/>
    </row>
    <row r="397" spans="1:85" ht="15" customHeight="1" x14ac:dyDescent="0.3">
      <c r="A397" s="460">
        <v>209</v>
      </c>
      <c r="B397" s="460" t="s">
        <v>977</v>
      </c>
      <c r="C397" s="460" t="s">
        <v>978</v>
      </c>
      <c r="D397" s="460" t="s">
        <v>1003</v>
      </c>
      <c r="E397" s="460">
        <v>10</v>
      </c>
      <c r="F397" s="467"/>
      <c r="K397" s="458" t="s">
        <v>719</v>
      </c>
      <c r="L397" s="458" t="s">
        <v>720</v>
      </c>
      <c r="X397" s="483"/>
    </row>
    <row r="398" spans="1:85" ht="15" customHeight="1" x14ac:dyDescent="0.3">
      <c r="A398" s="460">
        <v>426</v>
      </c>
      <c r="B398" s="460" t="s">
        <v>1129</v>
      </c>
      <c r="C398" s="460" t="s">
        <v>1130</v>
      </c>
      <c r="D398" s="460" t="s">
        <v>1250</v>
      </c>
      <c r="E398" s="460">
        <v>64</v>
      </c>
      <c r="K398" s="458" t="s">
        <v>719</v>
      </c>
      <c r="L398" s="458" t="s">
        <v>720</v>
      </c>
      <c r="X398" s="483"/>
    </row>
    <row r="399" spans="1:85" ht="15" customHeight="1" x14ac:dyDescent="0.3">
      <c r="A399" s="566">
        <v>111</v>
      </c>
      <c r="B399" s="566" t="s">
        <v>624</v>
      </c>
      <c r="C399" s="566" t="s">
        <v>845</v>
      </c>
      <c r="D399" s="566" t="s">
        <v>638</v>
      </c>
      <c r="E399" s="566">
        <v>553</v>
      </c>
      <c r="F399" s="465">
        <v>60</v>
      </c>
      <c r="G399" s="460">
        <v>67</v>
      </c>
      <c r="H399" s="460">
        <v>199</v>
      </c>
      <c r="I399" s="460">
        <f>SUM(H399:H401)</f>
        <v>199</v>
      </c>
      <c r="J399" s="460">
        <f>SUM(E399:E401)</f>
        <v>627</v>
      </c>
      <c r="K399" s="499" t="s">
        <v>1347</v>
      </c>
      <c r="L399" s="497"/>
      <c r="M399" s="498"/>
      <c r="N399" s="496"/>
      <c r="O399" s="496"/>
      <c r="P399" s="496"/>
      <c r="Q399" s="496"/>
      <c r="R399" s="496"/>
      <c r="S399" s="496"/>
      <c r="T399" s="496"/>
      <c r="U399" s="496"/>
      <c r="V399" s="496"/>
      <c r="W399" s="496"/>
      <c r="X399" s="496"/>
      <c r="Z399" s="496"/>
      <c r="AA399" s="496"/>
      <c r="AB399" s="496"/>
      <c r="AC399" s="496"/>
      <c r="AD399" s="496"/>
      <c r="AE399" s="496"/>
      <c r="AF399" s="496"/>
      <c r="AG399" s="496"/>
      <c r="AH399" s="496"/>
      <c r="AI399" s="496"/>
      <c r="AJ399" s="496"/>
      <c r="AK399" s="496"/>
      <c r="AL399" s="496"/>
      <c r="AM399" s="496"/>
      <c r="AN399" s="496"/>
      <c r="AO399" s="496"/>
      <c r="AP399" s="496"/>
      <c r="AQ399" s="496"/>
      <c r="AR399" s="496"/>
      <c r="AS399" s="496"/>
      <c r="AT399" s="496"/>
      <c r="AU399" s="496"/>
      <c r="AV399" s="496"/>
      <c r="AW399" s="496"/>
      <c r="AX399" s="496"/>
      <c r="AY399" s="496"/>
      <c r="AZ399" s="496"/>
      <c r="BA399" s="496"/>
      <c r="BB399" s="496"/>
      <c r="BC399" s="496"/>
      <c r="BD399" s="496"/>
      <c r="BE399" s="496"/>
      <c r="BF399" s="496"/>
      <c r="BG399" s="496"/>
      <c r="BH399" s="496"/>
      <c r="BI399" s="496"/>
      <c r="BJ399" s="496"/>
      <c r="BK399" s="496"/>
      <c r="BL399" s="496"/>
      <c r="BM399" s="496"/>
      <c r="BN399" s="496"/>
      <c r="BO399" s="496"/>
      <c r="BP399" s="496"/>
      <c r="BQ399" s="496"/>
      <c r="BR399" s="496"/>
      <c r="BS399" s="496"/>
      <c r="BT399" s="496"/>
      <c r="BU399" s="496"/>
      <c r="BV399" s="496"/>
      <c r="BW399" s="496"/>
      <c r="BX399" s="496"/>
      <c r="BY399" s="496"/>
      <c r="BZ399" s="496"/>
      <c r="CA399" s="496"/>
      <c r="CB399" s="496"/>
      <c r="CC399" s="496"/>
      <c r="CD399" s="496"/>
      <c r="CE399" s="496"/>
      <c r="CF399" s="496"/>
      <c r="CG399" s="496"/>
    </row>
    <row r="400" spans="1:85" ht="15" customHeight="1" x14ac:dyDescent="0.3">
      <c r="A400" s="566">
        <v>248</v>
      </c>
      <c r="B400" s="566" t="s">
        <v>977</v>
      </c>
      <c r="C400" s="566" t="s">
        <v>1032</v>
      </c>
      <c r="D400" s="566" t="s">
        <v>1046</v>
      </c>
      <c r="E400" s="566">
        <v>10</v>
      </c>
      <c r="F400" s="467"/>
      <c r="K400" s="458" t="s">
        <v>1347</v>
      </c>
      <c r="L400" s="497"/>
      <c r="M400" s="498"/>
      <c r="N400" s="496"/>
      <c r="O400" s="496"/>
      <c r="P400" s="496"/>
      <c r="Q400" s="496"/>
      <c r="R400" s="496"/>
      <c r="S400" s="496"/>
      <c r="T400" s="496"/>
      <c r="U400" s="496"/>
      <c r="V400" s="496"/>
      <c r="W400" s="496"/>
      <c r="X400" s="496"/>
      <c r="Z400" s="496"/>
      <c r="AA400" s="496"/>
      <c r="AB400" s="496"/>
      <c r="AC400" s="496"/>
      <c r="AD400" s="496"/>
      <c r="AE400" s="496"/>
      <c r="AF400" s="496"/>
      <c r="AG400" s="496"/>
      <c r="AH400" s="496"/>
      <c r="AI400" s="496"/>
      <c r="AJ400" s="496"/>
      <c r="AK400" s="496"/>
      <c r="AL400" s="496"/>
      <c r="AM400" s="496"/>
      <c r="AN400" s="496"/>
      <c r="AO400" s="496"/>
      <c r="AP400" s="496"/>
      <c r="AQ400" s="496"/>
      <c r="AR400" s="496"/>
      <c r="AS400" s="496"/>
      <c r="AT400" s="496"/>
      <c r="AU400" s="496"/>
      <c r="AV400" s="496"/>
      <c r="AW400" s="496"/>
      <c r="AX400" s="496"/>
      <c r="AY400" s="496"/>
      <c r="AZ400" s="496"/>
      <c r="BA400" s="496"/>
      <c r="BB400" s="496"/>
      <c r="BC400" s="496"/>
      <c r="BD400" s="496"/>
      <c r="BE400" s="496"/>
      <c r="BF400" s="496"/>
      <c r="BG400" s="496"/>
      <c r="BH400" s="496"/>
      <c r="BI400" s="496"/>
      <c r="BJ400" s="496"/>
      <c r="BK400" s="496"/>
      <c r="BL400" s="496"/>
      <c r="BM400" s="496"/>
      <c r="BN400" s="496"/>
      <c r="BO400" s="496"/>
      <c r="BP400" s="496"/>
      <c r="BQ400" s="496"/>
      <c r="BR400" s="496"/>
      <c r="BS400" s="496"/>
      <c r="BT400" s="496"/>
      <c r="BU400" s="496"/>
      <c r="BV400" s="496"/>
      <c r="BW400" s="496"/>
      <c r="BX400" s="496"/>
      <c r="BY400" s="496"/>
      <c r="BZ400" s="496"/>
      <c r="CA400" s="496"/>
      <c r="CB400" s="496"/>
      <c r="CC400" s="496"/>
      <c r="CD400" s="496"/>
      <c r="CE400" s="496"/>
      <c r="CF400" s="496"/>
      <c r="CG400" s="496"/>
    </row>
    <row r="401" spans="1:85" ht="15" customHeight="1" x14ac:dyDescent="0.3">
      <c r="A401" s="566">
        <v>369</v>
      </c>
      <c r="B401" s="566" t="s">
        <v>1129</v>
      </c>
      <c r="C401" s="566" t="s">
        <v>1130</v>
      </c>
      <c r="D401" s="566" t="s">
        <v>1182</v>
      </c>
      <c r="E401" s="566">
        <v>64</v>
      </c>
      <c r="K401" s="458" t="s">
        <v>1347</v>
      </c>
      <c r="L401" s="497"/>
      <c r="M401" s="498"/>
      <c r="N401" s="496"/>
      <c r="O401" s="496"/>
      <c r="P401" s="496"/>
      <c r="Q401" s="496"/>
      <c r="R401" s="496"/>
      <c r="S401" s="496"/>
      <c r="T401" s="496"/>
      <c r="U401" s="496"/>
      <c r="V401" s="496"/>
      <c r="W401" s="496"/>
      <c r="X401" s="496"/>
      <c r="Z401" s="496"/>
      <c r="AA401" s="496"/>
      <c r="AB401" s="496"/>
      <c r="AC401" s="496"/>
      <c r="AD401" s="496"/>
      <c r="AE401" s="496"/>
      <c r="AF401" s="496"/>
      <c r="AG401" s="496"/>
      <c r="AH401" s="496"/>
      <c r="AI401" s="496"/>
      <c r="AJ401" s="496"/>
      <c r="AK401" s="496"/>
      <c r="AL401" s="496"/>
      <c r="AM401" s="496"/>
      <c r="AN401" s="496"/>
      <c r="AO401" s="496"/>
      <c r="AP401" s="496"/>
      <c r="AQ401" s="496"/>
      <c r="AR401" s="496"/>
      <c r="AS401" s="496"/>
      <c r="AT401" s="496"/>
      <c r="AU401" s="496"/>
      <c r="AV401" s="496"/>
      <c r="AW401" s="496"/>
      <c r="AX401" s="496"/>
      <c r="AY401" s="496"/>
      <c r="AZ401" s="496"/>
      <c r="BA401" s="496"/>
      <c r="BB401" s="496"/>
      <c r="BC401" s="496"/>
      <c r="BD401" s="496"/>
      <c r="BE401" s="496"/>
      <c r="BF401" s="496"/>
      <c r="BG401" s="496"/>
      <c r="BH401" s="496"/>
      <c r="BI401" s="496"/>
      <c r="BJ401" s="496"/>
      <c r="BK401" s="496"/>
      <c r="BL401" s="496"/>
      <c r="BM401" s="496"/>
      <c r="BN401" s="496"/>
      <c r="BO401" s="496"/>
      <c r="BP401" s="496"/>
      <c r="BQ401" s="496"/>
      <c r="BR401" s="496"/>
      <c r="BS401" s="496"/>
      <c r="BT401" s="496"/>
      <c r="BU401" s="496"/>
      <c r="BV401" s="496"/>
      <c r="BW401" s="496"/>
      <c r="BX401" s="496"/>
      <c r="BY401" s="496"/>
      <c r="BZ401" s="496"/>
      <c r="CA401" s="496"/>
      <c r="CB401" s="496"/>
      <c r="CC401" s="496"/>
      <c r="CD401" s="496"/>
      <c r="CE401" s="496"/>
      <c r="CF401" s="496"/>
      <c r="CG401" s="496"/>
    </row>
    <row r="402" spans="1:85" ht="15" customHeight="1" x14ac:dyDescent="0.3">
      <c r="A402" s="460">
        <v>49</v>
      </c>
      <c r="B402" s="460" t="s">
        <v>624</v>
      </c>
      <c r="C402" s="460" t="s">
        <v>753</v>
      </c>
      <c r="D402" s="460" t="s">
        <v>644</v>
      </c>
      <c r="E402" s="460">
        <v>602</v>
      </c>
      <c r="F402" s="465">
        <v>63</v>
      </c>
      <c r="G402" s="460">
        <v>68</v>
      </c>
      <c r="H402" s="460">
        <v>387</v>
      </c>
      <c r="I402" s="460">
        <f>SUM(H402:H404)</f>
        <v>387</v>
      </c>
      <c r="J402" s="460">
        <f>SUM(E402:E404)</f>
        <v>676</v>
      </c>
      <c r="K402" s="499" t="s">
        <v>756</v>
      </c>
      <c r="L402" s="497" t="s">
        <v>757</v>
      </c>
      <c r="M402" s="498"/>
      <c r="N402" s="496"/>
      <c r="O402" s="496"/>
      <c r="P402" s="496"/>
      <c r="Q402" s="496"/>
      <c r="R402" s="496"/>
      <c r="S402" s="496"/>
      <c r="T402" s="496"/>
      <c r="U402" s="496"/>
      <c r="V402" s="496"/>
      <c r="W402" s="496"/>
      <c r="X402" s="496"/>
      <c r="Z402" s="496"/>
      <c r="AA402" s="496"/>
      <c r="AB402" s="496"/>
      <c r="AC402" s="496"/>
      <c r="AD402" s="496"/>
      <c r="AE402" s="496"/>
      <c r="AF402" s="496"/>
      <c r="AG402" s="496"/>
      <c r="AH402" s="496"/>
      <c r="AI402" s="496"/>
      <c r="AJ402" s="496"/>
      <c r="AK402" s="496"/>
      <c r="AL402" s="496"/>
      <c r="AM402" s="496"/>
      <c r="AN402" s="496"/>
      <c r="AO402" s="496"/>
      <c r="AP402" s="496"/>
      <c r="AQ402" s="496"/>
      <c r="AR402" s="496"/>
      <c r="AS402" s="496"/>
      <c r="AT402" s="496"/>
      <c r="AU402" s="496"/>
      <c r="AV402" s="496"/>
      <c r="AW402" s="496"/>
      <c r="AX402" s="496"/>
      <c r="AY402" s="496"/>
      <c r="AZ402" s="496"/>
      <c r="BA402" s="496"/>
      <c r="BB402" s="496"/>
      <c r="BC402" s="496"/>
      <c r="BD402" s="496"/>
      <c r="BE402" s="496"/>
      <c r="BF402" s="496"/>
      <c r="BG402" s="496"/>
      <c r="BH402" s="496"/>
      <c r="BI402" s="496"/>
      <c r="BJ402" s="496"/>
      <c r="BK402" s="496"/>
      <c r="BL402" s="496"/>
      <c r="BM402" s="496"/>
      <c r="BN402" s="496"/>
      <c r="BO402" s="496"/>
      <c r="BP402" s="496"/>
      <c r="BQ402" s="496"/>
      <c r="BR402" s="496"/>
      <c r="BS402" s="496"/>
      <c r="BT402" s="496"/>
      <c r="BU402" s="496"/>
      <c r="BV402" s="496"/>
      <c r="BW402" s="496"/>
      <c r="BX402" s="496"/>
      <c r="BY402" s="496"/>
      <c r="BZ402" s="496"/>
      <c r="CA402" s="496"/>
      <c r="CB402" s="496"/>
      <c r="CC402" s="496"/>
      <c r="CD402" s="496"/>
      <c r="CE402" s="496"/>
      <c r="CF402" s="496"/>
      <c r="CG402" s="496"/>
    </row>
    <row r="403" spans="1:85" ht="15" customHeight="1" x14ac:dyDescent="0.3">
      <c r="A403" s="460">
        <v>284</v>
      </c>
      <c r="B403" s="460" t="s">
        <v>977</v>
      </c>
      <c r="C403" s="460" t="s">
        <v>978</v>
      </c>
      <c r="D403" s="460" t="s">
        <v>1083</v>
      </c>
      <c r="E403" s="460">
        <v>10</v>
      </c>
      <c r="F403" s="467"/>
      <c r="K403" s="458" t="s">
        <v>756</v>
      </c>
      <c r="L403" s="458" t="s">
        <v>757</v>
      </c>
      <c r="X403" s="483"/>
    </row>
    <row r="404" spans="1:85" ht="15" customHeight="1" x14ac:dyDescent="0.3">
      <c r="A404" s="460">
        <v>417</v>
      </c>
      <c r="B404" s="460" t="s">
        <v>1129</v>
      </c>
      <c r="C404" s="460" t="s">
        <v>1130</v>
      </c>
      <c r="D404" s="460" t="s">
        <v>1239</v>
      </c>
      <c r="E404" s="460">
        <v>64</v>
      </c>
      <c r="K404" s="458" t="s">
        <v>756</v>
      </c>
      <c r="L404" s="458" t="s">
        <v>757</v>
      </c>
      <c r="X404" s="483"/>
    </row>
    <row r="405" spans="1:85" ht="15" customHeight="1" x14ac:dyDescent="0.3">
      <c r="A405" s="460">
        <v>30</v>
      </c>
      <c r="B405" s="460" t="s">
        <v>624</v>
      </c>
      <c r="C405" s="460" t="s">
        <v>625</v>
      </c>
      <c r="D405" s="460" t="s">
        <v>707</v>
      </c>
      <c r="E405" s="460">
        <v>587</v>
      </c>
      <c r="F405" s="465">
        <v>57</v>
      </c>
      <c r="G405" s="460">
        <v>65</v>
      </c>
      <c r="H405" s="460">
        <v>201</v>
      </c>
      <c r="I405" s="460">
        <f>SUM(H405:H407)</f>
        <v>201</v>
      </c>
      <c r="J405" s="460">
        <f>SUM(E405:E407)</f>
        <v>661</v>
      </c>
      <c r="K405" s="499" t="s">
        <v>708</v>
      </c>
      <c r="L405" s="497" t="s">
        <v>709</v>
      </c>
      <c r="M405" s="498"/>
      <c r="N405" s="496"/>
      <c r="O405" s="496"/>
      <c r="P405" s="496"/>
      <c r="Q405" s="496"/>
      <c r="R405" s="496"/>
      <c r="S405" s="496"/>
      <c r="T405" s="496"/>
      <c r="U405" s="496"/>
      <c r="V405" s="496"/>
      <c r="W405" s="496"/>
      <c r="X405" s="496"/>
      <c r="Y405" s="502"/>
      <c r="Z405" s="496"/>
      <c r="AA405" s="496"/>
      <c r="AB405" s="496"/>
      <c r="AC405" s="496"/>
      <c r="AD405" s="496"/>
      <c r="AE405" s="496"/>
      <c r="AF405" s="496"/>
      <c r="AG405" s="496"/>
      <c r="AH405" s="496"/>
      <c r="AI405" s="496"/>
      <c r="AJ405" s="496"/>
      <c r="AK405" s="496"/>
      <c r="AL405" s="496"/>
      <c r="AM405" s="496"/>
      <c r="AN405" s="496"/>
      <c r="AO405" s="496"/>
      <c r="AP405" s="496"/>
      <c r="AQ405" s="496"/>
      <c r="AR405" s="496"/>
      <c r="AS405" s="496"/>
      <c r="AT405" s="496"/>
      <c r="AU405" s="496"/>
      <c r="AV405" s="496"/>
      <c r="AW405" s="496"/>
      <c r="AX405" s="496"/>
      <c r="AY405" s="496"/>
      <c r="AZ405" s="496"/>
      <c r="BA405" s="496"/>
      <c r="BB405" s="496"/>
      <c r="BC405" s="496"/>
      <c r="BD405" s="496"/>
      <c r="BE405" s="496"/>
      <c r="BF405" s="496"/>
      <c r="BG405" s="496"/>
      <c r="BH405" s="496"/>
      <c r="BI405" s="496"/>
      <c r="BJ405" s="496"/>
      <c r="BK405" s="496"/>
      <c r="BL405" s="496"/>
      <c r="BM405" s="496"/>
      <c r="BN405" s="496"/>
      <c r="BO405" s="496"/>
      <c r="BP405" s="496"/>
      <c r="BQ405" s="496"/>
      <c r="BR405" s="496"/>
      <c r="BS405" s="496"/>
      <c r="BT405" s="496"/>
      <c r="BU405" s="496"/>
      <c r="BV405" s="496"/>
      <c r="BW405" s="496"/>
      <c r="BX405" s="496"/>
      <c r="BY405" s="496"/>
      <c r="BZ405" s="496"/>
      <c r="CA405" s="496"/>
      <c r="CB405" s="496"/>
      <c r="CC405" s="496"/>
      <c r="CD405" s="496"/>
      <c r="CE405" s="496"/>
      <c r="CF405" s="496"/>
      <c r="CG405" s="496"/>
    </row>
    <row r="406" spans="1:85" ht="15" customHeight="1" x14ac:dyDescent="0.3">
      <c r="A406" s="460">
        <v>230</v>
      </c>
      <c r="B406" s="460" t="s">
        <v>977</v>
      </c>
      <c r="C406" s="460" t="s">
        <v>1010</v>
      </c>
      <c r="D406" s="460" t="s">
        <v>1026</v>
      </c>
      <c r="E406" s="460">
        <v>10</v>
      </c>
      <c r="F406" s="467"/>
      <c r="K406" s="458" t="s">
        <v>708</v>
      </c>
      <c r="L406" s="458" t="s">
        <v>709</v>
      </c>
      <c r="X406" s="483"/>
    </row>
    <row r="407" spans="1:85" ht="15" customHeight="1" x14ac:dyDescent="0.3">
      <c r="A407" s="460">
        <v>396</v>
      </c>
      <c r="B407" s="460" t="s">
        <v>1129</v>
      </c>
      <c r="C407" s="460" t="s">
        <v>1130</v>
      </c>
      <c r="D407" s="460" t="s">
        <v>1213</v>
      </c>
      <c r="E407" s="460">
        <v>64</v>
      </c>
      <c r="K407" s="458" t="s">
        <v>708</v>
      </c>
      <c r="L407" s="458" t="s">
        <v>709</v>
      </c>
      <c r="X407" s="483"/>
    </row>
    <row r="408" spans="1:85" ht="15" customHeight="1" x14ac:dyDescent="0.3">
      <c r="A408" s="460">
        <v>139</v>
      </c>
      <c r="B408" s="460" t="s">
        <v>624</v>
      </c>
      <c r="C408" s="460" t="s">
        <v>845</v>
      </c>
      <c r="D408" s="460" t="s">
        <v>733</v>
      </c>
      <c r="E408" s="460">
        <v>581</v>
      </c>
      <c r="F408" s="465">
        <v>60</v>
      </c>
      <c r="G408" s="460">
        <v>67</v>
      </c>
      <c r="H408" s="460">
        <v>397</v>
      </c>
      <c r="I408" s="460">
        <f>SUM(H408:H411)</f>
        <v>397</v>
      </c>
      <c r="J408" s="460">
        <f>SUM(E408:E411)</f>
        <v>719</v>
      </c>
      <c r="K408" s="506" t="s">
        <v>897</v>
      </c>
      <c r="L408" s="497" t="s">
        <v>898</v>
      </c>
      <c r="M408" s="498"/>
      <c r="N408" s="496"/>
      <c r="O408" s="496"/>
      <c r="P408" s="496"/>
      <c r="Q408" s="496"/>
      <c r="R408" s="496"/>
      <c r="S408" s="496"/>
      <c r="T408" s="535"/>
      <c r="U408" s="496"/>
      <c r="V408" s="496"/>
      <c r="W408" s="496"/>
      <c r="X408" s="496"/>
      <c r="Y408" s="524"/>
      <c r="Z408" s="496"/>
      <c r="AA408" s="496"/>
      <c r="AB408" s="496"/>
      <c r="AC408" s="496"/>
      <c r="AD408" s="496"/>
      <c r="AE408" s="496"/>
      <c r="AF408" s="496"/>
      <c r="AG408" s="496"/>
      <c r="AH408" s="496"/>
      <c r="AI408" s="496"/>
      <c r="AJ408" s="496"/>
      <c r="AK408" s="496"/>
      <c r="AL408" s="496"/>
      <c r="AM408" s="496"/>
      <c r="AN408" s="496"/>
      <c r="AO408" s="496"/>
      <c r="AP408" s="496"/>
      <c r="AQ408" s="496"/>
      <c r="AR408" s="496"/>
      <c r="AS408" s="496"/>
      <c r="AT408" s="496"/>
      <c r="AU408" s="496"/>
      <c r="AV408" s="496"/>
      <c r="AW408" s="496"/>
      <c r="AX408" s="496"/>
      <c r="AY408" s="496"/>
      <c r="AZ408" s="496"/>
      <c r="BA408" s="496"/>
      <c r="BB408" s="496"/>
      <c r="BC408" s="496"/>
      <c r="BD408" s="496"/>
      <c r="BE408" s="496"/>
      <c r="BF408" s="496"/>
      <c r="BG408" s="496"/>
      <c r="BH408" s="496"/>
      <c r="BI408" s="496"/>
      <c r="BJ408" s="496"/>
      <c r="BK408" s="496"/>
      <c r="BL408" s="496"/>
      <c r="BM408" s="496"/>
      <c r="BN408" s="496"/>
      <c r="BO408" s="496"/>
      <c r="BP408" s="496"/>
      <c r="BQ408" s="496"/>
      <c r="BR408" s="496"/>
      <c r="BS408" s="496"/>
      <c r="BT408" s="496"/>
      <c r="BU408" s="496"/>
      <c r="BV408" s="496"/>
      <c r="BW408" s="496"/>
      <c r="BX408" s="496"/>
      <c r="BY408" s="496"/>
      <c r="BZ408" s="496"/>
      <c r="CA408" s="496"/>
      <c r="CB408" s="496"/>
      <c r="CC408" s="496"/>
      <c r="CD408" s="496"/>
      <c r="CE408" s="496"/>
      <c r="CF408" s="496"/>
      <c r="CG408" s="496"/>
    </row>
    <row r="409" spans="1:85" ht="15" customHeight="1" x14ac:dyDescent="0.3">
      <c r="A409" s="460">
        <v>322</v>
      </c>
      <c r="B409" s="460" t="s">
        <v>977</v>
      </c>
      <c r="C409" s="460" t="s">
        <v>1032</v>
      </c>
      <c r="D409" s="460" t="s">
        <v>1121</v>
      </c>
      <c r="E409" s="460">
        <v>10</v>
      </c>
      <c r="F409" s="467"/>
      <c r="K409" s="458" t="s">
        <v>897</v>
      </c>
      <c r="L409" s="458" t="s">
        <v>898</v>
      </c>
      <c r="X409" s="483"/>
      <c r="Y409" s="524"/>
    </row>
    <row r="410" spans="1:85" ht="15" customHeight="1" x14ac:dyDescent="0.3">
      <c r="A410" s="460">
        <v>413</v>
      </c>
      <c r="B410" s="460" t="s">
        <v>1129</v>
      </c>
      <c r="C410" s="460" t="s">
        <v>1130</v>
      </c>
      <c r="D410" s="460" t="s">
        <v>1235</v>
      </c>
      <c r="E410" s="460">
        <v>64</v>
      </c>
      <c r="K410" s="458" t="s">
        <v>897</v>
      </c>
      <c r="L410" s="458" t="s">
        <v>898</v>
      </c>
      <c r="X410" s="483"/>
      <c r="Y410" s="494"/>
    </row>
    <row r="411" spans="1:85" ht="15" customHeight="1" x14ac:dyDescent="0.3">
      <c r="A411" s="460">
        <v>455</v>
      </c>
      <c r="B411" s="460" t="s">
        <v>1129</v>
      </c>
      <c r="C411" s="460" t="s">
        <v>1130</v>
      </c>
      <c r="D411" s="460" t="s">
        <v>1286</v>
      </c>
      <c r="E411" s="460">
        <v>64</v>
      </c>
      <c r="K411" s="458" t="s">
        <v>897</v>
      </c>
      <c r="L411" s="458" t="s">
        <v>898</v>
      </c>
      <c r="X411" s="483"/>
      <c r="Y411" s="461"/>
    </row>
    <row r="412" spans="1:85" ht="15" customHeight="1" x14ac:dyDescent="0.3">
      <c r="A412" s="460">
        <v>136</v>
      </c>
      <c r="B412" s="460" t="s">
        <v>624</v>
      </c>
      <c r="C412" s="460" t="s">
        <v>845</v>
      </c>
      <c r="D412" s="460" t="s">
        <v>726</v>
      </c>
      <c r="E412" s="460">
        <v>537</v>
      </c>
      <c r="F412" s="465">
        <v>78</v>
      </c>
      <c r="G412" s="460">
        <v>54</v>
      </c>
      <c r="H412" s="460">
        <v>323</v>
      </c>
      <c r="I412" s="460">
        <f>SUM(H412:H413)</f>
        <v>323</v>
      </c>
      <c r="J412" s="460">
        <f>SUM(E412:E413)</f>
        <v>547</v>
      </c>
      <c r="K412" s="506" t="s">
        <v>893</v>
      </c>
      <c r="L412" s="497" t="s">
        <v>853</v>
      </c>
      <c r="M412" s="498"/>
      <c r="N412" s="496"/>
      <c r="O412" s="496"/>
      <c r="P412" s="496"/>
      <c r="Q412" s="496"/>
      <c r="R412" s="496"/>
      <c r="S412" s="496"/>
      <c r="T412" s="496"/>
      <c r="U412" s="496"/>
      <c r="V412" s="496"/>
      <c r="W412" s="496"/>
      <c r="X412" s="496"/>
      <c r="Y412" s="461"/>
      <c r="Z412" s="496"/>
      <c r="AA412" s="496"/>
      <c r="AB412" s="496"/>
      <c r="AC412" s="496"/>
      <c r="AD412" s="496"/>
      <c r="AE412" s="496"/>
      <c r="AF412" s="496"/>
      <c r="AG412" s="496"/>
      <c r="AH412" s="496"/>
      <c r="AI412" s="496"/>
      <c r="AJ412" s="496"/>
      <c r="AK412" s="496"/>
      <c r="AL412" s="496"/>
      <c r="AM412" s="496"/>
      <c r="AN412" s="496"/>
      <c r="AO412" s="496"/>
      <c r="AP412" s="496"/>
      <c r="AQ412" s="496"/>
      <c r="AR412" s="496"/>
      <c r="AS412" s="496"/>
      <c r="AT412" s="496"/>
      <c r="AU412" s="496"/>
      <c r="AV412" s="496"/>
      <c r="AW412" s="496"/>
      <c r="AX412" s="496"/>
      <c r="AY412" s="496"/>
      <c r="AZ412" s="496"/>
      <c r="BA412" s="496"/>
      <c r="BB412" s="496"/>
      <c r="BC412" s="496"/>
      <c r="BD412" s="496"/>
      <c r="BE412" s="496"/>
      <c r="BF412" s="496"/>
      <c r="BG412" s="496"/>
      <c r="BH412" s="496"/>
      <c r="BI412" s="496"/>
      <c r="BJ412" s="496"/>
      <c r="BK412" s="496"/>
      <c r="BL412" s="496"/>
      <c r="BM412" s="496"/>
      <c r="BN412" s="496"/>
      <c r="BO412" s="496"/>
      <c r="BP412" s="496"/>
      <c r="BQ412" s="496"/>
      <c r="BR412" s="496"/>
      <c r="BS412" s="496"/>
      <c r="BT412" s="496"/>
      <c r="BU412" s="496"/>
      <c r="BV412" s="496"/>
      <c r="BW412" s="496"/>
      <c r="BX412" s="496"/>
      <c r="BY412" s="496"/>
      <c r="BZ412" s="496"/>
      <c r="CA412" s="496"/>
      <c r="CB412" s="496"/>
      <c r="CC412" s="496"/>
      <c r="CD412" s="496"/>
      <c r="CE412" s="496"/>
      <c r="CF412" s="496"/>
      <c r="CG412" s="496"/>
    </row>
    <row r="413" spans="1:85" ht="15" customHeight="1" x14ac:dyDescent="0.3">
      <c r="A413" s="460">
        <v>310</v>
      </c>
      <c r="B413" s="460" t="s">
        <v>977</v>
      </c>
      <c r="C413" s="460" t="s">
        <v>1029</v>
      </c>
      <c r="D413" s="460" t="s">
        <v>1109</v>
      </c>
      <c r="E413" s="460">
        <v>10</v>
      </c>
      <c r="F413" s="467"/>
      <c r="K413" s="458" t="s">
        <v>893</v>
      </c>
      <c r="L413" s="458" t="s">
        <v>853</v>
      </c>
      <c r="X413" s="483"/>
      <c r="Y413" s="502"/>
    </row>
    <row r="414" spans="1:85" ht="15" customHeight="1" x14ac:dyDescent="0.3">
      <c r="A414" s="460">
        <v>119</v>
      </c>
      <c r="B414" s="460" t="s">
        <v>624</v>
      </c>
      <c r="C414" s="460" t="s">
        <v>845</v>
      </c>
      <c r="D414" s="460" t="s">
        <v>667</v>
      </c>
      <c r="E414" s="460">
        <v>633</v>
      </c>
      <c r="F414" s="465">
        <v>77</v>
      </c>
      <c r="G414" s="460">
        <v>72</v>
      </c>
      <c r="H414" s="460">
        <v>287</v>
      </c>
      <c r="I414" s="460">
        <f>SUM(H414:H416)</f>
        <v>287</v>
      </c>
      <c r="J414" s="460">
        <f>SUM(E414:E416)</f>
        <v>707</v>
      </c>
      <c r="K414" s="511" t="s">
        <v>867</v>
      </c>
      <c r="L414" s="511" t="s">
        <v>868</v>
      </c>
      <c r="Q414" s="515"/>
      <c r="X414" s="483"/>
      <c r="Y414" s="502"/>
      <c r="Z414" s="502"/>
      <c r="AA414" s="503"/>
      <c r="AB414" s="503"/>
      <c r="AC414" s="503"/>
      <c r="AD414" s="503"/>
      <c r="AE414" s="502"/>
      <c r="BP414" s="515"/>
      <c r="BQ414" s="517"/>
      <c r="BR414" s="517"/>
      <c r="BS414" s="517"/>
      <c r="BT414" s="515"/>
      <c r="BU414" s="523"/>
      <c r="BV414" s="523"/>
      <c r="BW414" s="523"/>
      <c r="BX414" s="523"/>
      <c r="BY414" s="523"/>
      <c r="CB414" s="515"/>
      <c r="CC414" s="515"/>
      <c r="CD414" s="515"/>
    </row>
    <row r="415" spans="1:85" ht="15" customHeight="1" x14ac:dyDescent="0.3">
      <c r="A415" s="460">
        <v>327</v>
      </c>
      <c r="B415" s="460" t="s">
        <v>977</v>
      </c>
      <c r="C415" s="460" t="s">
        <v>1032</v>
      </c>
      <c r="D415" s="460" t="s">
        <v>1126</v>
      </c>
      <c r="E415" s="460">
        <v>10</v>
      </c>
      <c r="F415" s="467"/>
      <c r="K415" s="458" t="s">
        <v>867</v>
      </c>
      <c r="L415" s="458" t="s">
        <v>868</v>
      </c>
      <c r="X415" s="483"/>
    </row>
    <row r="416" spans="1:85" ht="15" customHeight="1" x14ac:dyDescent="0.3">
      <c r="A416" s="460">
        <v>366</v>
      </c>
      <c r="B416" s="460" t="s">
        <v>1129</v>
      </c>
      <c r="C416" s="460" t="s">
        <v>1130</v>
      </c>
      <c r="D416" s="460" t="s">
        <v>1179</v>
      </c>
      <c r="E416" s="460">
        <v>64</v>
      </c>
      <c r="K416" s="458" t="s">
        <v>867</v>
      </c>
      <c r="L416" s="458" t="s">
        <v>868</v>
      </c>
      <c r="X416" s="483"/>
      <c r="Y416" s="502"/>
    </row>
    <row r="417" spans="1:16366" ht="15" customHeight="1" x14ac:dyDescent="0.3">
      <c r="A417" s="460">
        <v>150</v>
      </c>
      <c r="B417" s="460" t="s">
        <v>906</v>
      </c>
      <c r="C417" s="460" t="s">
        <v>907</v>
      </c>
      <c r="D417" s="460" t="s">
        <v>917</v>
      </c>
      <c r="E417" s="460">
        <v>129</v>
      </c>
      <c r="F417" s="465">
        <v>12</v>
      </c>
      <c r="G417" s="460">
        <v>12</v>
      </c>
      <c r="I417" s="460">
        <f>SUM(H417)</f>
        <v>0</v>
      </c>
      <c r="J417" s="460">
        <f>SUM(E417)</f>
        <v>129</v>
      </c>
      <c r="K417" s="499" t="s">
        <v>918</v>
      </c>
      <c r="L417" s="497" t="s">
        <v>919</v>
      </c>
      <c r="M417" s="498"/>
      <c r="N417" s="496"/>
      <c r="O417" s="496"/>
      <c r="P417" s="496"/>
      <c r="Q417" s="496"/>
      <c r="R417" s="496"/>
      <c r="S417" s="496"/>
      <c r="T417" s="535"/>
      <c r="U417" s="496"/>
      <c r="V417" s="496"/>
      <c r="W417" s="496"/>
      <c r="X417" s="496"/>
      <c r="Z417" s="496"/>
      <c r="AA417" s="496"/>
      <c r="AB417" s="496"/>
      <c r="AC417" s="496"/>
      <c r="AD417" s="496"/>
      <c r="AE417" s="496"/>
      <c r="AF417" s="496"/>
      <c r="AG417" s="496"/>
      <c r="AH417" s="496"/>
      <c r="AI417" s="496"/>
      <c r="AJ417" s="496"/>
      <c r="AK417" s="496"/>
      <c r="AL417" s="496"/>
      <c r="AM417" s="496"/>
      <c r="AN417" s="496"/>
      <c r="AO417" s="496"/>
      <c r="AP417" s="496"/>
      <c r="AQ417" s="496"/>
      <c r="AR417" s="496"/>
      <c r="AS417" s="496"/>
      <c r="AT417" s="496"/>
      <c r="AU417" s="496"/>
      <c r="AV417" s="496"/>
      <c r="AW417" s="496"/>
      <c r="AX417" s="496"/>
      <c r="AY417" s="496"/>
      <c r="AZ417" s="496"/>
      <c r="BA417" s="496"/>
      <c r="BB417" s="496"/>
      <c r="BC417" s="496"/>
      <c r="BD417" s="496"/>
      <c r="BE417" s="496"/>
      <c r="BF417" s="496"/>
      <c r="BG417" s="496"/>
      <c r="BH417" s="496"/>
      <c r="BI417" s="496"/>
      <c r="BJ417" s="496"/>
      <c r="BK417" s="496"/>
      <c r="BL417" s="496"/>
      <c r="BM417" s="496"/>
      <c r="BN417" s="496"/>
      <c r="BO417" s="496"/>
      <c r="BP417" s="496"/>
      <c r="BQ417" s="496"/>
      <c r="BR417" s="496"/>
      <c r="BS417" s="496"/>
      <c r="BT417" s="496"/>
      <c r="BU417" s="496"/>
      <c r="BV417" s="496"/>
      <c r="BW417" s="496"/>
      <c r="BX417" s="496"/>
      <c r="BY417" s="496"/>
      <c r="BZ417" s="496"/>
      <c r="CA417" s="496"/>
      <c r="CB417" s="496"/>
      <c r="CC417" s="496"/>
      <c r="CD417" s="496"/>
      <c r="CE417" s="496"/>
      <c r="CF417" s="496"/>
      <c r="CG417" s="496"/>
    </row>
    <row r="418" spans="1:16366" ht="15" customHeight="1" x14ac:dyDescent="0.3">
      <c r="A418" s="460">
        <v>341</v>
      </c>
      <c r="B418" s="460" t="s">
        <v>1129</v>
      </c>
      <c r="C418" s="460" t="s">
        <v>1130</v>
      </c>
      <c r="D418" s="460" t="s">
        <v>1147</v>
      </c>
      <c r="E418" s="460">
        <v>64</v>
      </c>
      <c r="I418" s="460">
        <f>SUM(H418)</f>
        <v>0</v>
      </c>
      <c r="J418" s="460">
        <f>SUM(E418)</f>
        <v>64</v>
      </c>
      <c r="K418" s="499" t="s">
        <v>1148</v>
      </c>
      <c r="L418" s="497"/>
      <c r="M418" s="498"/>
      <c r="N418" s="496"/>
      <c r="O418" s="496"/>
      <c r="P418" s="496"/>
      <c r="Q418" s="496"/>
      <c r="R418" s="496"/>
      <c r="S418" s="496"/>
      <c r="T418" s="535"/>
      <c r="U418" s="496"/>
      <c r="V418" s="496"/>
      <c r="W418" s="496"/>
      <c r="X418" s="496"/>
      <c r="Z418" s="496"/>
      <c r="AA418" s="496"/>
      <c r="AB418" s="496"/>
      <c r="AC418" s="496"/>
      <c r="AD418" s="496"/>
      <c r="AE418" s="496"/>
      <c r="AF418" s="496"/>
      <c r="AG418" s="496"/>
      <c r="AH418" s="496"/>
      <c r="AI418" s="496"/>
      <c r="AJ418" s="496"/>
      <c r="AK418" s="496"/>
      <c r="AL418" s="496"/>
      <c r="AM418" s="496"/>
      <c r="AN418" s="496"/>
      <c r="AO418" s="496"/>
      <c r="AP418" s="496"/>
      <c r="AQ418" s="496"/>
      <c r="AR418" s="496"/>
      <c r="AS418" s="496"/>
      <c r="AT418" s="496"/>
      <c r="AU418" s="496"/>
      <c r="AV418" s="496"/>
      <c r="AW418" s="496"/>
      <c r="AX418" s="496"/>
      <c r="AY418" s="496"/>
      <c r="AZ418" s="496"/>
      <c r="BA418" s="496"/>
      <c r="BB418" s="496"/>
      <c r="BC418" s="496"/>
      <c r="BD418" s="496"/>
      <c r="BE418" s="496"/>
      <c r="BF418" s="496"/>
      <c r="BG418" s="496"/>
      <c r="BH418" s="496"/>
      <c r="BI418" s="496"/>
      <c r="BJ418" s="496"/>
      <c r="BK418" s="496"/>
      <c r="BL418" s="496"/>
      <c r="BM418" s="496"/>
      <c r="BN418" s="496"/>
      <c r="BO418" s="496"/>
      <c r="BP418" s="496"/>
      <c r="BQ418" s="496"/>
      <c r="BR418" s="496"/>
      <c r="BS418" s="496"/>
      <c r="BT418" s="496"/>
      <c r="BU418" s="496"/>
      <c r="BV418" s="496"/>
      <c r="BW418" s="496"/>
      <c r="BX418" s="496"/>
      <c r="BY418" s="496"/>
      <c r="BZ418" s="496"/>
      <c r="CA418" s="496"/>
      <c r="CB418" s="496"/>
      <c r="CC418" s="496"/>
      <c r="CD418" s="496"/>
      <c r="CE418" s="496"/>
      <c r="CF418" s="496"/>
      <c r="CG418" s="496"/>
    </row>
    <row r="419" spans="1:16366" ht="15" customHeight="1" x14ac:dyDescent="0.3">
      <c r="A419" s="488">
        <v>490</v>
      </c>
      <c r="B419" s="488" t="s">
        <v>942</v>
      </c>
      <c r="C419" s="488" t="s">
        <v>625</v>
      </c>
      <c r="D419" s="488" t="s">
        <v>1324</v>
      </c>
      <c r="E419" s="488">
        <v>66</v>
      </c>
      <c r="F419" s="488"/>
      <c r="G419" s="488">
        <v>10</v>
      </c>
      <c r="H419" s="490"/>
      <c r="I419" s="490"/>
      <c r="J419" s="490"/>
      <c r="K419" s="491" t="s">
        <v>1326</v>
      </c>
      <c r="L419" s="491"/>
      <c r="M419" s="488"/>
      <c r="N419" s="524"/>
      <c r="O419" s="524"/>
      <c r="P419" s="524"/>
      <c r="Q419" s="524"/>
      <c r="R419" s="524"/>
      <c r="S419" s="524"/>
      <c r="T419" s="524"/>
      <c r="U419" s="524"/>
      <c r="V419" s="524"/>
      <c r="W419" s="524"/>
      <c r="X419" s="525"/>
      <c r="Y419" s="502"/>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c r="CA419" s="524"/>
      <c r="CB419" s="524"/>
      <c r="CC419" s="524"/>
      <c r="CD419" s="524"/>
      <c r="CE419" s="524"/>
      <c r="CF419" s="524"/>
      <c r="CG419" s="524"/>
    </row>
    <row r="420" spans="1:16366" ht="15" customHeight="1" x14ac:dyDescent="0.3">
      <c r="A420" s="532">
        <v>491</v>
      </c>
      <c r="B420" s="532" t="s">
        <v>942</v>
      </c>
      <c r="C420" s="532" t="s">
        <v>625</v>
      </c>
      <c r="D420" s="532" t="s">
        <v>1325</v>
      </c>
      <c r="E420" s="532">
        <v>36</v>
      </c>
      <c r="F420" s="532"/>
      <c r="G420" s="532">
        <v>5</v>
      </c>
      <c r="H420" s="533"/>
      <c r="I420" s="533"/>
      <c r="J420" s="533"/>
      <c r="K420" s="534" t="s">
        <v>1326</v>
      </c>
      <c r="L420" s="534"/>
      <c r="M420" s="532"/>
      <c r="N420" s="524"/>
      <c r="O420" s="524"/>
      <c r="P420" s="524"/>
      <c r="Q420" s="524"/>
      <c r="R420" s="524"/>
      <c r="S420" s="524"/>
      <c r="T420" s="524"/>
      <c r="U420" s="524"/>
      <c r="V420" s="524"/>
      <c r="W420" s="524"/>
      <c r="X420" s="525"/>
      <c r="Y420" s="467"/>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c r="CA420" s="524"/>
      <c r="CB420" s="524"/>
      <c r="CC420" s="524"/>
      <c r="CD420" s="524"/>
      <c r="CE420" s="524"/>
      <c r="CF420" s="524"/>
      <c r="CG420" s="524"/>
      <c r="CH420" s="468"/>
      <c r="CI420" s="468"/>
      <c r="CJ420" s="468"/>
    </row>
    <row r="421" spans="1:16366" s="468" customFormat="1" ht="15" customHeight="1" x14ac:dyDescent="0.3">
      <c r="A421" s="488">
        <v>492</v>
      </c>
      <c r="B421" s="488" t="s">
        <v>942</v>
      </c>
      <c r="C421" s="488" t="s">
        <v>625</v>
      </c>
      <c r="D421" s="488" t="s">
        <v>1319</v>
      </c>
      <c r="E421" s="488">
        <v>295</v>
      </c>
      <c r="F421" s="488"/>
      <c r="G421" s="490">
        <v>43</v>
      </c>
      <c r="H421" s="490"/>
      <c r="I421" s="490">
        <f>SUM(H421)</f>
        <v>0</v>
      </c>
      <c r="J421" s="488">
        <f>SUM(E421)</f>
        <v>295</v>
      </c>
      <c r="K421" s="491" t="s">
        <v>1326</v>
      </c>
      <c r="L421" s="488"/>
      <c r="M421" s="488"/>
      <c r="N421" s="460"/>
      <c r="O421" s="460"/>
      <c r="P421" s="460"/>
      <c r="Q421" s="460"/>
      <c r="R421" s="460"/>
      <c r="S421" s="460"/>
      <c r="T421" s="460"/>
      <c r="U421" s="460"/>
      <c r="V421" s="460"/>
      <c r="W421" s="483"/>
      <c r="X421" s="503"/>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c r="BC421" s="460"/>
      <c r="BD421" s="460"/>
      <c r="BE421" s="460"/>
      <c r="BF421" s="460"/>
      <c r="BG421" s="460"/>
      <c r="BH421" s="460"/>
      <c r="BI421" s="460"/>
      <c r="BJ421" s="460"/>
      <c r="BK421" s="460"/>
      <c r="BL421" s="460"/>
      <c r="BM421" s="460"/>
      <c r="BN421" s="460"/>
      <c r="BO421" s="460"/>
      <c r="BP421" s="460"/>
      <c r="BQ421" s="460"/>
      <c r="BR421" s="460"/>
      <c r="BS421" s="460"/>
      <c r="BT421" s="460"/>
      <c r="BU421" s="460"/>
      <c r="BV421" s="460"/>
      <c r="BW421" s="460"/>
      <c r="BX421" s="460"/>
      <c r="BY421" s="460"/>
      <c r="BZ421" s="460"/>
      <c r="CA421" s="460"/>
      <c r="CB421" s="460"/>
      <c r="CC421" s="460"/>
      <c r="CD421" s="460"/>
      <c r="CE421" s="460"/>
      <c r="CF421" s="460"/>
      <c r="CG421" s="458"/>
      <c r="CH421" s="458"/>
      <c r="CI421" s="458"/>
      <c r="CJ421" s="458"/>
    </row>
    <row r="422" spans="1:16366" s="468" customFormat="1" ht="15" customHeight="1" x14ac:dyDescent="0.3">
      <c r="A422" s="467">
        <v>387</v>
      </c>
      <c r="B422" s="467" t="s">
        <v>1129</v>
      </c>
      <c r="C422" s="467" t="s">
        <v>1130</v>
      </c>
      <c r="D422" s="467" t="s">
        <v>1204</v>
      </c>
      <c r="E422" s="467">
        <v>64</v>
      </c>
      <c r="F422" s="467"/>
      <c r="G422" s="467"/>
      <c r="H422" s="467"/>
      <c r="I422" s="467">
        <f>SUM(H422)</f>
        <v>0</v>
      </c>
      <c r="J422" s="467">
        <v>64</v>
      </c>
      <c r="K422" s="526" t="s">
        <v>1340</v>
      </c>
      <c r="L422" s="527"/>
      <c r="M422" s="528"/>
      <c r="N422" s="524"/>
      <c r="O422" s="529"/>
      <c r="P422" s="529"/>
      <c r="Q422" s="529"/>
      <c r="R422" s="529"/>
      <c r="S422" s="529"/>
      <c r="T422" s="536"/>
      <c r="U422" s="529"/>
      <c r="V422" s="529"/>
      <c r="W422" s="529"/>
      <c r="X422" s="529"/>
      <c r="Y422" s="524"/>
      <c r="Z422" s="529"/>
      <c r="AA422" s="529"/>
      <c r="AB422" s="529"/>
      <c r="AC422" s="529"/>
      <c r="AD422" s="529"/>
      <c r="AE422" s="529"/>
      <c r="AF422" s="529"/>
      <c r="AG422" s="529"/>
      <c r="AH422" s="529"/>
      <c r="AI422" s="529"/>
      <c r="AJ422" s="529"/>
      <c r="AK422" s="529"/>
      <c r="AL422" s="529"/>
      <c r="AM422" s="529"/>
      <c r="AN422" s="529"/>
      <c r="AO422" s="529"/>
      <c r="AP422" s="529"/>
      <c r="AQ422" s="529"/>
      <c r="AR422" s="529"/>
      <c r="AS422" s="529"/>
      <c r="AT422" s="529"/>
      <c r="AU422" s="529"/>
      <c r="AV422" s="529"/>
      <c r="AW422" s="529"/>
      <c r="AX422" s="529"/>
      <c r="AY422" s="529"/>
      <c r="AZ422" s="529"/>
      <c r="BA422" s="529"/>
      <c r="BB422" s="529"/>
      <c r="BC422" s="529"/>
      <c r="BD422" s="529"/>
      <c r="BE422" s="529"/>
      <c r="BF422" s="529"/>
      <c r="BG422" s="529"/>
      <c r="BH422" s="529"/>
      <c r="BI422" s="529"/>
      <c r="BJ422" s="529"/>
      <c r="BK422" s="529"/>
      <c r="BL422" s="529"/>
      <c r="BM422" s="529"/>
      <c r="BN422" s="529"/>
      <c r="BO422" s="529"/>
      <c r="BP422" s="529"/>
      <c r="BQ422" s="529"/>
      <c r="BR422" s="529"/>
      <c r="BS422" s="529"/>
      <c r="BT422" s="529"/>
      <c r="BU422" s="529"/>
      <c r="BV422" s="529"/>
      <c r="BW422" s="529"/>
      <c r="BX422" s="529"/>
      <c r="BY422" s="529"/>
      <c r="BZ422" s="529"/>
      <c r="CA422" s="529"/>
      <c r="CB422" s="529"/>
      <c r="CC422" s="529"/>
      <c r="CD422" s="529"/>
      <c r="CE422" s="529"/>
      <c r="CF422" s="529"/>
      <c r="CG422" s="529"/>
      <c r="CK422" s="458"/>
      <c r="CL422" s="458"/>
      <c r="CM422" s="458"/>
      <c r="CN422" s="458"/>
      <c r="CO422" s="458"/>
      <c r="CP422" s="458"/>
      <c r="CQ422" s="458"/>
      <c r="CR422" s="458"/>
      <c r="CS422" s="458"/>
      <c r="CT422" s="458"/>
      <c r="CU422" s="458"/>
      <c r="CV422" s="458"/>
      <c r="CW422" s="458"/>
      <c r="CX422" s="458"/>
      <c r="CY422" s="458"/>
      <c r="CZ422" s="458"/>
      <c r="DA422" s="458"/>
      <c r="DB422" s="458"/>
      <c r="DC422" s="458"/>
      <c r="DD422" s="458"/>
      <c r="DE422" s="458"/>
      <c r="DF422" s="458"/>
      <c r="DG422" s="458"/>
      <c r="DH422" s="458"/>
      <c r="DI422" s="458"/>
      <c r="DJ422" s="458"/>
      <c r="DK422" s="458"/>
      <c r="DL422" s="458"/>
      <c r="DM422" s="458"/>
      <c r="DN422" s="458"/>
      <c r="DO422" s="458"/>
      <c r="DP422" s="458"/>
      <c r="DQ422" s="458"/>
      <c r="DR422" s="458"/>
      <c r="DS422" s="458"/>
      <c r="DT422" s="458"/>
      <c r="DU422" s="458"/>
      <c r="DV422" s="458"/>
      <c r="DW422" s="458"/>
      <c r="DX422" s="458"/>
      <c r="DY422" s="458"/>
      <c r="DZ422" s="458"/>
      <c r="EA422" s="458"/>
      <c r="EB422" s="458"/>
      <c r="EC422" s="458"/>
      <c r="ED422" s="458"/>
      <c r="EE422" s="458"/>
      <c r="EF422" s="458"/>
      <c r="EG422" s="458"/>
      <c r="EH422" s="458"/>
      <c r="EI422" s="458"/>
      <c r="EJ422" s="458"/>
      <c r="EK422" s="458"/>
      <c r="EL422" s="458"/>
      <c r="EM422" s="458"/>
      <c r="EN422" s="458"/>
      <c r="EO422" s="458"/>
      <c r="EP422" s="458"/>
      <c r="EQ422" s="458"/>
      <c r="ER422" s="458"/>
      <c r="ES422" s="458"/>
      <c r="ET422" s="458"/>
      <c r="EU422" s="458"/>
      <c r="EV422" s="458"/>
      <c r="EW422" s="458"/>
      <c r="EX422" s="458"/>
      <c r="EY422" s="458"/>
      <c r="EZ422" s="458"/>
      <c r="FA422" s="458"/>
      <c r="FB422" s="458"/>
      <c r="FC422" s="458"/>
      <c r="FD422" s="458"/>
      <c r="FE422" s="458"/>
      <c r="FF422" s="458"/>
      <c r="FG422" s="458"/>
      <c r="FH422" s="458"/>
      <c r="FI422" s="458"/>
      <c r="FJ422" s="458"/>
      <c r="FK422" s="458"/>
      <c r="FL422" s="458"/>
      <c r="FM422" s="458"/>
      <c r="FN422" s="458"/>
      <c r="FO422" s="458"/>
      <c r="FP422" s="458"/>
      <c r="FQ422" s="458"/>
      <c r="FR422" s="458"/>
      <c r="FS422" s="458"/>
      <c r="FT422" s="458"/>
      <c r="FU422" s="458"/>
      <c r="FV422" s="458"/>
      <c r="FW422" s="458"/>
      <c r="FX422" s="458"/>
      <c r="FY422" s="458"/>
      <c r="FZ422" s="458"/>
      <c r="GA422" s="458"/>
      <c r="GB422" s="458"/>
      <c r="GC422" s="458"/>
      <c r="GD422" s="458"/>
      <c r="GE422" s="458"/>
      <c r="GF422" s="458"/>
      <c r="GG422" s="458"/>
      <c r="GH422" s="458"/>
      <c r="GI422" s="458"/>
      <c r="GJ422" s="458"/>
      <c r="GK422" s="458"/>
      <c r="GL422" s="458"/>
      <c r="GM422" s="458"/>
      <c r="GN422" s="458"/>
      <c r="GO422" s="458"/>
      <c r="GP422" s="458"/>
      <c r="GQ422" s="458"/>
      <c r="GR422" s="458"/>
      <c r="GS422" s="458"/>
      <c r="GT422" s="458"/>
      <c r="GU422" s="458"/>
      <c r="GV422" s="458"/>
      <c r="GW422" s="458"/>
      <c r="GX422" s="458"/>
      <c r="GY422" s="458"/>
      <c r="GZ422" s="458"/>
      <c r="HA422" s="458"/>
      <c r="HB422" s="458"/>
      <c r="HC422" s="458"/>
      <c r="HD422" s="458"/>
      <c r="HE422" s="458"/>
      <c r="HF422" s="458"/>
      <c r="HG422" s="458"/>
      <c r="HH422" s="458"/>
      <c r="HI422" s="458"/>
      <c r="HJ422" s="458"/>
      <c r="HK422" s="458"/>
      <c r="HL422" s="458"/>
      <c r="HM422" s="458"/>
      <c r="HN422" s="458"/>
      <c r="HO422" s="458"/>
      <c r="HP422" s="458"/>
      <c r="HQ422" s="458"/>
      <c r="HR422" s="458"/>
      <c r="HS422" s="458"/>
      <c r="HT422" s="458"/>
      <c r="HU422" s="458"/>
      <c r="HV422" s="458"/>
      <c r="HW422" s="458"/>
      <c r="HX422" s="458"/>
      <c r="HY422" s="458"/>
      <c r="HZ422" s="458"/>
      <c r="IA422" s="458"/>
      <c r="IB422" s="458"/>
      <c r="IC422" s="458"/>
      <c r="ID422" s="458"/>
      <c r="IE422" s="458"/>
      <c r="IF422" s="458"/>
      <c r="IG422" s="458"/>
      <c r="IH422" s="458"/>
      <c r="II422" s="458"/>
      <c r="IJ422" s="458"/>
      <c r="IK422" s="458"/>
      <c r="IL422" s="458"/>
      <c r="IM422" s="458"/>
      <c r="IN422" s="458"/>
      <c r="IO422" s="458"/>
      <c r="IP422" s="458"/>
      <c r="IQ422" s="458"/>
      <c r="IR422" s="458"/>
      <c r="IS422" s="458"/>
      <c r="IT422" s="458"/>
      <c r="IU422" s="458"/>
      <c r="IV422" s="458"/>
      <c r="IW422" s="458"/>
      <c r="IX422" s="458"/>
      <c r="IY422" s="458"/>
      <c r="IZ422" s="458"/>
      <c r="JA422" s="458"/>
      <c r="JB422" s="458"/>
      <c r="JC422" s="458"/>
      <c r="JD422" s="458"/>
      <c r="JE422" s="458"/>
      <c r="JF422" s="458"/>
      <c r="JG422" s="458"/>
      <c r="JH422" s="458"/>
      <c r="JI422" s="458"/>
      <c r="JJ422" s="458"/>
      <c r="JK422" s="458"/>
      <c r="JL422" s="458"/>
      <c r="JM422" s="458"/>
      <c r="JN422" s="458"/>
      <c r="JO422" s="458"/>
      <c r="JP422" s="458"/>
      <c r="JQ422" s="458"/>
      <c r="JR422" s="458"/>
      <c r="JS422" s="458"/>
      <c r="JT422" s="458"/>
      <c r="JU422" s="458"/>
      <c r="JV422" s="458"/>
      <c r="JW422" s="458"/>
      <c r="JX422" s="458"/>
      <c r="JY422" s="458"/>
      <c r="JZ422" s="458"/>
      <c r="KA422" s="458"/>
      <c r="KB422" s="458"/>
      <c r="KC422" s="458"/>
      <c r="KD422" s="458"/>
      <c r="KE422" s="458"/>
      <c r="KF422" s="458"/>
      <c r="KG422" s="458"/>
      <c r="KH422" s="458"/>
      <c r="KI422" s="458"/>
      <c r="KJ422" s="458"/>
      <c r="KK422" s="458"/>
      <c r="KL422" s="458"/>
      <c r="KM422" s="458"/>
      <c r="KN422" s="458"/>
      <c r="KO422" s="458"/>
      <c r="KP422" s="458"/>
      <c r="KQ422" s="458"/>
      <c r="KR422" s="458"/>
      <c r="KS422" s="458"/>
      <c r="KT422" s="458"/>
      <c r="KU422" s="458"/>
      <c r="KV422" s="458"/>
      <c r="KW422" s="458"/>
      <c r="KX422" s="458"/>
      <c r="KY422" s="458"/>
      <c r="KZ422" s="458"/>
      <c r="LA422" s="458"/>
      <c r="LB422" s="458"/>
      <c r="LC422" s="458"/>
      <c r="LD422" s="458"/>
      <c r="LE422" s="458"/>
      <c r="LF422" s="458"/>
      <c r="LG422" s="458"/>
      <c r="LH422" s="458"/>
      <c r="LI422" s="458"/>
      <c r="LJ422" s="458"/>
      <c r="LK422" s="458"/>
      <c r="LL422" s="458"/>
      <c r="LM422" s="458"/>
      <c r="LN422" s="458"/>
      <c r="LO422" s="458"/>
      <c r="LP422" s="458"/>
      <c r="LQ422" s="458"/>
      <c r="LR422" s="458"/>
      <c r="LS422" s="458"/>
      <c r="LT422" s="458"/>
      <c r="LU422" s="458"/>
      <c r="LV422" s="458"/>
      <c r="LW422" s="458"/>
      <c r="LX422" s="458"/>
      <c r="LY422" s="458"/>
      <c r="LZ422" s="458"/>
      <c r="MA422" s="458"/>
      <c r="MB422" s="458"/>
      <c r="MC422" s="458"/>
      <c r="MD422" s="458"/>
      <c r="ME422" s="458"/>
      <c r="MF422" s="458"/>
      <c r="MG422" s="458"/>
      <c r="MH422" s="458"/>
      <c r="MI422" s="458"/>
      <c r="MJ422" s="458"/>
      <c r="MK422" s="458"/>
      <c r="ML422" s="458"/>
      <c r="MM422" s="458"/>
      <c r="MN422" s="458"/>
      <c r="MO422" s="458"/>
      <c r="MP422" s="458"/>
      <c r="MQ422" s="458"/>
      <c r="MR422" s="458"/>
      <c r="MS422" s="458"/>
      <c r="MT422" s="458"/>
      <c r="MU422" s="458"/>
      <c r="MV422" s="458"/>
      <c r="MW422" s="458"/>
      <c r="MX422" s="458"/>
      <c r="MY422" s="458"/>
      <c r="MZ422" s="458"/>
      <c r="NA422" s="458"/>
      <c r="NB422" s="458"/>
      <c r="NC422" s="458"/>
      <c r="ND422" s="458"/>
      <c r="NE422" s="458"/>
      <c r="NF422" s="458"/>
      <c r="NG422" s="458"/>
      <c r="NH422" s="458"/>
      <c r="NI422" s="458"/>
      <c r="NJ422" s="458"/>
      <c r="NK422" s="458"/>
      <c r="NL422" s="458"/>
      <c r="NM422" s="458"/>
      <c r="NN422" s="458"/>
      <c r="NO422" s="458"/>
      <c r="NP422" s="458"/>
      <c r="NQ422" s="458"/>
      <c r="NR422" s="458"/>
      <c r="NS422" s="458"/>
      <c r="NT422" s="458"/>
      <c r="NU422" s="458"/>
      <c r="NV422" s="458"/>
      <c r="NW422" s="458"/>
      <c r="NX422" s="458"/>
      <c r="NY422" s="458"/>
      <c r="NZ422" s="458"/>
      <c r="OA422" s="458"/>
      <c r="OB422" s="458"/>
      <c r="OC422" s="458"/>
      <c r="OD422" s="458"/>
      <c r="OE422" s="458"/>
      <c r="OF422" s="458"/>
      <c r="OG422" s="458"/>
      <c r="OH422" s="458"/>
      <c r="OI422" s="458"/>
      <c r="OJ422" s="458"/>
      <c r="OK422" s="458"/>
      <c r="OL422" s="458"/>
      <c r="OM422" s="458"/>
      <c r="ON422" s="458"/>
      <c r="OO422" s="458"/>
      <c r="OP422" s="458"/>
      <c r="OQ422" s="458"/>
      <c r="OR422" s="458"/>
      <c r="OS422" s="458"/>
      <c r="OT422" s="458"/>
      <c r="OU422" s="458"/>
      <c r="OV422" s="458"/>
      <c r="OW422" s="458"/>
      <c r="OX422" s="458"/>
      <c r="OY422" s="458"/>
      <c r="OZ422" s="458"/>
      <c r="PA422" s="458"/>
      <c r="PB422" s="458"/>
      <c r="PC422" s="458"/>
      <c r="PD422" s="458"/>
      <c r="PE422" s="458"/>
      <c r="PF422" s="458"/>
      <c r="PG422" s="458"/>
      <c r="PH422" s="458"/>
      <c r="PI422" s="458"/>
      <c r="PJ422" s="458"/>
      <c r="PK422" s="458"/>
      <c r="PL422" s="458"/>
      <c r="PM422" s="458"/>
      <c r="PN422" s="458"/>
      <c r="PO422" s="458"/>
      <c r="PP422" s="458"/>
      <c r="PQ422" s="458"/>
      <c r="PR422" s="458"/>
      <c r="PS422" s="458"/>
      <c r="PT422" s="458"/>
      <c r="PU422" s="458"/>
      <c r="PV422" s="458"/>
      <c r="PW422" s="458"/>
      <c r="PX422" s="458"/>
      <c r="PY422" s="458"/>
      <c r="PZ422" s="458"/>
      <c r="QA422" s="458"/>
      <c r="QB422" s="458"/>
      <c r="QC422" s="458"/>
      <c r="QD422" s="458"/>
      <c r="QE422" s="458"/>
      <c r="QF422" s="458"/>
      <c r="QG422" s="458"/>
      <c r="QH422" s="458"/>
      <c r="QI422" s="458"/>
      <c r="QJ422" s="458"/>
      <c r="QK422" s="458"/>
      <c r="QL422" s="458"/>
      <c r="QM422" s="458"/>
      <c r="QN422" s="458"/>
      <c r="QO422" s="458"/>
      <c r="QP422" s="458"/>
      <c r="QQ422" s="458"/>
      <c r="QR422" s="458"/>
      <c r="QS422" s="458"/>
      <c r="QT422" s="458"/>
      <c r="QU422" s="458"/>
      <c r="QV422" s="458"/>
      <c r="QW422" s="458"/>
      <c r="QX422" s="458"/>
      <c r="QY422" s="458"/>
      <c r="QZ422" s="458"/>
      <c r="RA422" s="458"/>
      <c r="RB422" s="458"/>
      <c r="RC422" s="458"/>
      <c r="RD422" s="458"/>
      <c r="RE422" s="458"/>
      <c r="RF422" s="458"/>
      <c r="RG422" s="458"/>
      <c r="RH422" s="458"/>
      <c r="RI422" s="458"/>
      <c r="RJ422" s="458"/>
      <c r="RK422" s="458"/>
      <c r="RL422" s="458"/>
      <c r="RM422" s="458"/>
      <c r="RN422" s="458"/>
      <c r="RO422" s="458"/>
      <c r="RP422" s="458"/>
      <c r="RQ422" s="458"/>
      <c r="RR422" s="458"/>
      <c r="RS422" s="458"/>
      <c r="RT422" s="458"/>
      <c r="RU422" s="458"/>
      <c r="RV422" s="458"/>
      <c r="RW422" s="458"/>
      <c r="RX422" s="458"/>
      <c r="RY422" s="458"/>
      <c r="RZ422" s="458"/>
      <c r="SA422" s="458"/>
      <c r="SB422" s="458"/>
      <c r="SC422" s="458"/>
      <c r="SD422" s="458"/>
      <c r="SE422" s="458"/>
      <c r="SF422" s="458"/>
      <c r="SG422" s="458"/>
      <c r="SH422" s="458"/>
      <c r="SI422" s="458"/>
      <c r="SJ422" s="458"/>
      <c r="SK422" s="458"/>
      <c r="SL422" s="458"/>
      <c r="SM422" s="458"/>
      <c r="SN422" s="458"/>
      <c r="SO422" s="458"/>
      <c r="SP422" s="458"/>
      <c r="SQ422" s="458"/>
      <c r="SR422" s="458"/>
      <c r="SS422" s="458"/>
      <c r="ST422" s="458"/>
      <c r="SU422" s="458"/>
      <c r="SV422" s="458"/>
      <c r="SW422" s="458"/>
      <c r="SX422" s="458"/>
      <c r="SY422" s="458"/>
      <c r="SZ422" s="458"/>
      <c r="TA422" s="458"/>
      <c r="TB422" s="458"/>
      <c r="TC422" s="458"/>
      <c r="TD422" s="458"/>
      <c r="TE422" s="458"/>
      <c r="TF422" s="458"/>
      <c r="TG422" s="458"/>
      <c r="TH422" s="458"/>
      <c r="TI422" s="458"/>
      <c r="TJ422" s="458"/>
      <c r="TK422" s="458"/>
      <c r="TL422" s="458"/>
      <c r="TM422" s="458"/>
      <c r="TN422" s="458"/>
      <c r="TO422" s="458"/>
      <c r="TP422" s="458"/>
      <c r="TQ422" s="458"/>
      <c r="TR422" s="458"/>
      <c r="TS422" s="458"/>
      <c r="TT422" s="458"/>
      <c r="TU422" s="458"/>
      <c r="TV422" s="458"/>
      <c r="TW422" s="458"/>
      <c r="TX422" s="458"/>
      <c r="TY422" s="458"/>
      <c r="TZ422" s="458"/>
      <c r="UA422" s="458"/>
      <c r="UB422" s="458"/>
      <c r="UC422" s="458"/>
      <c r="UD422" s="458"/>
      <c r="UE422" s="458"/>
      <c r="UF422" s="458"/>
      <c r="UG422" s="458"/>
      <c r="UH422" s="458"/>
      <c r="UI422" s="458"/>
      <c r="UJ422" s="458"/>
      <c r="UK422" s="458"/>
      <c r="UL422" s="458"/>
      <c r="UM422" s="458"/>
      <c r="UN422" s="458"/>
      <c r="UO422" s="458"/>
      <c r="UP422" s="458"/>
      <c r="UQ422" s="458"/>
      <c r="UR422" s="458"/>
      <c r="US422" s="458"/>
      <c r="UT422" s="458"/>
      <c r="UU422" s="458"/>
      <c r="UV422" s="458"/>
      <c r="UW422" s="458"/>
      <c r="UX422" s="458"/>
      <c r="UY422" s="458"/>
      <c r="UZ422" s="458"/>
      <c r="VA422" s="458"/>
      <c r="VB422" s="458"/>
      <c r="VC422" s="458"/>
      <c r="VD422" s="458"/>
      <c r="VE422" s="458"/>
      <c r="VF422" s="458"/>
      <c r="VG422" s="458"/>
      <c r="VH422" s="458"/>
      <c r="VI422" s="458"/>
      <c r="VJ422" s="458"/>
      <c r="VK422" s="458"/>
      <c r="VL422" s="458"/>
      <c r="VM422" s="458"/>
      <c r="VN422" s="458"/>
      <c r="VO422" s="458"/>
      <c r="VP422" s="458"/>
      <c r="VQ422" s="458"/>
      <c r="VR422" s="458"/>
      <c r="VS422" s="458"/>
      <c r="VT422" s="458"/>
      <c r="VU422" s="458"/>
      <c r="VV422" s="458"/>
      <c r="VW422" s="458"/>
      <c r="VX422" s="458"/>
      <c r="VY422" s="458"/>
      <c r="VZ422" s="458"/>
      <c r="WA422" s="458"/>
      <c r="WB422" s="458"/>
      <c r="WC422" s="458"/>
      <c r="WD422" s="458"/>
      <c r="WE422" s="458"/>
      <c r="WF422" s="458"/>
      <c r="WG422" s="458"/>
      <c r="WH422" s="458"/>
      <c r="WI422" s="458"/>
      <c r="WJ422" s="458"/>
      <c r="WK422" s="458"/>
      <c r="WL422" s="458"/>
      <c r="WM422" s="458"/>
      <c r="WN422" s="458"/>
      <c r="WO422" s="458"/>
      <c r="WP422" s="458"/>
      <c r="WQ422" s="458"/>
      <c r="WR422" s="458"/>
      <c r="WS422" s="458"/>
      <c r="WT422" s="458"/>
      <c r="WU422" s="458"/>
      <c r="WV422" s="458"/>
      <c r="WW422" s="458"/>
      <c r="WX422" s="458"/>
      <c r="WY422" s="458"/>
      <c r="WZ422" s="458"/>
      <c r="XA422" s="458"/>
      <c r="XB422" s="458"/>
      <c r="XC422" s="458"/>
      <c r="XD422" s="458"/>
      <c r="XE422" s="458"/>
      <c r="XF422" s="458"/>
      <c r="XG422" s="458"/>
      <c r="XH422" s="458"/>
      <c r="XI422" s="458"/>
      <c r="XJ422" s="458"/>
      <c r="XK422" s="458"/>
      <c r="XL422" s="458"/>
      <c r="XM422" s="458"/>
      <c r="XN422" s="458"/>
      <c r="XO422" s="458"/>
      <c r="XP422" s="458"/>
      <c r="XQ422" s="458"/>
      <c r="XR422" s="458"/>
      <c r="XS422" s="458"/>
      <c r="XT422" s="458"/>
      <c r="XU422" s="458"/>
      <c r="XV422" s="458"/>
      <c r="XW422" s="458"/>
      <c r="XX422" s="458"/>
      <c r="XY422" s="458"/>
      <c r="XZ422" s="458"/>
      <c r="YA422" s="458"/>
      <c r="YB422" s="458"/>
      <c r="YC422" s="458"/>
      <c r="YD422" s="458"/>
      <c r="YE422" s="458"/>
      <c r="YF422" s="458"/>
      <c r="YG422" s="458"/>
      <c r="YH422" s="458"/>
      <c r="YI422" s="458"/>
      <c r="YJ422" s="458"/>
      <c r="YK422" s="458"/>
      <c r="YL422" s="458"/>
      <c r="YM422" s="458"/>
      <c r="YN422" s="458"/>
      <c r="YO422" s="458"/>
      <c r="YP422" s="458"/>
      <c r="YQ422" s="458"/>
      <c r="YR422" s="458"/>
      <c r="YS422" s="458"/>
      <c r="YT422" s="458"/>
      <c r="YU422" s="458"/>
      <c r="YV422" s="458"/>
      <c r="YW422" s="458"/>
      <c r="YX422" s="458"/>
      <c r="YY422" s="458"/>
      <c r="YZ422" s="458"/>
      <c r="ZA422" s="458"/>
      <c r="ZB422" s="458"/>
      <c r="ZC422" s="458"/>
      <c r="ZD422" s="458"/>
      <c r="ZE422" s="458"/>
      <c r="ZF422" s="458"/>
      <c r="ZG422" s="458"/>
      <c r="ZH422" s="458"/>
      <c r="ZI422" s="458"/>
      <c r="ZJ422" s="458"/>
      <c r="ZK422" s="458"/>
      <c r="ZL422" s="458"/>
      <c r="ZM422" s="458"/>
      <c r="ZN422" s="458"/>
      <c r="ZO422" s="458"/>
      <c r="ZP422" s="458"/>
      <c r="ZQ422" s="458"/>
      <c r="ZR422" s="458"/>
      <c r="ZS422" s="458"/>
      <c r="ZT422" s="458"/>
      <c r="ZU422" s="458"/>
      <c r="ZV422" s="458"/>
      <c r="ZW422" s="458"/>
      <c r="ZX422" s="458"/>
      <c r="ZY422" s="458"/>
      <c r="ZZ422" s="458"/>
      <c r="AAA422" s="458"/>
      <c r="AAB422" s="458"/>
      <c r="AAC422" s="458"/>
      <c r="AAD422" s="458"/>
      <c r="AAE422" s="458"/>
      <c r="AAF422" s="458"/>
      <c r="AAG422" s="458"/>
      <c r="AAH422" s="458"/>
      <c r="AAI422" s="458"/>
      <c r="AAJ422" s="458"/>
      <c r="AAK422" s="458"/>
      <c r="AAL422" s="458"/>
      <c r="AAM422" s="458"/>
      <c r="AAN422" s="458"/>
      <c r="AAO422" s="458"/>
      <c r="AAP422" s="458"/>
      <c r="AAQ422" s="458"/>
      <c r="AAR422" s="458"/>
      <c r="AAS422" s="458"/>
      <c r="AAT422" s="458"/>
      <c r="AAU422" s="458"/>
      <c r="AAV422" s="458"/>
      <c r="AAW422" s="458"/>
      <c r="AAX422" s="458"/>
      <c r="AAY422" s="458"/>
      <c r="AAZ422" s="458"/>
      <c r="ABA422" s="458"/>
      <c r="ABB422" s="458"/>
      <c r="ABC422" s="458"/>
      <c r="ABD422" s="458"/>
      <c r="ABE422" s="458"/>
      <c r="ABF422" s="458"/>
      <c r="ABG422" s="458"/>
      <c r="ABH422" s="458"/>
      <c r="ABI422" s="458"/>
      <c r="ABJ422" s="458"/>
      <c r="ABK422" s="458"/>
      <c r="ABL422" s="458"/>
      <c r="ABM422" s="458"/>
      <c r="ABN422" s="458"/>
      <c r="ABO422" s="458"/>
      <c r="ABP422" s="458"/>
      <c r="ABQ422" s="458"/>
      <c r="ABR422" s="458"/>
      <c r="ABS422" s="458"/>
      <c r="ABT422" s="458"/>
      <c r="ABU422" s="458"/>
      <c r="ABV422" s="458"/>
      <c r="ABW422" s="458"/>
      <c r="ABX422" s="458"/>
      <c r="ABY422" s="458"/>
      <c r="ABZ422" s="458"/>
      <c r="ACA422" s="458"/>
      <c r="ACB422" s="458"/>
      <c r="ACC422" s="458"/>
      <c r="ACD422" s="458"/>
      <c r="ACE422" s="458"/>
      <c r="ACF422" s="458"/>
      <c r="ACG422" s="458"/>
      <c r="ACH422" s="458"/>
      <c r="ACI422" s="458"/>
      <c r="ACJ422" s="458"/>
      <c r="ACK422" s="458"/>
      <c r="ACL422" s="458"/>
      <c r="ACM422" s="458"/>
      <c r="ACN422" s="458"/>
      <c r="ACO422" s="458"/>
      <c r="ACP422" s="458"/>
      <c r="ACQ422" s="458"/>
      <c r="ACR422" s="458"/>
      <c r="ACS422" s="458"/>
      <c r="ACT422" s="458"/>
      <c r="ACU422" s="458"/>
      <c r="ACV422" s="458"/>
      <c r="ACW422" s="458"/>
      <c r="ACX422" s="458"/>
      <c r="ACY422" s="458"/>
      <c r="ACZ422" s="458"/>
      <c r="ADA422" s="458"/>
      <c r="ADB422" s="458"/>
      <c r="ADC422" s="458"/>
      <c r="ADD422" s="458"/>
      <c r="ADE422" s="458"/>
      <c r="ADF422" s="458"/>
      <c r="ADG422" s="458"/>
      <c r="ADH422" s="458"/>
      <c r="ADI422" s="458"/>
      <c r="ADJ422" s="458"/>
      <c r="ADK422" s="458"/>
      <c r="ADL422" s="458"/>
      <c r="ADM422" s="458"/>
      <c r="ADN422" s="458"/>
      <c r="ADO422" s="458"/>
      <c r="ADP422" s="458"/>
      <c r="ADQ422" s="458"/>
      <c r="ADR422" s="458"/>
      <c r="ADS422" s="458"/>
      <c r="ADT422" s="458"/>
      <c r="ADU422" s="458"/>
      <c r="ADV422" s="458"/>
      <c r="ADW422" s="458"/>
      <c r="ADX422" s="458"/>
      <c r="ADY422" s="458"/>
      <c r="ADZ422" s="458"/>
      <c r="AEA422" s="458"/>
      <c r="AEB422" s="458"/>
      <c r="AEC422" s="458"/>
      <c r="AED422" s="458"/>
      <c r="AEE422" s="458"/>
      <c r="AEF422" s="458"/>
      <c r="AEG422" s="458"/>
      <c r="AEH422" s="458"/>
      <c r="AEI422" s="458"/>
      <c r="AEJ422" s="458"/>
      <c r="AEK422" s="458"/>
      <c r="AEL422" s="458"/>
      <c r="AEM422" s="458"/>
      <c r="AEN422" s="458"/>
      <c r="AEO422" s="458"/>
      <c r="AEP422" s="458"/>
      <c r="AEQ422" s="458"/>
      <c r="AER422" s="458"/>
      <c r="AES422" s="458"/>
      <c r="AET422" s="458"/>
      <c r="AEU422" s="458"/>
      <c r="AEV422" s="458"/>
      <c r="AEW422" s="458"/>
      <c r="AEX422" s="458"/>
      <c r="AEY422" s="458"/>
      <c r="AEZ422" s="458"/>
      <c r="AFA422" s="458"/>
      <c r="AFB422" s="458"/>
      <c r="AFC422" s="458"/>
      <c r="AFD422" s="458"/>
      <c r="AFE422" s="458"/>
      <c r="AFF422" s="458"/>
      <c r="AFG422" s="458"/>
      <c r="AFH422" s="458"/>
      <c r="AFI422" s="458"/>
      <c r="AFJ422" s="458"/>
      <c r="AFK422" s="458"/>
      <c r="AFL422" s="458"/>
      <c r="AFM422" s="458"/>
      <c r="AFN422" s="458"/>
      <c r="AFO422" s="458"/>
      <c r="AFP422" s="458"/>
      <c r="AFQ422" s="458"/>
      <c r="AFR422" s="458"/>
      <c r="AFS422" s="458"/>
      <c r="AFT422" s="458"/>
      <c r="AFU422" s="458"/>
      <c r="AFV422" s="458"/>
      <c r="AFW422" s="458"/>
      <c r="AFX422" s="458"/>
      <c r="AFY422" s="458"/>
      <c r="AFZ422" s="458"/>
      <c r="AGA422" s="458"/>
      <c r="AGB422" s="458"/>
      <c r="AGC422" s="458"/>
      <c r="AGD422" s="458"/>
      <c r="AGE422" s="458"/>
      <c r="AGF422" s="458"/>
      <c r="AGG422" s="458"/>
      <c r="AGH422" s="458"/>
      <c r="AGI422" s="458"/>
      <c r="AGJ422" s="458"/>
      <c r="AGK422" s="458"/>
      <c r="AGL422" s="458"/>
      <c r="AGM422" s="458"/>
      <c r="AGN422" s="458"/>
      <c r="AGO422" s="458"/>
      <c r="AGP422" s="458"/>
      <c r="AGQ422" s="458"/>
      <c r="AGR422" s="458"/>
      <c r="AGS422" s="458"/>
      <c r="AGT422" s="458"/>
      <c r="AGU422" s="458"/>
      <c r="AGV422" s="458"/>
      <c r="AGW422" s="458"/>
      <c r="AGX422" s="458"/>
      <c r="AGY422" s="458"/>
      <c r="AGZ422" s="458"/>
      <c r="AHA422" s="458"/>
      <c r="AHB422" s="458"/>
      <c r="AHC422" s="458"/>
      <c r="AHD422" s="458"/>
      <c r="AHE422" s="458"/>
      <c r="AHF422" s="458"/>
      <c r="AHG422" s="458"/>
      <c r="AHH422" s="458"/>
      <c r="AHI422" s="458"/>
      <c r="AHJ422" s="458"/>
      <c r="AHK422" s="458"/>
      <c r="AHL422" s="458"/>
      <c r="AHM422" s="458"/>
      <c r="AHN422" s="458"/>
      <c r="AHO422" s="458"/>
      <c r="AHP422" s="458"/>
      <c r="AHQ422" s="458"/>
      <c r="AHR422" s="458"/>
      <c r="AHS422" s="458"/>
      <c r="AHT422" s="458"/>
      <c r="AHU422" s="458"/>
      <c r="AHV422" s="458"/>
      <c r="AHW422" s="458"/>
      <c r="AHX422" s="458"/>
      <c r="AHY422" s="458"/>
      <c r="AHZ422" s="458"/>
      <c r="AIA422" s="458"/>
      <c r="AIB422" s="458"/>
      <c r="AIC422" s="458"/>
      <c r="AID422" s="458"/>
      <c r="AIE422" s="458"/>
      <c r="AIF422" s="458"/>
      <c r="AIG422" s="458"/>
      <c r="AIH422" s="458"/>
      <c r="AII422" s="458"/>
      <c r="AIJ422" s="458"/>
      <c r="AIK422" s="458"/>
      <c r="AIL422" s="458"/>
      <c r="AIM422" s="458"/>
      <c r="AIN422" s="458"/>
      <c r="AIO422" s="458"/>
      <c r="AIP422" s="458"/>
      <c r="AIQ422" s="458"/>
      <c r="AIR422" s="458"/>
      <c r="AIS422" s="458"/>
      <c r="AIT422" s="458"/>
      <c r="AIU422" s="458"/>
      <c r="AIV422" s="458"/>
      <c r="AIW422" s="458"/>
      <c r="AIX422" s="458"/>
      <c r="AIY422" s="458"/>
      <c r="AIZ422" s="458"/>
      <c r="AJA422" s="458"/>
      <c r="AJB422" s="458"/>
      <c r="AJC422" s="458"/>
      <c r="AJD422" s="458"/>
      <c r="AJE422" s="458"/>
      <c r="AJF422" s="458"/>
      <c r="AJG422" s="458"/>
      <c r="AJH422" s="458"/>
      <c r="AJI422" s="458"/>
      <c r="AJJ422" s="458"/>
      <c r="AJK422" s="458"/>
      <c r="AJL422" s="458"/>
      <c r="AJM422" s="458"/>
      <c r="AJN422" s="458"/>
      <c r="AJO422" s="458"/>
      <c r="AJP422" s="458"/>
      <c r="AJQ422" s="458"/>
      <c r="AJR422" s="458"/>
      <c r="AJS422" s="458"/>
      <c r="AJT422" s="458"/>
      <c r="AJU422" s="458"/>
      <c r="AJV422" s="458"/>
      <c r="AJW422" s="458"/>
      <c r="AJX422" s="458"/>
      <c r="AJY422" s="458"/>
      <c r="AJZ422" s="458"/>
      <c r="AKA422" s="458"/>
      <c r="AKB422" s="458"/>
      <c r="AKC422" s="458"/>
      <c r="AKD422" s="458"/>
      <c r="AKE422" s="458"/>
      <c r="AKF422" s="458"/>
      <c r="AKG422" s="458"/>
      <c r="AKH422" s="458"/>
      <c r="AKI422" s="458"/>
      <c r="AKJ422" s="458"/>
      <c r="AKK422" s="458"/>
      <c r="AKL422" s="458"/>
      <c r="AKM422" s="458"/>
      <c r="AKN422" s="458"/>
      <c r="AKO422" s="458"/>
      <c r="AKP422" s="458"/>
      <c r="AKQ422" s="458"/>
      <c r="AKR422" s="458"/>
      <c r="AKS422" s="458"/>
      <c r="AKT422" s="458"/>
      <c r="AKU422" s="458"/>
      <c r="AKV422" s="458"/>
      <c r="AKW422" s="458"/>
      <c r="AKX422" s="458"/>
      <c r="AKY422" s="458"/>
      <c r="AKZ422" s="458"/>
      <c r="ALA422" s="458"/>
      <c r="ALB422" s="458"/>
      <c r="ALC422" s="458"/>
      <c r="ALD422" s="458"/>
      <c r="ALE422" s="458"/>
      <c r="ALF422" s="458"/>
      <c r="ALG422" s="458"/>
      <c r="ALH422" s="458"/>
      <c r="ALI422" s="458"/>
      <c r="ALJ422" s="458"/>
      <c r="ALK422" s="458"/>
      <c r="ALL422" s="458"/>
      <c r="ALM422" s="458"/>
      <c r="ALN422" s="458"/>
      <c r="ALO422" s="458"/>
      <c r="ALP422" s="458"/>
      <c r="ALQ422" s="458"/>
      <c r="ALR422" s="458"/>
      <c r="ALS422" s="458"/>
      <c r="ALT422" s="458"/>
      <c r="ALU422" s="458"/>
      <c r="ALV422" s="458"/>
      <c r="ALW422" s="458"/>
      <c r="ALX422" s="458"/>
      <c r="ALY422" s="458"/>
      <c r="ALZ422" s="458"/>
      <c r="AMA422" s="458"/>
      <c r="AMB422" s="458"/>
      <c r="AMC422" s="458"/>
      <c r="AMD422" s="458"/>
      <c r="AME422" s="458"/>
      <c r="AMF422" s="458"/>
      <c r="AMG422" s="458"/>
      <c r="AMH422" s="458"/>
      <c r="AMI422" s="458"/>
      <c r="AMJ422" s="458"/>
      <c r="AMK422" s="458"/>
      <c r="AML422" s="458"/>
      <c r="AMM422" s="458"/>
      <c r="AMN422" s="458"/>
      <c r="AMO422" s="458"/>
      <c r="AMP422" s="458"/>
      <c r="AMQ422" s="458"/>
      <c r="AMR422" s="458"/>
      <c r="AMS422" s="458"/>
      <c r="AMT422" s="458"/>
      <c r="AMU422" s="458"/>
      <c r="AMV422" s="458"/>
      <c r="AMW422" s="458"/>
      <c r="AMX422" s="458"/>
      <c r="AMY422" s="458"/>
      <c r="AMZ422" s="458"/>
      <c r="ANA422" s="458"/>
      <c r="ANB422" s="458"/>
      <c r="ANC422" s="458"/>
      <c r="AND422" s="458"/>
      <c r="ANE422" s="458"/>
      <c r="ANF422" s="458"/>
      <c r="ANG422" s="458"/>
      <c r="ANH422" s="458"/>
      <c r="ANI422" s="458"/>
      <c r="ANJ422" s="458"/>
      <c r="ANK422" s="458"/>
      <c r="ANL422" s="458"/>
      <c r="ANM422" s="458"/>
      <c r="ANN422" s="458"/>
      <c r="ANO422" s="458"/>
      <c r="ANP422" s="458"/>
      <c r="ANQ422" s="458"/>
      <c r="ANR422" s="458"/>
      <c r="ANS422" s="458"/>
      <c r="ANT422" s="458"/>
      <c r="ANU422" s="458"/>
      <c r="ANV422" s="458"/>
      <c r="ANW422" s="458"/>
      <c r="ANX422" s="458"/>
      <c r="ANY422" s="458"/>
      <c r="ANZ422" s="458"/>
      <c r="AOA422" s="458"/>
      <c r="AOB422" s="458"/>
      <c r="AOC422" s="458"/>
      <c r="AOD422" s="458"/>
      <c r="AOE422" s="458"/>
      <c r="AOF422" s="458"/>
      <c r="AOG422" s="458"/>
      <c r="AOH422" s="458"/>
      <c r="AOI422" s="458"/>
      <c r="AOJ422" s="458"/>
      <c r="AOK422" s="458"/>
      <c r="AOL422" s="458"/>
      <c r="AOM422" s="458"/>
      <c r="AON422" s="458"/>
      <c r="AOO422" s="458"/>
      <c r="AOP422" s="458"/>
      <c r="AOQ422" s="458"/>
      <c r="AOR422" s="458"/>
      <c r="AOS422" s="458"/>
      <c r="AOT422" s="458"/>
      <c r="AOU422" s="458"/>
      <c r="AOV422" s="458"/>
      <c r="AOW422" s="458"/>
      <c r="AOX422" s="458"/>
      <c r="AOY422" s="458"/>
      <c r="AOZ422" s="458"/>
      <c r="APA422" s="458"/>
      <c r="APB422" s="458"/>
      <c r="APC422" s="458"/>
      <c r="APD422" s="458"/>
      <c r="APE422" s="458"/>
      <c r="APF422" s="458"/>
      <c r="APG422" s="458"/>
      <c r="APH422" s="458"/>
      <c r="API422" s="458"/>
      <c r="APJ422" s="458"/>
      <c r="APK422" s="458"/>
      <c r="APL422" s="458"/>
      <c r="APM422" s="458"/>
      <c r="APN422" s="458"/>
      <c r="APO422" s="458"/>
      <c r="APP422" s="458"/>
      <c r="APQ422" s="458"/>
      <c r="APR422" s="458"/>
      <c r="APS422" s="458"/>
      <c r="APT422" s="458"/>
      <c r="APU422" s="458"/>
      <c r="APV422" s="458"/>
      <c r="APW422" s="458"/>
      <c r="APX422" s="458"/>
      <c r="APY422" s="458"/>
      <c r="APZ422" s="458"/>
      <c r="AQA422" s="458"/>
      <c r="AQB422" s="458"/>
      <c r="AQC422" s="458"/>
      <c r="AQD422" s="458"/>
      <c r="AQE422" s="458"/>
      <c r="AQF422" s="458"/>
      <c r="AQG422" s="458"/>
      <c r="AQH422" s="458"/>
      <c r="AQI422" s="458"/>
      <c r="AQJ422" s="458"/>
      <c r="AQK422" s="458"/>
      <c r="AQL422" s="458"/>
      <c r="AQM422" s="458"/>
      <c r="AQN422" s="458"/>
      <c r="AQO422" s="458"/>
      <c r="AQP422" s="458"/>
      <c r="AQQ422" s="458"/>
      <c r="AQR422" s="458"/>
      <c r="AQS422" s="458"/>
      <c r="AQT422" s="458"/>
      <c r="AQU422" s="458"/>
      <c r="AQV422" s="458"/>
      <c r="AQW422" s="458"/>
      <c r="AQX422" s="458"/>
      <c r="AQY422" s="458"/>
      <c r="AQZ422" s="458"/>
      <c r="ARA422" s="458"/>
      <c r="ARB422" s="458"/>
      <c r="ARC422" s="458"/>
      <c r="ARD422" s="458"/>
      <c r="ARE422" s="458"/>
      <c r="ARF422" s="458"/>
      <c r="ARG422" s="458"/>
      <c r="ARH422" s="458"/>
      <c r="ARI422" s="458"/>
      <c r="ARJ422" s="458"/>
      <c r="ARK422" s="458"/>
      <c r="ARL422" s="458"/>
      <c r="ARM422" s="458"/>
      <c r="ARN422" s="458"/>
      <c r="ARO422" s="458"/>
      <c r="ARP422" s="458"/>
      <c r="ARQ422" s="458"/>
      <c r="ARR422" s="458"/>
      <c r="ARS422" s="458"/>
      <c r="ART422" s="458"/>
      <c r="ARU422" s="458"/>
      <c r="ARV422" s="458"/>
      <c r="ARW422" s="458"/>
      <c r="ARX422" s="458"/>
      <c r="ARY422" s="458"/>
      <c r="ARZ422" s="458"/>
      <c r="ASA422" s="458"/>
      <c r="ASB422" s="458"/>
      <c r="ASC422" s="458"/>
      <c r="ASD422" s="458"/>
      <c r="ASE422" s="458"/>
      <c r="ASF422" s="458"/>
      <c r="ASG422" s="458"/>
      <c r="ASH422" s="458"/>
      <c r="ASI422" s="458"/>
      <c r="ASJ422" s="458"/>
      <c r="ASK422" s="458"/>
      <c r="ASL422" s="458"/>
      <c r="ASM422" s="458"/>
      <c r="ASN422" s="458"/>
      <c r="ASO422" s="458"/>
      <c r="ASP422" s="458"/>
      <c r="ASQ422" s="458"/>
      <c r="ASR422" s="458"/>
      <c r="ASS422" s="458"/>
      <c r="AST422" s="458"/>
      <c r="ASU422" s="458"/>
      <c r="ASV422" s="458"/>
      <c r="ASW422" s="458"/>
      <c r="ASX422" s="458"/>
      <c r="ASY422" s="458"/>
      <c r="ASZ422" s="458"/>
      <c r="ATA422" s="458"/>
      <c r="ATB422" s="458"/>
      <c r="ATC422" s="458"/>
      <c r="ATD422" s="458"/>
      <c r="ATE422" s="458"/>
      <c r="ATF422" s="458"/>
      <c r="ATG422" s="458"/>
      <c r="ATH422" s="458"/>
      <c r="ATI422" s="458"/>
      <c r="ATJ422" s="458"/>
      <c r="ATK422" s="458"/>
      <c r="ATL422" s="458"/>
      <c r="ATM422" s="458"/>
      <c r="ATN422" s="458"/>
      <c r="ATO422" s="458"/>
      <c r="ATP422" s="458"/>
      <c r="ATQ422" s="458"/>
      <c r="ATR422" s="458"/>
      <c r="ATS422" s="458"/>
      <c r="ATT422" s="458"/>
      <c r="ATU422" s="458"/>
      <c r="ATV422" s="458"/>
      <c r="ATW422" s="458"/>
      <c r="ATX422" s="458"/>
      <c r="ATY422" s="458"/>
      <c r="ATZ422" s="458"/>
      <c r="AUA422" s="458"/>
      <c r="AUB422" s="458"/>
      <c r="AUC422" s="458"/>
      <c r="AUD422" s="458"/>
      <c r="AUE422" s="458"/>
      <c r="AUF422" s="458"/>
      <c r="AUG422" s="458"/>
      <c r="AUH422" s="458"/>
      <c r="AUI422" s="458"/>
      <c r="AUJ422" s="458"/>
      <c r="AUK422" s="458"/>
      <c r="AUL422" s="458"/>
      <c r="AUM422" s="458"/>
      <c r="AUN422" s="458"/>
      <c r="AUO422" s="458"/>
      <c r="AUP422" s="458"/>
      <c r="AUQ422" s="458"/>
      <c r="AUR422" s="458"/>
      <c r="AUS422" s="458"/>
      <c r="AUT422" s="458"/>
      <c r="AUU422" s="458"/>
      <c r="AUV422" s="458"/>
      <c r="AUW422" s="458"/>
      <c r="AUX422" s="458"/>
      <c r="AUY422" s="458"/>
      <c r="AUZ422" s="458"/>
      <c r="AVA422" s="458"/>
      <c r="AVB422" s="458"/>
      <c r="AVC422" s="458"/>
      <c r="AVD422" s="458"/>
      <c r="AVE422" s="458"/>
      <c r="AVF422" s="458"/>
      <c r="AVG422" s="458"/>
      <c r="AVH422" s="458"/>
      <c r="AVI422" s="458"/>
      <c r="AVJ422" s="458"/>
      <c r="AVK422" s="458"/>
      <c r="AVL422" s="458"/>
      <c r="AVM422" s="458"/>
      <c r="AVN422" s="458"/>
      <c r="AVO422" s="458"/>
      <c r="AVP422" s="458"/>
      <c r="AVQ422" s="458"/>
      <c r="AVR422" s="458"/>
      <c r="AVS422" s="458"/>
      <c r="AVT422" s="458"/>
      <c r="AVU422" s="458"/>
      <c r="AVV422" s="458"/>
      <c r="AVW422" s="458"/>
      <c r="AVX422" s="458"/>
      <c r="AVY422" s="458"/>
      <c r="AVZ422" s="458"/>
      <c r="AWA422" s="458"/>
      <c r="AWB422" s="458"/>
      <c r="AWC422" s="458"/>
      <c r="AWD422" s="458"/>
      <c r="AWE422" s="458"/>
      <c r="AWF422" s="458"/>
      <c r="AWG422" s="458"/>
      <c r="AWH422" s="458"/>
      <c r="AWI422" s="458"/>
      <c r="AWJ422" s="458"/>
      <c r="AWK422" s="458"/>
      <c r="AWL422" s="458"/>
      <c r="AWM422" s="458"/>
      <c r="AWN422" s="458"/>
      <c r="AWO422" s="458"/>
      <c r="AWP422" s="458"/>
      <c r="AWQ422" s="458"/>
      <c r="AWR422" s="458"/>
      <c r="AWS422" s="458"/>
      <c r="AWT422" s="458"/>
      <c r="AWU422" s="458"/>
      <c r="AWV422" s="458"/>
      <c r="AWW422" s="458"/>
      <c r="AWX422" s="458"/>
      <c r="AWY422" s="458"/>
      <c r="AWZ422" s="458"/>
      <c r="AXA422" s="458"/>
      <c r="AXB422" s="458"/>
      <c r="AXC422" s="458"/>
      <c r="AXD422" s="458"/>
      <c r="AXE422" s="458"/>
      <c r="AXF422" s="458"/>
      <c r="AXG422" s="458"/>
      <c r="AXH422" s="458"/>
      <c r="AXI422" s="458"/>
      <c r="AXJ422" s="458"/>
      <c r="AXK422" s="458"/>
      <c r="AXL422" s="458"/>
      <c r="AXM422" s="458"/>
      <c r="AXN422" s="458"/>
      <c r="AXO422" s="458"/>
      <c r="AXP422" s="458"/>
      <c r="AXQ422" s="458"/>
      <c r="AXR422" s="458"/>
      <c r="AXS422" s="458"/>
      <c r="AXT422" s="458"/>
      <c r="AXU422" s="458"/>
      <c r="AXV422" s="458"/>
      <c r="AXW422" s="458"/>
      <c r="AXX422" s="458"/>
      <c r="AXY422" s="458"/>
      <c r="AXZ422" s="458"/>
      <c r="AYA422" s="458"/>
      <c r="AYB422" s="458"/>
      <c r="AYC422" s="458"/>
      <c r="AYD422" s="458"/>
      <c r="AYE422" s="458"/>
      <c r="AYF422" s="458"/>
      <c r="AYG422" s="458"/>
      <c r="AYH422" s="458"/>
      <c r="AYI422" s="458"/>
      <c r="AYJ422" s="458"/>
      <c r="AYK422" s="458"/>
      <c r="AYL422" s="458"/>
      <c r="AYM422" s="458"/>
      <c r="AYN422" s="458"/>
      <c r="AYO422" s="458"/>
      <c r="AYP422" s="458"/>
      <c r="AYQ422" s="458"/>
      <c r="AYR422" s="458"/>
      <c r="AYS422" s="458"/>
      <c r="AYT422" s="458"/>
      <c r="AYU422" s="458"/>
      <c r="AYV422" s="458"/>
      <c r="AYW422" s="458"/>
      <c r="AYX422" s="458"/>
      <c r="AYY422" s="458"/>
      <c r="AYZ422" s="458"/>
      <c r="AZA422" s="458"/>
      <c r="AZB422" s="458"/>
      <c r="AZC422" s="458"/>
      <c r="AZD422" s="458"/>
      <c r="AZE422" s="458"/>
      <c r="AZF422" s="458"/>
      <c r="AZG422" s="458"/>
      <c r="AZH422" s="458"/>
      <c r="AZI422" s="458"/>
      <c r="AZJ422" s="458"/>
      <c r="AZK422" s="458"/>
      <c r="AZL422" s="458"/>
      <c r="AZM422" s="458"/>
      <c r="AZN422" s="458"/>
      <c r="AZO422" s="458"/>
      <c r="AZP422" s="458"/>
      <c r="AZQ422" s="458"/>
      <c r="AZR422" s="458"/>
      <c r="AZS422" s="458"/>
      <c r="AZT422" s="458"/>
      <c r="AZU422" s="458"/>
      <c r="AZV422" s="458"/>
      <c r="AZW422" s="458"/>
      <c r="AZX422" s="458"/>
      <c r="AZY422" s="458"/>
      <c r="AZZ422" s="458"/>
      <c r="BAA422" s="458"/>
      <c r="BAB422" s="458"/>
      <c r="BAC422" s="458"/>
      <c r="BAD422" s="458"/>
      <c r="BAE422" s="458"/>
      <c r="BAF422" s="458"/>
      <c r="BAG422" s="458"/>
      <c r="BAH422" s="458"/>
      <c r="BAI422" s="458"/>
      <c r="BAJ422" s="458"/>
      <c r="BAK422" s="458"/>
      <c r="BAL422" s="458"/>
      <c r="BAM422" s="458"/>
      <c r="BAN422" s="458"/>
      <c r="BAO422" s="458"/>
      <c r="BAP422" s="458"/>
      <c r="BAQ422" s="458"/>
      <c r="BAR422" s="458"/>
      <c r="BAS422" s="458"/>
      <c r="BAT422" s="458"/>
      <c r="BAU422" s="458"/>
      <c r="BAV422" s="458"/>
      <c r="BAW422" s="458"/>
      <c r="BAX422" s="458"/>
      <c r="BAY422" s="458"/>
      <c r="BAZ422" s="458"/>
      <c r="BBA422" s="458"/>
      <c r="BBB422" s="458"/>
      <c r="BBC422" s="458"/>
      <c r="BBD422" s="458"/>
      <c r="BBE422" s="458"/>
      <c r="BBF422" s="458"/>
      <c r="BBG422" s="458"/>
      <c r="BBH422" s="458"/>
      <c r="BBI422" s="458"/>
      <c r="BBJ422" s="458"/>
      <c r="BBK422" s="458"/>
      <c r="BBL422" s="458"/>
      <c r="BBM422" s="458"/>
      <c r="BBN422" s="458"/>
      <c r="BBO422" s="458"/>
      <c r="BBP422" s="458"/>
      <c r="BBQ422" s="458"/>
      <c r="BBR422" s="458"/>
      <c r="BBS422" s="458"/>
      <c r="BBT422" s="458"/>
      <c r="BBU422" s="458"/>
      <c r="BBV422" s="458"/>
      <c r="BBW422" s="458"/>
      <c r="BBX422" s="458"/>
      <c r="BBY422" s="458"/>
      <c r="BBZ422" s="458"/>
      <c r="BCA422" s="458"/>
      <c r="BCB422" s="458"/>
      <c r="BCC422" s="458"/>
      <c r="BCD422" s="458"/>
      <c r="BCE422" s="458"/>
      <c r="BCF422" s="458"/>
      <c r="BCG422" s="458"/>
      <c r="BCH422" s="458"/>
      <c r="BCI422" s="458"/>
      <c r="BCJ422" s="458"/>
      <c r="BCK422" s="458"/>
      <c r="BCL422" s="458"/>
      <c r="BCM422" s="458"/>
      <c r="BCN422" s="458"/>
      <c r="BCO422" s="458"/>
      <c r="BCP422" s="458"/>
      <c r="BCQ422" s="458"/>
      <c r="BCR422" s="458"/>
      <c r="BCS422" s="458"/>
      <c r="BCT422" s="458"/>
      <c r="BCU422" s="458"/>
      <c r="BCV422" s="458"/>
      <c r="BCW422" s="458"/>
      <c r="BCX422" s="458"/>
      <c r="BCY422" s="458"/>
      <c r="BCZ422" s="458"/>
      <c r="BDA422" s="458"/>
      <c r="BDB422" s="458"/>
      <c r="BDC422" s="458"/>
      <c r="BDD422" s="458"/>
      <c r="BDE422" s="458"/>
      <c r="BDF422" s="458"/>
      <c r="BDG422" s="458"/>
      <c r="BDH422" s="458"/>
      <c r="BDI422" s="458"/>
      <c r="BDJ422" s="458"/>
      <c r="BDK422" s="458"/>
      <c r="BDL422" s="458"/>
      <c r="BDM422" s="458"/>
      <c r="BDN422" s="458"/>
      <c r="BDO422" s="458"/>
      <c r="BDP422" s="458"/>
      <c r="BDQ422" s="458"/>
      <c r="BDR422" s="458"/>
      <c r="BDS422" s="458"/>
      <c r="BDT422" s="458"/>
      <c r="BDU422" s="458"/>
      <c r="BDV422" s="458"/>
      <c r="BDW422" s="458"/>
      <c r="BDX422" s="458"/>
      <c r="BDY422" s="458"/>
      <c r="BDZ422" s="458"/>
      <c r="BEA422" s="458"/>
      <c r="BEB422" s="458"/>
      <c r="BEC422" s="458"/>
      <c r="BED422" s="458"/>
      <c r="BEE422" s="458"/>
      <c r="BEF422" s="458"/>
      <c r="BEG422" s="458"/>
      <c r="BEH422" s="458"/>
      <c r="BEI422" s="458"/>
      <c r="BEJ422" s="458"/>
      <c r="BEK422" s="458"/>
      <c r="BEL422" s="458"/>
      <c r="BEM422" s="458"/>
      <c r="BEN422" s="458"/>
      <c r="BEO422" s="458"/>
      <c r="BEP422" s="458"/>
      <c r="BEQ422" s="458"/>
      <c r="BER422" s="458"/>
      <c r="BES422" s="458"/>
      <c r="BET422" s="458"/>
      <c r="BEU422" s="458"/>
      <c r="BEV422" s="458"/>
      <c r="BEW422" s="458"/>
      <c r="BEX422" s="458"/>
      <c r="BEY422" s="458"/>
      <c r="BEZ422" s="458"/>
      <c r="BFA422" s="458"/>
      <c r="BFB422" s="458"/>
      <c r="BFC422" s="458"/>
      <c r="BFD422" s="458"/>
      <c r="BFE422" s="458"/>
      <c r="BFF422" s="458"/>
      <c r="BFG422" s="458"/>
      <c r="BFH422" s="458"/>
      <c r="BFI422" s="458"/>
      <c r="BFJ422" s="458"/>
      <c r="BFK422" s="458"/>
      <c r="BFL422" s="458"/>
      <c r="BFM422" s="458"/>
      <c r="BFN422" s="458"/>
      <c r="BFO422" s="458"/>
      <c r="BFP422" s="458"/>
      <c r="BFQ422" s="458"/>
      <c r="BFR422" s="458"/>
      <c r="BFS422" s="458"/>
      <c r="BFT422" s="458"/>
      <c r="BFU422" s="458"/>
      <c r="BFV422" s="458"/>
      <c r="BFW422" s="458"/>
      <c r="BFX422" s="458"/>
      <c r="BFY422" s="458"/>
      <c r="BFZ422" s="458"/>
      <c r="BGA422" s="458"/>
      <c r="BGB422" s="458"/>
      <c r="BGC422" s="458"/>
      <c r="BGD422" s="458"/>
      <c r="BGE422" s="458"/>
      <c r="BGF422" s="458"/>
      <c r="BGG422" s="458"/>
      <c r="BGH422" s="458"/>
      <c r="BGI422" s="458"/>
      <c r="BGJ422" s="458"/>
      <c r="BGK422" s="458"/>
      <c r="BGL422" s="458"/>
      <c r="BGM422" s="458"/>
      <c r="BGN422" s="458"/>
      <c r="BGO422" s="458"/>
      <c r="BGP422" s="458"/>
      <c r="BGQ422" s="458"/>
      <c r="BGR422" s="458"/>
      <c r="BGS422" s="458"/>
      <c r="BGT422" s="458"/>
      <c r="BGU422" s="458"/>
      <c r="BGV422" s="458"/>
      <c r="BGW422" s="458"/>
      <c r="BGX422" s="458"/>
      <c r="BGY422" s="458"/>
      <c r="BGZ422" s="458"/>
      <c r="BHA422" s="458"/>
      <c r="BHB422" s="458"/>
      <c r="BHC422" s="458"/>
      <c r="BHD422" s="458"/>
      <c r="BHE422" s="458"/>
      <c r="BHF422" s="458"/>
      <c r="BHG422" s="458"/>
      <c r="BHH422" s="458"/>
      <c r="BHI422" s="458"/>
      <c r="BHJ422" s="458"/>
      <c r="BHK422" s="458"/>
      <c r="BHL422" s="458"/>
      <c r="BHM422" s="458"/>
      <c r="BHN422" s="458"/>
      <c r="BHO422" s="458"/>
      <c r="BHP422" s="458"/>
      <c r="BHQ422" s="458"/>
      <c r="BHR422" s="458"/>
      <c r="BHS422" s="458"/>
      <c r="BHT422" s="458"/>
      <c r="BHU422" s="458"/>
      <c r="BHV422" s="458"/>
      <c r="BHW422" s="458"/>
      <c r="BHX422" s="458"/>
      <c r="BHY422" s="458"/>
      <c r="BHZ422" s="458"/>
      <c r="BIA422" s="458"/>
      <c r="BIB422" s="458"/>
      <c r="BIC422" s="458"/>
      <c r="BID422" s="458"/>
      <c r="BIE422" s="458"/>
      <c r="BIF422" s="458"/>
      <c r="BIG422" s="458"/>
      <c r="BIH422" s="458"/>
      <c r="BII422" s="458"/>
      <c r="BIJ422" s="458"/>
      <c r="BIK422" s="458"/>
      <c r="BIL422" s="458"/>
      <c r="BIM422" s="458"/>
      <c r="BIN422" s="458"/>
      <c r="BIO422" s="458"/>
      <c r="BIP422" s="458"/>
      <c r="BIQ422" s="458"/>
      <c r="BIR422" s="458"/>
      <c r="BIS422" s="458"/>
      <c r="BIT422" s="458"/>
      <c r="BIU422" s="458"/>
      <c r="BIV422" s="458"/>
      <c r="BIW422" s="458"/>
      <c r="BIX422" s="458"/>
      <c r="BIY422" s="458"/>
      <c r="BIZ422" s="458"/>
      <c r="BJA422" s="458"/>
      <c r="BJB422" s="458"/>
      <c r="BJC422" s="458"/>
      <c r="BJD422" s="458"/>
      <c r="BJE422" s="458"/>
      <c r="BJF422" s="458"/>
      <c r="BJG422" s="458"/>
      <c r="BJH422" s="458"/>
      <c r="BJI422" s="458"/>
      <c r="BJJ422" s="458"/>
      <c r="BJK422" s="458"/>
      <c r="BJL422" s="458"/>
      <c r="BJM422" s="458"/>
      <c r="BJN422" s="458"/>
      <c r="BJO422" s="458"/>
      <c r="BJP422" s="458"/>
      <c r="BJQ422" s="458"/>
      <c r="BJR422" s="458"/>
      <c r="BJS422" s="458"/>
      <c r="BJT422" s="458"/>
      <c r="BJU422" s="458"/>
      <c r="BJV422" s="458"/>
      <c r="BJW422" s="458"/>
      <c r="BJX422" s="458"/>
      <c r="BJY422" s="458"/>
      <c r="BJZ422" s="458"/>
      <c r="BKA422" s="458"/>
      <c r="BKB422" s="458"/>
      <c r="BKC422" s="458"/>
      <c r="BKD422" s="458"/>
      <c r="BKE422" s="458"/>
      <c r="BKF422" s="458"/>
      <c r="BKG422" s="458"/>
      <c r="BKH422" s="458"/>
      <c r="BKI422" s="458"/>
      <c r="BKJ422" s="458"/>
      <c r="BKK422" s="458"/>
      <c r="BKL422" s="458"/>
      <c r="BKM422" s="458"/>
      <c r="BKN422" s="458"/>
      <c r="BKO422" s="458"/>
      <c r="BKP422" s="458"/>
      <c r="BKQ422" s="458"/>
      <c r="BKR422" s="458"/>
      <c r="BKS422" s="458"/>
      <c r="BKT422" s="458"/>
      <c r="BKU422" s="458"/>
      <c r="BKV422" s="458"/>
      <c r="BKW422" s="458"/>
      <c r="BKX422" s="458"/>
      <c r="BKY422" s="458"/>
      <c r="BKZ422" s="458"/>
      <c r="BLA422" s="458"/>
      <c r="BLB422" s="458"/>
      <c r="BLC422" s="458"/>
      <c r="BLD422" s="458"/>
      <c r="BLE422" s="458"/>
      <c r="BLF422" s="458"/>
      <c r="BLG422" s="458"/>
      <c r="BLH422" s="458"/>
      <c r="BLI422" s="458"/>
      <c r="BLJ422" s="458"/>
      <c r="BLK422" s="458"/>
      <c r="BLL422" s="458"/>
      <c r="BLM422" s="458"/>
      <c r="BLN422" s="458"/>
      <c r="BLO422" s="458"/>
      <c r="BLP422" s="458"/>
      <c r="BLQ422" s="458"/>
      <c r="BLR422" s="458"/>
      <c r="BLS422" s="458"/>
      <c r="BLT422" s="458"/>
      <c r="BLU422" s="458"/>
      <c r="BLV422" s="458"/>
      <c r="BLW422" s="458"/>
      <c r="BLX422" s="458"/>
      <c r="BLY422" s="458"/>
      <c r="BLZ422" s="458"/>
      <c r="BMA422" s="458"/>
      <c r="BMB422" s="458"/>
      <c r="BMC422" s="458"/>
      <c r="BMD422" s="458"/>
      <c r="BME422" s="458"/>
      <c r="BMF422" s="458"/>
      <c r="BMG422" s="458"/>
      <c r="BMH422" s="458"/>
      <c r="BMI422" s="458"/>
      <c r="BMJ422" s="458"/>
      <c r="BMK422" s="458"/>
      <c r="BML422" s="458"/>
      <c r="BMM422" s="458"/>
      <c r="BMN422" s="458"/>
      <c r="BMO422" s="458"/>
      <c r="BMP422" s="458"/>
      <c r="BMQ422" s="458"/>
      <c r="BMR422" s="458"/>
      <c r="BMS422" s="458"/>
      <c r="BMT422" s="458"/>
      <c r="BMU422" s="458"/>
      <c r="BMV422" s="458"/>
      <c r="BMW422" s="458"/>
      <c r="BMX422" s="458"/>
      <c r="BMY422" s="458"/>
      <c r="BMZ422" s="458"/>
      <c r="BNA422" s="458"/>
      <c r="BNB422" s="458"/>
      <c r="BNC422" s="458"/>
      <c r="BND422" s="458"/>
      <c r="BNE422" s="458"/>
      <c r="BNF422" s="458"/>
      <c r="BNG422" s="458"/>
      <c r="BNH422" s="458"/>
      <c r="BNI422" s="458"/>
      <c r="BNJ422" s="458"/>
      <c r="BNK422" s="458"/>
      <c r="BNL422" s="458"/>
      <c r="BNM422" s="458"/>
      <c r="BNN422" s="458"/>
      <c r="BNO422" s="458"/>
      <c r="BNP422" s="458"/>
      <c r="BNQ422" s="458"/>
      <c r="BNR422" s="458"/>
      <c r="BNS422" s="458"/>
      <c r="BNT422" s="458"/>
      <c r="BNU422" s="458"/>
      <c r="BNV422" s="458"/>
      <c r="BNW422" s="458"/>
      <c r="BNX422" s="458"/>
      <c r="BNY422" s="458"/>
      <c r="BNZ422" s="458"/>
      <c r="BOA422" s="458"/>
      <c r="BOB422" s="458"/>
      <c r="BOC422" s="458"/>
      <c r="BOD422" s="458"/>
      <c r="BOE422" s="458"/>
      <c r="BOF422" s="458"/>
      <c r="BOG422" s="458"/>
      <c r="BOH422" s="458"/>
      <c r="BOI422" s="458"/>
      <c r="BOJ422" s="458"/>
      <c r="BOK422" s="458"/>
      <c r="BOL422" s="458"/>
      <c r="BOM422" s="458"/>
      <c r="BON422" s="458"/>
      <c r="BOO422" s="458"/>
      <c r="BOP422" s="458"/>
      <c r="BOQ422" s="458"/>
      <c r="BOR422" s="458"/>
      <c r="BOS422" s="458"/>
      <c r="BOT422" s="458"/>
      <c r="BOU422" s="458"/>
      <c r="BOV422" s="458"/>
      <c r="BOW422" s="458"/>
      <c r="BOX422" s="458"/>
      <c r="BOY422" s="458"/>
      <c r="BOZ422" s="458"/>
      <c r="BPA422" s="458"/>
      <c r="BPB422" s="458"/>
      <c r="BPC422" s="458"/>
      <c r="BPD422" s="458"/>
      <c r="BPE422" s="458"/>
      <c r="BPF422" s="458"/>
      <c r="BPG422" s="458"/>
      <c r="BPH422" s="458"/>
      <c r="BPI422" s="458"/>
      <c r="BPJ422" s="458"/>
      <c r="BPK422" s="458"/>
      <c r="BPL422" s="458"/>
      <c r="BPM422" s="458"/>
      <c r="BPN422" s="458"/>
      <c r="BPO422" s="458"/>
      <c r="BPP422" s="458"/>
      <c r="BPQ422" s="458"/>
      <c r="BPR422" s="458"/>
      <c r="BPS422" s="458"/>
      <c r="BPT422" s="458"/>
      <c r="BPU422" s="458"/>
      <c r="BPV422" s="458"/>
      <c r="BPW422" s="458"/>
      <c r="BPX422" s="458"/>
      <c r="BPY422" s="458"/>
      <c r="BPZ422" s="458"/>
      <c r="BQA422" s="458"/>
      <c r="BQB422" s="458"/>
      <c r="BQC422" s="458"/>
      <c r="BQD422" s="458"/>
      <c r="BQE422" s="458"/>
      <c r="BQF422" s="458"/>
      <c r="BQG422" s="458"/>
      <c r="BQH422" s="458"/>
      <c r="BQI422" s="458"/>
      <c r="BQJ422" s="458"/>
      <c r="BQK422" s="458"/>
      <c r="BQL422" s="458"/>
      <c r="BQM422" s="458"/>
      <c r="BQN422" s="458"/>
      <c r="BQO422" s="458"/>
      <c r="BQP422" s="458"/>
      <c r="BQQ422" s="458"/>
      <c r="BQR422" s="458"/>
      <c r="BQS422" s="458"/>
      <c r="BQT422" s="458"/>
      <c r="BQU422" s="458"/>
      <c r="BQV422" s="458"/>
      <c r="BQW422" s="458"/>
      <c r="BQX422" s="458"/>
      <c r="BQY422" s="458"/>
      <c r="BQZ422" s="458"/>
      <c r="BRA422" s="458"/>
      <c r="BRB422" s="458"/>
      <c r="BRC422" s="458"/>
      <c r="BRD422" s="458"/>
      <c r="BRE422" s="458"/>
      <c r="BRF422" s="458"/>
      <c r="BRG422" s="458"/>
      <c r="BRH422" s="458"/>
      <c r="BRI422" s="458"/>
      <c r="BRJ422" s="458"/>
      <c r="BRK422" s="458"/>
      <c r="BRL422" s="458"/>
      <c r="BRM422" s="458"/>
      <c r="BRN422" s="458"/>
      <c r="BRO422" s="458"/>
      <c r="BRP422" s="458"/>
      <c r="BRQ422" s="458"/>
      <c r="BRR422" s="458"/>
      <c r="BRS422" s="458"/>
      <c r="BRT422" s="458"/>
      <c r="BRU422" s="458"/>
      <c r="BRV422" s="458"/>
      <c r="BRW422" s="458"/>
      <c r="BRX422" s="458"/>
      <c r="BRY422" s="458"/>
      <c r="BRZ422" s="458"/>
      <c r="BSA422" s="458"/>
      <c r="BSB422" s="458"/>
      <c r="BSC422" s="458"/>
      <c r="BSD422" s="458"/>
      <c r="BSE422" s="458"/>
      <c r="BSF422" s="458"/>
      <c r="BSG422" s="458"/>
      <c r="BSH422" s="458"/>
      <c r="BSI422" s="458"/>
      <c r="BSJ422" s="458"/>
      <c r="BSK422" s="458"/>
      <c r="BSL422" s="458"/>
      <c r="BSM422" s="458"/>
      <c r="BSN422" s="458"/>
      <c r="BSO422" s="458"/>
      <c r="BSP422" s="458"/>
      <c r="BSQ422" s="458"/>
      <c r="BSR422" s="458"/>
      <c r="BSS422" s="458"/>
      <c r="BST422" s="458"/>
      <c r="BSU422" s="458"/>
      <c r="BSV422" s="458"/>
      <c r="BSW422" s="458"/>
      <c r="BSX422" s="458"/>
      <c r="BSY422" s="458"/>
      <c r="BSZ422" s="458"/>
      <c r="BTA422" s="458"/>
      <c r="BTB422" s="458"/>
      <c r="BTC422" s="458"/>
      <c r="BTD422" s="458"/>
      <c r="BTE422" s="458"/>
      <c r="BTF422" s="458"/>
      <c r="BTG422" s="458"/>
      <c r="BTH422" s="458"/>
      <c r="BTI422" s="458"/>
      <c r="BTJ422" s="458"/>
      <c r="BTK422" s="458"/>
      <c r="BTL422" s="458"/>
      <c r="BTM422" s="458"/>
      <c r="BTN422" s="458"/>
      <c r="BTO422" s="458"/>
      <c r="BTP422" s="458"/>
      <c r="BTQ422" s="458"/>
      <c r="BTR422" s="458"/>
      <c r="BTS422" s="458"/>
      <c r="BTT422" s="458"/>
      <c r="BTU422" s="458"/>
      <c r="BTV422" s="458"/>
      <c r="BTW422" s="458"/>
      <c r="BTX422" s="458"/>
      <c r="BTY422" s="458"/>
      <c r="BTZ422" s="458"/>
      <c r="BUA422" s="458"/>
      <c r="BUB422" s="458"/>
      <c r="BUC422" s="458"/>
      <c r="BUD422" s="458"/>
      <c r="BUE422" s="458"/>
      <c r="BUF422" s="458"/>
      <c r="BUG422" s="458"/>
      <c r="BUH422" s="458"/>
      <c r="BUI422" s="458"/>
      <c r="BUJ422" s="458"/>
      <c r="BUK422" s="458"/>
      <c r="BUL422" s="458"/>
      <c r="BUM422" s="458"/>
      <c r="BUN422" s="458"/>
      <c r="BUO422" s="458"/>
      <c r="BUP422" s="458"/>
      <c r="BUQ422" s="458"/>
      <c r="BUR422" s="458"/>
      <c r="BUS422" s="458"/>
      <c r="BUT422" s="458"/>
      <c r="BUU422" s="458"/>
      <c r="BUV422" s="458"/>
      <c r="BUW422" s="458"/>
      <c r="BUX422" s="458"/>
      <c r="BUY422" s="458"/>
      <c r="BUZ422" s="458"/>
      <c r="BVA422" s="458"/>
      <c r="BVB422" s="458"/>
      <c r="BVC422" s="458"/>
      <c r="BVD422" s="458"/>
      <c r="BVE422" s="458"/>
      <c r="BVF422" s="458"/>
      <c r="BVG422" s="458"/>
      <c r="BVH422" s="458"/>
      <c r="BVI422" s="458"/>
      <c r="BVJ422" s="458"/>
      <c r="BVK422" s="458"/>
      <c r="BVL422" s="458"/>
      <c r="BVM422" s="458"/>
      <c r="BVN422" s="458"/>
      <c r="BVO422" s="458"/>
      <c r="BVP422" s="458"/>
      <c r="BVQ422" s="458"/>
      <c r="BVR422" s="458"/>
      <c r="BVS422" s="458"/>
      <c r="BVT422" s="458"/>
      <c r="BVU422" s="458"/>
      <c r="BVV422" s="458"/>
      <c r="BVW422" s="458"/>
      <c r="BVX422" s="458"/>
      <c r="BVY422" s="458"/>
      <c r="BVZ422" s="458"/>
      <c r="BWA422" s="458"/>
      <c r="BWB422" s="458"/>
      <c r="BWC422" s="458"/>
      <c r="BWD422" s="458"/>
      <c r="BWE422" s="458"/>
      <c r="BWF422" s="458"/>
      <c r="BWG422" s="458"/>
      <c r="BWH422" s="458"/>
      <c r="BWI422" s="458"/>
      <c r="BWJ422" s="458"/>
      <c r="BWK422" s="458"/>
      <c r="BWL422" s="458"/>
      <c r="BWM422" s="458"/>
      <c r="BWN422" s="458"/>
      <c r="BWO422" s="458"/>
      <c r="BWP422" s="458"/>
      <c r="BWQ422" s="458"/>
      <c r="BWR422" s="458"/>
      <c r="BWS422" s="458"/>
      <c r="BWT422" s="458"/>
      <c r="BWU422" s="458"/>
      <c r="BWV422" s="458"/>
      <c r="BWW422" s="458"/>
      <c r="BWX422" s="458"/>
      <c r="BWY422" s="458"/>
      <c r="BWZ422" s="458"/>
      <c r="BXA422" s="458"/>
      <c r="BXB422" s="458"/>
      <c r="BXC422" s="458"/>
      <c r="BXD422" s="458"/>
      <c r="BXE422" s="458"/>
      <c r="BXF422" s="458"/>
      <c r="BXG422" s="458"/>
      <c r="BXH422" s="458"/>
      <c r="BXI422" s="458"/>
      <c r="BXJ422" s="458"/>
      <c r="BXK422" s="458"/>
      <c r="BXL422" s="458"/>
      <c r="BXM422" s="458"/>
      <c r="BXN422" s="458"/>
      <c r="BXO422" s="458"/>
      <c r="BXP422" s="458"/>
      <c r="BXQ422" s="458"/>
      <c r="BXR422" s="458"/>
      <c r="BXS422" s="458"/>
      <c r="BXT422" s="458"/>
      <c r="BXU422" s="458"/>
      <c r="BXV422" s="458"/>
      <c r="BXW422" s="458"/>
      <c r="BXX422" s="458"/>
      <c r="BXY422" s="458"/>
      <c r="BXZ422" s="458"/>
      <c r="BYA422" s="458"/>
      <c r="BYB422" s="458"/>
      <c r="BYC422" s="458"/>
      <c r="BYD422" s="458"/>
      <c r="BYE422" s="458"/>
      <c r="BYF422" s="458"/>
      <c r="BYG422" s="458"/>
      <c r="BYH422" s="458"/>
      <c r="BYI422" s="458"/>
      <c r="BYJ422" s="458"/>
      <c r="BYK422" s="458"/>
      <c r="BYL422" s="458"/>
      <c r="BYM422" s="458"/>
      <c r="BYN422" s="458"/>
      <c r="BYO422" s="458"/>
      <c r="BYP422" s="458"/>
      <c r="BYQ422" s="458"/>
      <c r="BYR422" s="458"/>
      <c r="BYS422" s="458"/>
      <c r="BYT422" s="458"/>
      <c r="BYU422" s="458"/>
      <c r="BYV422" s="458"/>
      <c r="BYW422" s="458"/>
      <c r="BYX422" s="458"/>
      <c r="BYY422" s="458"/>
      <c r="BYZ422" s="458"/>
      <c r="BZA422" s="458"/>
      <c r="BZB422" s="458"/>
      <c r="BZC422" s="458"/>
      <c r="BZD422" s="458"/>
      <c r="BZE422" s="458"/>
      <c r="BZF422" s="458"/>
      <c r="BZG422" s="458"/>
      <c r="BZH422" s="458"/>
      <c r="BZI422" s="458"/>
      <c r="BZJ422" s="458"/>
      <c r="BZK422" s="458"/>
      <c r="BZL422" s="458"/>
      <c r="BZM422" s="458"/>
      <c r="BZN422" s="458"/>
      <c r="BZO422" s="458"/>
      <c r="BZP422" s="458"/>
      <c r="BZQ422" s="458"/>
      <c r="BZR422" s="458"/>
      <c r="BZS422" s="458"/>
      <c r="BZT422" s="458"/>
      <c r="BZU422" s="458"/>
      <c r="BZV422" s="458"/>
      <c r="BZW422" s="458"/>
      <c r="BZX422" s="458"/>
      <c r="BZY422" s="458"/>
      <c r="BZZ422" s="458"/>
      <c r="CAA422" s="458"/>
      <c r="CAB422" s="458"/>
      <c r="CAC422" s="458"/>
      <c r="CAD422" s="458"/>
      <c r="CAE422" s="458"/>
      <c r="CAF422" s="458"/>
      <c r="CAG422" s="458"/>
      <c r="CAH422" s="458"/>
      <c r="CAI422" s="458"/>
      <c r="CAJ422" s="458"/>
      <c r="CAK422" s="458"/>
      <c r="CAL422" s="458"/>
      <c r="CAM422" s="458"/>
      <c r="CAN422" s="458"/>
      <c r="CAO422" s="458"/>
      <c r="CAP422" s="458"/>
      <c r="CAQ422" s="458"/>
      <c r="CAR422" s="458"/>
      <c r="CAS422" s="458"/>
      <c r="CAT422" s="458"/>
      <c r="CAU422" s="458"/>
      <c r="CAV422" s="458"/>
      <c r="CAW422" s="458"/>
      <c r="CAX422" s="458"/>
      <c r="CAY422" s="458"/>
      <c r="CAZ422" s="458"/>
      <c r="CBA422" s="458"/>
      <c r="CBB422" s="458"/>
      <c r="CBC422" s="458"/>
      <c r="CBD422" s="458"/>
      <c r="CBE422" s="458"/>
      <c r="CBF422" s="458"/>
      <c r="CBG422" s="458"/>
      <c r="CBH422" s="458"/>
      <c r="CBI422" s="458"/>
      <c r="CBJ422" s="458"/>
      <c r="CBK422" s="458"/>
      <c r="CBL422" s="458"/>
      <c r="CBM422" s="458"/>
      <c r="CBN422" s="458"/>
      <c r="CBO422" s="458"/>
      <c r="CBP422" s="458"/>
      <c r="CBQ422" s="458"/>
      <c r="CBR422" s="458"/>
      <c r="CBS422" s="458"/>
      <c r="CBT422" s="458"/>
      <c r="CBU422" s="458"/>
      <c r="CBV422" s="458"/>
      <c r="CBW422" s="458"/>
      <c r="CBX422" s="458"/>
      <c r="CBY422" s="458"/>
      <c r="CBZ422" s="458"/>
      <c r="CCA422" s="458"/>
      <c r="CCB422" s="458"/>
      <c r="CCC422" s="458"/>
      <c r="CCD422" s="458"/>
      <c r="CCE422" s="458"/>
      <c r="CCF422" s="458"/>
      <c r="CCG422" s="458"/>
      <c r="CCH422" s="458"/>
      <c r="CCI422" s="458"/>
      <c r="CCJ422" s="458"/>
      <c r="CCK422" s="458"/>
      <c r="CCL422" s="458"/>
      <c r="CCM422" s="458"/>
      <c r="CCN422" s="458"/>
      <c r="CCO422" s="458"/>
      <c r="CCP422" s="458"/>
      <c r="CCQ422" s="458"/>
      <c r="CCR422" s="458"/>
      <c r="CCS422" s="458"/>
      <c r="CCT422" s="458"/>
      <c r="CCU422" s="458"/>
      <c r="CCV422" s="458"/>
      <c r="CCW422" s="458"/>
      <c r="CCX422" s="458"/>
      <c r="CCY422" s="458"/>
      <c r="CCZ422" s="458"/>
      <c r="CDA422" s="458"/>
      <c r="CDB422" s="458"/>
      <c r="CDC422" s="458"/>
      <c r="CDD422" s="458"/>
      <c r="CDE422" s="458"/>
      <c r="CDF422" s="458"/>
      <c r="CDG422" s="458"/>
      <c r="CDH422" s="458"/>
      <c r="CDI422" s="458"/>
      <c r="CDJ422" s="458"/>
      <c r="CDK422" s="458"/>
      <c r="CDL422" s="458"/>
      <c r="CDM422" s="458"/>
      <c r="CDN422" s="458"/>
      <c r="CDO422" s="458"/>
      <c r="CDP422" s="458"/>
      <c r="CDQ422" s="458"/>
      <c r="CDR422" s="458"/>
      <c r="CDS422" s="458"/>
      <c r="CDT422" s="458"/>
      <c r="CDU422" s="458"/>
      <c r="CDV422" s="458"/>
      <c r="CDW422" s="458"/>
      <c r="CDX422" s="458"/>
      <c r="CDY422" s="458"/>
      <c r="CDZ422" s="458"/>
      <c r="CEA422" s="458"/>
      <c r="CEB422" s="458"/>
      <c r="CEC422" s="458"/>
      <c r="CED422" s="458"/>
      <c r="CEE422" s="458"/>
      <c r="CEF422" s="458"/>
      <c r="CEG422" s="458"/>
      <c r="CEH422" s="458"/>
      <c r="CEI422" s="458"/>
      <c r="CEJ422" s="458"/>
      <c r="CEK422" s="458"/>
      <c r="CEL422" s="458"/>
      <c r="CEM422" s="458"/>
      <c r="CEN422" s="458"/>
      <c r="CEO422" s="458"/>
      <c r="CEP422" s="458"/>
      <c r="CEQ422" s="458"/>
      <c r="CER422" s="458"/>
      <c r="CES422" s="458"/>
      <c r="CET422" s="458"/>
      <c r="CEU422" s="458"/>
      <c r="CEV422" s="458"/>
      <c r="CEW422" s="458"/>
      <c r="CEX422" s="458"/>
      <c r="CEY422" s="458"/>
      <c r="CEZ422" s="458"/>
      <c r="CFA422" s="458"/>
      <c r="CFB422" s="458"/>
      <c r="CFC422" s="458"/>
      <c r="CFD422" s="458"/>
      <c r="CFE422" s="458"/>
      <c r="CFF422" s="458"/>
      <c r="CFG422" s="458"/>
      <c r="CFH422" s="458"/>
      <c r="CFI422" s="458"/>
      <c r="CFJ422" s="458"/>
      <c r="CFK422" s="458"/>
      <c r="CFL422" s="458"/>
      <c r="CFM422" s="458"/>
      <c r="CFN422" s="458"/>
      <c r="CFO422" s="458"/>
      <c r="CFP422" s="458"/>
      <c r="CFQ422" s="458"/>
      <c r="CFR422" s="458"/>
      <c r="CFS422" s="458"/>
      <c r="CFT422" s="458"/>
      <c r="CFU422" s="458"/>
      <c r="CFV422" s="458"/>
      <c r="CFW422" s="458"/>
      <c r="CFX422" s="458"/>
      <c r="CFY422" s="458"/>
      <c r="CFZ422" s="458"/>
      <c r="CGA422" s="458"/>
      <c r="CGB422" s="458"/>
      <c r="CGC422" s="458"/>
      <c r="CGD422" s="458"/>
      <c r="CGE422" s="458"/>
      <c r="CGF422" s="458"/>
      <c r="CGG422" s="458"/>
      <c r="CGH422" s="458"/>
      <c r="CGI422" s="458"/>
      <c r="CGJ422" s="458"/>
      <c r="CGK422" s="458"/>
      <c r="CGL422" s="458"/>
      <c r="CGM422" s="458"/>
      <c r="CGN422" s="458"/>
      <c r="CGO422" s="458"/>
      <c r="CGP422" s="458"/>
      <c r="CGQ422" s="458"/>
      <c r="CGR422" s="458"/>
      <c r="CGS422" s="458"/>
      <c r="CGT422" s="458"/>
      <c r="CGU422" s="458"/>
      <c r="CGV422" s="458"/>
      <c r="CGW422" s="458"/>
      <c r="CGX422" s="458"/>
      <c r="CGY422" s="458"/>
      <c r="CGZ422" s="458"/>
      <c r="CHA422" s="458"/>
      <c r="CHB422" s="458"/>
      <c r="CHC422" s="458"/>
      <c r="CHD422" s="458"/>
      <c r="CHE422" s="458"/>
      <c r="CHF422" s="458"/>
      <c r="CHG422" s="458"/>
      <c r="CHH422" s="458"/>
      <c r="CHI422" s="458"/>
      <c r="CHJ422" s="458"/>
      <c r="CHK422" s="458"/>
      <c r="CHL422" s="458"/>
      <c r="CHM422" s="458"/>
      <c r="CHN422" s="458"/>
      <c r="CHO422" s="458"/>
      <c r="CHP422" s="458"/>
      <c r="CHQ422" s="458"/>
      <c r="CHR422" s="458"/>
      <c r="CHS422" s="458"/>
      <c r="CHT422" s="458"/>
      <c r="CHU422" s="458"/>
      <c r="CHV422" s="458"/>
      <c r="CHW422" s="458"/>
      <c r="CHX422" s="458"/>
      <c r="CHY422" s="458"/>
      <c r="CHZ422" s="458"/>
      <c r="CIA422" s="458"/>
      <c r="CIB422" s="458"/>
      <c r="CIC422" s="458"/>
      <c r="CID422" s="458"/>
      <c r="CIE422" s="458"/>
      <c r="CIF422" s="458"/>
      <c r="CIG422" s="458"/>
      <c r="CIH422" s="458"/>
      <c r="CII422" s="458"/>
      <c r="CIJ422" s="458"/>
      <c r="CIK422" s="458"/>
      <c r="CIL422" s="458"/>
      <c r="CIM422" s="458"/>
      <c r="CIN422" s="458"/>
      <c r="CIO422" s="458"/>
      <c r="CIP422" s="458"/>
      <c r="CIQ422" s="458"/>
      <c r="CIR422" s="458"/>
      <c r="CIS422" s="458"/>
      <c r="CIT422" s="458"/>
      <c r="CIU422" s="458"/>
      <c r="CIV422" s="458"/>
      <c r="CIW422" s="458"/>
      <c r="CIX422" s="458"/>
      <c r="CIY422" s="458"/>
      <c r="CIZ422" s="458"/>
      <c r="CJA422" s="458"/>
      <c r="CJB422" s="458"/>
      <c r="CJC422" s="458"/>
      <c r="CJD422" s="458"/>
      <c r="CJE422" s="458"/>
      <c r="CJF422" s="458"/>
      <c r="CJG422" s="458"/>
      <c r="CJH422" s="458"/>
      <c r="CJI422" s="458"/>
      <c r="CJJ422" s="458"/>
      <c r="CJK422" s="458"/>
      <c r="CJL422" s="458"/>
      <c r="CJM422" s="458"/>
      <c r="CJN422" s="458"/>
      <c r="CJO422" s="458"/>
      <c r="CJP422" s="458"/>
      <c r="CJQ422" s="458"/>
      <c r="CJR422" s="458"/>
      <c r="CJS422" s="458"/>
      <c r="CJT422" s="458"/>
      <c r="CJU422" s="458"/>
      <c r="CJV422" s="458"/>
      <c r="CJW422" s="458"/>
      <c r="CJX422" s="458"/>
      <c r="CJY422" s="458"/>
      <c r="CJZ422" s="458"/>
      <c r="CKA422" s="458"/>
      <c r="CKB422" s="458"/>
      <c r="CKC422" s="458"/>
      <c r="CKD422" s="458"/>
      <c r="CKE422" s="458"/>
      <c r="CKF422" s="458"/>
      <c r="CKG422" s="458"/>
      <c r="CKH422" s="458"/>
      <c r="CKI422" s="458"/>
      <c r="CKJ422" s="458"/>
      <c r="CKK422" s="458"/>
      <c r="CKL422" s="458"/>
      <c r="CKM422" s="458"/>
      <c r="CKN422" s="458"/>
      <c r="CKO422" s="458"/>
      <c r="CKP422" s="458"/>
      <c r="CKQ422" s="458"/>
      <c r="CKR422" s="458"/>
      <c r="CKS422" s="458"/>
      <c r="CKT422" s="458"/>
      <c r="CKU422" s="458"/>
      <c r="CKV422" s="458"/>
      <c r="CKW422" s="458"/>
      <c r="CKX422" s="458"/>
      <c r="CKY422" s="458"/>
      <c r="CKZ422" s="458"/>
      <c r="CLA422" s="458"/>
      <c r="CLB422" s="458"/>
      <c r="CLC422" s="458"/>
      <c r="CLD422" s="458"/>
      <c r="CLE422" s="458"/>
      <c r="CLF422" s="458"/>
      <c r="CLG422" s="458"/>
      <c r="CLH422" s="458"/>
      <c r="CLI422" s="458"/>
      <c r="CLJ422" s="458"/>
      <c r="CLK422" s="458"/>
      <c r="CLL422" s="458"/>
      <c r="CLM422" s="458"/>
      <c r="CLN422" s="458"/>
      <c r="CLO422" s="458"/>
      <c r="CLP422" s="458"/>
      <c r="CLQ422" s="458"/>
      <c r="CLR422" s="458"/>
      <c r="CLS422" s="458"/>
      <c r="CLT422" s="458"/>
      <c r="CLU422" s="458"/>
      <c r="CLV422" s="458"/>
      <c r="CLW422" s="458"/>
      <c r="CLX422" s="458"/>
      <c r="CLY422" s="458"/>
      <c r="CLZ422" s="458"/>
      <c r="CMA422" s="458"/>
      <c r="CMB422" s="458"/>
      <c r="CMC422" s="458"/>
      <c r="CMD422" s="458"/>
      <c r="CME422" s="458"/>
      <c r="CMF422" s="458"/>
      <c r="CMG422" s="458"/>
      <c r="CMH422" s="458"/>
      <c r="CMI422" s="458"/>
      <c r="CMJ422" s="458"/>
      <c r="CMK422" s="458"/>
      <c r="CML422" s="458"/>
      <c r="CMM422" s="458"/>
      <c r="CMN422" s="458"/>
      <c r="CMO422" s="458"/>
      <c r="CMP422" s="458"/>
      <c r="CMQ422" s="458"/>
      <c r="CMR422" s="458"/>
      <c r="CMS422" s="458"/>
      <c r="CMT422" s="458"/>
      <c r="CMU422" s="458"/>
      <c r="CMV422" s="458"/>
      <c r="CMW422" s="458"/>
      <c r="CMX422" s="458"/>
      <c r="CMY422" s="458"/>
      <c r="CMZ422" s="458"/>
      <c r="CNA422" s="458"/>
      <c r="CNB422" s="458"/>
      <c r="CNC422" s="458"/>
      <c r="CND422" s="458"/>
      <c r="CNE422" s="458"/>
      <c r="CNF422" s="458"/>
      <c r="CNG422" s="458"/>
      <c r="CNH422" s="458"/>
      <c r="CNI422" s="458"/>
      <c r="CNJ422" s="458"/>
      <c r="CNK422" s="458"/>
      <c r="CNL422" s="458"/>
      <c r="CNM422" s="458"/>
      <c r="CNN422" s="458"/>
      <c r="CNO422" s="458"/>
      <c r="CNP422" s="458"/>
      <c r="CNQ422" s="458"/>
      <c r="CNR422" s="458"/>
      <c r="CNS422" s="458"/>
      <c r="CNT422" s="458"/>
      <c r="CNU422" s="458"/>
      <c r="CNV422" s="458"/>
      <c r="CNW422" s="458"/>
      <c r="CNX422" s="458"/>
      <c r="CNY422" s="458"/>
      <c r="CNZ422" s="458"/>
      <c r="COA422" s="458"/>
      <c r="COB422" s="458"/>
      <c r="COC422" s="458"/>
      <c r="COD422" s="458"/>
      <c r="COE422" s="458"/>
      <c r="COF422" s="458"/>
      <c r="COG422" s="458"/>
      <c r="COH422" s="458"/>
      <c r="COI422" s="458"/>
      <c r="COJ422" s="458"/>
      <c r="COK422" s="458"/>
      <c r="COL422" s="458"/>
      <c r="COM422" s="458"/>
      <c r="CON422" s="458"/>
      <c r="COO422" s="458"/>
      <c r="COP422" s="458"/>
      <c r="COQ422" s="458"/>
      <c r="COR422" s="458"/>
      <c r="COS422" s="458"/>
      <c r="COT422" s="458"/>
      <c r="COU422" s="458"/>
      <c r="COV422" s="458"/>
      <c r="COW422" s="458"/>
      <c r="COX422" s="458"/>
      <c r="COY422" s="458"/>
      <c r="COZ422" s="458"/>
      <c r="CPA422" s="458"/>
      <c r="CPB422" s="458"/>
      <c r="CPC422" s="458"/>
      <c r="CPD422" s="458"/>
      <c r="CPE422" s="458"/>
      <c r="CPF422" s="458"/>
      <c r="CPG422" s="458"/>
      <c r="CPH422" s="458"/>
      <c r="CPI422" s="458"/>
      <c r="CPJ422" s="458"/>
      <c r="CPK422" s="458"/>
      <c r="CPL422" s="458"/>
      <c r="CPM422" s="458"/>
      <c r="CPN422" s="458"/>
      <c r="CPO422" s="458"/>
      <c r="CPP422" s="458"/>
      <c r="CPQ422" s="458"/>
      <c r="CPR422" s="458"/>
      <c r="CPS422" s="458"/>
      <c r="CPT422" s="458"/>
      <c r="CPU422" s="458"/>
      <c r="CPV422" s="458"/>
      <c r="CPW422" s="458"/>
      <c r="CPX422" s="458"/>
      <c r="CPY422" s="458"/>
      <c r="CPZ422" s="458"/>
      <c r="CQA422" s="458"/>
      <c r="CQB422" s="458"/>
      <c r="CQC422" s="458"/>
      <c r="CQD422" s="458"/>
      <c r="CQE422" s="458"/>
      <c r="CQF422" s="458"/>
      <c r="CQG422" s="458"/>
      <c r="CQH422" s="458"/>
      <c r="CQI422" s="458"/>
      <c r="CQJ422" s="458"/>
      <c r="CQK422" s="458"/>
      <c r="CQL422" s="458"/>
      <c r="CQM422" s="458"/>
      <c r="CQN422" s="458"/>
      <c r="CQO422" s="458"/>
      <c r="CQP422" s="458"/>
      <c r="CQQ422" s="458"/>
      <c r="CQR422" s="458"/>
      <c r="CQS422" s="458"/>
      <c r="CQT422" s="458"/>
      <c r="CQU422" s="458"/>
      <c r="CQV422" s="458"/>
      <c r="CQW422" s="458"/>
      <c r="CQX422" s="458"/>
      <c r="CQY422" s="458"/>
      <c r="CQZ422" s="458"/>
      <c r="CRA422" s="458"/>
      <c r="CRB422" s="458"/>
      <c r="CRC422" s="458"/>
      <c r="CRD422" s="458"/>
      <c r="CRE422" s="458"/>
      <c r="CRF422" s="458"/>
      <c r="CRG422" s="458"/>
      <c r="CRH422" s="458"/>
      <c r="CRI422" s="458"/>
      <c r="CRJ422" s="458"/>
      <c r="CRK422" s="458"/>
      <c r="CRL422" s="458"/>
      <c r="CRM422" s="458"/>
      <c r="CRN422" s="458"/>
      <c r="CRO422" s="458"/>
      <c r="CRP422" s="458"/>
      <c r="CRQ422" s="458"/>
      <c r="CRR422" s="458"/>
      <c r="CRS422" s="458"/>
      <c r="CRT422" s="458"/>
      <c r="CRU422" s="458"/>
      <c r="CRV422" s="458"/>
      <c r="CRW422" s="458"/>
      <c r="CRX422" s="458"/>
      <c r="CRY422" s="458"/>
      <c r="CRZ422" s="458"/>
      <c r="CSA422" s="458"/>
      <c r="CSB422" s="458"/>
      <c r="CSC422" s="458"/>
      <c r="CSD422" s="458"/>
      <c r="CSE422" s="458"/>
      <c r="CSF422" s="458"/>
      <c r="CSG422" s="458"/>
      <c r="CSH422" s="458"/>
      <c r="CSI422" s="458"/>
      <c r="CSJ422" s="458"/>
      <c r="CSK422" s="458"/>
      <c r="CSL422" s="458"/>
      <c r="CSM422" s="458"/>
      <c r="CSN422" s="458"/>
      <c r="CSO422" s="458"/>
      <c r="CSP422" s="458"/>
      <c r="CSQ422" s="458"/>
      <c r="CSR422" s="458"/>
      <c r="CSS422" s="458"/>
      <c r="CST422" s="458"/>
      <c r="CSU422" s="458"/>
      <c r="CSV422" s="458"/>
      <c r="CSW422" s="458"/>
      <c r="CSX422" s="458"/>
      <c r="CSY422" s="458"/>
      <c r="CSZ422" s="458"/>
      <c r="CTA422" s="458"/>
      <c r="CTB422" s="458"/>
      <c r="CTC422" s="458"/>
      <c r="CTD422" s="458"/>
      <c r="CTE422" s="458"/>
      <c r="CTF422" s="458"/>
      <c r="CTG422" s="458"/>
      <c r="CTH422" s="458"/>
      <c r="CTI422" s="458"/>
      <c r="CTJ422" s="458"/>
      <c r="CTK422" s="458"/>
      <c r="CTL422" s="458"/>
      <c r="CTM422" s="458"/>
      <c r="CTN422" s="458"/>
      <c r="CTO422" s="458"/>
      <c r="CTP422" s="458"/>
      <c r="CTQ422" s="458"/>
      <c r="CTR422" s="458"/>
      <c r="CTS422" s="458"/>
      <c r="CTT422" s="458"/>
      <c r="CTU422" s="458"/>
      <c r="CTV422" s="458"/>
      <c r="CTW422" s="458"/>
      <c r="CTX422" s="458"/>
      <c r="CTY422" s="458"/>
      <c r="CTZ422" s="458"/>
      <c r="CUA422" s="458"/>
      <c r="CUB422" s="458"/>
      <c r="CUC422" s="458"/>
      <c r="CUD422" s="458"/>
      <c r="CUE422" s="458"/>
      <c r="CUF422" s="458"/>
      <c r="CUG422" s="458"/>
      <c r="CUH422" s="458"/>
      <c r="CUI422" s="458"/>
      <c r="CUJ422" s="458"/>
      <c r="CUK422" s="458"/>
      <c r="CUL422" s="458"/>
      <c r="CUM422" s="458"/>
      <c r="CUN422" s="458"/>
      <c r="CUO422" s="458"/>
      <c r="CUP422" s="458"/>
      <c r="CUQ422" s="458"/>
      <c r="CUR422" s="458"/>
      <c r="CUS422" s="458"/>
      <c r="CUT422" s="458"/>
      <c r="CUU422" s="458"/>
      <c r="CUV422" s="458"/>
      <c r="CUW422" s="458"/>
      <c r="CUX422" s="458"/>
      <c r="CUY422" s="458"/>
      <c r="CUZ422" s="458"/>
      <c r="CVA422" s="458"/>
      <c r="CVB422" s="458"/>
      <c r="CVC422" s="458"/>
      <c r="CVD422" s="458"/>
      <c r="CVE422" s="458"/>
      <c r="CVF422" s="458"/>
      <c r="CVG422" s="458"/>
      <c r="CVH422" s="458"/>
      <c r="CVI422" s="458"/>
      <c r="CVJ422" s="458"/>
      <c r="CVK422" s="458"/>
      <c r="CVL422" s="458"/>
      <c r="CVM422" s="458"/>
      <c r="CVN422" s="458"/>
      <c r="CVO422" s="458"/>
      <c r="CVP422" s="458"/>
      <c r="CVQ422" s="458"/>
      <c r="CVR422" s="458"/>
      <c r="CVS422" s="458"/>
      <c r="CVT422" s="458"/>
      <c r="CVU422" s="458"/>
      <c r="CVV422" s="458"/>
      <c r="CVW422" s="458"/>
      <c r="CVX422" s="458"/>
      <c r="CVY422" s="458"/>
      <c r="CVZ422" s="458"/>
      <c r="CWA422" s="458"/>
      <c r="CWB422" s="458"/>
      <c r="CWC422" s="458"/>
      <c r="CWD422" s="458"/>
      <c r="CWE422" s="458"/>
      <c r="CWF422" s="458"/>
      <c r="CWG422" s="458"/>
      <c r="CWH422" s="458"/>
      <c r="CWI422" s="458"/>
      <c r="CWJ422" s="458"/>
      <c r="CWK422" s="458"/>
      <c r="CWL422" s="458"/>
      <c r="CWM422" s="458"/>
      <c r="CWN422" s="458"/>
      <c r="CWO422" s="458"/>
      <c r="CWP422" s="458"/>
      <c r="CWQ422" s="458"/>
      <c r="CWR422" s="458"/>
      <c r="CWS422" s="458"/>
      <c r="CWT422" s="458"/>
      <c r="CWU422" s="458"/>
      <c r="CWV422" s="458"/>
      <c r="CWW422" s="458"/>
      <c r="CWX422" s="458"/>
      <c r="CWY422" s="458"/>
      <c r="CWZ422" s="458"/>
      <c r="CXA422" s="458"/>
      <c r="CXB422" s="458"/>
      <c r="CXC422" s="458"/>
      <c r="CXD422" s="458"/>
      <c r="CXE422" s="458"/>
      <c r="CXF422" s="458"/>
      <c r="CXG422" s="458"/>
      <c r="CXH422" s="458"/>
      <c r="CXI422" s="458"/>
      <c r="CXJ422" s="458"/>
      <c r="CXK422" s="458"/>
      <c r="CXL422" s="458"/>
      <c r="CXM422" s="458"/>
      <c r="CXN422" s="458"/>
      <c r="CXO422" s="458"/>
      <c r="CXP422" s="458"/>
      <c r="CXQ422" s="458"/>
      <c r="CXR422" s="458"/>
      <c r="CXS422" s="458"/>
      <c r="CXT422" s="458"/>
      <c r="CXU422" s="458"/>
      <c r="CXV422" s="458"/>
      <c r="CXW422" s="458"/>
      <c r="CXX422" s="458"/>
      <c r="CXY422" s="458"/>
      <c r="CXZ422" s="458"/>
      <c r="CYA422" s="458"/>
      <c r="CYB422" s="458"/>
      <c r="CYC422" s="458"/>
      <c r="CYD422" s="458"/>
      <c r="CYE422" s="458"/>
      <c r="CYF422" s="458"/>
      <c r="CYG422" s="458"/>
      <c r="CYH422" s="458"/>
      <c r="CYI422" s="458"/>
      <c r="CYJ422" s="458"/>
      <c r="CYK422" s="458"/>
      <c r="CYL422" s="458"/>
      <c r="CYM422" s="458"/>
      <c r="CYN422" s="458"/>
      <c r="CYO422" s="458"/>
      <c r="CYP422" s="458"/>
      <c r="CYQ422" s="458"/>
      <c r="CYR422" s="458"/>
      <c r="CYS422" s="458"/>
      <c r="CYT422" s="458"/>
      <c r="CYU422" s="458"/>
      <c r="CYV422" s="458"/>
      <c r="CYW422" s="458"/>
      <c r="CYX422" s="458"/>
      <c r="CYY422" s="458"/>
      <c r="CYZ422" s="458"/>
      <c r="CZA422" s="458"/>
      <c r="CZB422" s="458"/>
      <c r="CZC422" s="458"/>
      <c r="CZD422" s="458"/>
      <c r="CZE422" s="458"/>
      <c r="CZF422" s="458"/>
      <c r="CZG422" s="458"/>
      <c r="CZH422" s="458"/>
      <c r="CZI422" s="458"/>
      <c r="CZJ422" s="458"/>
      <c r="CZK422" s="458"/>
      <c r="CZL422" s="458"/>
      <c r="CZM422" s="458"/>
      <c r="CZN422" s="458"/>
      <c r="CZO422" s="458"/>
      <c r="CZP422" s="458"/>
      <c r="CZQ422" s="458"/>
      <c r="CZR422" s="458"/>
      <c r="CZS422" s="458"/>
      <c r="CZT422" s="458"/>
      <c r="CZU422" s="458"/>
      <c r="CZV422" s="458"/>
      <c r="CZW422" s="458"/>
      <c r="CZX422" s="458"/>
      <c r="CZY422" s="458"/>
      <c r="CZZ422" s="458"/>
      <c r="DAA422" s="458"/>
      <c r="DAB422" s="458"/>
      <c r="DAC422" s="458"/>
      <c r="DAD422" s="458"/>
      <c r="DAE422" s="458"/>
      <c r="DAF422" s="458"/>
      <c r="DAG422" s="458"/>
      <c r="DAH422" s="458"/>
      <c r="DAI422" s="458"/>
      <c r="DAJ422" s="458"/>
      <c r="DAK422" s="458"/>
      <c r="DAL422" s="458"/>
      <c r="DAM422" s="458"/>
      <c r="DAN422" s="458"/>
      <c r="DAO422" s="458"/>
      <c r="DAP422" s="458"/>
      <c r="DAQ422" s="458"/>
      <c r="DAR422" s="458"/>
      <c r="DAS422" s="458"/>
      <c r="DAT422" s="458"/>
      <c r="DAU422" s="458"/>
      <c r="DAV422" s="458"/>
      <c r="DAW422" s="458"/>
      <c r="DAX422" s="458"/>
      <c r="DAY422" s="458"/>
      <c r="DAZ422" s="458"/>
      <c r="DBA422" s="458"/>
      <c r="DBB422" s="458"/>
      <c r="DBC422" s="458"/>
      <c r="DBD422" s="458"/>
      <c r="DBE422" s="458"/>
      <c r="DBF422" s="458"/>
      <c r="DBG422" s="458"/>
      <c r="DBH422" s="458"/>
      <c r="DBI422" s="458"/>
      <c r="DBJ422" s="458"/>
      <c r="DBK422" s="458"/>
      <c r="DBL422" s="458"/>
      <c r="DBM422" s="458"/>
      <c r="DBN422" s="458"/>
      <c r="DBO422" s="458"/>
      <c r="DBP422" s="458"/>
      <c r="DBQ422" s="458"/>
      <c r="DBR422" s="458"/>
      <c r="DBS422" s="458"/>
      <c r="DBT422" s="458"/>
      <c r="DBU422" s="458"/>
      <c r="DBV422" s="458"/>
      <c r="DBW422" s="458"/>
      <c r="DBX422" s="458"/>
      <c r="DBY422" s="458"/>
      <c r="DBZ422" s="458"/>
      <c r="DCA422" s="458"/>
      <c r="DCB422" s="458"/>
      <c r="DCC422" s="458"/>
      <c r="DCD422" s="458"/>
      <c r="DCE422" s="458"/>
      <c r="DCF422" s="458"/>
      <c r="DCG422" s="458"/>
      <c r="DCH422" s="458"/>
      <c r="DCI422" s="458"/>
      <c r="DCJ422" s="458"/>
      <c r="DCK422" s="458"/>
      <c r="DCL422" s="458"/>
      <c r="DCM422" s="458"/>
      <c r="DCN422" s="458"/>
      <c r="DCO422" s="458"/>
      <c r="DCP422" s="458"/>
      <c r="DCQ422" s="458"/>
      <c r="DCR422" s="458"/>
      <c r="DCS422" s="458"/>
      <c r="DCT422" s="458"/>
      <c r="DCU422" s="458"/>
      <c r="DCV422" s="458"/>
      <c r="DCW422" s="458"/>
      <c r="DCX422" s="458"/>
      <c r="DCY422" s="458"/>
      <c r="DCZ422" s="458"/>
      <c r="DDA422" s="458"/>
      <c r="DDB422" s="458"/>
      <c r="DDC422" s="458"/>
      <c r="DDD422" s="458"/>
      <c r="DDE422" s="458"/>
      <c r="DDF422" s="458"/>
      <c r="DDG422" s="458"/>
      <c r="DDH422" s="458"/>
      <c r="DDI422" s="458"/>
      <c r="DDJ422" s="458"/>
      <c r="DDK422" s="458"/>
      <c r="DDL422" s="458"/>
      <c r="DDM422" s="458"/>
      <c r="DDN422" s="458"/>
      <c r="DDO422" s="458"/>
      <c r="DDP422" s="458"/>
      <c r="DDQ422" s="458"/>
      <c r="DDR422" s="458"/>
      <c r="DDS422" s="458"/>
      <c r="DDT422" s="458"/>
      <c r="DDU422" s="458"/>
      <c r="DDV422" s="458"/>
      <c r="DDW422" s="458"/>
      <c r="DDX422" s="458"/>
      <c r="DDY422" s="458"/>
      <c r="DDZ422" s="458"/>
      <c r="DEA422" s="458"/>
      <c r="DEB422" s="458"/>
      <c r="DEC422" s="458"/>
      <c r="DED422" s="458"/>
      <c r="DEE422" s="458"/>
      <c r="DEF422" s="458"/>
      <c r="DEG422" s="458"/>
      <c r="DEH422" s="458"/>
      <c r="DEI422" s="458"/>
      <c r="DEJ422" s="458"/>
      <c r="DEK422" s="458"/>
      <c r="DEL422" s="458"/>
      <c r="DEM422" s="458"/>
      <c r="DEN422" s="458"/>
      <c r="DEO422" s="458"/>
      <c r="DEP422" s="458"/>
      <c r="DEQ422" s="458"/>
      <c r="DER422" s="458"/>
      <c r="DES422" s="458"/>
      <c r="DET422" s="458"/>
      <c r="DEU422" s="458"/>
      <c r="DEV422" s="458"/>
      <c r="DEW422" s="458"/>
      <c r="DEX422" s="458"/>
      <c r="DEY422" s="458"/>
      <c r="DEZ422" s="458"/>
      <c r="DFA422" s="458"/>
      <c r="DFB422" s="458"/>
      <c r="DFC422" s="458"/>
      <c r="DFD422" s="458"/>
      <c r="DFE422" s="458"/>
      <c r="DFF422" s="458"/>
      <c r="DFG422" s="458"/>
      <c r="DFH422" s="458"/>
      <c r="DFI422" s="458"/>
      <c r="DFJ422" s="458"/>
      <c r="DFK422" s="458"/>
      <c r="DFL422" s="458"/>
      <c r="DFM422" s="458"/>
      <c r="DFN422" s="458"/>
      <c r="DFO422" s="458"/>
      <c r="DFP422" s="458"/>
      <c r="DFQ422" s="458"/>
      <c r="DFR422" s="458"/>
      <c r="DFS422" s="458"/>
      <c r="DFT422" s="458"/>
      <c r="DFU422" s="458"/>
      <c r="DFV422" s="458"/>
      <c r="DFW422" s="458"/>
      <c r="DFX422" s="458"/>
      <c r="DFY422" s="458"/>
      <c r="DFZ422" s="458"/>
      <c r="DGA422" s="458"/>
      <c r="DGB422" s="458"/>
      <c r="DGC422" s="458"/>
      <c r="DGD422" s="458"/>
      <c r="DGE422" s="458"/>
      <c r="DGF422" s="458"/>
      <c r="DGG422" s="458"/>
      <c r="DGH422" s="458"/>
      <c r="DGI422" s="458"/>
      <c r="DGJ422" s="458"/>
      <c r="DGK422" s="458"/>
      <c r="DGL422" s="458"/>
      <c r="DGM422" s="458"/>
      <c r="DGN422" s="458"/>
      <c r="DGO422" s="458"/>
      <c r="DGP422" s="458"/>
      <c r="DGQ422" s="458"/>
      <c r="DGR422" s="458"/>
      <c r="DGS422" s="458"/>
      <c r="DGT422" s="458"/>
      <c r="DGU422" s="458"/>
      <c r="DGV422" s="458"/>
      <c r="DGW422" s="458"/>
      <c r="DGX422" s="458"/>
      <c r="DGY422" s="458"/>
      <c r="DGZ422" s="458"/>
      <c r="DHA422" s="458"/>
      <c r="DHB422" s="458"/>
      <c r="DHC422" s="458"/>
      <c r="DHD422" s="458"/>
      <c r="DHE422" s="458"/>
      <c r="DHF422" s="458"/>
      <c r="DHG422" s="458"/>
      <c r="DHH422" s="458"/>
      <c r="DHI422" s="458"/>
      <c r="DHJ422" s="458"/>
      <c r="DHK422" s="458"/>
      <c r="DHL422" s="458"/>
      <c r="DHM422" s="458"/>
      <c r="DHN422" s="458"/>
      <c r="DHO422" s="458"/>
      <c r="DHP422" s="458"/>
      <c r="DHQ422" s="458"/>
      <c r="DHR422" s="458"/>
      <c r="DHS422" s="458"/>
      <c r="DHT422" s="458"/>
      <c r="DHU422" s="458"/>
      <c r="DHV422" s="458"/>
      <c r="DHW422" s="458"/>
      <c r="DHX422" s="458"/>
      <c r="DHY422" s="458"/>
      <c r="DHZ422" s="458"/>
      <c r="DIA422" s="458"/>
      <c r="DIB422" s="458"/>
      <c r="DIC422" s="458"/>
      <c r="DID422" s="458"/>
      <c r="DIE422" s="458"/>
      <c r="DIF422" s="458"/>
      <c r="DIG422" s="458"/>
      <c r="DIH422" s="458"/>
      <c r="DII422" s="458"/>
      <c r="DIJ422" s="458"/>
      <c r="DIK422" s="458"/>
      <c r="DIL422" s="458"/>
      <c r="DIM422" s="458"/>
      <c r="DIN422" s="458"/>
      <c r="DIO422" s="458"/>
      <c r="DIP422" s="458"/>
      <c r="DIQ422" s="458"/>
      <c r="DIR422" s="458"/>
      <c r="DIS422" s="458"/>
      <c r="DIT422" s="458"/>
      <c r="DIU422" s="458"/>
      <c r="DIV422" s="458"/>
      <c r="DIW422" s="458"/>
      <c r="DIX422" s="458"/>
      <c r="DIY422" s="458"/>
      <c r="DIZ422" s="458"/>
      <c r="DJA422" s="458"/>
      <c r="DJB422" s="458"/>
      <c r="DJC422" s="458"/>
      <c r="DJD422" s="458"/>
      <c r="DJE422" s="458"/>
      <c r="DJF422" s="458"/>
      <c r="DJG422" s="458"/>
      <c r="DJH422" s="458"/>
      <c r="DJI422" s="458"/>
      <c r="DJJ422" s="458"/>
      <c r="DJK422" s="458"/>
      <c r="DJL422" s="458"/>
      <c r="DJM422" s="458"/>
      <c r="DJN422" s="458"/>
      <c r="DJO422" s="458"/>
      <c r="DJP422" s="458"/>
      <c r="DJQ422" s="458"/>
      <c r="DJR422" s="458"/>
      <c r="DJS422" s="458"/>
      <c r="DJT422" s="458"/>
      <c r="DJU422" s="458"/>
      <c r="DJV422" s="458"/>
      <c r="DJW422" s="458"/>
      <c r="DJX422" s="458"/>
      <c r="DJY422" s="458"/>
      <c r="DJZ422" s="458"/>
      <c r="DKA422" s="458"/>
      <c r="DKB422" s="458"/>
      <c r="DKC422" s="458"/>
      <c r="DKD422" s="458"/>
      <c r="DKE422" s="458"/>
      <c r="DKF422" s="458"/>
      <c r="DKG422" s="458"/>
      <c r="DKH422" s="458"/>
      <c r="DKI422" s="458"/>
      <c r="DKJ422" s="458"/>
      <c r="DKK422" s="458"/>
      <c r="DKL422" s="458"/>
      <c r="DKM422" s="458"/>
      <c r="DKN422" s="458"/>
      <c r="DKO422" s="458"/>
      <c r="DKP422" s="458"/>
      <c r="DKQ422" s="458"/>
      <c r="DKR422" s="458"/>
      <c r="DKS422" s="458"/>
      <c r="DKT422" s="458"/>
      <c r="DKU422" s="458"/>
      <c r="DKV422" s="458"/>
      <c r="DKW422" s="458"/>
      <c r="DKX422" s="458"/>
      <c r="DKY422" s="458"/>
      <c r="DKZ422" s="458"/>
      <c r="DLA422" s="458"/>
      <c r="DLB422" s="458"/>
      <c r="DLC422" s="458"/>
      <c r="DLD422" s="458"/>
      <c r="DLE422" s="458"/>
      <c r="DLF422" s="458"/>
      <c r="DLG422" s="458"/>
      <c r="DLH422" s="458"/>
      <c r="DLI422" s="458"/>
      <c r="DLJ422" s="458"/>
      <c r="DLK422" s="458"/>
      <c r="DLL422" s="458"/>
      <c r="DLM422" s="458"/>
      <c r="DLN422" s="458"/>
      <c r="DLO422" s="458"/>
      <c r="DLP422" s="458"/>
      <c r="DLQ422" s="458"/>
      <c r="DLR422" s="458"/>
      <c r="DLS422" s="458"/>
      <c r="DLT422" s="458"/>
      <c r="DLU422" s="458"/>
      <c r="DLV422" s="458"/>
      <c r="DLW422" s="458"/>
      <c r="DLX422" s="458"/>
      <c r="DLY422" s="458"/>
      <c r="DLZ422" s="458"/>
      <c r="DMA422" s="458"/>
      <c r="DMB422" s="458"/>
      <c r="DMC422" s="458"/>
      <c r="DMD422" s="458"/>
      <c r="DME422" s="458"/>
      <c r="DMF422" s="458"/>
      <c r="DMG422" s="458"/>
      <c r="DMH422" s="458"/>
      <c r="DMI422" s="458"/>
      <c r="DMJ422" s="458"/>
      <c r="DMK422" s="458"/>
      <c r="DML422" s="458"/>
      <c r="DMM422" s="458"/>
      <c r="DMN422" s="458"/>
      <c r="DMO422" s="458"/>
      <c r="DMP422" s="458"/>
      <c r="DMQ422" s="458"/>
      <c r="DMR422" s="458"/>
      <c r="DMS422" s="458"/>
      <c r="DMT422" s="458"/>
      <c r="DMU422" s="458"/>
      <c r="DMV422" s="458"/>
      <c r="DMW422" s="458"/>
      <c r="DMX422" s="458"/>
      <c r="DMY422" s="458"/>
      <c r="DMZ422" s="458"/>
      <c r="DNA422" s="458"/>
      <c r="DNB422" s="458"/>
      <c r="DNC422" s="458"/>
      <c r="DND422" s="458"/>
      <c r="DNE422" s="458"/>
      <c r="DNF422" s="458"/>
      <c r="DNG422" s="458"/>
      <c r="DNH422" s="458"/>
      <c r="DNI422" s="458"/>
      <c r="DNJ422" s="458"/>
      <c r="DNK422" s="458"/>
      <c r="DNL422" s="458"/>
      <c r="DNM422" s="458"/>
      <c r="DNN422" s="458"/>
      <c r="DNO422" s="458"/>
      <c r="DNP422" s="458"/>
      <c r="DNQ422" s="458"/>
      <c r="DNR422" s="458"/>
      <c r="DNS422" s="458"/>
      <c r="DNT422" s="458"/>
      <c r="DNU422" s="458"/>
      <c r="DNV422" s="458"/>
      <c r="DNW422" s="458"/>
      <c r="DNX422" s="458"/>
      <c r="DNY422" s="458"/>
      <c r="DNZ422" s="458"/>
      <c r="DOA422" s="458"/>
      <c r="DOB422" s="458"/>
      <c r="DOC422" s="458"/>
      <c r="DOD422" s="458"/>
      <c r="DOE422" s="458"/>
      <c r="DOF422" s="458"/>
      <c r="DOG422" s="458"/>
      <c r="DOH422" s="458"/>
      <c r="DOI422" s="458"/>
      <c r="DOJ422" s="458"/>
      <c r="DOK422" s="458"/>
      <c r="DOL422" s="458"/>
      <c r="DOM422" s="458"/>
      <c r="DON422" s="458"/>
      <c r="DOO422" s="458"/>
      <c r="DOP422" s="458"/>
      <c r="DOQ422" s="458"/>
      <c r="DOR422" s="458"/>
      <c r="DOS422" s="458"/>
      <c r="DOT422" s="458"/>
      <c r="DOU422" s="458"/>
      <c r="DOV422" s="458"/>
      <c r="DOW422" s="458"/>
      <c r="DOX422" s="458"/>
      <c r="DOY422" s="458"/>
      <c r="DOZ422" s="458"/>
      <c r="DPA422" s="458"/>
      <c r="DPB422" s="458"/>
      <c r="DPC422" s="458"/>
      <c r="DPD422" s="458"/>
      <c r="DPE422" s="458"/>
      <c r="DPF422" s="458"/>
      <c r="DPG422" s="458"/>
      <c r="DPH422" s="458"/>
      <c r="DPI422" s="458"/>
      <c r="DPJ422" s="458"/>
      <c r="DPK422" s="458"/>
      <c r="DPL422" s="458"/>
      <c r="DPM422" s="458"/>
      <c r="DPN422" s="458"/>
      <c r="DPO422" s="458"/>
      <c r="DPP422" s="458"/>
      <c r="DPQ422" s="458"/>
      <c r="DPR422" s="458"/>
      <c r="DPS422" s="458"/>
      <c r="DPT422" s="458"/>
      <c r="DPU422" s="458"/>
      <c r="DPV422" s="458"/>
      <c r="DPW422" s="458"/>
      <c r="DPX422" s="458"/>
      <c r="DPY422" s="458"/>
      <c r="DPZ422" s="458"/>
      <c r="DQA422" s="458"/>
      <c r="DQB422" s="458"/>
      <c r="DQC422" s="458"/>
      <c r="DQD422" s="458"/>
      <c r="DQE422" s="458"/>
      <c r="DQF422" s="458"/>
      <c r="DQG422" s="458"/>
      <c r="DQH422" s="458"/>
      <c r="DQI422" s="458"/>
      <c r="DQJ422" s="458"/>
      <c r="DQK422" s="458"/>
      <c r="DQL422" s="458"/>
      <c r="DQM422" s="458"/>
      <c r="DQN422" s="458"/>
      <c r="DQO422" s="458"/>
      <c r="DQP422" s="458"/>
      <c r="DQQ422" s="458"/>
      <c r="DQR422" s="458"/>
      <c r="DQS422" s="458"/>
      <c r="DQT422" s="458"/>
      <c r="DQU422" s="458"/>
      <c r="DQV422" s="458"/>
      <c r="DQW422" s="458"/>
      <c r="DQX422" s="458"/>
      <c r="DQY422" s="458"/>
      <c r="DQZ422" s="458"/>
      <c r="DRA422" s="458"/>
      <c r="DRB422" s="458"/>
      <c r="DRC422" s="458"/>
      <c r="DRD422" s="458"/>
      <c r="DRE422" s="458"/>
      <c r="DRF422" s="458"/>
      <c r="DRG422" s="458"/>
      <c r="DRH422" s="458"/>
      <c r="DRI422" s="458"/>
      <c r="DRJ422" s="458"/>
      <c r="DRK422" s="458"/>
      <c r="DRL422" s="458"/>
      <c r="DRM422" s="458"/>
      <c r="DRN422" s="458"/>
      <c r="DRO422" s="458"/>
      <c r="DRP422" s="458"/>
      <c r="DRQ422" s="458"/>
      <c r="DRR422" s="458"/>
      <c r="DRS422" s="458"/>
      <c r="DRT422" s="458"/>
      <c r="DRU422" s="458"/>
      <c r="DRV422" s="458"/>
      <c r="DRW422" s="458"/>
      <c r="DRX422" s="458"/>
      <c r="DRY422" s="458"/>
      <c r="DRZ422" s="458"/>
      <c r="DSA422" s="458"/>
      <c r="DSB422" s="458"/>
      <c r="DSC422" s="458"/>
      <c r="DSD422" s="458"/>
      <c r="DSE422" s="458"/>
      <c r="DSF422" s="458"/>
      <c r="DSG422" s="458"/>
      <c r="DSH422" s="458"/>
      <c r="DSI422" s="458"/>
      <c r="DSJ422" s="458"/>
      <c r="DSK422" s="458"/>
      <c r="DSL422" s="458"/>
      <c r="DSM422" s="458"/>
      <c r="DSN422" s="458"/>
      <c r="DSO422" s="458"/>
      <c r="DSP422" s="458"/>
      <c r="DSQ422" s="458"/>
      <c r="DSR422" s="458"/>
      <c r="DSS422" s="458"/>
      <c r="DST422" s="458"/>
      <c r="DSU422" s="458"/>
      <c r="DSV422" s="458"/>
      <c r="DSW422" s="458"/>
      <c r="DSX422" s="458"/>
      <c r="DSY422" s="458"/>
      <c r="DSZ422" s="458"/>
      <c r="DTA422" s="458"/>
      <c r="DTB422" s="458"/>
      <c r="DTC422" s="458"/>
      <c r="DTD422" s="458"/>
      <c r="DTE422" s="458"/>
      <c r="DTF422" s="458"/>
      <c r="DTG422" s="458"/>
      <c r="DTH422" s="458"/>
      <c r="DTI422" s="458"/>
      <c r="DTJ422" s="458"/>
      <c r="DTK422" s="458"/>
      <c r="DTL422" s="458"/>
      <c r="DTM422" s="458"/>
      <c r="DTN422" s="458"/>
      <c r="DTO422" s="458"/>
      <c r="DTP422" s="458"/>
      <c r="DTQ422" s="458"/>
      <c r="DTR422" s="458"/>
      <c r="DTS422" s="458"/>
      <c r="DTT422" s="458"/>
      <c r="DTU422" s="458"/>
      <c r="DTV422" s="458"/>
      <c r="DTW422" s="458"/>
      <c r="DTX422" s="458"/>
      <c r="DTY422" s="458"/>
      <c r="DTZ422" s="458"/>
      <c r="DUA422" s="458"/>
      <c r="DUB422" s="458"/>
      <c r="DUC422" s="458"/>
      <c r="DUD422" s="458"/>
      <c r="DUE422" s="458"/>
      <c r="DUF422" s="458"/>
      <c r="DUG422" s="458"/>
      <c r="DUH422" s="458"/>
      <c r="DUI422" s="458"/>
      <c r="DUJ422" s="458"/>
      <c r="DUK422" s="458"/>
      <c r="DUL422" s="458"/>
      <c r="DUM422" s="458"/>
      <c r="DUN422" s="458"/>
      <c r="DUO422" s="458"/>
      <c r="DUP422" s="458"/>
      <c r="DUQ422" s="458"/>
      <c r="DUR422" s="458"/>
      <c r="DUS422" s="458"/>
      <c r="DUT422" s="458"/>
      <c r="DUU422" s="458"/>
      <c r="DUV422" s="458"/>
      <c r="DUW422" s="458"/>
      <c r="DUX422" s="458"/>
      <c r="DUY422" s="458"/>
      <c r="DUZ422" s="458"/>
      <c r="DVA422" s="458"/>
      <c r="DVB422" s="458"/>
      <c r="DVC422" s="458"/>
      <c r="DVD422" s="458"/>
      <c r="DVE422" s="458"/>
      <c r="DVF422" s="458"/>
      <c r="DVG422" s="458"/>
      <c r="DVH422" s="458"/>
      <c r="DVI422" s="458"/>
      <c r="DVJ422" s="458"/>
      <c r="DVK422" s="458"/>
      <c r="DVL422" s="458"/>
      <c r="DVM422" s="458"/>
      <c r="DVN422" s="458"/>
      <c r="DVO422" s="458"/>
      <c r="DVP422" s="458"/>
      <c r="DVQ422" s="458"/>
      <c r="DVR422" s="458"/>
      <c r="DVS422" s="458"/>
      <c r="DVT422" s="458"/>
      <c r="DVU422" s="458"/>
      <c r="DVV422" s="458"/>
      <c r="DVW422" s="458"/>
      <c r="DVX422" s="458"/>
      <c r="DVY422" s="458"/>
      <c r="DVZ422" s="458"/>
      <c r="DWA422" s="458"/>
      <c r="DWB422" s="458"/>
      <c r="DWC422" s="458"/>
      <c r="DWD422" s="458"/>
      <c r="DWE422" s="458"/>
      <c r="DWF422" s="458"/>
      <c r="DWG422" s="458"/>
      <c r="DWH422" s="458"/>
      <c r="DWI422" s="458"/>
      <c r="DWJ422" s="458"/>
      <c r="DWK422" s="458"/>
      <c r="DWL422" s="458"/>
      <c r="DWM422" s="458"/>
      <c r="DWN422" s="458"/>
      <c r="DWO422" s="458"/>
      <c r="DWP422" s="458"/>
      <c r="DWQ422" s="458"/>
      <c r="DWR422" s="458"/>
      <c r="DWS422" s="458"/>
      <c r="DWT422" s="458"/>
      <c r="DWU422" s="458"/>
      <c r="DWV422" s="458"/>
      <c r="DWW422" s="458"/>
      <c r="DWX422" s="458"/>
      <c r="DWY422" s="458"/>
      <c r="DWZ422" s="458"/>
      <c r="DXA422" s="458"/>
      <c r="DXB422" s="458"/>
      <c r="DXC422" s="458"/>
      <c r="DXD422" s="458"/>
      <c r="DXE422" s="458"/>
      <c r="DXF422" s="458"/>
      <c r="DXG422" s="458"/>
      <c r="DXH422" s="458"/>
      <c r="DXI422" s="458"/>
      <c r="DXJ422" s="458"/>
      <c r="DXK422" s="458"/>
      <c r="DXL422" s="458"/>
      <c r="DXM422" s="458"/>
      <c r="DXN422" s="458"/>
      <c r="DXO422" s="458"/>
      <c r="DXP422" s="458"/>
      <c r="DXQ422" s="458"/>
      <c r="DXR422" s="458"/>
      <c r="DXS422" s="458"/>
      <c r="DXT422" s="458"/>
      <c r="DXU422" s="458"/>
      <c r="DXV422" s="458"/>
      <c r="DXW422" s="458"/>
      <c r="DXX422" s="458"/>
      <c r="DXY422" s="458"/>
      <c r="DXZ422" s="458"/>
      <c r="DYA422" s="458"/>
      <c r="DYB422" s="458"/>
      <c r="DYC422" s="458"/>
      <c r="DYD422" s="458"/>
      <c r="DYE422" s="458"/>
      <c r="DYF422" s="458"/>
      <c r="DYG422" s="458"/>
      <c r="DYH422" s="458"/>
      <c r="DYI422" s="458"/>
      <c r="DYJ422" s="458"/>
      <c r="DYK422" s="458"/>
      <c r="DYL422" s="458"/>
      <c r="DYM422" s="458"/>
      <c r="DYN422" s="458"/>
      <c r="DYO422" s="458"/>
      <c r="DYP422" s="458"/>
      <c r="DYQ422" s="458"/>
      <c r="DYR422" s="458"/>
      <c r="DYS422" s="458"/>
      <c r="DYT422" s="458"/>
      <c r="DYU422" s="458"/>
      <c r="DYV422" s="458"/>
      <c r="DYW422" s="458"/>
      <c r="DYX422" s="458"/>
      <c r="DYY422" s="458"/>
      <c r="DYZ422" s="458"/>
      <c r="DZA422" s="458"/>
      <c r="DZB422" s="458"/>
      <c r="DZC422" s="458"/>
      <c r="DZD422" s="458"/>
      <c r="DZE422" s="458"/>
      <c r="DZF422" s="458"/>
      <c r="DZG422" s="458"/>
      <c r="DZH422" s="458"/>
      <c r="DZI422" s="458"/>
      <c r="DZJ422" s="458"/>
      <c r="DZK422" s="458"/>
      <c r="DZL422" s="458"/>
      <c r="DZM422" s="458"/>
      <c r="DZN422" s="458"/>
      <c r="DZO422" s="458"/>
      <c r="DZP422" s="458"/>
      <c r="DZQ422" s="458"/>
      <c r="DZR422" s="458"/>
      <c r="DZS422" s="458"/>
      <c r="DZT422" s="458"/>
      <c r="DZU422" s="458"/>
      <c r="DZV422" s="458"/>
      <c r="DZW422" s="458"/>
      <c r="DZX422" s="458"/>
      <c r="DZY422" s="458"/>
      <c r="DZZ422" s="458"/>
      <c r="EAA422" s="458"/>
      <c r="EAB422" s="458"/>
      <c r="EAC422" s="458"/>
      <c r="EAD422" s="458"/>
      <c r="EAE422" s="458"/>
      <c r="EAF422" s="458"/>
      <c r="EAG422" s="458"/>
      <c r="EAH422" s="458"/>
      <c r="EAI422" s="458"/>
      <c r="EAJ422" s="458"/>
      <c r="EAK422" s="458"/>
      <c r="EAL422" s="458"/>
      <c r="EAM422" s="458"/>
      <c r="EAN422" s="458"/>
      <c r="EAO422" s="458"/>
      <c r="EAP422" s="458"/>
      <c r="EAQ422" s="458"/>
      <c r="EAR422" s="458"/>
      <c r="EAS422" s="458"/>
      <c r="EAT422" s="458"/>
      <c r="EAU422" s="458"/>
      <c r="EAV422" s="458"/>
      <c r="EAW422" s="458"/>
      <c r="EAX422" s="458"/>
      <c r="EAY422" s="458"/>
      <c r="EAZ422" s="458"/>
      <c r="EBA422" s="458"/>
      <c r="EBB422" s="458"/>
      <c r="EBC422" s="458"/>
      <c r="EBD422" s="458"/>
      <c r="EBE422" s="458"/>
      <c r="EBF422" s="458"/>
      <c r="EBG422" s="458"/>
      <c r="EBH422" s="458"/>
      <c r="EBI422" s="458"/>
      <c r="EBJ422" s="458"/>
      <c r="EBK422" s="458"/>
      <c r="EBL422" s="458"/>
      <c r="EBM422" s="458"/>
      <c r="EBN422" s="458"/>
      <c r="EBO422" s="458"/>
      <c r="EBP422" s="458"/>
      <c r="EBQ422" s="458"/>
      <c r="EBR422" s="458"/>
      <c r="EBS422" s="458"/>
      <c r="EBT422" s="458"/>
      <c r="EBU422" s="458"/>
      <c r="EBV422" s="458"/>
      <c r="EBW422" s="458"/>
      <c r="EBX422" s="458"/>
      <c r="EBY422" s="458"/>
      <c r="EBZ422" s="458"/>
      <c r="ECA422" s="458"/>
      <c r="ECB422" s="458"/>
      <c r="ECC422" s="458"/>
      <c r="ECD422" s="458"/>
      <c r="ECE422" s="458"/>
      <c r="ECF422" s="458"/>
      <c r="ECG422" s="458"/>
      <c r="ECH422" s="458"/>
      <c r="ECI422" s="458"/>
      <c r="ECJ422" s="458"/>
      <c r="ECK422" s="458"/>
      <c r="ECL422" s="458"/>
      <c r="ECM422" s="458"/>
      <c r="ECN422" s="458"/>
      <c r="ECO422" s="458"/>
      <c r="ECP422" s="458"/>
      <c r="ECQ422" s="458"/>
      <c r="ECR422" s="458"/>
      <c r="ECS422" s="458"/>
      <c r="ECT422" s="458"/>
      <c r="ECU422" s="458"/>
      <c r="ECV422" s="458"/>
      <c r="ECW422" s="458"/>
      <c r="ECX422" s="458"/>
      <c r="ECY422" s="458"/>
      <c r="ECZ422" s="458"/>
      <c r="EDA422" s="458"/>
      <c r="EDB422" s="458"/>
      <c r="EDC422" s="458"/>
      <c r="EDD422" s="458"/>
      <c r="EDE422" s="458"/>
      <c r="EDF422" s="458"/>
      <c r="EDG422" s="458"/>
      <c r="EDH422" s="458"/>
      <c r="EDI422" s="458"/>
      <c r="EDJ422" s="458"/>
      <c r="EDK422" s="458"/>
      <c r="EDL422" s="458"/>
      <c r="EDM422" s="458"/>
      <c r="EDN422" s="458"/>
      <c r="EDO422" s="458"/>
      <c r="EDP422" s="458"/>
      <c r="EDQ422" s="458"/>
      <c r="EDR422" s="458"/>
      <c r="EDS422" s="458"/>
      <c r="EDT422" s="458"/>
      <c r="EDU422" s="458"/>
      <c r="EDV422" s="458"/>
      <c r="EDW422" s="458"/>
      <c r="EDX422" s="458"/>
      <c r="EDY422" s="458"/>
      <c r="EDZ422" s="458"/>
      <c r="EEA422" s="458"/>
      <c r="EEB422" s="458"/>
      <c r="EEC422" s="458"/>
      <c r="EED422" s="458"/>
      <c r="EEE422" s="458"/>
      <c r="EEF422" s="458"/>
      <c r="EEG422" s="458"/>
      <c r="EEH422" s="458"/>
      <c r="EEI422" s="458"/>
      <c r="EEJ422" s="458"/>
      <c r="EEK422" s="458"/>
      <c r="EEL422" s="458"/>
      <c r="EEM422" s="458"/>
      <c r="EEN422" s="458"/>
      <c r="EEO422" s="458"/>
      <c r="EEP422" s="458"/>
      <c r="EEQ422" s="458"/>
      <c r="EER422" s="458"/>
      <c r="EES422" s="458"/>
      <c r="EET422" s="458"/>
      <c r="EEU422" s="458"/>
      <c r="EEV422" s="458"/>
      <c r="EEW422" s="458"/>
      <c r="EEX422" s="458"/>
      <c r="EEY422" s="458"/>
      <c r="EEZ422" s="458"/>
      <c r="EFA422" s="458"/>
      <c r="EFB422" s="458"/>
      <c r="EFC422" s="458"/>
      <c r="EFD422" s="458"/>
      <c r="EFE422" s="458"/>
      <c r="EFF422" s="458"/>
      <c r="EFG422" s="458"/>
      <c r="EFH422" s="458"/>
      <c r="EFI422" s="458"/>
      <c r="EFJ422" s="458"/>
      <c r="EFK422" s="458"/>
      <c r="EFL422" s="458"/>
      <c r="EFM422" s="458"/>
      <c r="EFN422" s="458"/>
      <c r="EFO422" s="458"/>
      <c r="EFP422" s="458"/>
      <c r="EFQ422" s="458"/>
      <c r="EFR422" s="458"/>
      <c r="EFS422" s="458"/>
      <c r="EFT422" s="458"/>
      <c r="EFU422" s="458"/>
      <c r="EFV422" s="458"/>
      <c r="EFW422" s="458"/>
      <c r="EFX422" s="458"/>
      <c r="EFY422" s="458"/>
      <c r="EFZ422" s="458"/>
      <c r="EGA422" s="458"/>
      <c r="EGB422" s="458"/>
      <c r="EGC422" s="458"/>
      <c r="EGD422" s="458"/>
      <c r="EGE422" s="458"/>
      <c r="EGF422" s="458"/>
      <c r="EGG422" s="458"/>
      <c r="EGH422" s="458"/>
      <c r="EGI422" s="458"/>
      <c r="EGJ422" s="458"/>
      <c r="EGK422" s="458"/>
      <c r="EGL422" s="458"/>
      <c r="EGM422" s="458"/>
      <c r="EGN422" s="458"/>
      <c r="EGO422" s="458"/>
      <c r="EGP422" s="458"/>
      <c r="EGQ422" s="458"/>
      <c r="EGR422" s="458"/>
      <c r="EGS422" s="458"/>
      <c r="EGT422" s="458"/>
      <c r="EGU422" s="458"/>
      <c r="EGV422" s="458"/>
      <c r="EGW422" s="458"/>
      <c r="EGX422" s="458"/>
      <c r="EGY422" s="458"/>
      <c r="EGZ422" s="458"/>
      <c r="EHA422" s="458"/>
      <c r="EHB422" s="458"/>
      <c r="EHC422" s="458"/>
      <c r="EHD422" s="458"/>
      <c r="EHE422" s="458"/>
      <c r="EHF422" s="458"/>
      <c r="EHG422" s="458"/>
      <c r="EHH422" s="458"/>
      <c r="EHI422" s="458"/>
      <c r="EHJ422" s="458"/>
      <c r="EHK422" s="458"/>
      <c r="EHL422" s="458"/>
      <c r="EHM422" s="458"/>
      <c r="EHN422" s="458"/>
      <c r="EHO422" s="458"/>
      <c r="EHP422" s="458"/>
      <c r="EHQ422" s="458"/>
      <c r="EHR422" s="458"/>
      <c r="EHS422" s="458"/>
      <c r="EHT422" s="458"/>
      <c r="EHU422" s="458"/>
      <c r="EHV422" s="458"/>
      <c r="EHW422" s="458"/>
      <c r="EHX422" s="458"/>
      <c r="EHY422" s="458"/>
      <c r="EHZ422" s="458"/>
      <c r="EIA422" s="458"/>
      <c r="EIB422" s="458"/>
      <c r="EIC422" s="458"/>
      <c r="EID422" s="458"/>
      <c r="EIE422" s="458"/>
      <c r="EIF422" s="458"/>
      <c r="EIG422" s="458"/>
      <c r="EIH422" s="458"/>
      <c r="EII422" s="458"/>
      <c r="EIJ422" s="458"/>
      <c r="EIK422" s="458"/>
      <c r="EIL422" s="458"/>
      <c r="EIM422" s="458"/>
      <c r="EIN422" s="458"/>
      <c r="EIO422" s="458"/>
      <c r="EIP422" s="458"/>
      <c r="EIQ422" s="458"/>
      <c r="EIR422" s="458"/>
      <c r="EIS422" s="458"/>
      <c r="EIT422" s="458"/>
      <c r="EIU422" s="458"/>
      <c r="EIV422" s="458"/>
      <c r="EIW422" s="458"/>
      <c r="EIX422" s="458"/>
      <c r="EIY422" s="458"/>
      <c r="EIZ422" s="458"/>
      <c r="EJA422" s="458"/>
      <c r="EJB422" s="458"/>
      <c r="EJC422" s="458"/>
      <c r="EJD422" s="458"/>
      <c r="EJE422" s="458"/>
      <c r="EJF422" s="458"/>
      <c r="EJG422" s="458"/>
      <c r="EJH422" s="458"/>
      <c r="EJI422" s="458"/>
      <c r="EJJ422" s="458"/>
      <c r="EJK422" s="458"/>
      <c r="EJL422" s="458"/>
      <c r="EJM422" s="458"/>
      <c r="EJN422" s="458"/>
      <c r="EJO422" s="458"/>
      <c r="EJP422" s="458"/>
      <c r="EJQ422" s="458"/>
      <c r="EJR422" s="458"/>
      <c r="EJS422" s="458"/>
      <c r="EJT422" s="458"/>
      <c r="EJU422" s="458"/>
      <c r="EJV422" s="458"/>
      <c r="EJW422" s="458"/>
      <c r="EJX422" s="458"/>
      <c r="EJY422" s="458"/>
      <c r="EJZ422" s="458"/>
      <c r="EKA422" s="458"/>
      <c r="EKB422" s="458"/>
      <c r="EKC422" s="458"/>
      <c r="EKD422" s="458"/>
      <c r="EKE422" s="458"/>
      <c r="EKF422" s="458"/>
      <c r="EKG422" s="458"/>
      <c r="EKH422" s="458"/>
      <c r="EKI422" s="458"/>
      <c r="EKJ422" s="458"/>
      <c r="EKK422" s="458"/>
      <c r="EKL422" s="458"/>
      <c r="EKM422" s="458"/>
      <c r="EKN422" s="458"/>
      <c r="EKO422" s="458"/>
      <c r="EKP422" s="458"/>
      <c r="EKQ422" s="458"/>
      <c r="EKR422" s="458"/>
      <c r="EKS422" s="458"/>
      <c r="EKT422" s="458"/>
      <c r="EKU422" s="458"/>
      <c r="EKV422" s="458"/>
      <c r="EKW422" s="458"/>
      <c r="EKX422" s="458"/>
      <c r="EKY422" s="458"/>
      <c r="EKZ422" s="458"/>
      <c r="ELA422" s="458"/>
      <c r="ELB422" s="458"/>
      <c r="ELC422" s="458"/>
      <c r="ELD422" s="458"/>
      <c r="ELE422" s="458"/>
      <c r="ELF422" s="458"/>
      <c r="ELG422" s="458"/>
      <c r="ELH422" s="458"/>
      <c r="ELI422" s="458"/>
      <c r="ELJ422" s="458"/>
      <c r="ELK422" s="458"/>
      <c r="ELL422" s="458"/>
      <c r="ELM422" s="458"/>
      <c r="ELN422" s="458"/>
      <c r="ELO422" s="458"/>
      <c r="ELP422" s="458"/>
      <c r="ELQ422" s="458"/>
      <c r="ELR422" s="458"/>
      <c r="ELS422" s="458"/>
      <c r="ELT422" s="458"/>
      <c r="ELU422" s="458"/>
      <c r="ELV422" s="458"/>
      <c r="ELW422" s="458"/>
      <c r="ELX422" s="458"/>
      <c r="ELY422" s="458"/>
      <c r="ELZ422" s="458"/>
      <c r="EMA422" s="458"/>
      <c r="EMB422" s="458"/>
      <c r="EMC422" s="458"/>
      <c r="EMD422" s="458"/>
      <c r="EME422" s="458"/>
      <c r="EMF422" s="458"/>
      <c r="EMG422" s="458"/>
      <c r="EMH422" s="458"/>
      <c r="EMI422" s="458"/>
      <c r="EMJ422" s="458"/>
      <c r="EMK422" s="458"/>
      <c r="EML422" s="458"/>
      <c r="EMM422" s="458"/>
      <c r="EMN422" s="458"/>
      <c r="EMO422" s="458"/>
      <c r="EMP422" s="458"/>
      <c r="EMQ422" s="458"/>
      <c r="EMR422" s="458"/>
      <c r="EMS422" s="458"/>
      <c r="EMT422" s="458"/>
      <c r="EMU422" s="458"/>
      <c r="EMV422" s="458"/>
      <c r="EMW422" s="458"/>
      <c r="EMX422" s="458"/>
      <c r="EMY422" s="458"/>
      <c r="EMZ422" s="458"/>
      <c r="ENA422" s="458"/>
      <c r="ENB422" s="458"/>
      <c r="ENC422" s="458"/>
      <c r="END422" s="458"/>
      <c r="ENE422" s="458"/>
      <c r="ENF422" s="458"/>
      <c r="ENG422" s="458"/>
      <c r="ENH422" s="458"/>
      <c r="ENI422" s="458"/>
      <c r="ENJ422" s="458"/>
      <c r="ENK422" s="458"/>
      <c r="ENL422" s="458"/>
      <c r="ENM422" s="458"/>
      <c r="ENN422" s="458"/>
      <c r="ENO422" s="458"/>
      <c r="ENP422" s="458"/>
      <c r="ENQ422" s="458"/>
      <c r="ENR422" s="458"/>
      <c r="ENS422" s="458"/>
      <c r="ENT422" s="458"/>
      <c r="ENU422" s="458"/>
      <c r="ENV422" s="458"/>
      <c r="ENW422" s="458"/>
      <c r="ENX422" s="458"/>
      <c r="ENY422" s="458"/>
      <c r="ENZ422" s="458"/>
      <c r="EOA422" s="458"/>
      <c r="EOB422" s="458"/>
      <c r="EOC422" s="458"/>
      <c r="EOD422" s="458"/>
      <c r="EOE422" s="458"/>
      <c r="EOF422" s="458"/>
      <c r="EOG422" s="458"/>
      <c r="EOH422" s="458"/>
      <c r="EOI422" s="458"/>
      <c r="EOJ422" s="458"/>
      <c r="EOK422" s="458"/>
      <c r="EOL422" s="458"/>
      <c r="EOM422" s="458"/>
      <c r="EON422" s="458"/>
      <c r="EOO422" s="458"/>
      <c r="EOP422" s="458"/>
      <c r="EOQ422" s="458"/>
      <c r="EOR422" s="458"/>
      <c r="EOS422" s="458"/>
      <c r="EOT422" s="458"/>
      <c r="EOU422" s="458"/>
      <c r="EOV422" s="458"/>
      <c r="EOW422" s="458"/>
      <c r="EOX422" s="458"/>
      <c r="EOY422" s="458"/>
      <c r="EOZ422" s="458"/>
      <c r="EPA422" s="458"/>
      <c r="EPB422" s="458"/>
      <c r="EPC422" s="458"/>
      <c r="EPD422" s="458"/>
      <c r="EPE422" s="458"/>
      <c r="EPF422" s="458"/>
      <c r="EPG422" s="458"/>
      <c r="EPH422" s="458"/>
      <c r="EPI422" s="458"/>
      <c r="EPJ422" s="458"/>
      <c r="EPK422" s="458"/>
      <c r="EPL422" s="458"/>
      <c r="EPM422" s="458"/>
      <c r="EPN422" s="458"/>
      <c r="EPO422" s="458"/>
      <c r="EPP422" s="458"/>
      <c r="EPQ422" s="458"/>
      <c r="EPR422" s="458"/>
      <c r="EPS422" s="458"/>
      <c r="EPT422" s="458"/>
      <c r="EPU422" s="458"/>
      <c r="EPV422" s="458"/>
      <c r="EPW422" s="458"/>
      <c r="EPX422" s="458"/>
      <c r="EPY422" s="458"/>
      <c r="EPZ422" s="458"/>
      <c r="EQA422" s="458"/>
      <c r="EQB422" s="458"/>
      <c r="EQC422" s="458"/>
      <c r="EQD422" s="458"/>
      <c r="EQE422" s="458"/>
      <c r="EQF422" s="458"/>
      <c r="EQG422" s="458"/>
      <c r="EQH422" s="458"/>
      <c r="EQI422" s="458"/>
      <c r="EQJ422" s="458"/>
      <c r="EQK422" s="458"/>
      <c r="EQL422" s="458"/>
      <c r="EQM422" s="458"/>
      <c r="EQN422" s="458"/>
      <c r="EQO422" s="458"/>
      <c r="EQP422" s="458"/>
      <c r="EQQ422" s="458"/>
      <c r="EQR422" s="458"/>
      <c r="EQS422" s="458"/>
      <c r="EQT422" s="458"/>
      <c r="EQU422" s="458"/>
      <c r="EQV422" s="458"/>
      <c r="EQW422" s="458"/>
      <c r="EQX422" s="458"/>
      <c r="EQY422" s="458"/>
      <c r="EQZ422" s="458"/>
      <c r="ERA422" s="458"/>
      <c r="ERB422" s="458"/>
      <c r="ERC422" s="458"/>
      <c r="ERD422" s="458"/>
      <c r="ERE422" s="458"/>
      <c r="ERF422" s="458"/>
      <c r="ERG422" s="458"/>
      <c r="ERH422" s="458"/>
      <c r="ERI422" s="458"/>
      <c r="ERJ422" s="458"/>
      <c r="ERK422" s="458"/>
      <c r="ERL422" s="458"/>
      <c r="ERM422" s="458"/>
      <c r="ERN422" s="458"/>
      <c r="ERO422" s="458"/>
      <c r="ERP422" s="458"/>
      <c r="ERQ422" s="458"/>
      <c r="ERR422" s="458"/>
      <c r="ERS422" s="458"/>
      <c r="ERT422" s="458"/>
      <c r="ERU422" s="458"/>
      <c r="ERV422" s="458"/>
      <c r="ERW422" s="458"/>
      <c r="ERX422" s="458"/>
      <c r="ERY422" s="458"/>
      <c r="ERZ422" s="458"/>
      <c r="ESA422" s="458"/>
      <c r="ESB422" s="458"/>
      <c r="ESC422" s="458"/>
      <c r="ESD422" s="458"/>
      <c r="ESE422" s="458"/>
      <c r="ESF422" s="458"/>
      <c r="ESG422" s="458"/>
      <c r="ESH422" s="458"/>
      <c r="ESI422" s="458"/>
      <c r="ESJ422" s="458"/>
      <c r="ESK422" s="458"/>
      <c r="ESL422" s="458"/>
      <c r="ESM422" s="458"/>
      <c r="ESN422" s="458"/>
      <c r="ESO422" s="458"/>
      <c r="ESP422" s="458"/>
      <c r="ESQ422" s="458"/>
      <c r="ESR422" s="458"/>
      <c r="ESS422" s="458"/>
      <c r="EST422" s="458"/>
      <c r="ESU422" s="458"/>
      <c r="ESV422" s="458"/>
      <c r="ESW422" s="458"/>
      <c r="ESX422" s="458"/>
      <c r="ESY422" s="458"/>
      <c r="ESZ422" s="458"/>
      <c r="ETA422" s="458"/>
      <c r="ETB422" s="458"/>
      <c r="ETC422" s="458"/>
      <c r="ETD422" s="458"/>
      <c r="ETE422" s="458"/>
      <c r="ETF422" s="458"/>
      <c r="ETG422" s="458"/>
      <c r="ETH422" s="458"/>
      <c r="ETI422" s="458"/>
      <c r="ETJ422" s="458"/>
      <c r="ETK422" s="458"/>
      <c r="ETL422" s="458"/>
      <c r="ETM422" s="458"/>
      <c r="ETN422" s="458"/>
      <c r="ETO422" s="458"/>
      <c r="ETP422" s="458"/>
      <c r="ETQ422" s="458"/>
      <c r="ETR422" s="458"/>
      <c r="ETS422" s="458"/>
      <c r="ETT422" s="458"/>
      <c r="ETU422" s="458"/>
      <c r="ETV422" s="458"/>
      <c r="ETW422" s="458"/>
      <c r="ETX422" s="458"/>
      <c r="ETY422" s="458"/>
      <c r="ETZ422" s="458"/>
      <c r="EUA422" s="458"/>
      <c r="EUB422" s="458"/>
      <c r="EUC422" s="458"/>
      <c r="EUD422" s="458"/>
      <c r="EUE422" s="458"/>
      <c r="EUF422" s="458"/>
      <c r="EUG422" s="458"/>
      <c r="EUH422" s="458"/>
      <c r="EUI422" s="458"/>
      <c r="EUJ422" s="458"/>
      <c r="EUK422" s="458"/>
      <c r="EUL422" s="458"/>
      <c r="EUM422" s="458"/>
      <c r="EUN422" s="458"/>
      <c r="EUO422" s="458"/>
      <c r="EUP422" s="458"/>
      <c r="EUQ422" s="458"/>
      <c r="EUR422" s="458"/>
      <c r="EUS422" s="458"/>
      <c r="EUT422" s="458"/>
      <c r="EUU422" s="458"/>
      <c r="EUV422" s="458"/>
      <c r="EUW422" s="458"/>
      <c r="EUX422" s="458"/>
      <c r="EUY422" s="458"/>
      <c r="EUZ422" s="458"/>
      <c r="EVA422" s="458"/>
      <c r="EVB422" s="458"/>
      <c r="EVC422" s="458"/>
      <c r="EVD422" s="458"/>
      <c r="EVE422" s="458"/>
      <c r="EVF422" s="458"/>
      <c r="EVG422" s="458"/>
      <c r="EVH422" s="458"/>
      <c r="EVI422" s="458"/>
      <c r="EVJ422" s="458"/>
      <c r="EVK422" s="458"/>
      <c r="EVL422" s="458"/>
      <c r="EVM422" s="458"/>
      <c r="EVN422" s="458"/>
      <c r="EVO422" s="458"/>
      <c r="EVP422" s="458"/>
      <c r="EVQ422" s="458"/>
      <c r="EVR422" s="458"/>
      <c r="EVS422" s="458"/>
      <c r="EVT422" s="458"/>
      <c r="EVU422" s="458"/>
      <c r="EVV422" s="458"/>
      <c r="EVW422" s="458"/>
      <c r="EVX422" s="458"/>
      <c r="EVY422" s="458"/>
      <c r="EVZ422" s="458"/>
      <c r="EWA422" s="458"/>
      <c r="EWB422" s="458"/>
      <c r="EWC422" s="458"/>
      <c r="EWD422" s="458"/>
      <c r="EWE422" s="458"/>
      <c r="EWF422" s="458"/>
      <c r="EWG422" s="458"/>
      <c r="EWH422" s="458"/>
      <c r="EWI422" s="458"/>
      <c r="EWJ422" s="458"/>
      <c r="EWK422" s="458"/>
      <c r="EWL422" s="458"/>
      <c r="EWM422" s="458"/>
      <c r="EWN422" s="458"/>
      <c r="EWO422" s="458"/>
      <c r="EWP422" s="458"/>
      <c r="EWQ422" s="458"/>
      <c r="EWR422" s="458"/>
      <c r="EWS422" s="458"/>
      <c r="EWT422" s="458"/>
      <c r="EWU422" s="458"/>
      <c r="EWV422" s="458"/>
      <c r="EWW422" s="458"/>
      <c r="EWX422" s="458"/>
      <c r="EWY422" s="458"/>
      <c r="EWZ422" s="458"/>
      <c r="EXA422" s="458"/>
      <c r="EXB422" s="458"/>
      <c r="EXC422" s="458"/>
      <c r="EXD422" s="458"/>
      <c r="EXE422" s="458"/>
      <c r="EXF422" s="458"/>
      <c r="EXG422" s="458"/>
      <c r="EXH422" s="458"/>
      <c r="EXI422" s="458"/>
      <c r="EXJ422" s="458"/>
      <c r="EXK422" s="458"/>
      <c r="EXL422" s="458"/>
      <c r="EXM422" s="458"/>
      <c r="EXN422" s="458"/>
      <c r="EXO422" s="458"/>
      <c r="EXP422" s="458"/>
      <c r="EXQ422" s="458"/>
      <c r="EXR422" s="458"/>
      <c r="EXS422" s="458"/>
      <c r="EXT422" s="458"/>
      <c r="EXU422" s="458"/>
      <c r="EXV422" s="458"/>
      <c r="EXW422" s="458"/>
      <c r="EXX422" s="458"/>
      <c r="EXY422" s="458"/>
      <c r="EXZ422" s="458"/>
      <c r="EYA422" s="458"/>
      <c r="EYB422" s="458"/>
      <c r="EYC422" s="458"/>
      <c r="EYD422" s="458"/>
      <c r="EYE422" s="458"/>
      <c r="EYF422" s="458"/>
      <c r="EYG422" s="458"/>
      <c r="EYH422" s="458"/>
      <c r="EYI422" s="458"/>
      <c r="EYJ422" s="458"/>
      <c r="EYK422" s="458"/>
      <c r="EYL422" s="458"/>
      <c r="EYM422" s="458"/>
      <c r="EYN422" s="458"/>
      <c r="EYO422" s="458"/>
      <c r="EYP422" s="458"/>
      <c r="EYQ422" s="458"/>
      <c r="EYR422" s="458"/>
      <c r="EYS422" s="458"/>
      <c r="EYT422" s="458"/>
      <c r="EYU422" s="458"/>
      <c r="EYV422" s="458"/>
      <c r="EYW422" s="458"/>
      <c r="EYX422" s="458"/>
      <c r="EYY422" s="458"/>
      <c r="EYZ422" s="458"/>
      <c r="EZA422" s="458"/>
      <c r="EZB422" s="458"/>
      <c r="EZC422" s="458"/>
      <c r="EZD422" s="458"/>
      <c r="EZE422" s="458"/>
      <c r="EZF422" s="458"/>
      <c r="EZG422" s="458"/>
      <c r="EZH422" s="458"/>
      <c r="EZI422" s="458"/>
      <c r="EZJ422" s="458"/>
      <c r="EZK422" s="458"/>
      <c r="EZL422" s="458"/>
      <c r="EZM422" s="458"/>
      <c r="EZN422" s="458"/>
      <c r="EZO422" s="458"/>
      <c r="EZP422" s="458"/>
      <c r="EZQ422" s="458"/>
      <c r="EZR422" s="458"/>
      <c r="EZS422" s="458"/>
      <c r="EZT422" s="458"/>
      <c r="EZU422" s="458"/>
      <c r="EZV422" s="458"/>
      <c r="EZW422" s="458"/>
      <c r="EZX422" s="458"/>
      <c r="EZY422" s="458"/>
      <c r="EZZ422" s="458"/>
      <c r="FAA422" s="458"/>
      <c r="FAB422" s="458"/>
      <c r="FAC422" s="458"/>
      <c r="FAD422" s="458"/>
      <c r="FAE422" s="458"/>
      <c r="FAF422" s="458"/>
      <c r="FAG422" s="458"/>
      <c r="FAH422" s="458"/>
      <c r="FAI422" s="458"/>
      <c r="FAJ422" s="458"/>
      <c r="FAK422" s="458"/>
      <c r="FAL422" s="458"/>
      <c r="FAM422" s="458"/>
      <c r="FAN422" s="458"/>
      <c r="FAO422" s="458"/>
      <c r="FAP422" s="458"/>
      <c r="FAQ422" s="458"/>
      <c r="FAR422" s="458"/>
      <c r="FAS422" s="458"/>
      <c r="FAT422" s="458"/>
      <c r="FAU422" s="458"/>
      <c r="FAV422" s="458"/>
      <c r="FAW422" s="458"/>
      <c r="FAX422" s="458"/>
      <c r="FAY422" s="458"/>
      <c r="FAZ422" s="458"/>
      <c r="FBA422" s="458"/>
      <c r="FBB422" s="458"/>
      <c r="FBC422" s="458"/>
      <c r="FBD422" s="458"/>
      <c r="FBE422" s="458"/>
      <c r="FBF422" s="458"/>
      <c r="FBG422" s="458"/>
      <c r="FBH422" s="458"/>
      <c r="FBI422" s="458"/>
      <c r="FBJ422" s="458"/>
      <c r="FBK422" s="458"/>
      <c r="FBL422" s="458"/>
      <c r="FBM422" s="458"/>
      <c r="FBN422" s="458"/>
      <c r="FBO422" s="458"/>
      <c r="FBP422" s="458"/>
      <c r="FBQ422" s="458"/>
      <c r="FBR422" s="458"/>
      <c r="FBS422" s="458"/>
      <c r="FBT422" s="458"/>
      <c r="FBU422" s="458"/>
      <c r="FBV422" s="458"/>
      <c r="FBW422" s="458"/>
      <c r="FBX422" s="458"/>
      <c r="FBY422" s="458"/>
      <c r="FBZ422" s="458"/>
      <c r="FCA422" s="458"/>
      <c r="FCB422" s="458"/>
      <c r="FCC422" s="458"/>
      <c r="FCD422" s="458"/>
      <c r="FCE422" s="458"/>
      <c r="FCF422" s="458"/>
      <c r="FCG422" s="458"/>
      <c r="FCH422" s="458"/>
      <c r="FCI422" s="458"/>
      <c r="FCJ422" s="458"/>
      <c r="FCK422" s="458"/>
      <c r="FCL422" s="458"/>
      <c r="FCM422" s="458"/>
      <c r="FCN422" s="458"/>
      <c r="FCO422" s="458"/>
      <c r="FCP422" s="458"/>
      <c r="FCQ422" s="458"/>
      <c r="FCR422" s="458"/>
      <c r="FCS422" s="458"/>
      <c r="FCT422" s="458"/>
      <c r="FCU422" s="458"/>
      <c r="FCV422" s="458"/>
      <c r="FCW422" s="458"/>
      <c r="FCX422" s="458"/>
      <c r="FCY422" s="458"/>
      <c r="FCZ422" s="458"/>
      <c r="FDA422" s="458"/>
      <c r="FDB422" s="458"/>
      <c r="FDC422" s="458"/>
      <c r="FDD422" s="458"/>
      <c r="FDE422" s="458"/>
      <c r="FDF422" s="458"/>
      <c r="FDG422" s="458"/>
      <c r="FDH422" s="458"/>
      <c r="FDI422" s="458"/>
      <c r="FDJ422" s="458"/>
      <c r="FDK422" s="458"/>
      <c r="FDL422" s="458"/>
      <c r="FDM422" s="458"/>
      <c r="FDN422" s="458"/>
      <c r="FDO422" s="458"/>
      <c r="FDP422" s="458"/>
      <c r="FDQ422" s="458"/>
      <c r="FDR422" s="458"/>
      <c r="FDS422" s="458"/>
      <c r="FDT422" s="458"/>
      <c r="FDU422" s="458"/>
      <c r="FDV422" s="458"/>
      <c r="FDW422" s="458"/>
      <c r="FDX422" s="458"/>
      <c r="FDY422" s="458"/>
      <c r="FDZ422" s="458"/>
      <c r="FEA422" s="458"/>
      <c r="FEB422" s="458"/>
      <c r="FEC422" s="458"/>
      <c r="FED422" s="458"/>
      <c r="FEE422" s="458"/>
      <c r="FEF422" s="458"/>
      <c r="FEG422" s="458"/>
      <c r="FEH422" s="458"/>
      <c r="FEI422" s="458"/>
      <c r="FEJ422" s="458"/>
      <c r="FEK422" s="458"/>
      <c r="FEL422" s="458"/>
      <c r="FEM422" s="458"/>
      <c r="FEN422" s="458"/>
      <c r="FEO422" s="458"/>
      <c r="FEP422" s="458"/>
      <c r="FEQ422" s="458"/>
      <c r="FER422" s="458"/>
      <c r="FES422" s="458"/>
      <c r="FET422" s="458"/>
      <c r="FEU422" s="458"/>
      <c r="FEV422" s="458"/>
      <c r="FEW422" s="458"/>
      <c r="FEX422" s="458"/>
      <c r="FEY422" s="458"/>
      <c r="FEZ422" s="458"/>
      <c r="FFA422" s="458"/>
      <c r="FFB422" s="458"/>
      <c r="FFC422" s="458"/>
      <c r="FFD422" s="458"/>
      <c r="FFE422" s="458"/>
      <c r="FFF422" s="458"/>
      <c r="FFG422" s="458"/>
      <c r="FFH422" s="458"/>
      <c r="FFI422" s="458"/>
      <c r="FFJ422" s="458"/>
      <c r="FFK422" s="458"/>
      <c r="FFL422" s="458"/>
      <c r="FFM422" s="458"/>
      <c r="FFN422" s="458"/>
      <c r="FFO422" s="458"/>
      <c r="FFP422" s="458"/>
      <c r="FFQ422" s="458"/>
      <c r="FFR422" s="458"/>
      <c r="FFS422" s="458"/>
      <c r="FFT422" s="458"/>
      <c r="FFU422" s="458"/>
      <c r="FFV422" s="458"/>
      <c r="FFW422" s="458"/>
      <c r="FFX422" s="458"/>
      <c r="FFY422" s="458"/>
      <c r="FFZ422" s="458"/>
      <c r="FGA422" s="458"/>
      <c r="FGB422" s="458"/>
      <c r="FGC422" s="458"/>
      <c r="FGD422" s="458"/>
      <c r="FGE422" s="458"/>
      <c r="FGF422" s="458"/>
      <c r="FGG422" s="458"/>
      <c r="FGH422" s="458"/>
      <c r="FGI422" s="458"/>
      <c r="FGJ422" s="458"/>
      <c r="FGK422" s="458"/>
      <c r="FGL422" s="458"/>
      <c r="FGM422" s="458"/>
      <c r="FGN422" s="458"/>
      <c r="FGO422" s="458"/>
      <c r="FGP422" s="458"/>
      <c r="FGQ422" s="458"/>
      <c r="FGR422" s="458"/>
      <c r="FGS422" s="458"/>
      <c r="FGT422" s="458"/>
      <c r="FGU422" s="458"/>
      <c r="FGV422" s="458"/>
      <c r="FGW422" s="458"/>
      <c r="FGX422" s="458"/>
      <c r="FGY422" s="458"/>
      <c r="FGZ422" s="458"/>
      <c r="FHA422" s="458"/>
      <c r="FHB422" s="458"/>
      <c r="FHC422" s="458"/>
      <c r="FHD422" s="458"/>
      <c r="FHE422" s="458"/>
      <c r="FHF422" s="458"/>
      <c r="FHG422" s="458"/>
      <c r="FHH422" s="458"/>
      <c r="FHI422" s="458"/>
      <c r="FHJ422" s="458"/>
      <c r="FHK422" s="458"/>
      <c r="FHL422" s="458"/>
      <c r="FHM422" s="458"/>
      <c r="FHN422" s="458"/>
      <c r="FHO422" s="458"/>
      <c r="FHP422" s="458"/>
      <c r="FHQ422" s="458"/>
      <c r="FHR422" s="458"/>
      <c r="FHS422" s="458"/>
      <c r="FHT422" s="458"/>
      <c r="FHU422" s="458"/>
      <c r="FHV422" s="458"/>
      <c r="FHW422" s="458"/>
      <c r="FHX422" s="458"/>
      <c r="FHY422" s="458"/>
      <c r="FHZ422" s="458"/>
      <c r="FIA422" s="458"/>
      <c r="FIB422" s="458"/>
      <c r="FIC422" s="458"/>
      <c r="FID422" s="458"/>
      <c r="FIE422" s="458"/>
      <c r="FIF422" s="458"/>
      <c r="FIG422" s="458"/>
      <c r="FIH422" s="458"/>
      <c r="FII422" s="458"/>
      <c r="FIJ422" s="458"/>
      <c r="FIK422" s="458"/>
      <c r="FIL422" s="458"/>
      <c r="FIM422" s="458"/>
      <c r="FIN422" s="458"/>
      <c r="FIO422" s="458"/>
      <c r="FIP422" s="458"/>
      <c r="FIQ422" s="458"/>
      <c r="FIR422" s="458"/>
      <c r="FIS422" s="458"/>
      <c r="FIT422" s="458"/>
      <c r="FIU422" s="458"/>
      <c r="FIV422" s="458"/>
      <c r="FIW422" s="458"/>
      <c r="FIX422" s="458"/>
      <c r="FIY422" s="458"/>
      <c r="FIZ422" s="458"/>
      <c r="FJA422" s="458"/>
      <c r="FJB422" s="458"/>
      <c r="FJC422" s="458"/>
      <c r="FJD422" s="458"/>
      <c r="FJE422" s="458"/>
      <c r="FJF422" s="458"/>
      <c r="FJG422" s="458"/>
      <c r="FJH422" s="458"/>
      <c r="FJI422" s="458"/>
      <c r="FJJ422" s="458"/>
      <c r="FJK422" s="458"/>
      <c r="FJL422" s="458"/>
      <c r="FJM422" s="458"/>
      <c r="FJN422" s="458"/>
      <c r="FJO422" s="458"/>
      <c r="FJP422" s="458"/>
      <c r="FJQ422" s="458"/>
      <c r="FJR422" s="458"/>
      <c r="FJS422" s="458"/>
      <c r="FJT422" s="458"/>
      <c r="FJU422" s="458"/>
      <c r="FJV422" s="458"/>
      <c r="FJW422" s="458"/>
      <c r="FJX422" s="458"/>
      <c r="FJY422" s="458"/>
      <c r="FJZ422" s="458"/>
      <c r="FKA422" s="458"/>
      <c r="FKB422" s="458"/>
      <c r="FKC422" s="458"/>
      <c r="FKD422" s="458"/>
      <c r="FKE422" s="458"/>
      <c r="FKF422" s="458"/>
      <c r="FKG422" s="458"/>
      <c r="FKH422" s="458"/>
      <c r="FKI422" s="458"/>
      <c r="FKJ422" s="458"/>
      <c r="FKK422" s="458"/>
      <c r="FKL422" s="458"/>
      <c r="FKM422" s="458"/>
      <c r="FKN422" s="458"/>
      <c r="FKO422" s="458"/>
      <c r="FKP422" s="458"/>
      <c r="FKQ422" s="458"/>
      <c r="FKR422" s="458"/>
      <c r="FKS422" s="458"/>
      <c r="FKT422" s="458"/>
      <c r="FKU422" s="458"/>
      <c r="FKV422" s="458"/>
      <c r="FKW422" s="458"/>
      <c r="FKX422" s="458"/>
      <c r="FKY422" s="458"/>
      <c r="FKZ422" s="458"/>
      <c r="FLA422" s="458"/>
      <c r="FLB422" s="458"/>
      <c r="FLC422" s="458"/>
      <c r="FLD422" s="458"/>
      <c r="FLE422" s="458"/>
      <c r="FLF422" s="458"/>
      <c r="FLG422" s="458"/>
      <c r="FLH422" s="458"/>
      <c r="FLI422" s="458"/>
      <c r="FLJ422" s="458"/>
      <c r="FLK422" s="458"/>
      <c r="FLL422" s="458"/>
      <c r="FLM422" s="458"/>
      <c r="FLN422" s="458"/>
      <c r="FLO422" s="458"/>
      <c r="FLP422" s="458"/>
      <c r="FLQ422" s="458"/>
      <c r="FLR422" s="458"/>
      <c r="FLS422" s="458"/>
      <c r="FLT422" s="458"/>
      <c r="FLU422" s="458"/>
      <c r="FLV422" s="458"/>
      <c r="FLW422" s="458"/>
      <c r="FLX422" s="458"/>
      <c r="FLY422" s="458"/>
      <c r="FLZ422" s="458"/>
      <c r="FMA422" s="458"/>
      <c r="FMB422" s="458"/>
      <c r="FMC422" s="458"/>
      <c r="FMD422" s="458"/>
      <c r="FME422" s="458"/>
      <c r="FMF422" s="458"/>
      <c r="FMG422" s="458"/>
      <c r="FMH422" s="458"/>
      <c r="FMI422" s="458"/>
      <c r="FMJ422" s="458"/>
      <c r="FMK422" s="458"/>
      <c r="FML422" s="458"/>
      <c r="FMM422" s="458"/>
      <c r="FMN422" s="458"/>
      <c r="FMO422" s="458"/>
      <c r="FMP422" s="458"/>
      <c r="FMQ422" s="458"/>
      <c r="FMR422" s="458"/>
      <c r="FMS422" s="458"/>
      <c r="FMT422" s="458"/>
      <c r="FMU422" s="458"/>
      <c r="FMV422" s="458"/>
      <c r="FMW422" s="458"/>
      <c r="FMX422" s="458"/>
      <c r="FMY422" s="458"/>
      <c r="FMZ422" s="458"/>
      <c r="FNA422" s="458"/>
      <c r="FNB422" s="458"/>
      <c r="FNC422" s="458"/>
      <c r="FND422" s="458"/>
      <c r="FNE422" s="458"/>
      <c r="FNF422" s="458"/>
      <c r="FNG422" s="458"/>
      <c r="FNH422" s="458"/>
      <c r="FNI422" s="458"/>
      <c r="FNJ422" s="458"/>
      <c r="FNK422" s="458"/>
      <c r="FNL422" s="458"/>
      <c r="FNM422" s="458"/>
      <c r="FNN422" s="458"/>
      <c r="FNO422" s="458"/>
      <c r="FNP422" s="458"/>
      <c r="FNQ422" s="458"/>
      <c r="FNR422" s="458"/>
      <c r="FNS422" s="458"/>
      <c r="FNT422" s="458"/>
      <c r="FNU422" s="458"/>
      <c r="FNV422" s="458"/>
      <c r="FNW422" s="458"/>
      <c r="FNX422" s="458"/>
      <c r="FNY422" s="458"/>
      <c r="FNZ422" s="458"/>
      <c r="FOA422" s="458"/>
      <c r="FOB422" s="458"/>
      <c r="FOC422" s="458"/>
      <c r="FOD422" s="458"/>
      <c r="FOE422" s="458"/>
      <c r="FOF422" s="458"/>
      <c r="FOG422" s="458"/>
      <c r="FOH422" s="458"/>
      <c r="FOI422" s="458"/>
      <c r="FOJ422" s="458"/>
      <c r="FOK422" s="458"/>
      <c r="FOL422" s="458"/>
      <c r="FOM422" s="458"/>
      <c r="FON422" s="458"/>
      <c r="FOO422" s="458"/>
      <c r="FOP422" s="458"/>
      <c r="FOQ422" s="458"/>
      <c r="FOR422" s="458"/>
      <c r="FOS422" s="458"/>
      <c r="FOT422" s="458"/>
      <c r="FOU422" s="458"/>
      <c r="FOV422" s="458"/>
      <c r="FOW422" s="458"/>
      <c r="FOX422" s="458"/>
      <c r="FOY422" s="458"/>
      <c r="FOZ422" s="458"/>
      <c r="FPA422" s="458"/>
      <c r="FPB422" s="458"/>
      <c r="FPC422" s="458"/>
      <c r="FPD422" s="458"/>
      <c r="FPE422" s="458"/>
      <c r="FPF422" s="458"/>
      <c r="FPG422" s="458"/>
      <c r="FPH422" s="458"/>
      <c r="FPI422" s="458"/>
      <c r="FPJ422" s="458"/>
      <c r="FPK422" s="458"/>
      <c r="FPL422" s="458"/>
      <c r="FPM422" s="458"/>
      <c r="FPN422" s="458"/>
      <c r="FPO422" s="458"/>
      <c r="FPP422" s="458"/>
      <c r="FPQ422" s="458"/>
      <c r="FPR422" s="458"/>
      <c r="FPS422" s="458"/>
      <c r="FPT422" s="458"/>
      <c r="FPU422" s="458"/>
      <c r="FPV422" s="458"/>
      <c r="FPW422" s="458"/>
      <c r="FPX422" s="458"/>
      <c r="FPY422" s="458"/>
      <c r="FPZ422" s="458"/>
      <c r="FQA422" s="458"/>
      <c r="FQB422" s="458"/>
      <c r="FQC422" s="458"/>
      <c r="FQD422" s="458"/>
      <c r="FQE422" s="458"/>
      <c r="FQF422" s="458"/>
      <c r="FQG422" s="458"/>
      <c r="FQH422" s="458"/>
      <c r="FQI422" s="458"/>
      <c r="FQJ422" s="458"/>
      <c r="FQK422" s="458"/>
      <c r="FQL422" s="458"/>
      <c r="FQM422" s="458"/>
      <c r="FQN422" s="458"/>
      <c r="FQO422" s="458"/>
      <c r="FQP422" s="458"/>
      <c r="FQQ422" s="458"/>
      <c r="FQR422" s="458"/>
      <c r="FQS422" s="458"/>
      <c r="FQT422" s="458"/>
      <c r="FQU422" s="458"/>
      <c r="FQV422" s="458"/>
      <c r="FQW422" s="458"/>
      <c r="FQX422" s="458"/>
      <c r="FQY422" s="458"/>
      <c r="FQZ422" s="458"/>
      <c r="FRA422" s="458"/>
      <c r="FRB422" s="458"/>
      <c r="FRC422" s="458"/>
      <c r="FRD422" s="458"/>
      <c r="FRE422" s="458"/>
      <c r="FRF422" s="458"/>
      <c r="FRG422" s="458"/>
      <c r="FRH422" s="458"/>
      <c r="FRI422" s="458"/>
      <c r="FRJ422" s="458"/>
      <c r="FRK422" s="458"/>
      <c r="FRL422" s="458"/>
      <c r="FRM422" s="458"/>
      <c r="FRN422" s="458"/>
      <c r="FRO422" s="458"/>
      <c r="FRP422" s="458"/>
      <c r="FRQ422" s="458"/>
      <c r="FRR422" s="458"/>
      <c r="FRS422" s="458"/>
      <c r="FRT422" s="458"/>
      <c r="FRU422" s="458"/>
      <c r="FRV422" s="458"/>
      <c r="FRW422" s="458"/>
      <c r="FRX422" s="458"/>
      <c r="FRY422" s="458"/>
      <c r="FRZ422" s="458"/>
      <c r="FSA422" s="458"/>
      <c r="FSB422" s="458"/>
      <c r="FSC422" s="458"/>
      <c r="FSD422" s="458"/>
      <c r="FSE422" s="458"/>
      <c r="FSF422" s="458"/>
      <c r="FSG422" s="458"/>
      <c r="FSH422" s="458"/>
      <c r="FSI422" s="458"/>
      <c r="FSJ422" s="458"/>
      <c r="FSK422" s="458"/>
      <c r="FSL422" s="458"/>
      <c r="FSM422" s="458"/>
      <c r="FSN422" s="458"/>
      <c r="FSO422" s="458"/>
      <c r="FSP422" s="458"/>
      <c r="FSQ422" s="458"/>
      <c r="FSR422" s="458"/>
      <c r="FSS422" s="458"/>
      <c r="FST422" s="458"/>
      <c r="FSU422" s="458"/>
      <c r="FSV422" s="458"/>
      <c r="FSW422" s="458"/>
      <c r="FSX422" s="458"/>
      <c r="FSY422" s="458"/>
      <c r="FSZ422" s="458"/>
      <c r="FTA422" s="458"/>
      <c r="FTB422" s="458"/>
      <c r="FTC422" s="458"/>
      <c r="FTD422" s="458"/>
      <c r="FTE422" s="458"/>
      <c r="FTF422" s="458"/>
      <c r="FTG422" s="458"/>
      <c r="FTH422" s="458"/>
      <c r="FTI422" s="458"/>
      <c r="FTJ422" s="458"/>
      <c r="FTK422" s="458"/>
      <c r="FTL422" s="458"/>
      <c r="FTM422" s="458"/>
      <c r="FTN422" s="458"/>
      <c r="FTO422" s="458"/>
      <c r="FTP422" s="458"/>
      <c r="FTQ422" s="458"/>
      <c r="FTR422" s="458"/>
      <c r="FTS422" s="458"/>
      <c r="FTT422" s="458"/>
      <c r="FTU422" s="458"/>
      <c r="FTV422" s="458"/>
      <c r="FTW422" s="458"/>
      <c r="FTX422" s="458"/>
      <c r="FTY422" s="458"/>
      <c r="FTZ422" s="458"/>
      <c r="FUA422" s="458"/>
      <c r="FUB422" s="458"/>
      <c r="FUC422" s="458"/>
      <c r="FUD422" s="458"/>
      <c r="FUE422" s="458"/>
      <c r="FUF422" s="458"/>
      <c r="FUG422" s="458"/>
      <c r="FUH422" s="458"/>
      <c r="FUI422" s="458"/>
      <c r="FUJ422" s="458"/>
      <c r="FUK422" s="458"/>
      <c r="FUL422" s="458"/>
      <c r="FUM422" s="458"/>
      <c r="FUN422" s="458"/>
      <c r="FUO422" s="458"/>
      <c r="FUP422" s="458"/>
      <c r="FUQ422" s="458"/>
      <c r="FUR422" s="458"/>
      <c r="FUS422" s="458"/>
      <c r="FUT422" s="458"/>
      <c r="FUU422" s="458"/>
      <c r="FUV422" s="458"/>
      <c r="FUW422" s="458"/>
      <c r="FUX422" s="458"/>
      <c r="FUY422" s="458"/>
      <c r="FUZ422" s="458"/>
      <c r="FVA422" s="458"/>
      <c r="FVB422" s="458"/>
      <c r="FVC422" s="458"/>
      <c r="FVD422" s="458"/>
      <c r="FVE422" s="458"/>
      <c r="FVF422" s="458"/>
      <c r="FVG422" s="458"/>
      <c r="FVH422" s="458"/>
      <c r="FVI422" s="458"/>
      <c r="FVJ422" s="458"/>
      <c r="FVK422" s="458"/>
      <c r="FVL422" s="458"/>
      <c r="FVM422" s="458"/>
      <c r="FVN422" s="458"/>
      <c r="FVO422" s="458"/>
      <c r="FVP422" s="458"/>
      <c r="FVQ422" s="458"/>
      <c r="FVR422" s="458"/>
      <c r="FVS422" s="458"/>
      <c r="FVT422" s="458"/>
      <c r="FVU422" s="458"/>
      <c r="FVV422" s="458"/>
      <c r="FVW422" s="458"/>
      <c r="FVX422" s="458"/>
      <c r="FVY422" s="458"/>
      <c r="FVZ422" s="458"/>
      <c r="FWA422" s="458"/>
      <c r="FWB422" s="458"/>
      <c r="FWC422" s="458"/>
      <c r="FWD422" s="458"/>
      <c r="FWE422" s="458"/>
      <c r="FWF422" s="458"/>
      <c r="FWG422" s="458"/>
      <c r="FWH422" s="458"/>
      <c r="FWI422" s="458"/>
      <c r="FWJ422" s="458"/>
      <c r="FWK422" s="458"/>
      <c r="FWL422" s="458"/>
      <c r="FWM422" s="458"/>
      <c r="FWN422" s="458"/>
      <c r="FWO422" s="458"/>
      <c r="FWP422" s="458"/>
      <c r="FWQ422" s="458"/>
      <c r="FWR422" s="458"/>
      <c r="FWS422" s="458"/>
      <c r="FWT422" s="458"/>
      <c r="FWU422" s="458"/>
      <c r="FWV422" s="458"/>
      <c r="FWW422" s="458"/>
      <c r="FWX422" s="458"/>
      <c r="FWY422" s="458"/>
      <c r="FWZ422" s="458"/>
      <c r="FXA422" s="458"/>
      <c r="FXB422" s="458"/>
      <c r="FXC422" s="458"/>
      <c r="FXD422" s="458"/>
      <c r="FXE422" s="458"/>
      <c r="FXF422" s="458"/>
      <c r="FXG422" s="458"/>
      <c r="FXH422" s="458"/>
      <c r="FXI422" s="458"/>
      <c r="FXJ422" s="458"/>
      <c r="FXK422" s="458"/>
      <c r="FXL422" s="458"/>
      <c r="FXM422" s="458"/>
      <c r="FXN422" s="458"/>
      <c r="FXO422" s="458"/>
      <c r="FXP422" s="458"/>
      <c r="FXQ422" s="458"/>
      <c r="FXR422" s="458"/>
      <c r="FXS422" s="458"/>
      <c r="FXT422" s="458"/>
      <c r="FXU422" s="458"/>
      <c r="FXV422" s="458"/>
      <c r="FXW422" s="458"/>
      <c r="FXX422" s="458"/>
      <c r="FXY422" s="458"/>
      <c r="FXZ422" s="458"/>
      <c r="FYA422" s="458"/>
      <c r="FYB422" s="458"/>
      <c r="FYC422" s="458"/>
      <c r="FYD422" s="458"/>
      <c r="FYE422" s="458"/>
      <c r="FYF422" s="458"/>
      <c r="FYG422" s="458"/>
      <c r="FYH422" s="458"/>
      <c r="FYI422" s="458"/>
      <c r="FYJ422" s="458"/>
      <c r="FYK422" s="458"/>
      <c r="FYL422" s="458"/>
      <c r="FYM422" s="458"/>
      <c r="FYN422" s="458"/>
      <c r="FYO422" s="458"/>
      <c r="FYP422" s="458"/>
      <c r="FYQ422" s="458"/>
      <c r="FYR422" s="458"/>
      <c r="FYS422" s="458"/>
      <c r="FYT422" s="458"/>
      <c r="FYU422" s="458"/>
      <c r="FYV422" s="458"/>
      <c r="FYW422" s="458"/>
      <c r="FYX422" s="458"/>
      <c r="FYY422" s="458"/>
      <c r="FYZ422" s="458"/>
      <c r="FZA422" s="458"/>
      <c r="FZB422" s="458"/>
      <c r="FZC422" s="458"/>
      <c r="FZD422" s="458"/>
      <c r="FZE422" s="458"/>
      <c r="FZF422" s="458"/>
      <c r="FZG422" s="458"/>
      <c r="FZH422" s="458"/>
      <c r="FZI422" s="458"/>
      <c r="FZJ422" s="458"/>
      <c r="FZK422" s="458"/>
      <c r="FZL422" s="458"/>
      <c r="FZM422" s="458"/>
      <c r="FZN422" s="458"/>
      <c r="FZO422" s="458"/>
      <c r="FZP422" s="458"/>
      <c r="FZQ422" s="458"/>
      <c r="FZR422" s="458"/>
      <c r="FZS422" s="458"/>
      <c r="FZT422" s="458"/>
      <c r="FZU422" s="458"/>
      <c r="FZV422" s="458"/>
      <c r="FZW422" s="458"/>
      <c r="FZX422" s="458"/>
      <c r="FZY422" s="458"/>
      <c r="FZZ422" s="458"/>
      <c r="GAA422" s="458"/>
      <c r="GAB422" s="458"/>
      <c r="GAC422" s="458"/>
      <c r="GAD422" s="458"/>
      <c r="GAE422" s="458"/>
      <c r="GAF422" s="458"/>
      <c r="GAG422" s="458"/>
      <c r="GAH422" s="458"/>
      <c r="GAI422" s="458"/>
      <c r="GAJ422" s="458"/>
      <c r="GAK422" s="458"/>
      <c r="GAL422" s="458"/>
      <c r="GAM422" s="458"/>
      <c r="GAN422" s="458"/>
      <c r="GAO422" s="458"/>
      <c r="GAP422" s="458"/>
      <c r="GAQ422" s="458"/>
      <c r="GAR422" s="458"/>
      <c r="GAS422" s="458"/>
      <c r="GAT422" s="458"/>
      <c r="GAU422" s="458"/>
      <c r="GAV422" s="458"/>
      <c r="GAW422" s="458"/>
      <c r="GAX422" s="458"/>
      <c r="GAY422" s="458"/>
      <c r="GAZ422" s="458"/>
      <c r="GBA422" s="458"/>
      <c r="GBB422" s="458"/>
      <c r="GBC422" s="458"/>
      <c r="GBD422" s="458"/>
      <c r="GBE422" s="458"/>
      <c r="GBF422" s="458"/>
      <c r="GBG422" s="458"/>
      <c r="GBH422" s="458"/>
      <c r="GBI422" s="458"/>
      <c r="GBJ422" s="458"/>
      <c r="GBK422" s="458"/>
      <c r="GBL422" s="458"/>
      <c r="GBM422" s="458"/>
      <c r="GBN422" s="458"/>
      <c r="GBO422" s="458"/>
      <c r="GBP422" s="458"/>
      <c r="GBQ422" s="458"/>
      <c r="GBR422" s="458"/>
      <c r="GBS422" s="458"/>
      <c r="GBT422" s="458"/>
      <c r="GBU422" s="458"/>
      <c r="GBV422" s="458"/>
      <c r="GBW422" s="458"/>
      <c r="GBX422" s="458"/>
      <c r="GBY422" s="458"/>
      <c r="GBZ422" s="458"/>
      <c r="GCA422" s="458"/>
      <c r="GCB422" s="458"/>
      <c r="GCC422" s="458"/>
      <c r="GCD422" s="458"/>
      <c r="GCE422" s="458"/>
      <c r="GCF422" s="458"/>
      <c r="GCG422" s="458"/>
      <c r="GCH422" s="458"/>
      <c r="GCI422" s="458"/>
      <c r="GCJ422" s="458"/>
      <c r="GCK422" s="458"/>
      <c r="GCL422" s="458"/>
      <c r="GCM422" s="458"/>
      <c r="GCN422" s="458"/>
      <c r="GCO422" s="458"/>
      <c r="GCP422" s="458"/>
      <c r="GCQ422" s="458"/>
      <c r="GCR422" s="458"/>
      <c r="GCS422" s="458"/>
      <c r="GCT422" s="458"/>
      <c r="GCU422" s="458"/>
      <c r="GCV422" s="458"/>
      <c r="GCW422" s="458"/>
      <c r="GCX422" s="458"/>
      <c r="GCY422" s="458"/>
      <c r="GCZ422" s="458"/>
      <c r="GDA422" s="458"/>
      <c r="GDB422" s="458"/>
      <c r="GDC422" s="458"/>
      <c r="GDD422" s="458"/>
      <c r="GDE422" s="458"/>
      <c r="GDF422" s="458"/>
      <c r="GDG422" s="458"/>
      <c r="GDH422" s="458"/>
      <c r="GDI422" s="458"/>
      <c r="GDJ422" s="458"/>
      <c r="GDK422" s="458"/>
      <c r="GDL422" s="458"/>
      <c r="GDM422" s="458"/>
      <c r="GDN422" s="458"/>
      <c r="GDO422" s="458"/>
      <c r="GDP422" s="458"/>
      <c r="GDQ422" s="458"/>
      <c r="GDR422" s="458"/>
      <c r="GDS422" s="458"/>
      <c r="GDT422" s="458"/>
      <c r="GDU422" s="458"/>
      <c r="GDV422" s="458"/>
      <c r="GDW422" s="458"/>
      <c r="GDX422" s="458"/>
      <c r="GDY422" s="458"/>
      <c r="GDZ422" s="458"/>
      <c r="GEA422" s="458"/>
      <c r="GEB422" s="458"/>
      <c r="GEC422" s="458"/>
      <c r="GED422" s="458"/>
      <c r="GEE422" s="458"/>
      <c r="GEF422" s="458"/>
      <c r="GEG422" s="458"/>
      <c r="GEH422" s="458"/>
      <c r="GEI422" s="458"/>
      <c r="GEJ422" s="458"/>
      <c r="GEK422" s="458"/>
      <c r="GEL422" s="458"/>
      <c r="GEM422" s="458"/>
      <c r="GEN422" s="458"/>
      <c r="GEO422" s="458"/>
      <c r="GEP422" s="458"/>
      <c r="GEQ422" s="458"/>
      <c r="GER422" s="458"/>
      <c r="GES422" s="458"/>
      <c r="GET422" s="458"/>
      <c r="GEU422" s="458"/>
      <c r="GEV422" s="458"/>
      <c r="GEW422" s="458"/>
      <c r="GEX422" s="458"/>
      <c r="GEY422" s="458"/>
      <c r="GEZ422" s="458"/>
      <c r="GFA422" s="458"/>
      <c r="GFB422" s="458"/>
      <c r="GFC422" s="458"/>
      <c r="GFD422" s="458"/>
      <c r="GFE422" s="458"/>
      <c r="GFF422" s="458"/>
      <c r="GFG422" s="458"/>
      <c r="GFH422" s="458"/>
      <c r="GFI422" s="458"/>
      <c r="GFJ422" s="458"/>
      <c r="GFK422" s="458"/>
      <c r="GFL422" s="458"/>
      <c r="GFM422" s="458"/>
      <c r="GFN422" s="458"/>
      <c r="GFO422" s="458"/>
      <c r="GFP422" s="458"/>
      <c r="GFQ422" s="458"/>
      <c r="GFR422" s="458"/>
      <c r="GFS422" s="458"/>
      <c r="GFT422" s="458"/>
      <c r="GFU422" s="458"/>
      <c r="GFV422" s="458"/>
      <c r="GFW422" s="458"/>
      <c r="GFX422" s="458"/>
      <c r="GFY422" s="458"/>
      <c r="GFZ422" s="458"/>
      <c r="GGA422" s="458"/>
      <c r="GGB422" s="458"/>
      <c r="GGC422" s="458"/>
      <c r="GGD422" s="458"/>
      <c r="GGE422" s="458"/>
      <c r="GGF422" s="458"/>
      <c r="GGG422" s="458"/>
      <c r="GGH422" s="458"/>
      <c r="GGI422" s="458"/>
      <c r="GGJ422" s="458"/>
      <c r="GGK422" s="458"/>
      <c r="GGL422" s="458"/>
      <c r="GGM422" s="458"/>
      <c r="GGN422" s="458"/>
      <c r="GGO422" s="458"/>
      <c r="GGP422" s="458"/>
      <c r="GGQ422" s="458"/>
      <c r="GGR422" s="458"/>
      <c r="GGS422" s="458"/>
      <c r="GGT422" s="458"/>
      <c r="GGU422" s="458"/>
      <c r="GGV422" s="458"/>
      <c r="GGW422" s="458"/>
      <c r="GGX422" s="458"/>
      <c r="GGY422" s="458"/>
      <c r="GGZ422" s="458"/>
      <c r="GHA422" s="458"/>
      <c r="GHB422" s="458"/>
      <c r="GHC422" s="458"/>
      <c r="GHD422" s="458"/>
      <c r="GHE422" s="458"/>
      <c r="GHF422" s="458"/>
      <c r="GHG422" s="458"/>
      <c r="GHH422" s="458"/>
      <c r="GHI422" s="458"/>
      <c r="GHJ422" s="458"/>
      <c r="GHK422" s="458"/>
      <c r="GHL422" s="458"/>
      <c r="GHM422" s="458"/>
      <c r="GHN422" s="458"/>
      <c r="GHO422" s="458"/>
      <c r="GHP422" s="458"/>
      <c r="GHQ422" s="458"/>
      <c r="GHR422" s="458"/>
      <c r="GHS422" s="458"/>
      <c r="GHT422" s="458"/>
      <c r="GHU422" s="458"/>
      <c r="GHV422" s="458"/>
      <c r="GHW422" s="458"/>
      <c r="GHX422" s="458"/>
      <c r="GHY422" s="458"/>
      <c r="GHZ422" s="458"/>
      <c r="GIA422" s="458"/>
      <c r="GIB422" s="458"/>
      <c r="GIC422" s="458"/>
      <c r="GID422" s="458"/>
      <c r="GIE422" s="458"/>
      <c r="GIF422" s="458"/>
      <c r="GIG422" s="458"/>
      <c r="GIH422" s="458"/>
      <c r="GII422" s="458"/>
      <c r="GIJ422" s="458"/>
      <c r="GIK422" s="458"/>
      <c r="GIL422" s="458"/>
      <c r="GIM422" s="458"/>
      <c r="GIN422" s="458"/>
      <c r="GIO422" s="458"/>
      <c r="GIP422" s="458"/>
      <c r="GIQ422" s="458"/>
      <c r="GIR422" s="458"/>
      <c r="GIS422" s="458"/>
      <c r="GIT422" s="458"/>
      <c r="GIU422" s="458"/>
      <c r="GIV422" s="458"/>
      <c r="GIW422" s="458"/>
      <c r="GIX422" s="458"/>
      <c r="GIY422" s="458"/>
      <c r="GIZ422" s="458"/>
      <c r="GJA422" s="458"/>
      <c r="GJB422" s="458"/>
      <c r="GJC422" s="458"/>
      <c r="GJD422" s="458"/>
      <c r="GJE422" s="458"/>
      <c r="GJF422" s="458"/>
      <c r="GJG422" s="458"/>
      <c r="GJH422" s="458"/>
      <c r="GJI422" s="458"/>
      <c r="GJJ422" s="458"/>
      <c r="GJK422" s="458"/>
      <c r="GJL422" s="458"/>
      <c r="GJM422" s="458"/>
      <c r="GJN422" s="458"/>
      <c r="GJO422" s="458"/>
      <c r="GJP422" s="458"/>
      <c r="GJQ422" s="458"/>
      <c r="GJR422" s="458"/>
      <c r="GJS422" s="458"/>
      <c r="GJT422" s="458"/>
      <c r="GJU422" s="458"/>
      <c r="GJV422" s="458"/>
      <c r="GJW422" s="458"/>
      <c r="GJX422" s="458"/>
      <c r="GJY422" s="458"/>
      <c r="GJZ422" s="458"/>
      <c r="GKA422" s="458"/>
      <c r="GKB422" s="458"/>
      <c r="GKC422" s="458"/>
      <c r="GKD422" s="458"/>
      <c r="GKE422" s="458"/>
      <c r="GKF422" s="458"/>
      <c r="GKG422" s="458"/>
      <c r="GKH422" s="458"/>
      <c r="GKI422" s="458"/>
      <c r="GKJ422" s="458"/>
      <c r="GKK422" s="458"/>
      <c r="GKL422" s="458"/>
      <c r="GKM422" s="458"/>
      <c r="GKN422" s="458"/>
      <c r="GKO422" s="458"/>
      <c r="GKP422" s="458"/>
      <c r="GKQ422" s="458"/>
      <c r="GKR422" s="458"/>
      <c r="GKS422" s="458"/>
      <c r="GKT422" s="458"/>
      <c r="GKU422" s="458"/>
      <c r="GKV422" s="458"/>
      <c r="GKW422" s="458"/>
      <c r="GKX422" s="458"/>
      <c r="GKY422" s="458"/>
      <c r="GKZ422" s="458"/>
      <c r="GLA422" s="458"/>
      <c r="GLB422" s="458"/>
      <c r="GLC422" s="458"/>
      <c r="GLD422" s="458"/>
      <c r="GLE422" s="458"/>
      <c r="GLF422" s="458"/>
      <c r="GLG422" s="458"/>
      <c r="GLH422" s="458"/>
      <c r="GLI422" s="458"/>
      <c r="GLJ422" s="458"/>
      <c r="GLK422" s="458"/>
      <c r="GLL422" s="458"/>
      <c r="GLM422" s="458"/>
      <c r="GLN422" s="458"/>
      <c r="GLO422" s="458"/>
      <c r="GLP422" s="458"/>
      <c r="GLQ422" s="458"/>
      <c r="GLR422" s="458"/>
      <c r="GLS422" s="458"/>
      <c r="GLT422" s="458"/>
      <c r="GLU422" s="458"/>
      <c r="GLV422" s="458"/>
      <c r="GLW422" s="458"/>
      <c r="GLX422" s="458"/>
      <c r="GLY422" s="458"/>
      <c r="GLZ422" s="458"/>
      <c r="GMA422" s="458"/>
      <c r="GMB422" s="458"/>
      <c r="GMC422" s="458"/>
      <c r="GMD422" s="458"/>
      <c r="GME422" s="458"/>
      <c r="GMF422" s="458"/>
      <c r="GMG422" s="458"/>
      <c r="GMH422" s="458"/>
      <c r="GMI422" s="458"/>
      <c r="GMJ422" s="458"/>
      <c r="GMK422" s="458"/>
      <c r="GML422" s="458"/>
      <c r="GMM422" s="458"/>
      <c r="GMN422" s="458"/>
      <c r="GMO422" s="458"/>
      <c r="GMP422" s="458"/>
      <c r="GMQ422" s="458"/>
      <c r="GMR422" s="458"/>
      <c r="GMS422" s="458"/>
      <c r="GMT422" s="458"/>
      <c r="GMU422" s="458"/>
      <c r="GMV422" s="458"/>
      <c r="GMW422" s="458"/>
      <c r="GMX422" s="458"/>
      <c r="GMY422" s="458"/>
      <c r="GMZ422" s="458"/>
      <c r="GNA422" s="458"/>
      <c r="GNB422" s="458"/>
      <c r="GNC422" s="458"/>
      <c r="GND422" s="458"/>
      <c r="GNE422" s="458"/>
      <c r="GNF422" s="458"/>
      <c r="GNG422" s="458"/>
      <c r="GNH422" s="458"/>
      <c r="GNI422" s="458"/>
      <c r="GNJ422" s="458"/>
      <c r="GNK422" s="458"/>
      <c r="GNL422" s="458"/>
      <c r="GNM422" s="458"/>
      <c r="GNN422" s="458"/>
      <c r="GNO422" s="458"/>
      <c r="GNP422" s="458"/>
      <c r="GNQ422" s="458"/>
      <c r="GNR422" s="458"/>
      <c r="GNS422" s="458"/>
      <c r="GNT422" s="458"/>
      <c r="GNU422" s="458"/>
      <c r="GNV422" s="458"/>
      <c r="GNW422" s="458"/>
      <c r="GNX422" s="458"/>
      <c r="GNY422" s="458"/>
      <c r="GNZ422" s="458"/>
      <c r="GOA422" s="458"/>
      <c r="GOB422" s="458"/>
      <c r="GOC422" s="458"/>
      <c r="GOD422" s="458"/>
      <c r="GOE422" s="458"/>
      <c r="GOF422" s="458"/>
      <c r="GOG422" s="458"/>
      <c r="GOH422" s="458"/>
      <c r="GOI422" s="458"/>
      <c r="GOJ422" s="458"/>
      <c r="GOK422" s="458"/>
      <c r="GOL422" s="458"/>
      <c r="GOM422" s="458"/>
      <c r="GON422" s="458"/>
      <c r="GOO422" s="458"/>
      <c r="GOP422" s="458"/>
      <c r="GOQ422" s="458"/>
      <c r="GOR422" s="458"/>
      <c r="GOS422" s="458"/>
      <c r="GOT422" s="458"/>
      <c r="GOU422" s="458"/>
      <c r="GOV422" s="458"/>
      <c r="GOW422" s="458"/>
      <c r="GOX422" s="458"/>
      <c r="GOY422" s="458"/>
      <c r="GOZ422" s="458"/>
      <c r="GPA422" s="458"/>
      <c r="GPB422" s="458"/>
      <c r="GPC422" s="458"/>
      <c r="GPD422" s="458"/>
      <c r="GPE422" s="458"/>
      <c r="GPF422" s="458"/>
      <c r="GPG422" s="458"/>
      <c r="GPH422" s="458"/>
      <c r="GPI422" s="458"/>
      <c r="GPJ422" s="458"/>
      <c r="GPK422" s="458"/>
      <c r="GPL422" s="458"/>
      <c r="GPM422" s="458"/>
      <c r="GPN422" s="458"/>
      <c r="GPO422" s="458"/>
      <c r="GPP422" s="458"/>
      <c r="GPQ422" s="458"/>
      <c r="GPR422" s="458"/>
      <c r="GPS422" s="458"/>
      <c r="GPT422" s="458"/>
      <c r="GPU422" s="458"/>
      <c r="GPV422" s="458"/>
      <c r="GPW422" s="458"/>
      <c r="GPX422" s="458"/>
      <c r="GPY422" s="458"/>
      <c r="GPZ422" s="458"/>
      <c r="GQA422" s="458"/>
      <c r="GQB422" s="458"/>
      <c r="GQC422" s="458"/>
      <c r="GQD422" s="458"/>
      <c r="GQE422" s="458"/>
      <c r="GQF422" s="458"/>
      <c r="GQG422" s="458"/>
      <c r="GQH422" s="458"/>
      <c r="GQI422" s="458"/>
      <c r="GQJ422" s="458"/>
      <c r="GQK422" s="458"/>
      <c r="GQL422" s="458"/>
      <c r="GQM422" s="458"/>
      <c r="GQN422" s="458"/>
      <c r="GQO422" s="458"/>
      <c r="GQP422" s="458"/>
      <c r="GQQ422" s="458"/>
      <c r="GQR422" s="458"/>
      <c r="GQS422" s="458"/>
      <c r="GQT422" s="458"/>
      <c r="GQU422" s="458"/>
      <c r="GQV422" s="458"/>
      <c r="GQW422" s="458"/>
      <c r="GQX422" s="458"/>
      <c r="GQY422" s="458"/>
      <c r="GQZ422" s="458"/>
      <c r="GRA422" s="458"/>
      <c r="GRB422" s="458"/>
      <c r="GRC422" s="458"/>
      <c r="GRD422" s="458"/>
      <c r="GRE422" s="458"/>
      <c r="GRF422" s="458"/>
      <c r="GRG422" s="458"/>
      <c r="GRH422" s="458"/>
      <c r="GRI422" s="458"/>
      <c r="GRJ422" s="458"/>
      <c r="GRK422" s="458"/>
      <c r="GRL422" s="458"/>
      <c r="GRM422" s="458"/>
      <c r="GRN422" s="458"/>
      <c r="GRO422" s="458"/>
      <c r="GRP422" s="458"/>
      <c r="GRQ422" s="458"/>
      <c r="GRR422" s="458"/>
      <c r="GRS422" s="458"/>
      <c r="GRT422" s="458"/>
      <c r="GRU422" s="458"/>
      <c r="GRV422" s="458"/>
      <c r="GRW422" s="458"/>
      <c r="GRX422" s="458"/>
      <c r="GRY422" s="458"/>
      <c r="GRZ422" s="458"/>
      <c r="GSA422" s="458"/>
      <c r="GSB422" s="458"/>
      <c r="GSC422" s="458"/>
      <c r="GSD422" s="458"/>
      <c r="GSE422" s="458"/>
      <c r="GSF422" s="458"/>
      <c r="GSG422" s="458"/>
      <c r="GSH422" s="458"/>
      <c r="GSI422" s="458"/>
      <c r="GSJ422" s="458"/>
      <c r="GSK422" s="458"/>
      <c r="GSL422" s="458"/>
      <c r="GSM422" s="458"/>
      <c r="GSN422" s="458"/>
      <c r="GSO422" s="458"/>
      <c r="GSP422" s="458"/>
      <c r="GSQ422" s="458"/>
      <c r="GSR422" s="458"/>
      <c r="GSS422" s="458"/>
      <c r="GST422" s="458"/>
      <c r="GSU422" s="458"/>
      <c r="GSV422" s="458"/>
      <c r="GSW422" s="458"/>
      <c r="GSX422" s="458"/>
      <c r="GSY422" s="458"/>
      <c r="GSZ422" s="458"/>
      <c r="GTA422" s="458"/>
      <c r="GTB422" s="458"/>
      <c r="GTC422" s="458"/>
      <c r="GTD422" s="458"/>
      <c r="GTE422" s="458"/>
      <c r="GTF422" s="458"/>
      <c r="GTG422" s="458"/>
      <c r="GTH422" s="458"/>
      <c r="GTI422" s="458"/>
      <c r="GTJ422" s="458"/>
      <c r="GTK422" s="458"/>
      <c r="GTL422" s="458"/>
      <c r="GTM422" s="458"/>
      <c r="GTN422" s="458"/>
      <c r="GTO422" s="458"/>
      <c r="GTP422" s="458"/>
      <c r="GTQ422" s="458"/>
      <c r="GTR422" s="458"/>
      <c r="GTS422" s="458"/>
      <c r="GTT422" s="458"/>
      <c r="GTU422" s="458"/>
      <c r="GTV422" s="458"/>
      <c r="GTW422" s="458"/>
      <c r="GTX422" s="458"/>
      <c r="GTY422" s="458"/>
      <c r="GTZ422" s="458"/>
      <c r="GUA422" s="458"/>
      <c r="GUB422" s="458"/>
      <c r="GUC422" s="458"/>
      <c r="GUD422" s="458"/>
      <c r="GUE422" s="458"/>
      <c r="GUF422" s="458"/>
      <c r="GUG422" s="458"/>
      <c r="GUH422" s="458"/>
      <c r="GUI422" s="458"/>
      <c r="GUJ422" s="458"/>
      <c r="GUK422" s="458"/>
      <c r="GUL422" s="458"/>
      <c r="GUM422" s="458"/>
      <c r="GUN422" s="458"/>
      <c r="GUO422" s="458"/>
      <c r="GUP422" s="458"/>
      <c r="GUQ422" s="458"/>
      <c r="GUR422" s="458"/>
      <c r="GUS422" s="458"/>
      <c r="GUT422" s="458"/>
      <c r="GUU422" s="458"/>
      <c r="GUV422" s="458"/>
      <c r="GUW422" s="458"/>
      <c r="GUX422" s="458"/>
      <c r="GUY422" s="458"/>
      <c r="GUZ422" s="458"/>
      <c r="GVA422" s="458"/>
      <c r="GVB422" s="458"/>
      <c r="GVC422" s="458"/>
      <c r="GVD422" s="458"/>
      <c r="GVE422" s="458"/>
      <c r="GVF422" s="458"/>
      <c r="GVG422" s="458"/>
      <c r="GVH422" s="458"/>
      <c r="GVI422" s="458"/>
      <c r="GVJ422" s="458"/>
      <c r="GVK422" s="458"/>
      <c r="GVL422" s="458"/>
      <c r="GVM422" s="458"/>
      <c r="GVN422" s="458"/>
      <c r="GVO422" s="458"/>
      <c r="GVP422" s="458"/>
      <c r="GVQ422" s="458"/>
      <c r="GVR422" s="458"/>
      <c r="GVS422" s="458"/>
      <c r="GVT422" s="458"/>
      <c r="GVU422" s="458"/>
      <c r="GVV422" s="458"/>
      <c r="GVW422" s="458"/>
      <c r="GVX422" s="458"/>
      <c r="GVY422" s="458"/>
      <c r="GVZ422" s="458"/>
      <c r="GWA422" s="458"/>
      <c r="GWB422" s="458"/>
      <c r="GWC422" s="458"/>
      <c r="GWD422" s="458"/>
      <c r="GWE422" s="458"/>
      <c r="GWF422" s="458"/>
      <c r="GWG422" s="458"/>
      <c r="GWH422" s="458"/>
      <c r="GWI422" s="458"/>
      <c r="GWJ422" s="458"/>
      <c r="GWK422" s="458"/>
      <c r="GWL422" s="458"/>
      <c r="GWM422" s="458"/>
      <c r="GWN422" s="458"/>
      <c r="GWO422" s="458"/>
      <c r="GWP422" s="458"/>
      <c r="GWQ422" s="458"/>
      <c r="GWR422" s="458"/>
      <c r="GWS422" s="458"/>
      <c r="GWT422" s="458"/>
      <c r="GWU422" s="458"/>
      <c r="GWV422" s="458"/>
      <c r="GWW422" s="458"/>
      <c r="GWX422" s="458"/>
      <c r="GWY422" s="458"/>
      <c r="GWZ422" s="458"/>
      <c r="GXA422" s="458"/>
      <c r="GXB422" s="458"/>
      <c r="GXC422" s="458"/>
      <c r="GXD422" s="458"/>
      <c r="GXE422" s="458"/>
      <c r="GXF422" s="458"/>
      <c r="GXG422" s="458"/>
      <c r="GXH422" s="458"/>
      <c r="GXI422" s="458"/>
      <c r="GXJ422" s="458"/>
      <c r="GXK422" s="458"/>
      <c r="GXL422" s="458"/>
      <c r="GXM422" s="458"/>
      <c r="GXN422" s="458"/>
      <c r="GXO422" s="458"/>
      <c r="GXP422" s="458"/>
      <c r="GXQ422" s="458"/>
      <c r="GXR422" s="458"/>
      <c r="GXS422" s="458"/>
      <c r="GXT422" s="458"/>
      <c r="GXU422" s="458"/>
      <c r="GXV422" s="458"/>
      <c r="GXW422" s="458"/>
      <c r="GXX422" s="458"/>
      <c r="GXY422" s="458"/>
      <c r="GXZ422" s="458"/>
      <c r="GYA422" s="458"/>
      <c r="GYB422" s="458"/>
      <c r="GYC422" s="458"/>
      <c r="GYD422" s="458"/>
      <c r="GYE422" s="458"/>
      <c r="GYF422" s="458"/>
      <c r="GYG422" s="458"/>
      <c r="GYH422" s="458"/>
      <c r="GYI422" s="458"/>
      <c r="GYJ422" s="458"/>
      <c r="GYK422" s="458"/>
      <c r="GYL422" s="458"/>
      <c r="GYM422" s="458"/>
      <c r="GYN422" s="458"/>
      <c r="GYO422" s="458"/>
      <c r="GYP422" s="458"/>
      <c r="GYQ422" s="458"/>
      <c r="GYR422" s="458"/>
      <c r="GYS422" s="458"/>
      <c r="GYT422" s="458"/>
      <c r="GYU422" s="458"/>
      <c r="GYV422" s="458"/>
      <c r="GYW422" s="458"/>
      <c r="GYX422" s="458"/>
      <c r="GYY422" s="458"/>
      <c r="GYZ422" s="458"/>
      <c r="GZA422" s="458"/>
      <c r="GZB422" s="458"/>
      <c r="GZC422" s="458"/>
      <c r="GZD422" s="458"/>
      <c r="GZE422" s="458"/>
      <c r="GZF422" s="458"/>
      <c r="GZG422" s="458"/>
      <c r="GZH422" s="458"/>
      <c r="GZI422" s="458"/>
      <c r="GZJ422" s="458"/>
      <c r="GZK422" s="458"/>
      <c r="GZL422" s="458"/>
      <c r="GZM422" s="458"/>
      <c r="GZN422" s="458"/>
      <c r="GZO422" s="458"/>
      <c r="GZP422" s="458"/>
      <c r="GZQ422" s="458"/>
      <c r="GZR422" s="458"/>
      <c r="GZS422" s="458"/>
      <c r="GZT422" s="458"/>
      <c r="GZU422" s="458"/>
      <c r="GZV422" s="458"/>
      <c r="GZW422" s="458"/>
      <c r="GZX422" s="458"/>
      <c r="GZY422" s="458"/>
      <c r="GZZ422" s="458"/>
      <c r="HAA422" s="458"/>
      <c r="HAB422" s="458"/>
      <c r="HAC422" s="458"/>
      <c r="HAD422" s="458"/>
      <c r="HAE422" s="458"/>
      <c r="HAF422" s="458"/>
      <c r="HAG422" s="458"/>
      <c r="HAH422" s="458"/>
      <c r="HAI422" s="458"/>
      <c r="HAJ422" s="458"/>
      <c r="HAK422" s="458"/>
      <c r="HAL422" s="458"/>
      <c r="HAM422" s="458"/>
      <c r="HAN422" s="458"/>
      <c r="HAO422" s="458"/>
      <c r="HAP422" s="458"/>
      <c r="HAQ422" s="458"/>
      <c r="HAR422" s="458"/>
      <c r="HAS422" s="458"/>
      <c r="HAT422" s="458"/>
      <c r="HAU422" s="458"/>
      <c r="HAV422" s="458"/>
      <c r="HAW422" s="458"/>
      <c r="HAX422" s="458"/>
      <c r="HAY422" s="458"/>
      <c r="HAZ422" s="458"/>
      <c r="HBA422" s="458"/>
      <c r="HBB422" s="458"/>
      <c r="HBC422" s="458"/>
      <c r="HBD422" s="458"/>
      <c r="HBE422" s="458"/>
      <c r="HBF422" s="458"/>
      <c r="HBG422" s="458"/>
      <c r="HBH422" s="458"/>
      <c r="HBI422" s="458"/>
      <c r="HBJ422" s="458"/>
      <c r="HBK422" s="458"/>
      <c r="HBL422" s="458"/>
      <c r="HBM422" s="458"/>
      <c r="HBN422" s="458"/>
      <c r="HBO422" s="458"/>
      <c r="HBP422" s="458"/>
      <c r="HBQ422" s="458"/>
      <c r="HBR422" s="458"/>
      <c r="HBS422" s="458"/>
      <c r="HBT422" s="458"/>
      <c r="HBU422" s="458"/>
      <c r="HBV422" s="458"/>
      <c r="HBW422" s="458"/>
      <c r="HBX422" s="458"/>
      <c r="HBY422" s="458"/>
      <c r="HBZ422" s="458"/>
      <c r="HCA422" s="458"/>
      <c r="HCB422" s="458"/>
      <c r="HCC422" s="458"/>
      <c r="HCD422" s="458"/>
      <c r="HCE422" s="458"/>
      <c r="HCF422" s="458"/>
      <c r="HCG422" s="458"/>
      <c r="HCH422" s="458"/>
      <c r="HCI422" s="458"/>
      <c r="HCJ422" s="458"/>
      <c r="HCK422" s="458"/>
      <c r="HCL422" s="458"/>
      <c r="HCM422" s="458"/>
      <c r="HCN422" s="458"/>
      <c r="HCO422" s="458"/>
      <c r="HCP422" s="458"/>
      <c r="HCQ422" s="458"/>
      <c r="HCR422" s="458"/>
      <c r="HCS422" s="458"/>
      <c r="HCT422" s="458"/>
      <c r="HCU422" s="458"/>
      <c r="HCV422" s="458"/>
      <c r="HCW422" s="458"/>
      <c r="HCX422" s="458"/>
      <c r="HCY422" s="458"/>
      <c r="HCZ422" s="458"/>
      <c r="HDA422" s="458"/>
      <c r="HDB422" s="458"/>
      <c r="HDC422" s="458"/>
      <c r="HDD422" s="458"/>
      <c r="HDE422" s="458"/>
      <c r="HDF422" s="458"/>
      <c r="HDG422" s="458"/>
      <c r="HDH422" s="458"/>
      <c r="HDI422" s="458"/>
      <c r="HDJ422" s="458"/>
      <c r="HDK422" s="458"/>
      <c r="HDL422" s="458"/>
      <c r="HDM422" s="458"/>
      <c r="HDN422" s="458"/>
      <c r="HDO422" s="458"/>
      <c r="HDP422" s="458"/>
      <c r="HDQ422" s="458"/>
      <c r="HDR422" s="458"/>
      <c r="HDS422" s="458"/>
      <c r="HDT422" s="458"/>
      <c r="HDU422" s="458"/>
      <c r="HDV422" s="458"/>
      <c r="HDW422" s="458"/>
      <c r="HDX422" s="458"/>
      <c r="HDY422" s="458"/>
      <c r="HDZ422" s="458"/>
      <c r="HEA422" s="458"/>
      <c r="HEB422" s="458"/>
      <c r="HEC422" s="458"/>
      <c r="HED422" s="458"/>
      <c r="HEE422" s="458"/>
      <c r="HEF422" s="458"/>
      <c r="HEG422" s="458"/>
      <c r="HEH422" s="458"/>
      <c r="HEI422" s="458"/>
      <c r="HEJ422" s="458"/>
      <c r="HEK422" s="458"/>
      <c r="HEL422" s="458"/>
      <c r="HEM422" s="458"/>
      <c r="HEN422" s="458"/>
      <c r="HEO422" s="458"/>
      <c r="HEP422" s="458"/>
      <c r="HEQ422" s="458"/>
      <c r="HER422" s="458"/>
      <c r="HES422" s="458"/>
      <c r="HET422" s="458"/>
      <c r="HEU422" s="458"/>
      <c r="HEV422" s="458"/>
      <c r="HEW422" s="458"/>
      <c r="HEX422" s="458"/>
      <c r="HEY422" s="458"/>
      <c r="HEZ422" s="458"/>
      <c r="HFA422" s="458"/>
      <c r="HFB422" s="458"/>
      <c r="HFC422" s="458"/>
      <c r="HFD422" s="458"/>
      <c r="HFE422" s="458"/>
      <c r="HFF422" s="458"/>
      <c r="HFG422" s="458"/>
      <c r="HFH422" s="458"/>
      <c r="HFI422" s="458"/>
      <c r="HFJ422" s="458"/>
      <c r="HFK422" s="458"/>
      <c r="HFL422" s="458"/>
      <c r="HFM422" s="458"/>
      <c r="HFN422" s="458"/>
      <c r="HFO422" s="458"/>
      <c r="HFP422" s="458"/>
      <c r="HFQ422" s="458"/>
      <c r="HFR422" s="458"/>
      <c r="HFS422" s="458"/>
      <c r="HFT422" s="458"/>
      <c r="HFU422" s="458"/>
      <c r="HFV422" s="458"/>
      <c r="HFW422" s="458"/>
      <c r="HFX422" s="458"/>
      <c r="HFY422" s="458"/>
      <c r="HFZ422" s="458"/>
      <c r="HGA422" s="458"/>
      <c r="HGB422" s="458"/>
      <c r="HGC422" s="458"/>
      <c r="HGD422" s="458"/>
      <c r="HGE422" s="458"/>
      <c r="HGF422" s="458"/>
      <c r="HGG422" s="458"/>
      <c r="HGH422" s="458"/>
      <c r="HGI422" s="458"/>
      <c r="HGJ422" s="458"/>
      <c r="HGK422" s="458"/>
      <c r="HGL422" s="458"/>
      <c r="HGM422" s="458"/>
      <c r="HGN422" s="458"/>
      <c r="HGO422" s="458"/>
      <c r="HGP422" s="458"/>
      <c r="HGQ422" s="458"/>
      <c r="HGR422" s="458"/>
      <c r="HGS422" s="458"/>
      <c r="HGT422" s="458"/>
      <c r="HGU422" s="458"/>
      <c r="HGV422" s="458"/>
      <c r="HGW422" s="458"/>
      <c r="HGX422" s="458"/>
      <c r="HGY422" s="458"/>
      <c r="HGZ422" s="458"/>
      <c r="HHA422" s="458"/>
      <c r="HHB422" s="458"/>
      <c r="HHC422" s="458"/>
      <c r="HHD422" s="458"/>
      <c r="HHE422" s="458"/>
      <c r="HHF422" s="458"/>
      <c r="HHG422" s="458"/>
      <c r="HHH422" s="458"/>
      <c r="HHI422" s="458"/>
      <c r="HHJ422" s="458"/>
      <c r="HHK422" s="458"/>
      <c r="HHL422" s="458"/>
      <c r="HHM422" s="458"/>
      <c r="HHN422" s="458"/>
      <c r="HHO422" s="458"/>
      <c r="HHP422" s="458"/>
      <c r="HHQ422" s="458"/>
      <c r="HHR422" s="458"/>
      <c r="HHS422" s="458"/>
      <c r="HHT422" s="458"/>
      <c r="HHU422" s="458"/>
      <c r="HHV422" s="458"/>
      <c r="HHW422" s="458"/>
      <c r="HHX422" s="458"/>
      <c r="HHY422" s="458"/>
      <c r="HHZ422" s="458"/>
      <c r="HIA422" s="458"/>
      <c r="HIB422" s="458"/>
      <c r="HIC422" s="458"/>
      <c r="HID422" s="458"/>
      <c r="HIE422" s="458"/>
      <c r="HIF422" s="458"/>
      <c r="HIG422" s="458"/>
      <c r="HIH422" s="458"/>
      <c r="HII422" s="458"/>
      <c r="HIJ422" s="458"/>
      <c r="HIK422" s="458"/>
      <c r="HIL422" s="458"/>
      <c r="HIM422" s="458"/>
      <c r="HIN422" s="458"/>
      <c r="HIO422" s="458"/>
      <c r="HIP422" s="458"/>
      <c r="HIQ422" s="458"/>
      <c r="HIR422" s="458"/>
      <c r="HIS422" s="458"/>
      <c r="HIT422" s="458"/>
      <c r="HIU422" s="458"/>
      <c r="HIV422" s="458"/>
      <c r="HIW422" s="458"/>
      <c r="HIX422" s="458"/>
      <c r="HIY422" s="458"/>
      <c r="HIZ422" s="458"/>
      <c r="HJA422" s="458"/>
      <c r="HJB422" s="458"/>
      <c r="HJC422" s="458"/>
      <c r="HJD422" s="458"/>
      <c r="HJE422" s="458"/>
      <c r="HJF422" s="458"/>
      <c r="HJG422" s="458"/>
      <c r="HJH422" s="458"/>
      <c r="HJI422" s="458"/>
      <c r="HJJ422" s="458"/>
      <c r="HJK422" s="458"/>
      <c r="HJL422" s="458"/>
      <c r="HJM422" s="458"/>
      <c r="HJN422" s="458"/>
      <c r="HJO422" s="458"/>
      <c r="HJP422" s="458"/>
      <c r="HJQ422" s="458"/>
      <c r="HJR422" s="458"/>
      <c r="HJS422" s="458"/>
      <c r="HJT422" s="458"/>
      <c r="HJU422" s="458"/>
      <c r="HJV422" s="458"/>
      <c r="HJW422" s="458"/>
      <c r="HJX422" s="458"/>
      <c r="HJY422" s="458"/>
      <c r="HJZ422" s="458"/>
      <c r="HKA422" s="458"/>
      <c r="HKB422" s="458"/>
      <c r="HKC422" s="458"/>
      <c r="HKD422" s="458"/>
      <c r="HKE422" s="458"/>
      <c r="HKF422" s="458"/>
      <c r="HKG422" s="458"/>
      <c r="HKH422" s="458"/>
      <c r="HKI422" s="458"/>
      <c r="HKJ422" s="458"/>
      <c r="HKK422" s="458"/>
      <c r="HKL422" s="458"/>
      <c r="HKM422" s="458"/>
      <c r="HKN422" s="458"/>
      <c r="HKO422" s="458"/>
      <c r="HKP422" s="458"/>
      <c r="HKQ422" s="458"/>
      <c r="HKR422" s="458"/>
      <c r="HKS422" s="458"/>
      <c r="HKT422" s="458"/>
      <c r="HKU422" s="458"/>
      <c r="HKV422" s="458"/>
      <c r="HKW422" s="458"/>
      <c r="HKX422" s="458"/>
      <c r="HKY422" s="458"/>
      <c r="HKZ422" s="458"/>
      <c r="HLA422" s="458"/>
      <c r="HLB422" s="458"/>
      <c r="HLC422" s="458"/>
      <c r="HLD422" s="458"/>
      <c r="HLE422" s="458"/>
      <c r="HLF422" s="458"/>
      <c r="HLG422" s="458"/>
      <c r="HLH422" s="458"/>
      <c r="HLI422" s="458"/>
      <c r="HLJ422" s="458"/>
      <c r="HLK422" s="458"/>
      <c r="HLL422" s="458"/>
      <c r="HLM422" s="458"/>
      <c r="HLN422" s="458"/>
      <c r="HLO422" s="458"/>
      <c r="HLP422" s="458"/>
      <c r="HLQ422" s="458"/>
      <c r="HLR422" s="458"/>
      <c r="HLS422" s="458"/>
      <c r="HLT422" s="458"/>
      <c r="HLU422" s="458"/>
      <c r="HLV422" s="458"/>
      <c r="HLW422" s="458"/>
      <c r="HLX422" s="458"/>
      <c r="HLY422" s="458"/>
      <c r="HLZ422" s="458"/>
      <c r="HMA422" s="458"/>
      <c r="HMB422" s="458"/>
      <c r="HMC422" s="458"/>
      <c r="HMD422" s="458"/>
      <c r="HME422" s="458"/>
      <c r="HMF422" s="458"/>
      <c r="HMG422" s="458"/>
      <c r="HMH422" s="458"/>
      <c r="HMI422" s="458"/>
      <c r="HMJ422" s="458"/>
      <c r="HMK422" s="458"/>
      <c r="HML422" s="458"/>
      <c r="HMM422" s="458"/>
      <c r="HMN422" s="458"/>
      <c r="HMO422" s="458"/>
      <c r="HMP422" s="458"/>
      <c r="HMQ422" s="458"/>
      <c r="HMR422" s="458"/>
      <c r="HMS422" s="458"/>
      <c r="HMT422" s="458"/>
      <c r="HMU422" s="458"/>
      <c r="HMV422" s="458"/>
      <c r="HMW422" s="458"/>
      <c r="HMX422" s="458"/>
      <c r="HMY422" s="458"/>
      <c r="HMZ422" s="458"/>
      <c r="HNA422" s="458"/>
      <c r="HNB422" s="458"/>
      <c r="HNC422" s="458"/>
      <c r="HND422" s="458"/>
      <c r="HNE422" s="458"/>
      <c r="HNF422" s="458"/>
      <c r="HNG422" s="458"/>
      <c r="HNH422" s="458"/>
      <c r="HNI422" s="458"/>
      <c r="HNJ422" s="458"/>
      <c r="HNK422" s="458"/>
      <c r="HNL422" s="458"/>
      <c r="HNM422" s="458"/>
      <c r="HNN422" s="458"/>
      <c r="HNO422" s="458"/>
      <c r="HNP422" s="458"/>
      <c r="HNQ422" s="458"/>
      <c r="HNR422" s="458"/>
      <c r="HNS422" s="458"/>
      <c r="HNT422" s="458"/>
      <c r="HNU422" s="458"/>
      <c r="HNV422" s="458"/>
      <c r="HNW422" s="458"/>
      <c r="HNX422" s="458"/>
      <c r="HNY422" s="458"/>
      <c r="HNZ422" s="458"/>
      <c r="HOA422" s="458"/>
      <c r="HOB422" s="458"/>
      <c r="HOC422" s="458"/>
      <c r="HOD422" s="458"/>
      <c r="HOE422" s="458"/>
      <c r="HOF422" s="458"/>
      <c r="HOG422" s="458"/>
      <c r="HOH422" s="458"/>
      <c r="HOI422" s="458"/>
      <c r="HOJ422" s="458"/>
      <c r="HOK422" s="458"/>
      <c r="HOL422" s="458"/>
      <c r="HOM422" s="458"/>
      <c r="HON422" s="458"/>
      <c r="HOO422" s="458"/>
      <c r="HOP422" s="458"/>
      <c r="HOQ422" s="458"/>
      <c r="HOR422" s="458"/>
      <c r="HOS422" s="458"/>
      <c r="HOT422" s="458"/>
      <c r="HOU422" s="458"/>
      <c r="HOV422" s="458"/>
      <c r="HOW422" s="458"/>
      <c r="HOX422" s="458"/>
      <c r="HOY422" s="458"/>
      <c r="HOZ422" s="458"/>
      <c r="HPA422" s="458"/>
      <c r="HPB422" s="458"/>
      <c r="HPC422" s="458"/>
      <c r="HPD422" s="458"/>
      <c r="HPE422" s="458"/>
      <c r="HPF422" s="458"/>
      <c r="HPG422" s="458"/>
      <c r="HPH422" s="458"/>
      <c r="HPI422" s="458"/>
      <c r="HPJ422" s="458"/>
      <c r="HPK422" s="458"/>
      <c r="HPL422" s="458"/>
      <c r="HPM422" s="458"/>
      <c r="HPN422" s="458"/>
      <c r="HPO422" s="458"/>
      <c r="HPP422" s="458"/>
      <c r="HPQ422" s="458"/>
      <c r="HPR422" s="458"/>
      <c r="HPS422" s="458"/>
      <c r="HPT422" s="458"/>
      <c r="HPU422" s="458"/>
      <c r="HPV422" s="458"/>
      <c r="HPW422" s="458"/>
      <c r="HPX422" s="458"/>
      <c r="HPY422" s="458"/>
      <c r="HPZ422" s="458"/>
      <c r="HQA422" s="458"/>
      <c r="HQB422" s="458"/>
      <c r="HQC422" s="458"/>
      <c r="HQD422" s="458"/>
      <c r="HQE422" s="458"/>
      <c r="HQF422" s="458"/>
      <c r="HQG422" s="458"/>
      <c r="HQH422" s="458"/>
      <c r="HQI422" s="458"/>
      <c r="HQJ422" s="458"/>
      <c r="HQK422" s="458"/>
      <c r="HQL422" s="458"/>
      <c r="HQM422" s="458"/>
      <c r="HQN422" s="458"/>
      <c r="HQO422" s="458"/>
      <c r="HQP422" s="458"/>
      <c r="HQQ422" s="458"/>
      <c r="HQR422" s="458"/>
      <c r="HQS422" s="458"/>
      <c r="HQT422" s="458"/>
      <c r="HQU422" s="458"/>
      <c r="HQV422" s="458"/>
      <c r="HQW422" s="458"/>
      <c r="HQX422" s="458"/>
      <c r="HQY422" s="458"/>
      <c r="HQZ422" s="458"/>
      <c r="HRA422" s="458"/>
      <c r="HRB422" s="458"/>
      <c r="HRC422" s="458"/>
      <c r="HRD422" s="458"/>
      <c r="HRE422" s="458"/>
      <c r="HRF422" s="458"/>
      <c r="HRG422" s="458"/>
      <c r="HRH422" s="458"/>
      <c r="HRI422" s="458"/>
      <c r="HRJ422" s="458"/>
      <c r="HRK422" s="458"/>
      <c r="HRL422" s="458"/>
      <c r="HRM422" s="458"/>
      <c r="HRN422" s="458"/>
      <c r="HRO422" s="458"/>
      <c r="HRP422" s="458"/>
      <c r="HRQ422" s="458"/>
      <c r="HRR422" s="458"/>
      <c r="HRS422" s="458"/>
      <c r="HRT422" s="458"/>
      <c r="HRU422" s="458"/>
      <c r="HRV422" s="458"/>
      <c r="HRW422" s="458"/>
      <c r="HRX422" s="458"/>
      <c r="HRY422" s="458"/>
      <c r="HRZ422" s="458"/>
      <c r="HSA422" s="458"/>
      <c r="HSB422" s="458"/>
      <c r="HSC422" s="458"/>
      <c r="HSD422" s="458"/>
      <c r="HSE422" s="458"/>
      <c r="HSF422" s="458"/>
      <c r="HSG422" s="458"/>
      <c r="HSH422" s="458"/>
      <c r="HSI422" s="458"/>
      <c r="HSJ422" s="458"/>
      <c r="HSK422" s="458"/>
      <c r="HSL422" s="458"/>
      <c r="HSM422" s="458"/>
      <c r="HSN422" s="458"/>
      <c r="HSO422" s="458"/>
      <c r="HSP422" s="458"/>
      <c r="HSQ422" s="458"/>
      <c r="HSR422" s="458"/>
      <c r="HSS422" s="458"/>
      <c r="HST422" s="458"/>
      <c r="HSU422" s="458"/>
      <c r="HSV422" s="458"/>
      <c r="HSW422" s="458"/>
      <c r="HSX422" s="458"/>
      <c r="HSY422" s="458"/>
      <c r="HSZ422" s="458"/>
      <c r="HTA422" s="458"/>
      <c r="HTB422" s="458"/>
      <c r="HTC422" s="458"/>
      <c r="HTD422" s="458"/>
      <c r="HTE422" s="458"/>
      <c r="HTF422" s="458"/>
      <c r="HTG422" s="458"/>
      <c r="HTH422" s="458"/>
      <c r="HTI422" s="458"/>
      <c r="HTJ422" s="458"/>
      <c r="HTK422" s="458"/>
      <c r="HTL422" s="458"/>
      <c r="HTM422" s="458"/>
      <c r="HTN422" s="458"/>
      <c r="HTO422" s="458"/>
      <c r="HTP422" s="458"/>
      <c r="HTQ422" s="458"/>
      <c r="HTR422" s="458"/>
      <c r="HTS422" s="458"/>
      <c r="HTT422" s="458"/>
      <c r="HTU422" s="458"/>
      <c r="HTV422" s="458"/>
      <c r="HTW422" s="458"/>
      <c r="HTX422" s="458"/>
      <c r="HTY422" s="458"/>
      <c r="HTZ422" s="458"/>
      <c r="HUA422" s="458"/>
      <c r="HUB422" s="458"/>
      <c r="HUC422" s="458"/>
      <c r="HUD422" s="458"/>
      <c r="HUE422" s="458"/>
      <c r="HUF422" s="458"/>
      <c r="HUG422" s="458"/>
      <c r="HUH422" s="458"/>
      <c r="HUI422" s="458"/>
      <c r="HUJ422" s="458"/>
      <c r="HUK422" s="458"/>
      <c r="HUL422" s="458"/>
      <c r="HUM422" s="458"/>
      <c r="HUN422" s="458"/>
      <c r="HUO422" s="458"/>
      <c r="HUP422" s="458"/>
      <c r="HUQ422" s="458"/>
      <c r="HUR422" s="458"/>
      <c r="HUS422" s="458"/>
      <c r="HUT422" s="458"/>
      <c r="HUU422" s="458"/>
      <c r="HUV422" s="458"/>
      <c r="HUW422" s="458"/>
      <c r="HUX422" s="458"/>
      <c r="HUY422" s="458"/>
      <c r="HUZ422" s="458"/>
      <c r="HVA422" s="458"/>
      <c r="HVB422" s="458"/>
      <c r="HVC422" s="458"/>
      <c r="HVD422" s="458"/>
      <c r="HVE422" s="458"/>
      <c r="HVF422" s="458"/>
      <c r="HVG422" s="458"/>
      <c r="HVH422" s="458"/>
      <c r="HVI422" s="458"/>
      <c r="HVJ422" s="458"/>
      <c r="HVK422" s="458"/>
      <c r="HVL422" s="458"/>
      <c r="HVM422" s="458"/>
      <c r="HVN422" s="458"/>
      <c r="HVO422" s="458"/>
      <c r="HVP422" s="458"/>
      <c r="HVQ422" s="458"/>
      <c r="HVR422" s="458"/>
      <c r="HVS422" s="458"/>
      <c r="HVT422" s="458"/>
      <c r="HVU422" s="458"/>
      <c r="HVV422" s="458"/>
      <c r="HVW422" s="458"/>
      <c r="HVX422" s="458"/>
      <c r="HVY422" s="458"/>
      <c r="HVZ422" s="458"/>
      <c r="HWA422" s="458"/>
      <c r="HWB422" s="458"/>
      <c r="HWC422" s="458"/>
      <c r="HWD422" s="458"/>
      <c r="HWE422" s="458"/>
      <c r="HWF422" s="458"/>
      <c r="HWG422" s="458"/>
      <c r="HWH422" s="458"/>
      <c r="HWI422" s="458"/>
      <c r="HWJ422" s="458"/>
      <c r="HWK422" s="458"/>
      <c r="HWL422" s="458"/>
      <c r="HWM422" s="458"/>
      <c r="HWN422" s="458"/>
      <c r="HWO422" s="458"/>
      <c r="HWP422" s="458"/>
      <c r="HWQ422" s="458"/>
      <c r="HWR422" s="458"/>
      <c r="HWS422" s="458"/>
      <c r="HWT422" s="458"/>
      <c r="HWU422" s="458"/>
      <c r="HWV422" s="458"/>
      <c r="HWW422" s="458"/>
      <c r="HWX422" s="458"/>
      <c r="HWY422" s="458"/>
      <c r="HWZ422" s="458"/>
      <c r="HXA422" s="458"/>
      <c r="HXB422" s="458"/>
      <c r="HXC422" s="458"/>
      <c r="HXD422" s="458"/>
      <c r="HXE422" s="458"/>
      <c r="HXF422" s="458"/>
      <c r="HXG422" s="458"/>
      <c r="HXH422" s="458"/>
      <c r="HXI422" s="458"/>
      <c r="HXJ422" s="458"/>
      <c r="HXK422" s="458"/>
      <c r="HXL422" s="458"/>
      <c r="HXM422" s="458"/>
      <c r="HXN422" s="458"/>
      <c r="HXO422" s="458"/>
      <c r="HXP422" s="458"/>
      <c r="HXQ422" s="458"/>
      <c r="HXR422" s="458"/>
      <c r="HXS422" s="458"/>
      <c r="HXT422" s="458"/>
      <c r="HXU422" s="458"/>
      <c r="HXV422" s="458"/>
      <c r="HXW422" s="458"/>
      <c r="HXX422" s="458"/>
      <c r="HXY422" s="458"/>
      <c r="HXZ422" s="458"/>
      <c r="HYA422" s="458"/>
      <c r="HYB422" s="458"/>
      <c r="HYC422" s="458"/>
      <c r="HYD422" s="458"/>
      <c r="HYE422" s="458"/>
      <c r="HYF422" s="458"/>
      <c r="HYG422" s="458"/>
      <c r="HYH422" s="458"/>
      <c r="HYI422" s="458"/>
      <c r="HYJ422" s="458"/>
      <c r="HYK422" s="458"/>
      <c r="HYL422" s="458"/>
      <c r="HYM422" s="458"/>
      <c r="HYN422" s="458"/>
      <c r="HYO422" s="458"/>
      <c r="HYP422" s="458"/>
      <c r="HYQ422" s="458"/>
      <c r="HYR422" s="458"/>
      <c r="HYS422" s="458"/>
      <c r="HYT422" s="458"/>
      <c r="HYU422" s="458"/>
      <c r="HYV422" s="458"/>
      <c r="HYW422" s="458"/>
      <c r="HYX422" s="458"/>
      <c r="HYY422" s="458"/>
      <c r="HYZ422" s="458"/>
      <c r="HZA422" s="458"/>
      <c r="HZB422" s="458"/>
      <c r="HZC422" s="458"/>
      <c r="HZD422" s="458"/>
      <c r="HZE422" s="458"/>
      <c r="HZF422" s="458"/>
      <c r="HZG422" s="458"/>
      <c r="HZH422" s="458"/>
      <c r="HZI422" s="458"/>
      <c r="HZJ422" s="458"/>
      <c r="HZK422" s="458"/>
      <c r="HZL422" s="458"/>
      <c r="HZM422" s="458"/>
      <c r="HZN422" s="458"/>
      <c r="HZO422" s="458"/>
      <c r="HZP422" s="458"/>
      <c r="HZQ422" s="458"/>
      <c r="HZR422" s="458"/>
      <c r="HZS422" s="458"/>
      <c r="HZT422" s="458"/>
      <c r="HZU422" s="458"/>
      <c r="HZV422" s="458"/>
      <c r="HZW422" s="458"/>
      <c r="HZX422" s="458"/>
      <c r="HZY422" s="458"/>
      <c r="HZZ422" s="458"/>
      <c r="IAA422" s="458"/>
      <c r="IAB422" s="458"/>
      <c r="IAC422" s="458"/>
      <c r="IAD422" s="458"/>
      <c r="IAE422" s="458"/>
      <c r="IAF422" s="458"/>
      <c r="IAG422" s="458"/>
      <c r="IAH422" s="458"/>
      <c r="IAI422" s="458"/>
      <c r="IAJ422" s="458"/>
      <c r="IAK422" s="458"/>
      <c r="IAL422" s="458"/>
      <c r="IAM422" s="458"/>
      <c r="IAN422" s="458"/>
      <c r="IAO422" s="458"/>
      <c r="IAP422" s="458"/>
      <c r="IAQ422" s="458"/>
      <c r="IAR422" s="458"/>
      <c r="IAS422" s="458"/>
      <c r="IAT422" s="458"/>
      <c r="IAU422" s="458"/>
      <c r="IAV422" s="458"/>
      <c r="IAW422" s="458"/>
      <c r="IAX422" s="458"/>
      <c r="IAY422" s="458"/>
      <c r="IAZ422" s="458"/>
      <c r="IBA422" s="458"/>
      <c r="IBB422" s="458"/>
      <c r="IBC422" s="458"/>
      <c r="IBD422" s="458"/>
      <c r="IBE422" s="458"/>
      <c r="IBF422" s="458"/>
      <c r="IBG422" s="458"/>
      <c r="IBH422" s="458"/>
      <c r="IBI422" s="458"/>
      <c r="IBJ422" s="458"/>
      <c r="IBK422" s="458"/>
      <c r="IBL422" s="458"/>
      <c r="IBM422" s="458"/>
      <c r="IBN422" s="458"/>
      <c r="IBO422" s="458"/>
      <c r="IBP422" s="458"/>
      <c r="IBQ422" s="458"/>
      <c r="IBR422" s="458"/>
      <c r="IBS422" s="458"/>
      <c r="IBT422" s="458"/>
      <c r="IBU422" s="458"/>
      <c r="IBV422" s="458"/>
      <c r="IBW422" s="458"/>
      <c r="IBX422" s="458"/>
      <c r="IBY422" s="458"/>
      <c r="IBZ422" s="458"/>
      <c r="ICA422" s="458"/>
      <c r="ICB422" s="458"/>
      <c r="ICC422" s="458"/>
      <c r="ICD422" s="458"/>
      <c r="ICE422" s="458"/>
      <c r="ICF422" s="458"/>
      <c r="ICG422" s="458"/>
      <c r="ICH422" s="458"/>
      <c r="ICI422" s="458"/>
      <c r="ICJ422" s="458"/>
      <c r="ICK422" s="458"/>
      <c r="ICL422" s="458"/>
      <c r="ICM422" s="458"/>
      <c r="ICN422" s="458"/>
      <c r="ICO422" s="458"/>
      <c r="ICP422" s="458"/>
      <c r="ICQ422" s="458"/>
      <c r="ICR422" s="458"/>
      <c r="ICS422" s="458"/>
      <c r="ICT422" s="458"/>
      <c r="ICU422" s="458"/>
      <c r="ICV422" s="458"/>
      <c r="ICW422" s="458"/>
      <c r="ICX422" s="458"/>
      <c r="ICY422" s="458"/>
      <c r="ICZ422" s="458"/>
      <c r="IDA422" s="458"/>
      <c r="IDB422" s="458"/>
      <c r="IDC422" s="458"/>
      <c r="IDD422" s="458"/>
      <c r="IDE422" s="458"/>
      <c r="IDF422" s="458"/>
      <c r="IDG422" s="458"/>
      <c r="IDH422" s="458"/>
      <c r="IDI422" s="458"/>
      <c r="IDJ422" s="458"/>
      <c r="IDK422" s="458"/>
      <c r="IDL422" s="458"/>
      <c r="IDM422" s="458"/>
      <c r="IDN422" s="458"/>
      <c r="IDO422" s="458"/>
      <c r="IDP422" s="458"/>
      <c r="IDQ422" s="458"/>
      <c r="IDR422" s="458"/>
      <c r="IDS422" s="458"/>
      <c r="IDT422" s="458"/>
      <c r="IDU422" s="458"/>
      <c r="IDV422" s="458"/>
      <c r="IDW422" s="458"/>
      <c r="IDX422" s="458"/>
      <c r="IDY422" s="458"/>
      <c r="IDZ422" s="458"/>
      <c r="IEA422" s="458"/>
      <c r="IEB422" s="458"/>
      <c r="IEC422" s="458"/>
      <c r="IED422" s="458"/>
      <c r="IEE422" s="458"/>
      <c r="IEF422" s="458"/>
      <c r="IEG422" s="458"/>
      <c r="IEH422" s="458"/>
      <c r="IEI422" s="458"/>
      <c r="IEJ422" s="458"/>
      <c r="IEK422" s="458"/>
      <c r="IEL422" s="458"/>
      <c r="IEM422" s="458"/>
      <c r="IEN422" s="458"/>
      <c r="IEO422" s="458"/>
      <c r="IEP422" s="458"/>
      <c r="IEQ422" s="458"/>
      <c r="IER422" s="458"/>
      <c r="IES422" s="458"/>
      <c r="IET422" s="458"/>
      <c r="IEU422" s="458"/>
      <c r="IEV422" s="458"/>
      <c r="IEW422" s="458"/>
      <c r="IEX422" s="458"/>
      <c r="IEY422" s="458"/>
      <c r="IEZ422" s="458"/>
      <c r="IFA422" s="458"/>
      <c r="IFB422" s="458"/>
      <c r="IFC422" s="458"/>
      <c r="IFD422" s="458"/>
      <c r="IFE422" s="458"/>
      <c r="IFF422" s="458"/>
      <c r="IFG422" s="458"/>
      <c r="IFH422" s="458"/>
      <c r="IFI422" s="458"/>
      <c r="IFJ422" s="458"/>
      <c r="IFK422" s="458"/>
      <c r="IFL422" s="458"/>
      <c r="IFM422" s="458"/>
      <c r="IFN422" s="458"/>
      <c r="IFO422" s="458"/>
      <c r="IFP422" s="458"/>
      <c r="IFQ422" s="458"/>
      <c r="IFR422" s="458"/>
      <c r="IFS422" s="458"/>
      <c r="IFT422" s="458"/>
      <c r="IFU422" s="458"/>
      <c r="IFV422" s="458"/>
      <c r="IFW422" s="458"/>
      <c r="IFX422" s="458"/>
      <c r="IFY422" s="458"/>
      <c r="IFZ422" s="458"/>
      <c r="IGA422" s="458"/>
      <c r="IGB422" s="458"/>
      <c r="IGC422" s="458"/>
      <c r="IGD422" s="458"/>
      <c r="IGE422" s="458"/>
      <c r="IGF422" s="458"/>
      <c r="IGG422" s="458"/>
      <c r="IGH422" s="458"/>
      <c r="IGI422" s="458"/>
      <c r="IGJ422" s="458"/>
      <c r="IGK422" s="458"/>
      <c r="IGL422" s="458"/>
      <c r="IGM422" s="458"/>
      <c r="IGN422" s="458"/>
      <c r="IGO422" s="458"/>
      <c r="IGP422" s="458"/>
      <c r="IGQ422" s="458"/>
      <c r="IGR422" s="458"/>
      <c r="IGS422" s="458"/>
      <c r="IGT422" s="458"/>
      <c r="IGU422" s="458"/>
      <c r="IGV422" s="458"/>
      <c r="IGW422" s="458"/>
      <c r="IGX422" s="458"/>
      <c r="IGY422" s="458"/>
      <c r="IGZ422" s="458"/>
      <c r="IHA422" s="458"/>
      <c r="IHB422" s="458"/>
      <c r="IHC422" s="458"/>
      <c r="IHD422" s="458"/>
      <c r="IHE422" s="458"/>
      <c r="IHF422" s="458"/>
      <c r="IHG422" s="458"/>
      <c r="IHH422" s="458"/>
      <c r="IHI422" s="458"/>
      <c r="IHJ422" s="458"/>
      <c r="IHK422" s="458"/>
      <c r="IHL422" s="458"/>
      <c r="IHM422" s="458"/>
      <c r="IHN422" s="458"/>
      <c r="IHO422" s="458"/>
      <c r="IHP422" s="458"/>
      <c r="IHQ422" s="458"/>
      <c r="IHR422" s="458"/>
      <c r="IHS422" s="458"/>
      <c r="IHT422" s="458"/>
      <c r="IHU422" s="458"/>
      <c r="IHV422" s="458"/>
      <c r="IHW422" s="458"/>
      <c r="IHX422" s="458"/>
      <c r="IHY422" s="458"/>
      <c r="IHZ422" s="458"/>
      <c r="IIA422" s="458"/>
      <c r="IIB422" s="458"/>
      <c r="IIC422" s="458"/>
      <c r="IID422" s="458"/>
      <c r="IIE422" s="458"/>
      <c r="IIF422" s="458"/>
      <c r="IIG422" s="458"/>
      <c r="IIH422" s="458"/>
      <c r="III422" s="458"/>
      <c r="IIJ422" s="458"/>
      <c r="IIK422" s="458"/>
      <c r="IIL422" s="458"/>
      <c r="IIM422" s="458"/>
      <c r="IIN422" s="458"/>
      <c r="IIO422" s="458"/>
      <c r="IIP422" s="458"/>
      <c r="IIQ422" s="458"/>
      <c r="IIR422" s="458"/>
      <c r="IIS422" s="458"/>
      <c r="IIT422" s="458"/>
      <c r="IIU422" s="458"/>
      <c r="IIV422" s="458"/>
      <c r="IIW422" s="458"/>
      <c r="IIX422" s="458"/>
      <c r="IIY422" s="458"/>
      <c r="IIZ422" s="458"/>
      <c r="IJA422" s="458"/>
      <c r="IJB422" s="458"/>
      <c r="IJC422" s="458"/>
      <c r="IJD422" s="458"/>
      <c r="IJE422" s="458"/>
      <c r="IJF422" s="458"/>
      <c r="IJG422" s="458"/>
      <c r="IJH422" s="458"/>
      <c r="IJI422" s="458"/>
      <c r="IJJ422" s="458"/>
      <c r="IJK422" s="458"/>
      <c r="IJL422" s="458"/>
      <c r="IJM422" s="458"/>
      <c r="IJN422" s="458"/>
      <c r="IJO422" s="458"/>
      <c r="IJP422" s="458"/>
      <c r="IJQ422" s="458"/>
      <c r="IJR422" s="458"/>
      <c r="IJS422" s="458"/>
      <c r="IJT422" s="458"/>
      <c r="IJU422" s="458"/>
      <c r="IJV422" s="458"/>
      <c r="IJW422" s="458"/>
      <c r="IJX422" s="458"/>
      <c r="IJY422" s="458"/>
      <c r="IJZ422" s="458"/>
      <c r="IKA422" s="458"/>
      <c r="IKB422" s="458"/>
      <c r="IKC422" s="458"/>
      <c r="IKD422" s="458"/>
      <c r="IKE422" s="458"/>
      <c r="IKF422" s="458"/>
      <c r="IKG422" s="458"/>
      <c r="IKH422" s="458"/>
      <c r="IKI422" s="458"/>
      <c r="IKJ422" s="458"/>
      <c r="IKK422" s="458"/>
      <c r="IKL422" s="458"/>
      <c r="IKM422" s="458"/>
      <c r="IKN422" s="458"/>
      <c r="IKO422" s="458"/>
      <c r="IKP422" s="458"/>
      <c r="IKQ422" s="458"/>
      <c r="IKR422" s="458"/>
      <c r="IKS422" s="458"/>
      <c r="IKT422" s="458"/>
      <c r="IKU422" s="458"/>
      <c r="IKV422" s="458"/>
      <c r="IKW422" s="458"/>
      <c r="IKX422" s="458"/>
      <c r="IKY422" s="458"/>
      <c r="IKZ422" s="458"/>
      <c r="ILA422" s="458"/>
      <c r="ILB422" s="458"/>
      <c r="ILC422" s="458"/>
      <c r="ILD422" s="458"/>
      <c r="ILE422" s="458"/>
      <c r="ILF422" s="458"/>
      <c r="ILG422" s="458"/>
      <c r="ILH422" s="458"/>
      <c r="ILI422" s="458"/>
      <c r="ILJ422" s="458"/>
      <c r="ILK422" s="458"/>
      <c r="ILL422" s="458"/>
      <c r="ILM422" s="458"/>
      <c r="ILN422" s="458"/>
      <c r="ILO422" s="458"/>
      <c r="ILP422" s="458"/>
      <c r="ILQ422" s="458"/>
      <c r="ILR422" s="458"/>
      <c r="ILS422" s="458"/>
      <c r="ILT422" s="458"/>
      <c r="ILU422" s="458"/>
      <c r="ILV422" s="458"/>
      <c r="ILW422" s="458"/>
      <c r="ILX422" s="458"/>
      <c r="ILY422" s="458"/>
      <c r="ILZ422" s="458"/>
      <c r="IMA422" s="458"/>
      <c r="IMB422" s="458"/>
      <c r="IMC422" s="458"/>
      <c r="IMD422" s="458"/>
      <c r="IME422" s="458"/>
      <c r="IMF422" s="458"/>
      <c r="IMG422" s="458"/>
      <c r="IMH422" s="458"/>
      <c r="IMI422" s="458"/>
      <c r="IMJ422" s="458"/>
      <c r="IMK422" s="458"/>
      <c r="IML422" s="458"/>
      <c r="IMM422" s="458"/>
      <c r="IMN422" s="458"/>
      <c r="IMO422" s="458"/>
      <c r="IMP422" s="458"/>
      <c r="IMQ422" s="458"/>
      <c r="IMR422" s="458"/>
      <c r="IMS422" s="458"/>
      <c r="IMT422" s="458"/>
      <c r="IMU422" s="458"/>
      <c r="IMV422" s="458"/>
      <c r="IMW422" s="458"/>
      <c r="IMX422" s="458"/>
      <c r="IMY422" s="458"/>
      <c r="IMZ422" s="458"/>
      <c r="INA422" s="458"/>
      <c r="INB422" s="458"/>
      <c r="INC422" s="458"/>
      <c r="IND422" s="458"/>
      <c r="INE422" s="458"/>
      <c r="INF422" s="458"/>
      <c r="ING422" s="458"/>
      <c r="INH422" s="458"/>
      <c r="INI422" s="458"/>
      <c r="INJ422" s="458"/>
      <c r="INK422" s="458"/>
      <c r="INL422" s="458"/>
      <c r="INM422" s="458"/>
      <c r="INN422" s="458"/>
      <c r="INO422" s="458"/>
      <c r="INP422" s="458"/>
      <c r="INQ422" s="458"/>
      <c r="INR422" s="458"/>
      <c r="INS422" s="458"/>
      <c r="INT422" s="458"/>
      <c r="INU422" s="458"/>
      <c r="INV422" s="458"/>
      <c r="INW422" s="458"/>
      <c r="INX422" s="458"/>
      <c r="INY422" s="458"/>
      <c r="INZ422" s="458"/>
      <c r="IOA422" s="458"/>
      <c r="IOB422" s="458"/>
      <c r="IOC422" s="458"/>
      <c r="IOD422" s="458"/>
      <c r="IOE422" s="458"/>
      <c r="IOF422" s="458"/>
      <c r="IOG422" s="458"/>
      <c r="IOH422" s="458"/>
      <c r="IOI422" s="458"/>
      <c r="IOJ422" s="458"/>
      <c r="IOK422" s="458"/>
      <c r="IOL422" s="458"/>
      <c r="IOM422" s="458"/>
      <c r="ION422" s="458"/>
      <c r="IOO422" s="458"/>
      <c r="IOP422" s="458"/>
      <c r="IOQ422" s="458"/>
      <c r="IOR422" s="458"/>
      <c r="IOS422" s="458"/>
      <c r="IOT422" s="458"/>
      <c r="IOU422" s="458"/>
      <c r="IOV422" s="458"/>
      <c r="IOW422" s="458"/>
      <c r="IOX422" s="458"/>
      <c r="IOY422" s="458"/>
      <c r="IOZ422" s="458"/>
      <c r="IPA422" s="458"/>
      <c r="IPB422" s="458"/>
      <c r="IPC422" s="458"/>
      <c r="IPD422" s="458"/>
      <c r="IPE422" s="458"/>
      <c r="IPF422" s="458"/>
      <c r="IPG422" s="458"/>
      <c r="IPH422" s="458"/>
      <c r="IPI422" s="458"/>
      <c r="IPJ422" s="458"/>
      <c r="IPK422" s="458"/>
      <c r="IPL422" s="458"/>
      <c r="IPM422" s="458"/>
      <c r="IPN422" s="458"/>
      <c r="IPO422" s="458"/>
      <c r="IPP422" s="458"/>
      <c r="IPQ422" s="458"/>
      <c r="IPR422" s="458"/>
      <c r="IPS422" s="458"/>
      <c r="IPT422" s="458"/>
      <c r="IPU422" s="458"/>
      <c r="IPV422" s="458"/>
      <c r="IPW422" s="458"/>
      <c r="IPX422" s="458"/>
      <c r="IPY422" s="458"/>
      <c r="IPZ422" s="458"/>
      <c r="IQA422" s="458"/>
      <c r="IQB422" s="458"/>
      <c r="IQC422" s="458"/>
      <c r="IQD422" s="458"/>
      <c r="IQE422" s="458"/>
      <c r="IQF422" s="458"/>
      <c r="IQG422" s="458"/>
      <c r="IQH422" s="458"/>
      <c r="IQI422" s="458"/>
      <c r="IQJ422" s="458"/>
      <c r="IQK422" s="458"/>
      <c r="IQL422" s="458"/>
      <c r="IQM422" s="458"/>
      <c r="IQN422" s="458"/>
      <c r="IQO422" s="458"/>
      <c r="IQP422" s="458"/>
      <c r="IQQ422" s="458"/>
      <c r="IQR422" s="458"/>
      <c r="IQS422" s="458"/>
      <c r="IQT422" s="458"/>
      <c r="IQU422" s="458"/>
      <c r="IQV422" s="458"/>
      <c r="IQW422" s="458"/>
      <c r="IQX422" s="458"/>
      <c r="IQY422" s="458"/>
      <c r="IQZ422" s="458"/>
      <c r="IRA422" s="458"/>
      <c r="IRB422" s="458"/>
      <c r="IRC422" s="458"/>
      <c r="IRD422" s="458"/>
      <c r="IRE422" s="458"/>
      <c r="IRF422" s="458"/>
      <c r="IRG422" s="458"/>
      <c r="IRH422" s="458"/>
      <c r="IRI422" s="458"/>
      <c r="IRJ422" s="458"/>
      <c r="IRK422" s="458"/>
      <c r="IRL422" s="458"/>
      <c r="IRM422" s="458"/>
      <c r="IRN422" s="458"/>
      <c r="IRO422" s="458"/>
      <c r="IRP422" s="458"/>
      <c r="IRQ422" s="458"/>
      <c r="IRR422" s="458"/>
      <c r="IRS422" s="458"/>
      <c r="IRT422" s="458"/>
      <c r="IRU422" s="458"/>
      <c r="IRV422" s="458"/>
      <c r="IRW422" s="458"/>
      <c r="IRX422" s="458"/>
      <c r="IRY422" s="458"/>
      <c r="IRZ422" s="458"/>
      <c r="ISA422" s="458"/>
      <c r="ISB422" s="458"/>
      <c r="ISC422" s="458"/>
      <c r="ISD422" s="458"/>
      <c r="ISE422" s="458"/>
      <c r="ISF422" s="458"/>
      <c r="ISG422" s="458"/>
      <c r="ISH422" s="458"/>
      <c r="ISI422" s="458"/>
      <c r="ISJ422" s="458"/>
      <c r="ISK422" s="458"/>
      <c r="ISL422" s="458"/>
      <c r="ISM422" s="458"/>
      <c r="ISN422" s="458"/>
      <c r="ISO422" s="458"/>
      <c r="ISP422" s="458"/>
      <c r="ISQ422" s="458"/>
      <c r="ISR422" s="458"/>
      <c r="ISS422" s="458"/>
      <c r="IST422" s="458"/>
      <c r="ISU422" s="458"/>
      <c r="ISV422" s="458"/>
      <c r="ISW422" s="458"/>
      <c r="ISX422" s="458"/>
      <c r="ISY422" s="458"/>
      <c r="ISZ422" s="458"/>
      <c r="ITA422" s="458"/>
      <c r="ITB422" s="458"/>
      <c r="ITC422" s="458"/>
      <c r="ITD422" s="458"/>
      <c r="ITE422" s="458"/>
      <c r="ITF422" s="458"/>
      <c r="ITG422" s="458"/>
      <c r="ITH422" s="458"/>
      <c r="ITI422" s="458"/>
      <c r="ITJ422" s="458"/>
      <c r="ITK422" s="458"/>
      <c r="ITL422" s="458"/>
      <c r="ITM422" s="458"/>
      <c r="ITN422" s="458"/>
      <c r="ITO422" s="458"/>
      <c r="ITP422" s="458"/>
      <c r="ITQ422" s="458"/>
      <c r="ITR422" s="458"/>
      <c r="ITS422" s="458"/>
      <c r="ITT422" s="458"/>
      <c r="ITU422" s="458"/>
      <c r="ITV422" s="458"/>
      <c r="ITW422" s="458"/>
      <c r="ITX422" s="458"/>
      <c r="ITY422" s="458"/>
      <c r="ITZ422" s="458"/>
      <c r="IUA422" s="458"/>
      <c r="IUB422" s="458"/>
      <c r="IUC422" s="458"/>
      <c r="IUD422" s="458"/>
      <c r="IUE422" s="458"/>
      <c r="IUF422" s="458"/>
      <c r="IUG422" s="458"/>
      <c r="IUH422" s="458"/>
      <c r="IUI422" s="458"/>
      <c r="IUJ422" s="458"/>
      <c r="IUK422" s="458"/>
      <c r="IUL422" s="458"/>
      <c r="IUM422" s="458"/>
      <c r="IUN422" s="458"/>
      <c r="IUO422" s="458"/>
      <c r="IUP422" s="458"/>
      <c r="IUQ422" s="458"/>
      <c r="IUR422" s="458"/>
      <c r="IUS422" s="458"/>
      <c r="IUT422" s="458"/>
      <c r="IUU422" s="458"/>
      <c r="IUV422" s="458"/>
      <c r="IUW422" s="458"/>
      <c r="IUX422" s="458"/>
      <c r="IUY422" s="458"/>
      <c r="IUZ422" s="458"/>
      <c r="IVA422" s="458"/>
      <c r="IVB422" s="458"/>
      <c r="IVC422" s="458"/>
      <c r="IVD422" s="458"/>
      <c r="IVE422" s="458"/>
      <c r="IVF422" s="458"/>
      <c r="IVG422" s="458"/>
      <c r="IVH422" s="458"/>
      <c r="IVI422" s="458"/>
      <c r="IVJ422" s="458"/>
      <c r="IVK422" s="458"/>
      <c r="IVL422" s="458"/>
      <c r="IVM422" s="458"/>
      <c r="IVN422" s="458"/>
      <c r="IVO422" s="458"/>
      <c r="IVP422" s="458"/>
      <c r="IVQ422" s="458"/>
      <c r="IVR422" s="458"/>
      <c r="IVS422" s="458"/>
      <c r="IVT422" s="458"/>
      <c r="IVU422" s="458"/>
      <c r="IVV422" s="458"/>
      <c r="IVW422" s="458"/>
      <c r="IVX422" s="458"/>
      <c r="IVY422" s="458"/>
      <c r="IVZ422" s="458"/>
      <c r="IWA422" s="458"/>
      <c r="IWB422" s="458"/>
      <c r="IWC422" s="458"/>
      <c r="IWD422" s="458"/>
      <c r="IWE422" s="458"/>
      <c r="IWF422" s="458"/>
      <c r="IWG422" s="458"/>
      <c r="IWH422" s="458"/>
      <c r="IWI422" s="458"/>
      <c r="IWJ422" s="458"/>
      <c r="IWK422" s="458"/>
      <c r="IWL422" s="458"/>
      <c r="IWM422" s="458"/>
      <c r="IWN422" s="458"/>
      <c r="IWO422" s="458"/>
      <c r="IWP422" s="458"/>
      <c r="IWQ422" s="458"/>
      <c r="IWR422" s="458"/>
      <c r="IWS422" s="458"/>
      <c r="IWT422" s="458"/>
      <c r="IWU422" s="458"/>
      <c r="IWV422" s="458"/>
      <c r="IWW422" s="458"/>
      <c r="IWX422" s="458"/>
      <c r="IWY422" s="458"/>
      <c r="IWZ422" s="458"/>
      <c r="IXA422" s="458"/>
      <c r="IXB422" s="458"/>
      <c r="IXC422" s="458"/>
      <c r="IXD422" s="458"/>
      <c r="IXE422" s="458"/>
      <c r="IXF422" s="458"/>
      <c r="IXG422" s="458"/>
      <c r="IXH422" s="458"/>
      <c r="IXI422" s="458"/>
      <c r="IXJ422" s="458"/>
      <c r="IXK422" s="458"/>
      <c r="IXL422" s="458"/>
      <c r="IXM422" s="458"/>
      <c r="IXN422" s="458"/>
      <c r="IXO422" s="458"/>
      <c r="IXP422" s="458"/>
      <c r="IXQ422" s="458"/>
      <c r="IXR422" s="458"/>
      <c r="IXS422" s="458"/>
      <c r="IXT422" s="458"/>
      <c r="IXU422" s="458"/>
      <c r="IXV422" s="458"/>
      <c r="IXW422" s="458"/>
      <c r="IXX422" s="458"/>
      <c r="IXY422" s="458"/>
      <c r="IXZ422" s="458"/>
      <c r="IYA422" s="458"/>
      <c r="IYB422" s="458"/>
      <c r="IYC422" s="458"/>
      <c r="IYD422" s="458"/>
      <c r="IYE422" s="458"/>
      <c r="IYF422" s="458"/>
      <c r="IYG422" s="458"/>
      <c r="IYH422" s="458"/>
      <c r="IYI422" s="458"/>
      <c r="IYJ422" s="458"/>
      <c r="IYK422" s="458"/>
      <c r="IYL422" s="458"/>
      <c r="IYM422" s="458"/>
      <c r="IYN422" s="458"/>
      <c r="IYO422" s="458"/>
      <c r="IYP422" s="458"/>
      <c r="IYQ422" s="458"/>
      <c r="IYR422" s="458"/>
      <c r="IYS422" s="458"/>
      <c r="IYT422" s="458"/>
      <c r="IYU422" s="458"/>
      <c r="IYV422" s="458"/>
      <c r="IYW422" s="458"/>
      <c r="IYX422" s="458"/>
      <c r="IYY422" s="458"/>
      <c r="IYZ422" s="458"/>
      <c r="IZA422" s="458"/>
      <c r="IZB422" s="458"/>
      <c r="IZC422" s="458"/>
      <c r="IZD422" s="458"/>
      <c r="IZE422" s="458"/>
      <c r="IZF422" s="458"/>
      <c r="IZG422" s="458"/>
      <c r="IZH422" s="458"/>
      <c r="IZI422" s="458"/>
      <c r="IZJ422" s="458"/>
      <c r="IZK422" s="458"/>
      <c r="IZL422" s="458"/>
      <c r="IZM422" s="458"/>
      <c r="IZN422" s="458"/>
      <c r="IZO422" s="458"/>
      <c r="IZP422" s="458"/>
      <c r="IZQ422" s="458"/>
      <c r="IZR422" s="458"/>
      <c r="IZS422" s="458"/>
      <c r="IZT422" s="458"/>
      <c r="IZU422" s="458"/>
      <c r="IZV422" s="458"/>
      <c r="IZW422" s="458"/>
      <c r="IZX422" s="458"/>
      <c r="IZY422" s="458"/>
      <c r="IZZ422" s="458"/>
      <c r="JAA422" s="458"/>
      <c r="JAB422" s="458"/>
      <c r="JAC422" s="458"/>
      <c r="JAD422" s="458"/>
      <c r="JAE422" s="458"/>
      <c r="JAF422" s="458"/>
      <c r="JAG422" s="458"/>
      <c r="JAH422" s="458"/>
      <c r="JAI422" s="458"/>
      <c r="JAJ422" s="458"/>
      <c r="JAK422" s="458"/>
      <c r="JAL422" s="458"/>
      <c r="JAM422" s="458"/>
      <c r="JAN422" s="458"/>
      <c r="JAO422" s="458"/>
      <c r="JAP422" s="458"/>
      <c r="JAQ422" s="458"/>
      <c r="JAR422" s="458"/>
      <c r="JAS422" s="458"/>
      <c r="JAT422" s="458"/>
      <c r="JAU422" s="458"/>
      <c r="JAV422" s="458"/>
      <c r="JAW422" s="458"/>
      <c r="JAX422" s="458"/>
      <c r="JAY422" s="458"/>
      <c r="JAZ422" s="458"/>
      <c r="JBA422" s="458"/>
      <c r="JBB422" s="458"/>
      <c r="JBC422" s="458"/>
      <c r="JBD422" s="458"/>
      <c r="JBE422" s="458"/>
      <c r="JBF422" s="458"/>
      <c r="JBG422" s="458"/>
      <c r="JBH422" s="458"/>
      <c r="JBI422" s="458"/>
      <c r="JBJ422" s="458"/>
      <c r="JBK422" s="458"/>
      <c r="JBL422" s="458"/>
      <c r="JBM422" s="458"/>
      <c r="JBN422" s="458"/>
      <c r="JBO422" s="458"/>
      <c r="JBP422" s="458"/>
      <c r="JBQ422" s="458"/>
      <c r="JBR422" s="458"/>
      <c r="JBS422" s="458"/>
      <c r="JBT422" s="458"/>
      <c r="JBU422" s="458"/>
      <c r="JBV422" s="458"/>
      <c r="JBW422" s="458"/>
      <c r="JBX422" s="458"/>
      <c r="JBY422" s="458"/>
      <c r="JBZ422" s="458"/>
      <c r="JCA422" s="458"/>
      <c r="JCB422" s="458"/>
      <c r="JCC422" s="458"/>
      <c r="JCD422" s="458"/>
      <c r="JCE422" s="458"/>
      <c r="JCF422" s="458"/>
      <c r="JCG422" s="458"/>
      <c r="JCH422" s="458"/>
      <c r="JCI422" s="458"/>
      <c r="JCJ422" s="458"/>
      <c r="JCK422" s="458"/>
      <c r="JCL422" s="458"/>
      <c r="JCM422" s="458"/>
      <c r="JCN422" s="458"/>
      <c r="JCO422" s="458"/>
      <c r="JCP422" s="458"/>
      <c r="JCQ422" s="458"/>
      <c r="JCR422" s="458"/>
      <c r="JCS422" s="458"/>
      <c r="JCT422" s="458"/>
      <c r="JCU422" s="458"/>
      <c r="JCV422" s="458"/>
      <c r="JCW422" s="458"/>
      <c r="JCX422" s="458"/>
      <c r="JCY422" s="458"/>
      <c r="JCZ422" s="458"/>
      <c r="JDA422" s="458"/>
      <c r="JDB422" s="458"/>
      <c r="JDC422" s="458"/>
      <c r="JDD422" s="458"/>
      <c r="JDE422" s="458"/>
      <c r="JDF422" s="458"/>
      <c r="JDG422" s="458"/>
      <c r="JDH422" s="458"/>
      <c r="JDI422" s="458"/>
      <c r="JDJ422" s="458"/>
      <c r="JDK422" s="458"/>
      <c r="JDL422" s="458"/>
      <c r="JDM422" s="458"/>
      <c r="JDN422" s="458"/>
      <c r="JDO422" s="458"/>
      <c r="JDP422" s="458"/>
      <c r="JDQ422" s="458"/>
      <c r="JDR422" s="458"/>
      <c r="JDS422" s="458"/>
      <c r="JDT422" s="458"/>
      <c r="JDU422" s="458"/>
      <c r="JDV422" s="458"/>
      <c r="JDW422" s="458"/>
      <c r="JDX422" s="458"/>
      <c r="JDY422" s="458"/>
      <c r="JDZ422" s="458"/>
      <c r="JEA422" s="458"/>
      <c r="JEB422" s="458"/>
      <c r="JEC422" s="458"/>
      <c r="JED422" s="458"/>
      <c r="JEE422" s="458"/>
      <c r="JEF422" s="458"/>
      <c r="JEG422" s="458"/>
      <c r="JEH422" s="458"/>
      <c r="JEI422" s="458"/>
      <c r="JEJ422" s="458"/>
      <c r="JEK422" s="458"/>
      <c r="JEL422" s="458"/>
      <c r="JEM422" s="458"/>
      <c r="JEN422" s="458"/>
      <c r="JEO422" s="458"/>
      <c r="JEP422" s="458"/>
      <c r="JEQ422" s="458"/>
      <c r="JER422" s="458"/>
      <c r="JES422" s="458"/>
      <c r="JET422" s="458"/>
      <c r="JEU422" s="458"/>
      <c r="JEV422" s="458"/>
      <c r="JEW422" s="458"/>
      <c r="JEX422" s="458"/>
      <c r="JEY422" s="458"/>
      <c r="JEZ422" s="458"/>
      <c r="JFA422" s="458"/>
      <c r="JFB422" s="458"/>
      <c r="JFC422" s="458"/>
      <c r="JFD422" s="458"/>
      <c r="JFE422" s="458"/>
      <c r="JFF422" s="458"/>
      <c r="JFG422" s="458"/>
      <c r="JFH422" s="458"/>
      <c r="JFI422" s="458"/>
      <c r="JFJ422" s="458"/>
      <c r="JFK422" s="458"/>
      <c r="JFL422" s="458"/>
      <c r="JFM422" s="458"/>
      <c r="JFN422" s="458"/>
      <c r="JFO422" s="458"/>
      <c r="JFP422" s="458"/>
      <c r="JFQ422" s="458"/>
      <c r="JFR422" s="458"/>
      <c r="JFS422" s="458"/>
      <c r="JFT422" s="458"/>
      <c r="JFU422" s="458"/>
      <c r="JFV422" s="458"/>
      <c r="JFW422" s="458"/>
      <c r="JFX422" s="458"/>
      <c r="JFY422" s="458"/>
      <c r="JFZ422" s="458"/>
      <c r="JGA422" s="458"/>
      <c r="JGB422" s="458"/>
      <c r="JGC422" s="458"/>
      <c r="JGD422" s="458"/>
      <c r="JGE422" s="458"/>
      <c r="JGF422" s="458"/>
      <c r="JGG422" s="458"/>
      <c r="JGH422" s="458"/>
      <c r="JGI422" s="458"/>
      <c r="JGJ422" s="458"/>
      <c r="JGK422" s="458"/>
      <c r="JGL422" s="458"/>
      <c r="JGM422" s="458"/>
      <c r="JGN422" s="458"/>
      <c r="JGO422" s="458"/>
      <c r="JGP422" s="458"/>
      <c r="JGQ422" s="458"/>
      <c r="JGR422" s="458"/>
      <c r="JGS422" s="458"/>
      <c r="JGT422" s="458"/>
      <c r="JGU422" s="458"/>
      <c r="JGV422" s="458"/>
      <c r="JGW422" s="458"/>
      <c r="JGX422" s="458"/>
      <c r="JGY422" s="458"/>
      <c r="JGZ422" s="458"/>
      <c r="JHA422" s="458"/>
      <c r="JHB422" s="458"/>
      <c r="JHC422" s="458"/>
      <c r="JHD422" s="458"/>
      <c r="JHE422" s="458"/>
      <c r="JHF422" s="458"/>
      <c r="JHG422" s="458"/>
      <c r="JHH422" s="458"/>
      <c r="JHI422" s="458"/>
      <c r="JHJ422" s="458"/>
      <c r="JHK422" s="458"/>
      <c r="JHL422" s="458"/>
      <c r="JHM422" s="458"/>
      <c r="JHN422" s="458"/>
      <c r="JHO422" s="458"/>
      <c r="JHP422" s="458"/>
      <c r="JHQ422" s="458"/>
      <c r="JHR422" s="458"/>
      <c r="JHS422" s="458"/>
      <c r="JHT422" s="458"/>
      <c r="JHU422" s="458"/>
      <c r="JHV422" s="458"/>
      <c r="JHW422" s="458"/>
      <c r="JHX422" s="458"/>
      <c r="JHY422" s="458"/>
      <c r="JHZ422" s="458"/>
      <c r="JIA422" s="458"/>
      <c r="JIB422" s="458"/>
      <c r="JIC422" s="458"/>
      <c r="JID422" s="458"/>
      <c r="JIE422" s="458"/>
      <c r="JIF422" s="458"/>
      <c r="JIG422" s="458"/>
      <c r="JIH422" s="458"/>
      <c r="JII422" s="458"/>
      <c r="JIJ422" s="458"/>
      <c r="JIK422" s="458"/>
      <c r="JIL422" s="458"/>
      <c r="JIM422" s="458"/>
      <c r="JIN422" s="458"/>
      <c r="JIO422" s="458"/>
      <c r="JIP422" s="458"/>
      <c r="JIQ422" s="458"/>
      <c r="JIR422" s="458"/>
      <c r="JIS422" s="458"/>
      <c r="JIT422" s="458"/>
      <c r="JIU422" s="458"/>
      <c r="JIV422" s="458"/>
      <c r="JIW422" s="458"/>
      <c r="JIX422" s="458"/>
      <c r="JIY422" s="458"/>
      <c r="JIZ422" s="458"/>
      <c r="JJA422" s="458"/>
      <c r="JJB422" s="458"/>
      <c r="JJC422" s="458"/>
      <c r="JJD422" s="458"/>
      <c r="JJE422" s="458"/>
      <c r="JJF422" s="458"/>
      <c r="JJG422" s="458"/>
      <c r="JJH422" s="458"/>
      <c r="JJI422" s="458"/>
      <c r="JJJ422" s="458"/>
      <c r="JJK422" s="458"/>
      <c r="JJL422" s="458"/>
      <c r="JJM422" s="458"/>
      <c r="JJN422" s="458"/>
      <c r="JJO422" s="458"/>
      <c r="JJP422" s="458"/>
      <c r="JJQ422" s="458"/>
      <c r="JJR422" s="458"/>
      <c r="JJS422" s="458"/>
      <c r="JJT422" s="458"/>
      <c r="JJU422" s="458"/>
      <c r="JJV422" s="458"/>
      <c r="JJW422" s="458"/>
      <c r="JJX422" s="458"/>
      <c r="JJY422" s="458"/>
      <c r="JJZ422" s="458"/>
      <c r="JKA422" s="458"/>
      <c r="JKB422" s="458"/>
      <c r="JKC422" s="458"/>
      <c r="JKD422" s="458"/>
      <c r="JKE422" s="458"/>
      <c r="JKF422" s="458"/>
      <c r="JKG422" s="458"/>
      <c r="JKH422" s="458"/>
      <c r="JKI422" s="458"/>
      <c r="JKJ422" s="458"/>
      <c r="JKK422" s="458"/>
      <c r="JKL422" s="458"/>
      <c r="JKM422" s="458"/>
      <c r="JKN422" s="458"/>
      <c r="JKO422" s="458"/>
      <c r="JKP422" s="458"/>
      <c r="JKQ422" s="458"/>
      <c r="JKR422" s="458"/>
      <c r="JKS422" s="458"/>
      <c r="JKT422" s="458"/>
      <c r="JKU422" s="458"/>
      <c r="JKV422" s="458"/>
      <c r="JKW422" s="458"/>
      <c r="JKX422" s="458"/>
      <c r="JKY422" s="458"/>
      <c r="JKZ422" s="458"/>
      <c r="JLA422" s="458"/>
      <c r="JLB422" s="458"/>
      <c r="JLC422" s="458"/>
      <c r="JLD422" s="458"/>
      <c r="JLE422" s="458"/>
      <c r="JLF422" s="458"/>
      <c r="JLG422" s="458"/>
      <c r="JLH422" s="458"/>
      <c r="JLI422" s="458"/>
      <c r="JLJ422" s="458"/>
      <c r="JLK422" s="458"/>
      <c r="JLL422" s="458"/>
      <c r="JLM422" s="458"/>
      <c r="JLN422" s="458"/>
      <c r="JLO422" s="458"/>
      <c r="JLP422" s="458"/>
      <c r="JLQ422" s="458"/>
      <c r="JLR422" s="458"/>
      <c r="JLS422" s="458"/>
      <c r="JLT422" s="458"/>
      <c r="JLU422" s="458"/>
      <c r="JLV422" s="458"/>
      <c r="JLW422" s="458"/>
      <c r="JLX422" s="458"/>
      <c r="JLY422" s="458"/>
      <c r="JLZ422" s="458"/>
      <c r="JMA422" s="458"/>
      <c r="JMB422" s="458"/>
      <c r="JMC422" s="458"/>
      <c r="JMD422" s="458"/>
      <c r="JME422" s="458"/>
      <c r="JMF422" s="458"/>
      <c r="JMG422" s="458"/>
      <c r="JMH422" s="458"/>
      <c r="JMI422" s="458"/>
      <c r="JMJ422" s="458"/>
      <c r="JMK422" s="458"/>
      <c r="JML422" s="458"/>
      <c r="JMM422" s="458"/>
      <c r="JMN422" s="458"/>
      <c r="JMO422" s="458"/>
      <c r="JMP422" s="458"/>
      <c r="JMQ422" s="458"/>
      <c r="JMR422" s="458"/>
      <c r="JMS422" s="458"/>
      <c r="JMT422" s="458"/>
      <c r="JMU422" s="458"/>
      <c r="JMV422" s="458"/>
      <c r="JMW422" s="458"/>
      <c r="JMX422" s="458"/>
      <c r="JMY422" s="458"/>
      <c r="JMZ422" s="458"/>
      <c r="JNA422" s="458"/>
      <c r="JNB422" s="458"/>
      <c r="JNC422" s="458"/>
      <c r="JND422" s="458"/>
      <c r="JNE422" s="458"/>
      <c r="JNF422" s="458"/>
      <c r="JNG422" s="458"/>
      <c r="JNH422" s="458"/>
      <c r="JNI422" s="458"/>
      <c r="JNJ422" s="458"/>
      <c r="JNK422" s="458"/>
      <c r="JNL422" s="458"/>
      <c r="JNM422" s="458"/>
      <c r="JNN422" s="458"/>
      <c r="JNO422" s="458"/>
      <c r="JNP422" s="458"/>
      <c r="JNQ422" s="458"/>
      <c r="JNR422" s="458"/>
      <c r="JNS422" s="458"/>
      <c r="JNT422" s="458"/>
      <c r="JNU422" s="458"/>
      <c r="JNV422" s="458"/>
      <c r="JNW422" s="458"/>
      <c r="JNX422" s="458"/>
      <c r="JNY422" s="458"/>
      <c r="JNZ422" s="458"/>
      <c r="JOA422" s="458"/>
      <c r="JOB422" s="458"/>
      <c r="JOC422" s="458"/>
      <c r="JOD422" s="458"/>
      <c r="JOE422" s="458"/>
      <c r="JOF422" s="458"/>
      <c r="JOG422" s="458"/>
      <c r="JOH422" s="458"/>
      <c r="JOI422" s="458"/>
      <c r="JOJ422" s="458"/>
      <c r="JOK422" s="458"/>
      <c r="JOL422" s="458"/>
      <c r="JOM422" s="458"/>
      <c r="JON422" s="458"/>
      <c r="JOO422" s="458"/>
      <c r="JOP422" s="458"/>
      <c r="JOQ422" s="458"/>
      <c r="JOR422" s="458"/>
      <c r="JOS422" s="458"/>
      <c r="JOT422" s="458"/>
      <c r="JOU422" s="458"/>
      <c r="JOV422" s="458"/>
      <c r="JOW422" s="458"/>
      <c r="JOX422" s="458"/>
      <c r="JOY422" s="458"/>
      <c r="JOZ422" s="458"/>
      <c r="JPA422" s="458"/>
      <c r="JPB422" s="458"/>
      <c r="JPC422" s="458"/>
      <c r="JPD422" s="458"/>
      <c r="JPE422" s="458"/>
      <c r="JPF422" s="458"/>
      <c r="JPG422" s="458"/>
      <c r="JPH422" s="458"/>
      <c r="JPI422" s="458"/>
      <c r="JPJ422" s="458"/>
      <c r="JPK422" s="458"/>
      <c r="JPL422" s="458"/>
      <c r="JPM422" s="458"/>
      <c r="JPN422" s="458"/>
      <c r="JPO422" s="458"/>
      <c r="JPP422" s="458"/>
      <c r="JPQ422" s="458"/>
      <c r="JPR422" s="458"/>
      <c r="JPS422" s="458"/>
      <c r="JPT422" s="458"/>
      <c r="JPU422" s="458"/>
      <c r="JPV422" s="458"/>
      <c r="JPW422" s="458"/>
      <c r="JPX422" s="458"/>
      <c r="JPY422" s="458"/>
      <c r="JPZ422" s="458"/>
      <c r="JQA422" s="458"/>
      <c r="JQB422" s="458"/>
      <c r="JQC422" s="458"/>
      <c r="JQD422" s="458"/>
      <c r="JQE422" s="458"/>
      <c r="JQF422" s="458"/>
      <c r="JQG422" s="458"/>
      <c r="JQH422" s="458"/>
      <c r="JQI422" s="458"/>
      <c r="JQJ422" s="458"/>
      <c r="JQK422" s="458"/>
      <c r="JQL422" s="458"/>
      <c r="JQM422" s="458"/>
      <c r="JQN422" s="458"/>
      <c r="JQO422" s="458"/>
      <c r="JQP422" s="458"/>
      <c r="JQQ422" s="458"/>
      <c r="JQR422" s="458"/>
      <c r="JQS422" s="458"/>
      <c r="JQT422" s="458"/>
      <c r="JQU422" s="458"/>
      <c r="JQV422" s="458"/>
      <c r="JQW422" s="458"/>
      <c r="JQX422" s="458"/>
      <c r="JQY422" s="458"/>
      <c r="JQZ422" s="458"/>
      <c r="JRA422" s="458"/>
      <c r="JRB422" s="458"/>
      <c r="JRC422" s="458"/>
      <c r="JRD422" s="458"/>
      <c r="JRE422" s="458"/>
      <c r="JRF422" s="458"/>
      <c r="JRG422" s="458"/>
      <c r="JRH422" s="458"/>
      <c r="JRI422" s="458"/>
      <c r="JRJ422" s="458"/>
      <c r="JRK422" s="458"/>
      <c r="JRL422" s="458"/>
      <c r="JRM422" s="458"/>
      <c r="JRN422" s="458"/>
      <c r="JRO422" s="458"/>
      <c r="JRP422" s="458"/>
      <c r="JRQ422" s="458"/>
      <c r="JRR422" s="458"/>
      <c r="JRS422" s="458"/>
      <c r="JRT422" s="458"/>
      <c r="JRU422" s="458"/>
      <c r="JRV422" s="458"/>
      <c r="JRW422" s="458"/>
      <c r="JRX422" s="458"/>
      <c r="JRY422" s="458"/>
      <c r="JRZ422" s="458"/>
      <c r="JSA422" s="458"/>
      <c r="JSB422" s="458"/>
      <c r="JSC422" s="458"/>
      <c r="JSD422" s="458"/>
      <c r="JSE422" s="458"/>
      <c r="JSF422" s="458"/>
      <c r="JSG422" s="458"/>
      <c r="JSH422" s="458"/>
      <c r="JSI422" s="458"/>
      <c r="JSJ422" s="458"/>
      <c r="JSK422" s="458"/>
      <c r="JSL422" s="458"/>
      <c r="JSM422" s="458"/>
      <c r="JSN422" s="458"/>
      <c r="JSO422" s="458"/>
      <c r="JSP422" s="458"/>
      <c r="JSQ422" s="458"/>
      <c r="JSR422" s="458"/>
      <c r="JSS422" s="458"/>
      <c r="JST422" s="458"/>
      <c r="JSU422" s="458"/>
      <c r="JSV422" s="458"/>
      <c r="JSW422" s="458"/>
      <c r="JSX422" s="458"/>
      <c r="JSY422" s="458"/>
      <c r="JSZ422" s="458"/>
      <c r="JTA422" s="458"/>
      <c r="JTB422" s="458"/>
      <c r="JTC422" s="458"/>
      <c r="JTD422" s="458"/>
      <c r="JTE422" s="458"/>
      <c r="JTF422" s="458"/>
      <c r="JTG422" s="458"/>
      <c r="JTH422" s="458"/>
      <c r="JTI422" s="458"/>
      <c r="JTJ422" s="458"/>
      <c r="JTK422" s="458"/>
      <c r="JTL422" s="458"/>
      <c r="JTM422" s="458"/>
      <c r="JTN422" s="458"/>
      <c r="JTO422" s="458"/>
      <c r="JTP422" s="458"/>
      <c r="JTQ422" s="458"/>
      <c r="JTR422" s="458"/>
      <c r="JTS422" s="458"/>
      <c r="JTT422" s="458"/>
      <c r="JTU422" s="458"/>
      <c r="JTV422" s="458"/>
      <c r="JTW422" s="458"/>
      <c r="JTX422" s="458"/>
      <c r="JTY422" s="458"/>
      <c r="JTZ422" s="458"/>
      <c r="JUA422" s="458"/>
      <c r="JUB422" s="458"/>
      <c r="JUC422" s="458"/>
      <c r="JUD422" s="458"/>
      <c r="JUE422" s="458"/>
      <c r="JUF422" s="458"/>
      <c r="JUG422" s="458"/>
      <c r="JUH422" s="458"/>
      <c r="JUI422" s="458"/>
      <c r="JUJ422" s="458"/>
      <c r="JUK422" s="458"/>
      <c r="JUL422" s="458"/>
      <c r="JUM422" s="458"/>
      <c r="JUN422" s="458"/>
      <c r="JUO422" s="458"/>
      <c r="JUP422" s="458"/>
      <c r="JUQ422" s="458"/>
      <c r="JUR422" s="458"/>
      <c r="JUS422" s="458"/>
      <c r="JUT422" s="458"/>
      <c r="JUU422" s="458"/>
      <c r="JUV422" s="458"/>
      <c r="JUW422" s="458"/>
      <c r="JUX422" s="458"/>
      <c r="JUY422" s="458"/>
      <c r="JUZ422" s="458"/>
      <c r="JVA422" s="458"/>
      <c r="JVB422" s="458"/>
      <c r="JVC422" s="458"/>
      <c r="JVD422" s="458"/>
      <c r="JVE422" s="458"/>
      <c r="JVF422" s="458"/>
      <c r="JVG422" s="458"/>
      <c r="JVH422" s="458"/>
      <c r="JVI422" s="458"/>
      <c r="JVJ422" s="458"/>
      <c r="JVK422" s="458"/>
      <c r="JVL422" s="458"/>
      <c r="JVM422" s="458"/>
      <c r="JVN422" s="458"/>
      <c r="JVO422" s="458"/>
      <c r="JVP422" s="458"/>
      <c r="JVQ422" s="458"/>
      <c r="JVR422" s="458"/>
      <c r="JVS422" s="458"/>
      <c r="JVT422" s="458"/>
      <c r="JVU422" s="458"/>
      <c r="JVV422" s="458"/>
      <c r="JVW422" s="458"/>
      <c r="JVX422" s="458"/>
      <c r="JVY422" s="458"/>
      <c r="JVZ422" s="458"/>
      <c r="JWA422" s="458"/>
      <c r="JWB422" s="458"/>
      <c r="JWC422" s="458"/>
      <c r="JWD422" s="458"/>
      <c r="JWE422" s="458"/>
      <c r="JWF422" s="458"/>
      <c r="JWG422" s="458"/>
      <c r="JWH422" s="458"/>
      <c r="JWI422" s="458"/>
      <c r="JWJ422" s="458"/>
      <c r="JWK422" s="458"/>
      <c r="JWL422" s="458"/>
      <c r="JWM422" s="458"/>
      <c r="JWN422" s="458"/>
      <c r="JWO422" s="458"/>
      <c r="JWP422" s="458"/>
      <c r="JWQ422" s="458"/>
      <c r="JWR422" s="458"/>
      <c r="JWS422" s="458"/>
      <c r="JWT422" s="458"/>
      <c r="JWU422" s="458"/>
      <c r="JWV422" s="458"/>
      <c r="JWW422" s="458"/>
      <c r="JWX422" s="458"/>
      <c r="JWY422" s="458"/>
      <c r="JWZ422" s="458"/>
      <c r="JXA422" s="458"/>
      <c r="JXB422" s="458"/>
      <c r="JXC422" s="458"/>
      <c r="JXD422" s="458"/>
      <c r="JXE422" s="458"/>
      <c r="JXF422" s="458"/>
      <c r="JXG422" s="458"/>
      <c r="JXH422" s="458"/>
      <c r="JXI422" s="458"/>
      <c r="JXJ422" s="458"/>
      <c r="JXK422" s="458"/>
      <c r="JXL422" s="458"/>
      <c r="JXM422" s="458"/>
      <c r="JXN422" s="458"/>
      <c r="JXO422" s="458"/>
      <c r="JXP422" s="458"/>
      <c r="JXQ422" s="458"/>
      <c r="JXR422" s="458"/>
      <c r="JXS422" s="458"/>
      <c r="JXT422" s="458"/>
      <c r="JXU422" s="458"/>
      <c r="JXV422" s="458"/>
      <c r="JXW422" s="458"/>
      <c r="JXX422" s="458"/>
      <c r="JXY422" s="458"/>
      <c r="JXZ422" s="458"/>
      <c r="JYA422" s="458"/>
      <c r="JYB422" s="458"/>
      <c r="JYC422" s="458"/>
      <c r="JYD422" s="458"/>
      <c r="JYE422" s="458"/>
      <c r="JYF422" s="458"/>
      <c r="JYG422" s="458"/>
      <c r="JYH422" s="458"/>
      <c r="JYI422" s="458"/>
      <c r="JYJ422" s="458"/>
      <c r="JYK422" s="458"/>
      <c r="JYL422" s="458"/>
      <c r="JYM422" s="458"/>
      <c r="JYN422" s="458"/>
      <c r="JYO422" s="458"/>
      <c r="JYP422" s="458"/>
      <c r="JYQ422" s="458"/>
      <c r="JYR422" s="458"/>
      <c r="JYS422" s="458"/>
      <c r="JYT422" s="458"/>
      <c r="JYU422" s="458"/>
      <c r="JYV422" s="458"/>
      <c r="JYW422" s="458"/>
      <c r="JYX422" s="458"/>
      <c r="JYY422" s="458"/>
      <c r="JYZ422" s="458"/>
      <c r="JZA422" s="458"/>
      <c r="JZB422" s="458"/>
      <c r="JZC422" s="458"/>
      <c r="JZD422" s="458"/>
      <c r="JZE422" s="458"/>
      <c r="JZF422" s="458"/>
      <c r="JZG422" s="458"/>
      <c r="JZH422" s="458"/>
      <c r="JZI422" s="458"/>
      <c r="JZJ422" s="458"/>
      <c r="JZK422" s="458"/>
      <c r="JZL422" s="458"/>
      <c r="JZM422" s="458"/>
      <c r="JZN422" s="458"/>
      <c r="JZO422" s="458"/>
      <c r="JZP422" s="458"/>
      <c r="JZQ422" s="458"/>
      <c r="JZR422" s="458"/>
      <c r="JZS422" s="458"/>
      <c r="JZT422" s="458"/>
      <c r="JZU422" s="458"/>
      <c r="JZV422" s="458"/>
      <c r="JZW422" s="458"/>
      <c r="JZX422" s="458"/>
      <c r="JZY422" s="458"/>
      <c r="JZZ422" s="458"/>
      <c r="KAA422" s="458"/>
      <c r="KAB422" s="458"/>
      <c r="KAC422" s="458"/>
      <c r="KAD422" s="458"/>
      <c r="KAE422" s="458"/>
      <c r="KAF422" s="458"/>
      <c r="KAG422" s="458"/>
      <c r="KAH422" s="458"/>
      <c r="KAI422" s="458"/>
      <c r="KAJ422" s="458"/>
      <c r="KAK422" s="458"/>
      <c r="KAL422" s="458"/>
      <c r="KAM422" s="458"/>
      <c r="KAN422" s="458"/>
      <c r="KAO422" s="458"/>
      <c r="KAP422" s="458"/>
      <c r="KAQ422" s="458"/>
      <c r="KAR422" s="458"/>
      <c r="KAS422" s="458"/>
      <c r="KAT422" s="458"/>
      <c r="KAU422" s="458"/>
      <c r="KAV422" s="458"/>
      <c r="KAW422" s="458"/>
      <c r="KAX422" s="458"/>
      <c r="KAY422" s="458"/>
      <c r="KAZ422" s="458"/>
      <c r="KBA422" s="458"/>
      <c r="KBB422" s="458"/>
      <c r="KBC422" s="458"/>
      <c r="KBD422" s="458"/>
      <c r="KBE422" s="458"/>
      <c r="KBF422" s="458"/>
      <c r="KBG422" s="458"/>
      <c r="KBH422" s="458"/>
      <c r="KBI422" s="458"/>
      <c r="KBJ422" s="458"/>
      <c r="KBK422" s="458"/>
      <c r="KBL422" s="458"/>
      <c r="KBM422" s="458"/>
      <c r="KBN422" s="458"/>
      <c r="KBO422" s="458"/>
      <c r="KBP422" s="458"/>
      <c r="KBQ422" s="458"/>
      <c r="KBR422" s="458"/>
      <c r="KBS422" s="458"/>
      <c r="KBT422" s="458"/>
      <c r="KBU422" s="458"/>
      <c r="KBV422" s="458"/>
      <c r="KBW422" s="458"/>
      <c r="KBX422" s="458"/>
      <c r="KBY422" s="458"/>
      <c r="KBZ422" s="458"/>
      <c r="KCA422" s="458"/>
      <c r="KCB422" s="458"/>
      <c r="KCC422" s="458"/>
      <c r="KCD422" s="458"/>
      <c r="KCE422" s="458"/>
      <c r="KCF422" s="458"/>
      <c r="KCG422" s="458"/>
      <c r="KCH422" s="458"/>
      <c r="KCI422" s="458"/>
      <c r="KCJ422" s="458"/>
      <c r="KCK422" s="458"/>
      <c r="KCL422" s="458"/>
      <c r="KCM422" s="458"/>
      <c r="KCN422" s="458"/>
      <c r="KCO422" s="458"/>
      <c r="KCP422" s="458"/>
      <c r="KCQ422" s="458"/>
      <c r="KCR422" s="458"/>
      <c r="KCS422" s="458"/>
      <c r="KCT422" s="458"/>
      <c r="KCU422" s="458"/>
      <c r="KCV422" s="458"/>
      <c r="KCW422" s="458"/>
      <c r="KCX422" s="458"/>
      <c r="KCY422" s="458"/>
      <c r="KCZ422" s="458"/>
      <c r="KDA422" s="458"/>
      <c r="KDB422" s="458"/>
      <c r="KDC422" s="458"/>
      <c r="KDD422" s="458"/>
      <c r="KDE422" s="458"/>
      <c r="KDF422" s="458"/>
      <c r="KDG422" s="458"/>
      <c r="KDH422" s="458"/>
      <c r="KDI422" s="458"/>
      <c r="KDJ422" s="458"/>
      <c r="KDK422" s="458"/>
      <c r="KDL422" s="458"/>
      <c r="KDM422" s="458"/>
      <c r="KDN422" s="458"/>
      <c r="KDO422" s="458"/>
      <c r="KDP422" s="458"/>
      <c r="KDQ422" s="458"/>
      <c r="KDR422" s="458"/>
      <c r="KDS422" s="458"/>
      <c r="KDT422" s="458"/>
      <c r="KDU422" s="458"/>
      <c r="KDV422" s="458"/>
      <c r="KDW422" s="458"/>
      <c r="KDX422" s="458"/>
      <c r="KDY422" s="458"/>
      <c r="KDZ422" s="458"/>
      <c r="KEA422" s="458"/>
      <c r="KEB422" s="458"/>
      <c r="KEC422" s="458"/>
      <c r="KED422" s="458"/>
      <c r="KEE422" s="458"/>
      <c r="KEF422" s="458"/>
      <c r="KEG422" s="458"/>
      <c r="KEH422" s="458"/>
      <c r="KEI422" s="458"/>
      <c r="KEJ422" s="458"/>
      <c r="KEK422" s="458"/>
      <c r="KEL422" s="458"/>
      <c r="KEM422" s="458"/>
      <c r="KEN422" s="458"/>
      <c r="KEO422" s="458"/>
      <c r="KEP422" s="458"/>
      <c r="KEQ422" s="458"/>
      <c r="KER422" s="458"/>
      <c r="KES422" s="458"/>
      <c r="KET422" s="458"/>
      <c r="KEU422" s="458"/>
      <c r="KEV422" s="458"/>
      <c r="KEW422" s="458"/>
      <c r="KEX422" s="458"/>
      <c r="KEY422" s="458"/>
      <c r="KEZ422" s="458"/>
      <c r="KFA422" s="458"/>
      <c r="KFB422" s="458"/>
      <c r="KFC422" s="458"/>
      <c r="KFD422" s="458"/>
      <c r="KFE422" s="458"/>
      <c r="KFF422" s="458"/>
      <c r="KFG422" s="458"/>
      <c r="KFH422" s="458"/>
      <c r="KFI422" s="458"/>
      <c r="KFJ422" s="458"/>
      <c r="KFK422" s="458"/>
      <c r="KFL422" s="458"/>
      <c r="KFM422" s="458"/>
      <c r="KFN422" s="458"/>
      <c r="KFO422" s="458"/>
      <c r="KFP422" s="458"/>
      <c r="KFQ422" s="458"/>
      <c r="KFR422" s="458"/>
      <c r="KFS422" s="458"/>
      <c r="KFT422" s="458"/>
      <c r="KFU422" s="458"/>
      <c r="KFV422" s="458"/>
      <c r="KFW422" s="458"/>
      <c r="KFX422" s="458"/>
      <c r="KFY422" s="458"/>
      <c r="KFZ422" s="458"/>
      <c r="KGA422" s="458"/>
      <c r="KGB422" s="458"/>
      <c r="KGC422" s="458"/>
      <c r="KGD422" s="458"/>
      <c r="KGE422" s="458"/>
      <c r="KGF422" s="458"/>
      <c r="KGG422" s="458"/>
      <c r="KGH422" s="458"/>
      <c r="KGI422" s="458"/>
      <c r="KGJ422" s="458"/>
      <c r="KGK422" s="458"/>
      <c r="KGL422" s="458"/>
      <c r="KGM422" s="458"/>
      <c r="KGN422" s="458"/>
      <c r="KGO422" s="458"/>
      <c r="KGP422" s="458"/>
      <c r="KGQ422" s="458"/>
      <c r="KGR422" s="458"/>
      <c r="KGS422" s="458"/>
      <c r="KGT422" s="458"/>
      <c r="KGU422" s="458"/>
      <c r="KGV422" s="458"/>
      <c r="KGW422" s="458"/>
      <c r="KGX422" s="458"/>
      <c r="KGY422" s="458"/>
      <c r="KGZ422" s="458"/>
      <c r="KHA422" s="458"/>
      <c r="KHB422" s="458"/>
      <c r="KHC422" s="458"/>
      <c r="KHD422" s="458"/>
      <c r="KHE422" s="458"/>
      <c r="KHF422" s="458"/>
      <c r="KHG422" s="458"/>
      <c r="KHH422" s="458"/>
      <c r="KHI422" s="458"/>
      <c r="KHJ422" s="458"/>
      <c r="KHK422" s="458"/>
      <c r="KHL422" s="458"/>
      <c r="KHM422" s="458"/>
      <c r="KHN422" s="458"/>
      <c r="KHO422" s="458"/>
      <c r="KHP422" s="458"/>
      <c r="KHQ422" s="458"/>
      <c r="KHR422" s="458"/>
      <c r="KHS422" s="458"/>
      <c r="KHT422" s="458"/>
      <c r="KHU422" s="458"/>
      <c r="KHV422" s="458"/>
      <c r="KHW422" s="458"/>
      <c r="KHX422" s="458"/>
      <c r="KHY422" s="458"/>
      <c r="KHZ422" s="458"/>
      <c r="KIA422" s="458"/>
      <c r="KIB422" s="458"/>
      <c r="KIC422" s="458"/>
      <c r="KID422" s="458"/>
      <c r="KIE422" s="458"/>
      <c r="KIF422" s="458"/>
      <c r="KIG422" s="458"/>
      <c r="KIH422" s="458"/>
      <c r="KII422" s="458"/>
      <c r="KIJ422" s="458"/>
      <c r="KIK422" s="458"/>
      <c r="KIL422" s="458"/>
      <c r="KIM422" s="458"/>
      <c r="KIN422" s="458"/>
      <c r="KIO422" s="458"/>
      <c r="KIP422" s="458"/>
      <c r="KIQ422" s="458"/>
      <c r="KIR422" s="458"/>
      <c r="KIS422" s="458"/>
      <c r="KIT422" s="458"/>
      <c r="KIU422" s="458"/>
      <c r="KIV422" s="458"/>
      <c r="KIW422" s="458"/>
      <c r="KIX422" s="458"/>
      <c r="KIY422" s="458"/>
      <c r="KIZ422" s="458"/>
      <c r="KJA422" s="458"/>
      <c r="KJB422" s="458"/>
      <c r="KJC422" s="458"/>
      <c r="KJD422" s="458"/>
      <c r="KJE422" s="458"/>
      <c r="KJF422" s="458"/>
      <c r="KJG422" s="458"/>
      <c r="KJH422" s="458"/>
      <c r="KJI422" s="458"/>
      <c r="KJJ422" s="458"/>
      <c r="KJK422" s="458"/>
      <c r="KJL422" s="458"/>
      <c r="KJM422" s="458"/>
      <c r="KJN422" s="458"/>
      <c r="KJO422" s="458"/>
      <c r="KJP422" s="458"/>
      <c r="KJQ422" s="458"/>
      <c r="KJR422" s="458"/>
      <c r="KJS422" s="458"/>
      <c r="KJT422" s="458"/>
      <c r="KJU422" s="458"/>
      <c r="KJV422" s="458"/>
      <c r="KJW422" s="458"/>
      <c r="KJX422" s="458"/>
      <c r="KJY422" s="458"/>
      <c r="KJZ422" s="458"/>
      <c r="KKA422" s="458"/>
      <c r="KKB422" s="458"/>
      <c r="KKC422" s="458"/>
      <c r="KKD422" s="458"/>
      <c r="KKE422" s="458"/>
      <c r="KKF422" s="458"/>
      <c r="KKG422" s="458"/>
      <c r="KKH422" s="458"/>
      <c r="KKI422" s="458"/>
      <c r="KKJ422" s="458"/>
      <c r="KKK422" s="458"/>
      <c r="KKL422" s="458"/>
      <c r="KKM422" s="458"/>
      <c r="KKN422" s="458"/>
      <c r="KKO422" s="458"/>
      <c r="KKP422" s="458"/>
      <c r="KKQ422" s="458"/>
      <c r="KKR422" s="458"/>
      <c r="KKS422" s="458"/>
      <c r="KKT422" s="458"/>
      <c r="KKU422" s="458"/>
      <c r="KKV422" s="458"/>
      <c r="KKW422" s="458"/>
      <c r="KKX422" s="458"/>
      <c r="KKY422" s="458"/>
      <c r="KKZ422" s="458"/>
      <c r="KLA422" s="458"/>
      <c r="KLB422" s="458"/>
      <c r="KLC422" s="458"/>
      <c r="KLD422" s="458"/>
      <c r="KLE422" s="458"/>
      <c r="KLF422" s="458"/>
      <c r="KLG422" s="458"/>
      <c r="KLH422" s="458"/>
      <c r="KLI422" s="458"/>
      <c r="KLJ422" s="458"/>
      <c r="KLK422" s="458"/>
      <c r="KLL422" s="458"/>
      <c r="KLM422" s="458"/>
      <c r="KLN422" s="458"/>
      <c r="KLO422" s="458"/>
      <c r="KLP422" s="458"/>
      <c r="KLQ422" s="458"/>
      <c r="KLR422" s="458"/>
      <c r="KLS422" s="458"/>
      <c r="KLT422" s="458"/>
      <c r="KLU422" s="458"/>
      <c r="KLV422" s="458"/>
      <c r="KLW422" s="458"/>
      <c r="KLX422" s="458"/>
      <c r="KLY422" s="458"/>
      <c r="KLZ422" s="458"/>
      <c r="KMA422" s="458"/>
      <c r="KMB422" s="458"/>
      <c r="KMC422" s="458"/>
      <c r="KMD422" s="458"/>
      <c r="KME422" s="458"/>
      <c r="KMF422" s="458"/>
      <c r="KMG422" s="458"/>
      <c r="KMH422" s="458"/>
      <c r="KMI422" s="458"/>
      <c r="KMJ422" s="458"/>
      <c r="KMK422" s="458"/>
      <c r="KML422" s="458"/>
      <c r="KMM422" s="458"/>
      <c r="KMN422" s="458"/>
      <c r="KMO422" s="458"/>
      <c r="KMP422" s="458"/>
      <c r="KMQ422" s="458"/>
      <c r="KMR422" s="458"/>
      <c r="KMS422" s="458"/>
      <c r="KMT422" s="458"/>
      <c r="KMU422" s="458"/>
      <c r="KMV422" s="458"/>
      <c r="KMW422" s="458"/>
      <c r="KMX422" s="458"/>
      <c r="KMY422" s="458"/>
      <c r="KMZ422" s="458"/>
      <c r="KNA422" s="458"/>
      <c r="KNB422" s="458"/>
      <c r="KNC422" s="458"/>
      <c r="KND422" s="458"/>
      <c r="KNE422" s="458"/>
      <c r="KNF422" s="458"/>
      <c r="KNG422" s="458"/>
      <c r="KNH422" s="458"/>
      <c r="KNI422" s="458"/>
      <c r="KNJ422" s="458"/>
      <c r="KNK422" s="458"/>
      <c r="KNL422" s="458"/>
      <c r="KNM422" s="458"/>
      <c r="KNN422" s="458"/>
      <c r="KNO422" s="458"/>
      <c r="KNP422" s="458"/>
      <c r="KNQ422" s="458"/>
      <c r="KNR422" s="458"/>
      <c r="KNS422" s="458"/>
      <c r="KNT422" s="458"/>
      <c r="KNU422" s="458"/>
      <c r="KNV422" s="458"/>
      <c r="KNW422" s="458"/>
      <c r="KNX422" s="458"/>
      <c r="KNY422" s="458"/>
      <c r="KNZ422" s="458"/>
      <c r="KOA422" s="458"/>
      <c r="KOB422" s="458"/>
      <c r="KOC422" s="458"/>
      <c r="KOD422" s="458"/>
      <c r="KOE422" s="458"/>
      <c r="KOF422" s="458"/>
      <c r="KOG422" s="458"/>
      <c r="KOH422" s="458"/>
      <c r="KOI422" s="458"/>
      <c r="KOJ422" s="458"/>
      <c r="KOK422" s="458"/>
      <c r="KOL422" s="458"/>
      <c r="KOM422" s="458"/>
      <c r="KON422" s="458"/>
      <c r="KOO422" s="458"/>
      <c r="KOP422" s="458"/>
      <c r="KOQ422" s="458"/>
      <c r="KOR422" s="458"/>
      <c r="KOS422" s="458"/>
      <c r="KOT422" s="458"/>
      <c r="KOU422" s="458"/>
      <c r="KOV422" s="458"/>
      <c r="KOW422" s="458"/>
      <c r="KOX422" s="458"/>
      <c r="KOY422" s="458"/>
      <c r="KOZ422" s="458"/>
      <c r="KPA422" s="458"/>
      <c r="KPB422" s="458"/>
      <c r="KPC422" s="458"/>
      <c r="KPD422" s="458"/>
      <c r="KPE422" s="458"/>
      <c r="KPF422" s="458"/>
      <c r="KPG422" s="458"/>
      <c r="KPH422" s="458"/>
      <c r="KPI422" s="458"/>
      <c r="KPJ422" s="458"/>
      <c r="KPK422" s="458"/>
      <c r="KPL422" s="458"/>
      <c r="KPM422" s="458"/>
      <c r="KPN422" s="458"/>
      <c r="KPO422" s="458"/>
      <c r="KPP422" s="458"/>
      <c r="KPQ422" s="458"/>
      <c r="KPR422" s="458"/>
      <c r="KPS422" s="458"/>
      <c r="KPT422" s="458"/>
      <c r="KPU422" s="458"/>
      <c r="KPV422" s="458"/>
      <c r="KPW422" s="458"/>
      <c r="KPX422" s="458"/>
      <c r="KPY422" s="458"/>
      <c r="KPZ422" s="458"/>
      <c r="KQA422" s="458"/>
      <c r="KQB422" s="458"/>
      <c r="KQC422" s="458"/>
      <c r="KQD422" s="458"/>
      <c r="KQE422" s="458"/>
      <c r="KQF422" s="458"/>
      <c r="KQG422" s="458"/>
      <c r="KQH422" s="458"/>
      <c r="KQI422" s="458"/>
      <c r="KQJ422" s="458"/>
      <c r="KQK422" s="458"/>
      <c r="KQL422" s="458"/>
      <c r="KQM422" s="458"/>
      <c r="KQN422" s="458"/>
      <c r="KQO422" s="458"/>
      <c r="KQP422" s="458"/>
      <c r="KQQ422" s="458"/>
      <c r="KQR422" s="458"/>
      <c r="KQS422" s="458"/>
      <c r="KQT422" s="458"/>
      <c r="KQU422" s="458"/>
      <c r="KQV422" s="458"/>
      <c r="KQW422" s="458"/>
      <c r="KQX422" s="458"/>
      <c r="KQY422" s="458"/>
      <c r="KQZ422" s="458"/>
      <c r="KRA422" s="458"/>
      <c r="KRB422" s="458"/>
      <c r="KRC422" s="458"/>
      <c r="KRD422" s="458"/>
      <c r="KRE422" s="458"/>
      <c r="KRF422" s="458"/>
      <c r="KRG422" s="458"/>
      <c r="KRH422" s="458"/>
      <c r="KRI422" s="458"/>
      <c r="KRJ422" s="458"/>
      <c r="KRK422" s="458"/>
      <c r="KRL422" s="458"/>
      <c r="KRM422" s="458"/>
      <c r="KRN422" s="458"/>
      <c r="KRO422" s="458"/>
      <c r="KRP422" s="458"/>
      <c r="KRQ422" s="458"/>
      <c r="KRR422" s="458"/>
      <c r="KRS422" s="458"/>
      <c r="KRT422" s="458"/>
      <c r="KRU422" s="458"/>
      <c r="KRV422" s="458"/>
      <c r="KRW422" s="458"/>
      <c r="KRX422" s="458"/>
      <c r="KRY422" s="458"/>
      <c r="KRZ422" s="458"/>
      <c r="KSA422" s="458"/>
      <c r="KSB422" s="458"/>
      <c r="KSC422" s="458"/>
      <c r="KSD422" s="458"/>
      <c r="KSE422" s="458"/>
      <c r="KSF422" s="458"/>
      <c r="KSG422" s="458"/>
      <c r="KSH422" s="458"/>
      <c r="KSI422" s="458"/>
      <c r="KSJ422" s="458"/>
      <c r="KSK422" s="458"/>
      <c r="KSL422" s="458"/>
      <c r="KSM422" s="458"/>
      <c r="KSN422" s="458"/>
      <c r="KSO422" s="458"/>
      <c r="KSP422" s="458"/>
      <c r="KSQ422" s="458"/>
      <c r="KSR422" s="458"/>
      <c r="KSS422" s="458"/>
      <c r="KST422" s="458"/>
      <c r="KSU422" s="458"/>
      <c r="KSV422" s="458"/>
      <c r="KSW422" s="458"/>
      <c r="KSX422" s="458"/>
      <c r="KSY422" s="458"/>
      <c r="KSZ422" s="458"/>
      <c r="KTA422" s="458"/>
      <c r="KTB422" s="458"/>
      <c r="KTC422" s="458"/>
      <c r="KTD422" s="458"/>
      <c r="KTE422" s="458"/>
      <c r="KTF422" s="458"/>
      <c r="KTG422" s="458"/>
      <c r="KTH422" s="458"/>
      <c r="KTI422" s="458"/>
      <c r="KTJ422" s="458"/>
      <c r="KTK422" s="458"/>
      <c r="KTL422" s="458"/>
      <c r="KTM422" s="458"/>
      <c r="KTN422" s="458"/>
      <c r="KTO422" s="458"/>
      <c r="KTP422" s="458"/>
      <c r="KTQ422" s="458"/>
      <c r="KTR422" s="458"/>
      <c r="KTS422" s="458"/>
      <c r="KTT422" s="458"/>
      <c r="KTU422" s="458"/>
      <c r="KTV422" s="458"/>
      <c r="KTW422" s="458"/>
      <c r="KTX422" s="458"/>
      <c r="KTY422" s="458"/>
      <c r="KTZ422" s="458"/>
      <c r="KUA422" s="458"/>
      <c r="KUB422" s="458"/>
      <c r="KUC422" s="458"/>
      <c r="KUD422" s="458"/>
      <c r="KUE422" s="458"/>
      <c r="KUF422" s="458"/>
      <c r="KUG422" s="458"/>
      <c r="KUH422" s="458"/>
      <c r="KUI422" s="458"/>
      <c r="KUJ422" s="458"/>
      <c r="KUK422" s="458"/>
      <c r="KUL422" s="458"/>
      <c r="KUM422" s="458"/>
      <c r="KUN422" s="458"/>
      <c r="KUO422" s="458"/>
      <c r="KUP422" s="458"/>
      <c r="KUQ422" s="458"/>
      <c r="KUR422" s="458"/>
      <c r="KUS422" s="458"/>
      <c r="KUT422" s="458"/>
      <c r="KUU422" s="458"/>
      <c r="KUV422" s="458"/>
      <c r="KUW422" s="458"/>
      <c r="KUX422" s="458"/>
      <c r="KUY422" s="458"/>
      <c r="KUZ422" s="458"/>
      <c r="KVA422" s="458"/>
      <c r="KVB422" s="458"/>
      <c r="KVC422" s="458"/>
      <c r="KVD422" s="458"/>
      <c r="KVE422" s="458"/>
      <c r="KVF422" s="458"/>
      <c r="KVG422" s="458"/>
      <c r="KVH422" s="458"/>
      <c r="KVI422" s="458"/>
      <c r="KVJ422" s="458"/>
      <c r="KVK422" s="458"/>
      <c r="KVL422" s="458"/>
      <c r="KVM422" s="458"/>
      <c r="KVN422" s="458"/>
      <c r="KVO422" s="458"/>
      <c r="KVP422" s="458"/>
      <c r="KVQ422" s="458"/>
      <c r="KVR422" s="458"/>
      <c r="KVS422" s="458"/>
      <c r="KVT422" s="458"/>
      <c r="KVU422" s="458"/>
      <c r="KVV422" s="458"/>
      <c r="KVW422" s="458"/>
      <c r="KVX422" s="458"/>
      <c r="KVY422" s="458"/>
      <c r="KVZ422" s="458"/>
      <c r="KWA422" s="458"/>
      <c r="KWB422" s="458"/>
      <c r="KWC422" s="458"/>
      <c r="KWD422" s="458"/>
      <c r="KWE422" s="458"/>
      <c r="KWF422" s="458"/>
      <c r="KWG422" s="458"/>
      <c r="KWH422" s="458"/>
      <c r="KWI422" s="458"/>
      <c r="KWJ422" s="458"/>
      <c r="KWK422" s="458"/>
      <c r="KWL422" s="458"/>
      <c r="KWM422" s="458"/>
      <c r="KWN422" s="458"/>
      <c r="KWO422" s="458"/>
      <c r="KWP422" s="458"/>
      <c r="KWQ422" s="458"/>
      <c r="KWR422" s="458"/>
      <c r="KWS422" s="458"/>
      <c r="KWT422" s="458"/>
      <c r="KWU422" s="458"/>
      <c r="KWV422" s="458"/>
      <c r="KWW422" s="458"/>
      <c r="KWX422" s="458"/>
      <c r="KWY422" s="458"/>
      <c r="KWZ422" s="458"/>
      <c r="KXA422" s="458"/>
      <c r="KXB422" s="458"/>
      <c r="KXC422" s="458"/>
      <c r="KXD422" s="458"/>
      <c r="KXE422" s="458"/>
      <c r="KXF422" s="458"/>
      <c r="KXG422" s="458"/>
      <c r="KXH422" s="458"/>
      <c r="KXI422" s="458"/>
      <c r="KXJ422" s="458"/>
      <c r="KXK422" s="458"/>
      <c r="KXL422" s="458"/>
      <c r="KXM422" s="458"/>
      <c r="KXN422" s="458"/>
      <c r="KXO422" s="458"/>
      <c r="KXP422" s="458"/>
      <c r="KXQ422" s="458"/>
      <c r="KXR422" s="458"/>
      <c r="KXS422" s="458"/>
      <c r="KXT422" s="458"/>
      <c r="KXU422" s="458"/>
      <c r="KXV422" s="458"/>
      <c r="KXW422" s="458"/>
      <c r="KXX422" s="458"/>
      <c r="KXY422" s="458"/>
      <c r="KXZ422" s="458"/>
      <c r="KYA422" s="458"/>
      <c r="KYB422" s="458"/>
      <c r="KYC422" s="458"/>
      <c r="KYD422" s="458"/>
      <c r="KYE422" s="458"/>
      <c r="KYF422" s="458"/>
      <c r="KYG422" s="458"/>
      <c r="KYH422" s="458"/>
      <c r="KYI422" s="458"/>
      <c r="KYJ422" s="458"/>
      <c r="KYK422" s="458"/>
      <c r="KYL422" s="458"/>
      <c r="KYM422" s="458"/>
      <c r="KYN422" s="458"/>
      <c r="KYO422" s="458"/>
      <c r="KYP422" s="458"/>
      <c r="KYQ422" s="458"/>
      <c r="KYR422" s="458"/>
      <c r="KYS422" s="458"/>
      <c r="KYT422" s="458"/>
      <c r="KYU422" s="458"/>
      <c r="KYV422" s="458"/>
      <c r="KYW422" s="458"/>
      <c r="KYX422" s="458"/>
      <c r="KYY422" s="458"/>
      <c r="KYZ422" s="458"/>
      <c r="KZA422" s="458"/>
      <c r="KZB422" s="458"/>
      <c r="KZC422" s="458"/>
      <c r="KZD422" s="458"/>
      <c r="KZE422" s="458"/>
      <c r="KZF422" s="458"/>
      <c r="KZG422" s="458"/>
      <c r="KZH422" s="458"/>
      <c r="KZI422" s="458"/>
      <c r="KZJ422" s="458"/>
      <c r="KZK422" s="458"/>
      <c r="KZL422" s="458"/>
      <c r="KZM422" s="458"/>
      <c r="KZN422" s="458"/>
      <c r="KZO422" s="458"/>
      <c r="KZP422" s="458"/>
      <c r="KZQ422" s="458"/>
      <c r="KZR422" s="458"/>
      <c r="KZS422" s="458"/>
      <c r="KZT422" s="458"/>
      <c r="KZU422" s="458"/>
      <c r="KZV422" s="458"/>
      <c r="KZW422" s="458"/>
      <c r="KZX422" s="458"/>
      <c r="KZY422" s="458"/>
      <c r="KZZ422" s="458"/>
      <c r="LAA422" s="458"/>
      <c r="LAB422" s="458"/>
      <c r="LAC422" s="458"/>
      <c r="LAD422" s="458"/>
      <c r="LAE422" s="458"/>
      <c r="LAF422" s="458"/>
      <c r="LAG422" s="458"/>
      <c r="LAH422" s="458"/>
      <c r="LAI422" s="458"/>
      <c r="LAJ422" s="458"/>
      <c r="LAK422" s="458"/>
      <c r="LAL422" s="458"/>
      <c r="LAM422" s="458"/>
      <c r="LAN422" s="458"/>
      <c r="LAO422" s="458"/>
      <c r="LAP422" s="458"/>
      <c r="LAQ422" s="458"/>
      <c r="LAR422" s="458"/>
      <c r="LAS422" s="458"/>
      <c r="LAT422" s="458"/>
      <c r="LAU422" s="458"/>
      <c r="LAV422" s="458"/>
      <c r="LAW422" s="458"/>
      <c r="LAX422" s="458"/>
      <c r="LAY422" s="458"/>
      <c r="LAZ422" s="458"/>
      <c r="LBA422" s="458"/>
      <c r="LBB422" s="458"/>
      <c r="LBC422" s="458"/>
      <c r="LBD422" s="458"/>
      <c r="LBE422" s="458"/>
      <c r="LBF422" s="458"/>
      <c r="LBG422" s="458"/>
      <c r="LBH422" s="458"/>
      <c r="LBI422" s="458"/>
      <c r="LBJ422" s="458"/>
      <c r="LBK422" s="458"/>
      <c r="LBL422" s="458"/>
      <c r="LBM422" s="458"/>
      <c r="LBN422" s="458"/>
      <c r="LBO422" s="458"/>
      <c r="LBP422" s="458"/>
      <c r="LBQ422" s="458"/>
      <c r="LBR422" s="458"/>
      <c r="LBS422" s="458"/>
      <c r="LBT422" s="458"/>
      <c r="LBU422" s="458"/>
      <c r="LBV422" s="458"/>
      <c r="LBW422" s="458"/>
      <c r="LBX422" s="458"/>
      <c r="LBY422" s="458"/>
      <c r="LBZ422" s="458"/>
      <c r="LCA422" s="458"/>
      <c r="LCB422" s="458"/>
      <c r="LCC422" s="458"/>
      <c r="LCD422" s="458"/>
      <c r="LCE422" s="458"/>
      <c r="LCF422" s="458"/>
      <c r="LCG422" s="458"/>
      <c r="LCH422" s="458"/>
      <c r="LCI422" s="458"/>
      <c r="LCJ422" s="458"/>
      <c r="LCK422" s="458"/>
      <c r="LCL422" s="458"/>
      <c r="LCM422" s="458"/>
      <c r="LCN422" s="458"/>
      <c r="LCO422" s="458"/>
      <c r="LCP422" s="458"/>
      <c r="LCQ422" s="458"/>
      <c r="LCR422" s="458"/>
      <c r="LCS422" s="458"/>
      <c r="LCT422" s="458"/>
      <c r="LCU422" s="458"/>
      <c r="LCV422" s="458"/>
      <c r="LCW422" s="458"/>
      <c r="LCX422" s="458"/>
      <c r="LCY422" s="458"/>
      <c r="LCZ422" s="458"/>
      <c r="LDA422" s="458"/>
      <c r="LDB422" s="458"/>
      <c r="LDC422" s="458"/>
      <c r="LDD422" s="458"/>
      <c r="LDE422" s="458"/>
      <c r="LDF422" s="458"/>
      <c r="LDG422" s="458"/>
      <c r="LDH422" s="458"/>
      <c r="LDI422" s="458"/>
      <c r="LDJ422" s="458"/>
      <c r="LDK422" s="458"/>
      <c r="LDL422" s="458"/>
      <c r="LDM422" s="458"/>
      <c r="LDN422" s="458"/>
      <c r="LDO422" s="458"/>
      <c r="LDP422" s="458"/>
      <c r="LDQ422" s="458"/>
      <c r="LDR422" s="458"/>
      <c r="LDS422" s="458"/>
      <c r="LDT422" s="458"/>
      <c r="LDU422" s="458"/>
      <c r="LDV422" s="458"/>
      <c r="LDW422" s="458"/>
      <c r="LDX422" s="458"/>
      <c r="LDY422" s="458"/>
      <c r="LDZ422" s="458"/>
      <c r="LEA422" s="458"/>
      <c r="LEB422" s="458"/>
      <c r="LEC422" s="458"/>
      <c r="LED422" s="458"/>
      <c r="LEE422" s="458"/>
      <c r="LEF422" s="458"/>
      <c r="LEG422" s="458"/>
      <c r="LEH422" s="458"/>
      <c r="LEI422" s="458"/>
      <c r="LEJ422" s="458"/>
      <c r="LEK422" s="458"/>
      <c r="LEL422" s="458"/>
      <c r="LEM422" s="458"/>
      <c r="LEN422" s="458"/>
      <c r="LEO422" s="458"/>
      <c r="LEP422" s="458"/>
      <c r="LEQ422" s="458"/>
      <c r="LER422" s="458"/>
      <c r="LES422" s="458"/>
      <c r="LET422" s="458"/>
      <c r="LEU422" s="458"/>
      <c r="LEV422" s="458"/>
      <c r="LEW422" s="458"/>
      <c r="LEX422" s="458"/>
      <c r="LEY422" s="458"/>
      <c r="LEZ422" s="458"/>
      <c r="LFA422" s="458"/>
      <c r="LFB422" s="458"/>
      <c r="LFC422" s="458"/>
      <c r="LFD422" s="458"/>
      <c r="LFE422" s="458"/>
      <c r="LFF422" s="458"/>
      <c r="LFG422" s="458"/>
      <c r="LFH422" s="458"/>
      <c r="LFI422" s="458"/>
      <c r="LFJ422" s="458"/>
      <c r="LFK422" s="458"/>
      <c r="LFL422" s="458"/>
      <c r="LFM422" s="458"/>
      <c r="LFN422" s="458"/>
      <c r="LFO422" s="458"/>
      <c r="LFP422" s="458"/>
      <c r="LFQ422" s="458"/>
      <c r="LFR422" s="458"/>
      <c r="LFS422" s="458"/>
      <c r="LFT422" s="458"/>
      <c r="LFU422" s="458"/>
      <c r="LFV422" s="458"/>
      <c r="LFW422" s="458"/>
      <c r="LFX422" s="458"/>
      <c r="LFY422" s="458"/>
      <c r="LFZ422" s="458"/>
      <c r="LGA422" s="458"/>
      <c r="LGB422" s="458"/>
      <c r="LGC422" s="458"/>
      <c r="LGD422" s="458"/>
      <c r="LGE422" s="458"/>
      <c r="LGF422" s="458"/>
      <c r="LGG422" s="458"/>
      <c r="LGH422" s="458"/>
      <c r="LGI422" s="458"/>
      <c r="LGJ422" s="458"/>
      <c r="LGK422" s="458"/>
      <c r="LGL422" s="458"/>
      <c r="LGM422" s="458"/>
      <c r="LGN422" s="458"/>
      <c r="LGO422" s="458"/>
      <c r="LGP422" s="458"/>
      <c r="LGQ422" s="458"/>
      <c r="LGR422" s="458"/>
      <c r="LGS422" s="458"/>
      <c r="LGT422" s="458"/>
      <c r="LGU422" s="458"/>
      <c r="LGV422" s="458"/>
      <c r="LGW422" s="458"/>
      <c r="LGX422" s="458"/>
      <c r="LGY422" s="458"/>
      <c r="LGZ422" s="458"/>
      <c r="LHA422" s="458"/>
      <c r="LHB422" s="458"/>
      <c r="LHC422" s="458"/>
      <c r="LHD422" s="458"/>
      <c r="LHE422" s="458"/>
      <c r="LHF422" s="458"/>
      <c r="LHG422" s="458"/>
      <c r="LHH422" s="458"/>
      <c r="LHI422" s="458"/>
      <c r="LHJ422" s="458"/>
      <c r="LHK422" s="458"/>
      <c r="LHL422" s="458"/>
      <c r="LHM422" s="458"/>
      <c r="LHN422" s="458"/>
      <c r="LHO422" s="458"/>
      <c r="LHP422" s="458"/>
      <c r="LHQ422" s="458"/>
      <c r="LHR422" s="458"/>
      <c r="LHS422" s="458"/>
      <c r="LHT422" s="458"/>
      <c r="LHU422" s="458"/>
      <c r="LHV422" s="458"/>
      <c r="LHW422" s="458"/>
      <c r="LHX422" s="458"/>
      <c r="LHY422" s="458"/>
      <c r="LHZ422" s="458"/>
      <c r="LIA422" s="458"/>
      <c r="LIB422" s="458"/>
      <c r="LIC422" s="458"/>
      <c r="LID422" s="458"/>
      <c r="LIE422" s="458"/>
      <c r="LIF422" s="458"/>
      <c r="LIG422" s="458"/>
      <c r="LIH422" s="458"/>
      <c r="LII422" s="458"/>
      <c r="LIJ422" s="458"/>
      <c r="LIK422" s="458"/>
      <c r="LIL422" s="458"/>
      <c r="LIM422" s="458"/>
      <c r="LIN422" s="458"/>
      <c r="LIO422" s="458"/>
      <c r="LIP422" s="458"/>
      <c r="LIQ422" s="458"/>
      <c r="LIR422" s="458"/>
      <c r="LIS422" s="458"/>
      <c r="LIT422" s="458"/>
      <c r="LIU422" s="458"/>
      <c r="LIV422" s="458"/>
      <c r="LIW422" s="458"/>
      <c r="LIX422" s="458"/>
      <c r="LIY422" s="458"/>
      <c r="LIZ422" s="458"/>
      <c r="LJA422" s="458"/>
      <c r="LJB422" s="458"/>
      <c r="LJC422" s="458"/>
      <c r="LJD422" s="458"/>
      <c r="LJE422" s="458"/>
      <c r="LJF422" s="458"/>
      <c r="LJG422" s="458"/>
      <c r="LJH422" s="458"/>
      <c r="LJI422" s="458"/>
      <c r="LJJ422" s="458"/>
      <c r="LJK422" s="458"/>
      <c r="LJL422" s="458"/>
      <c r="LJM422" s="458"/>
      <c r="LJN422" s="458"/>
      <c r="LJO422" s="458"/>
      <c r="LJP422" s="458"/>
      <c r="LJQ422" s="458"/>
      <c r="LJR422" s="458"/>
      <c r="LJS422" s="458"/>
      <c r="LJT422" s="458"/>
      <c r="LJU422" s="458"/>
      <c r="LJV422" s="458"/>
      <c r="LJW422" s="458"/>
      <c r="LJX422" s="458"/>
      <c r="LJY422" s="458"/>
      <c r="LJZ422" s="458"/>
      <c r="LKA422" s="458"/>
      <c r="LKB422" s="458"/>
      <c r="LKC422" s="458"/>
      <c r="LKD422" s="458"/>
      <c r="LKE422" s="458"/>
      <c r="LKF422" s="458"/>
      <c r="LKG422" s="458"/>
      <c r="LKH422" s="458"/>
      <c r="LKI422" s="458"/>
      <c r="LKJ422" s="458"/>
      <c r="LKK422" s="458"/>
      <c r="LKL422" s="458"/>
      <c r="LKM422" s="458"/>
      <c r="LKN422" s="458"/>
      <c r="LKO422" s="458"/>
      <c r="LKP422" s="458"/>
      <c r="LKQ422" s="458"/>
      <c r="LKR422" s="458"/>
      <c r="LKS422" s="458"/>
      <c r="LKT422" s="458"/>
      <c r="LKU422" s="458"/>
      <c r="LKV422" s="458"/>
      <c r="LKW422" s="458"/>
      <c r="LKX422" s="458"/>
      <c r="LKY422" s="458"/>
      <c r="LKZ422" s="458"/>
      <c r="LLA422" s="458"/>
      <c r="LLB422" s="458"/>
      <c r="LLC422" s="458"/>
      <c r="LLD422" s="458"/>
      <c r="LLE422" s="458"/>
      <c r="LLF422" s="458"/>
      <c r="LLG422" s="458"/>
      <c r="LLH422" s="458"/>
      <c r="LLI422" s="458"/>
      <c r="LLJ422" s="458"/>
      <c r="LLK422" s="458"/>
      <c r="LLL422" s="458"/>
      <c r="LLM422" s="458"/>
      <c r="LLN422" s="458"/>
      <c r="LLO422" s="458"/>
      <c r="LLP422" s="458"/>
      <c r="LLQ422" s="458"/>
      <c r="LLR422" s="458"/>
      <c r="LLS422" s="458"/>
      <c r="LLT422" s="458"/>
      <c r="LLU422" s="458"/>
      <c r="LLV422" s="458"/>
      <c r="LLW422" s="458"/>
      <c r="LLX422" s="458"/>
      <c r="LLY422" s="458"/>
      <c r="LLZ422" s="458"/>
      <c r="LMA422" s="458"/>
      <c r="LMB422" s="458"/>
      <c r="LMC422" s="458"/>
      <c r="LMD422" s="458"/>
      <c r="LME422" s="458"/>
      <c r="LMF422" s="458"/>
      <c r="LMG422" s="458"/>
      <c r="LMH422" s="458"/>
      <c r="LMI422" s="458"/>
      <c r="LMJ422" s="458"/>
      <c r="LMK422" s="458"/>
      <c r="LML422" s="458"/>
      <c r="LMM422" s="458"/>
      <c r="LMN422" s="458"/>
      <c r="LMO422" s="458"/>
      <c r="LMP422" s="458"/>
      <c r="LMQ422" s="458"/>
      <c r="LMR422" s="458"/>
      <c r="LMS422" s="458"/>
      <c r="LMT422" s="458"/>
      <c r="LMU422" s="458"/>
      <c r="LMV422" s="458"/>
      <c r="LMW422" s="458"/>
      <c r="LMX422" s="458"/>
      <c r="LMY422" s="458"/>
      <c r="LMZ422" s="458"/>
      <c r="LNA422" s="458"/>
      <c r="LNB422" s="458"/>
      <c r="LNC422" s="458"/>
      <c r="LND422" s="458"/>
      <c r="LNE422" s="458"/>
      <c r="LNF422" s="458"/>
      <c r="LNG422" s="458"/>
      <c r="LNH422" s="458"/>
      <c r="LNI422" s="458"/>
      <c r="LNJ422" s="458"/>
      <c r="LNK422" s="458"/>
      <c r="LNL422" s="458"/>
      <c r="LNM422" s="458"/>
      <c r="LNN422" s="458"/>
      <c r="LNO422" s="458"/>
      <c r="LNP422" s="458"/>
      <c r="LNQ422" s="458"/>
      <c r="LNR422" s="458"/>
      <c r="LNS422" s="458"/>
      <c r="LNT422" s="458"/>
      <c r="LNU422" s="458"/>
      <c r="LNV422" s="458"/>
      <c r="LNW422" s="458"/>
      <c r="LNX422" s="458"/>
      <c r="LNY422" s="458"/>
      <c r="LNZ422" s="458"/>
      <c r="LOA422" s="458"/>
      <c r="LOB422" s="458"/>
      <c r="LOC422" s="458"/>
      <c r="LOD422" s="458"/>
      <c r="LOE422" s="458"/>
      <c r="LOF422" s="458"/>
      <c r="LOG422" s="458"/>
      <c r="LOH422" s="458"/>
      <c r="LOI422" s="458"/>
      <c r="LOJ422" s="458"/>
      <c r="LOK422" s="458"/>
      <c r="LOL422" s="458"/>
      <c r="LOM422" s="458"/>
      <c r="LON422" s="458"/>
      <c r="LOO422" s="458"/>
      <c r="LOP422" s="458"/>
      <c r="LOQ422" s="458"/>
      <c r="LOR422" s="458"/>
      <c r="LOS422" s="458"/>
      <c r="LOT422" s="458"/>
      <c r="LOU422" s="458"/>
      <c r="LOV422" s="458"/>
      <c r="LOW422" s="458"/>
      <c r="LOX422" s="458"/>
      <c r="LOY422" s="458"/>
      <c r="LOZ422" s="458"/>
      <c r="LPA422" s="458"/>
      <c r="LPB422" s="458"/>
      <c r="LPC422" s="458"/>
      <c r="LPD422" s="458"/>
      <c r="LPE422" s="458"/>
      <c r="LPF422" s="458"/>
      <c r="LPG422" s="458"/>
      <c r="LPH422" s="458"/>
      <c r="LPI422" s="458"/>
      <c r="LPJ422" s="458"/>
      <c r="LPK422" s="458"/>
      <c r="LPL422" s="458"/>
      <c r="LPM422" s="458"/>
      <c r="LPN422" s="458"/>
      <c r="LPO422" s="458"/>
      <c r="LPP422" s="458"/>
      <c r="LPQ422" s="458"/>
      <c r="LPR422" s="458"/>
      <c r="LPS422" s="458"/>
      <c r="LPT422" s="458"/>
      <c r="LPU422" s="458"/>
      <c r="LPV422" s="458"/>
      <c r="LPW422" s="458"/>
      <c r="LPX422" s="458"/>
      <c r="LPY422" s="458"/>
      <c r="LPZ422" s="458"/>
      <c r="LQA422" s="458"/>
      <c r="LQB422" s="458"/>
      <c r="LQC422" s="458"/>
      <c r="LQD422" s="458"/>
      <c r="LQE422" s="458"/>
      <c r="LQF422" s="458"/>
      <c r="LQG422" s="458"/>
      <c r="LQH422" s="458"/>
      <c r="LQI422" s="458"/>
      <c r="LQJ422" s="458"/>
      <c r="LQK422" s="458"/>
      <c r="LQL422" s="458"/>
      <c r="LQM422" s="458"/>
      <c r="LQN422" s="458"/>
      <c r="LQO422" s="458"/>
      <c r="LQP422" s="458"/>
      <c r="LQQ422" s="458"/>
      <c r="LQR422" s="458"/>
      <c r="LQS422" s="458"/>
      <c r="LQT422" s="458"/>
      <c r="LQU422" s="458"/>
      <c r="LQV422" s="458"/>
      <c r="LQW422" s="458"/>
      <c r="LQX422" s="458"/>
      <c r="LQY422" s="458"/>
      <c r="LQZ422" s="458"/>
      <c r="LRA422" s="458"/>
      <c r="LRB422" s="458"/>
      <c r="LRC422" s="458"/>
      <c r="LRD422" s="458"/>
      <c r="LRE422" s="458"/>
      <c r="LRF422" s="458"/>
      <c r="LRG422" s="458"/>
      <c r="LRH422" s="458"/>
      <c r="LRI422" s="458"/>
      <c r="LRJ422" s="458"/>
      <c r="LRK422" s="458"/>
      <c r="LRL422" s="458"/>
      <c r="LRM422" s="458"/>
      <c r="LRN422" s="458"/>
      <c r="LRO422" s="458"/>
      <c r="LRP422" s="458"/>
      <c r="LRQ422" s="458"/>
      <c r="LRR422" s="458"/>
      <c r="LRS422" s="458"/>
      <c r="LRT422" s="458"/>
      <c r="LRU422" s="458"/>
      <c r="LRV422" s="458"/>
      <c r="LRW422" s="458"/>
      <c r="LRX422" s="458"/>
      <c r="LRY422" s="458"/>
      <c r="LRZ422" s="458"/>
      <c r="LSA422" s="458"/>
      <c r="LSB422" s="458"/>
      <c r="LSC422" s="458"/>
      <c r="LSD422" s="458"/>
      <c r="LSE422" s="458"/>
      <c r="LSF422" s="458"/>
      <c r="LSG422" s="458"/>
      <c r="LSH422" s="458"/>
      <c r="LSI422" s="458"/>
      <c r="LSJ422" s="458"/>
      <c r="LSK422" s="458"/>
      <c r="LSL422" s="458"/>
      <c r="LSM422" s="458"/>
      <c r="LSN422" s="458"/>
      <c r="LSO422" s="458"/>
      <c r="LSP422" s="458"/>
      <c r="LSQ422" s="458"/>
      <c r="LSR422" s="458"/>
      <c r="LSS422" s="458"/>
      <c r="LST422" s="458"/>
      <c r="LSU422" s="458"/>
      <c r="LSV422" s="458"/>
      <c r="LSW422" s="458"/>
      <c r="LSX422" s="458"/>
      <c r="LSY422" s="458"/>
      <c r="LSZ422" s="458"/>
      <c r="LTA422" s="458"/>
      <c r="LTB422" s="458"/>
      <c r="LTC422" s="458"/>
      <c r="LTD422" s="458"/>
      <c r="LTE422" s="458"/>
      <c r="LTF422" s="458"/>
      <c r="LTG422" s="458"/>
      <c r="LTH422" s="458"/>
      <c r="LTI422" s="458"/>
      <c r="LTJ422" s="458"/>
      <c r="LTK422" s="458"/>
      <c r="LTL422" s="458"/>
      <c r="LTM422" s="458"/>
      <c r="LTN422" s="458"/>
      <c r="LTO422" s="458"/>
      <c r="LTP422" s="458"/>
      <c r="LTQ422" s="458"/>
      <c r="LTR422" s="458"/>
      <c r="LTS422" s="458"/>
      <c r="LTT422" s="458"/>
      <c r="LTU422" s="458"/>
      <c r="LTV422" s="458"/>
      <c r="LTW422" s="458"/>
      <c r="LTX422" s="458"/>
      <c r="LTY422" s="458"/>
      <c r="LTZ422" s="458"/>
      <c r="LUA422" s="458"/>
      <c r="LUB422" s="458"/>
      <c r="LUC422" s="458"/>
      <c r="LUD422" s="458"/>
      <c r="LUE422" s="458"/>
      <c r="LUF422" s="458"/>
      <c r="LUG422" s="458"/>
      <c r="LUH422" s="458"/>
      <c r="LUI422" s="458"/>
      <c r="LUJ422" s="458"/>
      <c r="LUK422" s="458"/>
      <c r="LUL422" s="458"/>
      <c r="LUM422" s="458"/>
      <c r="LUN422" s="458"/>
      <c r="LUO422" s="458"/>
      <c r="LUP422" s="458"/>
      <c r="LUQ422" s="458"/>
      <c r="LUR422" s="458"/>
      <c r="LUS422" s="458"/>
      <c r="LUT422" s="458"/>
      <c r="LUU422" s="458"/>
      <c r="LUV422" s="458"/>
      <c r="LUW422" s="458"/>
      <c r="LUX422" s="458"/>
      <c r="LUY422" s="458"/>
      <c r="LUZ422" s="458"/>
      <c r="LVA422" s="458"/>
      <c r="LVB422" s="458"/>
      <c r="LVC422" s="458"/>
      <c r="LVD422" s="458"/>
      <c r="LVE422" s="458"/>
      <c r="LVF422" s="458"/>
      <c r="LVG422" s="458"/>
      <c r="LVH422" s="458"/>
      <c r="LVI422" s="458"/>
      <c r="LVJ422" s="458"/>
      <c r="LVK422" s="458"/>
      <c r="LVL422" s="458"/>
      <c r="LVM422" s="458"/>
      <c r="LVN422" s="458"/>
      <c r="LVO422" s="458"/>
      <c r="LVP422" s="458"/>
      <c r="LVQ422" s="458"/>
      <c r="LVR422" s="458"/>
      <c r="LVS422" s="458"/>
      <c r="LVT422" s="458"/>
      <c r="LVU422" s="458"/>
      <c r="LVV422" s="458"/>
      <c r="LVW422" s="458"/>
      <c r="LVX422" s="458"/>
      <c r="LVY422" s="458"/>
      <c r="LVZ422" s="458"/>
      <c r="LWA422" s="458"/>
      <c r="LWB422" s="458"/>
      <c r="LWC422" s="458"/>
      <c r="LWD422" s="458"/>
      <c r="LWE422" s="458"/>
      <c r="LWF422" s="458"/>
      <c r="LWG422" s="458"/>
      <c r="LWH422" s="458"/>
      <c r="LWI422" s="458"/>
      <c r="LWJ422" s="458"/>
      <c r="LWK422" s="458"/>
      <c r="LWL422" s="458"/>
      <c r="LWM422" s="458"/>
      <c r="LWN422" s="458"/>
      <c r="LWO422" s="458"/>
      <c r="LWP422" s="458"/>
      <c r="LWQ422" s="458"/>
      <c r="LWR422" s="458"/>
      <c r="LWS422" s="458"/>
      <c r="LWT422" s="458"/>
      <c r="LWU422" s="458"/>
      <c r="LWV422" s="458"/>
      <c r="LWW422" s="458"/>
      <c r="LWX422" s="458"/>
      <c r="LWY422" s="458"/>
      <c r="LWZ422" s="458"/>
      <c r="LXA422" s="458"/>
      <c r="LXB422" s="458"/>
      <c r="LXC422" s="458"/>
      <c r="LXD422" s="458"/>
      <c r="LXE422" s="458"/>
      <c r="LXF422" s="458"/>
      <c r="LXG422" s="458"/>
      <c r="LXH422" s="458"/>
      <c r="LXI422" s="458"/>
      <c r="LXJ422" s="458"/>
      <c r="LXK422" s="458"/>
      <c r="LXL422" s="458"/>
      <c r="LXM422" s="458"/>
      <c r="LXN422" s="458"/>
      <c r="LXO422" s="458"/>
      <c r="LXP422" s="458"/>
      <c r="LXQ422" s="458"/>
      <c r="LXR422" s="458"/>
      <c r="LXS422" s="458"/>
      <c r="LXT422" s="458"/>
      <c r="LXU422" s="458"/>
      <c r="LXV422" s="458"/>
      <c r="LXW422" s="458"/>
      <c r="LXX422" s="458"/>
      <c r="LXY422" s="458"/>
      <c r="LXZ422" s="458"/>
      <c r="LYA422" s="458"/>
      <c r="LYB422" s="458"/>
      <c r="LYC422" s="458"/>
      <c r="LYD422" s="458"/>
      <c r="LYE422" s="458"/>
      <c r="LYF422" s="458"/>
      <c r="LYG422" s="458"/>
      <c r="LYH422" s="458"/>
      <c r="LYI422" s="458"/>
      <c r="LYJ422" s="458"/>
      <c r="LYK422" s="458"/>
      <c r="LYL422" s="458"/>
      <c r="LYM422" s="458"/>
      <c r="LYN422" s="458"/>
      <c r="LYO422" s="458"/>
      <c r="LYP422" s="458"/>
      <c r="LYQ422" s="458"/>
      <c r="LYR422" s="458"/>
      <c r="LYS422" s="458"/>
      <c r="LYT422" s="458"/>
      <c r="LYU422" s="458"/>
      <c r="LYV422" s="458"/>
      <c r="LYW422" s="458"/>
      <c r="LYX422" s="458"/>
      <c r="LYY422" s="458"/>
      <c r="LYZ422" s="458"/>
      <c r="LZA422" s="458"/>
      <c r="LZB422" s="458"/>
      <c r="LZC422" s="458"/>
      <c r="LZD422" s="458"/>
      <c r="LZE422" s="458"/>
      <c r="LZF422" s="458"/>
      <c r="LZG422" s="458"/>
      <c r="LZH422" s="458"/>
      <c r="LZI422" s="458"/>
      <c r="LZJ422" s="458"/>
      <c r="LZK422" s="458"/>
      <c r="LZL422" s="458"/>
      <c r="LZM422" s="458"/>
      <c r="LZN422" s="458"/>
      <c r="LZO422" s="458"/>
      <c r="LZP422" s="458"/>
      <c r="LZQ422" s="458"/>
      <c r="LZR422" s="458"/>
      <c r="LZS422" s="458"/>
      <c r="LZT422" s="458"/>
      <c r="LZU422" s="458"/>
      <c r="LZV422" s="458"/>
      <c r="LZW422" s="458"/>
      <c r="LZX422" s="458"/>
      <c r="LZY422" s="458"/>
      <c r="LZZ422" s="458"/>
      <c r="MAA422" s="458"/>
      <c r="MAB422" s="458"/>
      <c r="MAC422" s="458"/>
      <c r="MAD422" s="458"/>
      <c r="MAE422" s="458"/>
      <c r="MAF422" s="458"/>
      <c r="MAG422" s="458"/>
      <c r="MAH422" s="458"/>
      <c r="MAI422" s="458"/>
      <c r="MAJ422" s="458"/>
      <c r="MAK422" s="458"/>
      <c r="MAL422" s="458"/>
      <c r="MAM422" s="458"/>
      <c r="MAN422" s="458"/>
      <c r="MAO422" s="458"/>
      <c r="MAP422" s="458"/>
      <c r="MAQ422" s="458"/>
      <c r="MAR422" s="458"/>
      <c r="MAS422" s="458"/>
      <c r="MAT422" s="458"/>
      <c r="MAU422" s="458"/>
      <c r="MAV422" s="458"/>
      <c r="MAW422" s="458"/>
      <c r="MAX422" s="458"/>
      <c r="MAY422" s="458"/>
      <c r="MAZ422" s="458"/>
      <c r="MBA422" s="458"/>
      <c r="MBB422" s="458"/>
      <c r="MBC422" s="458"/>
      <c r="MBD422" s="458"/>
      <c r="MBE422" s="458"/>
      <c r="MBF422" s="458"/>
      <c r="MBG422" s="458"/>
      <c r="MBH422" s="458"/>
      <c r="MBI422" s="458"/>
      <c r="MBJ422" s="458"/>
      <c r="MBK422" s="458"/>
      <c r="MBL422" s="458"/>
      <c r="MBM422" s="458"/>
      <c r="MBN422" s="458"/>
      <c r="MBO422" s="458"/>
      <c r="MBP422" s="458"/>
      <c r="MBQ422" s="458"/>
      <c r="MBR422" s="458"/>
      <c r="MBS422" s="458"/>
      <c r="MBT422" s="458"/>
      <c r="MBU422" s="458"/>
      <c r="MBV422" s="458"/>
      <c r="MBW422" s="458"/>
      <c r="MBX422" s="458"/>
      <c r="MBY422" s="458"/>
      <c r="MBZ422" s="458"/>
      <c r="MCA422" s="458"/>
      <c r="MCB422" s="458"/>
      <c r="MCC422" s="458"/>
      <c r="MCD422" s="458"/>
      <c r="MCE422" s="458"/>
      <c r="MCF422" s="458"/>
      <c r="MCG422" s="458"/>
      <c r="MCH422" s="458"/>
      <c r="MCI422" s="458"/>
      <c r="MCJ422" s="458"/>
      <c r="MCK422" s="458"/>
      <c r="MCL422" s="458"/>
      <c r="MCM422" s="458"/>
      <c r="MCN422" s="458"/>
      <c r="MCO422" s="458"/>
      <c r="MCP422" s="458"/>
      <c r="MCQ422" s="458"/>
      <c r="MCR422" s="458"/>
      <c r="MCS422" s="458"/>
      <c r="MCT422" s="458"/>
      <c r="MCU422" s="458"/>
      <c r="MCV422" s="458"/>
      <c r="MCW422" s="458"/>
      <c r="MCX422" s="458"/>
      <c r="MCY422" s="458"/>
      <c r="MCZ422" s="458"/>
      <c r="MDA422" s="458"/>
      <c r="MDB422" s="458"/>
      <c r="MDC422" s="458"/>
      <c r="MDD422" s="458"/>
      <c r="MDE422" s="458"/>
      <c r="MDF422" s="458"/>
      <c r="MDG422" s="458"/>
      <c r="MDH422" s="458"/>
      <c r="MDI422" s="458"/>
      <c r="MDJ422" s="458"/>
      <c r="MDK422" s="458"/>
      <c r="MDL422" s="458"/>
      <c r="MDM422" s="458"/>
      <c r="MDN422" s="458"/>
      <c r="MDO422" s="458"/>
      <c r="MDP422" s="458"/>
      <c r="MDQ422" s="458"/>
      <c r="MDR422" s="458"/>
      <c r="MDS422" s="458"/>
      <c r="MDT422" s="458"/>
      <c r="MDU422" s="458"/>
      <c r="MDV422" s="458"/>
      <c r="MDW422" s="458"/>
      <c r="MDX422" s="458"/>
      <c r="MDY422" s="458"/>
      <c r="MDZ422" s="458"/>
      <c r="MEA422" s="458"/>
      <c r="MEB422" s="458"/>
      <c r="MEC422" s="458"/>
      <c r="MED422" s="458"/>
      <c r="MEE422" s="458"/>
      <c r="MEF422" s="458"/>
      <c r="MEG422" s="458"/>
      <c r="MEH422" s="458"/>
      <c r="MEI422" s="458"/>
      <c r="MEJ422" s="458"/>
      <c r="MEK422" s="458"/>
      <c r="MEL422" s="458"/>
      <c r="MEM422" s="458"/>
      <c r="MEN422" s="458"/>
      <c r="MEO422" s="458"/>
      <c r="MEP422" s="458"/>
      <c r="MEQ422" s="458"/>
      <c r="MER422" s="458"/>
      <c r="MES422" s="458"/>
      <c r="MET422" s="458"/>
      <c r="MEU422" s="458"/>
      <c r="MEV422" s="458"/>
      <c r="MEW422" s="458"/>
      <c r="MEX422" s="458"/>
      <c r="MEY422" s="458"/>
      <c r="MEZ422" s="458"/>
      <c r="MFA422" s="458"/>
      <c r="MFB422" s="458"/>
      <c r="MFC422" s="458"/>
      <c r="MFD422" s="458"/>
      <c r="MFE422" s="458"/>
      <c r="MFF422" s="458"/>
      <c r="MFG422" s="458"/>
      <c r="MFH422" s="458"/>
      <c r="MFI422" s="458"/>
      <c r="MFJ422" s="458"/>
      <c r="MFK422" s="458"/>
      <c r="MFL422" s="458"/>
      <c r="MFM422" s="458"/>
      <c r="MFN422" s="458"/>
      <c r="MFO422" s="458"/>
      <c r="MFP422" s="458"/>
      <c r="MFQ422" s="458"/>
      <c r="MFR422" s="458"/>
      <c r="MFS422" s="458"/>
      <c r="MFT422" s="458"/>
      <c r="MFU422" s="458"/>
      <c r="MFV422" s="458"/>
      <c r="MFW422" s="458"/>
      <c r="MFX422" s="458"/>
      <c r="MFY422" s="458"/>
      <c r="MFZ422" s="458"/>
      <c r="MGA422" s="458"/>
      <c r="MGB422" s="458"/>
      <c r="MGC422" s="458"/>
      <c r="MGD422" s="458"/>
      <c r="MGE422" s="458"/>
      <c r="MGF422" s="458"/>
      <c r="MGG422" s="458"/>
      <c r="MGH422" s="458"/>
      <c r="MGI422" s="458"/>
      <c r="MGJ422" s="458"/>
      <c r="MGK422" s="458"/>
      <c r="MGL422" s="458"/>
      <c r="MGM422" s="458"/>
      <c r="MGN422" s="458"/>
      <c r="MGO422" s="458"/>
      <c r="MGP422" s="458"/>
      <c r="MGQ422" s="458"/>
      <c r="MGR422" s="458"/>
      <c r="MGS422" s="458"/>
      <c r="MGT422" s="458"/>
      <c r="MGU422" s="458"/>
      <c r="MGV422" s="458"/>
      <c r="MGW422" s="458"/>
      <c r="MGX422" s="458"/>
      <c r="MGY422" s="458"/>
      <c r="MGZ422" s="458"/>
      <c r="MHA422" s="458"/>
      <c r="MHB422" s="458"/>
      <c r="MHC422" s="458"/>
      <c r="MHD422" s="458"/>
      <c r="MHE422" s="458"/>
      <c r="MHF422" s="458"/>
      <c r="MHG422" s="458"/>
      <c r="MHH422" s="458"/>
      <c r="MHI422" s="458"/>
      <c r="MHJ422" s="458"/>
      <c r="MHK422" s="458"/>
      <c r="MHL422" s="458"/>
      <c r="MHM422" s="458"/>
      <c r="MHN422" s="458"/>
      <c r="MHO422" s="458"/>
      <c r="MHP422" s="458"/>
      <c r="MHQ422" s="458"/>
      <c r="MHR422" s="458"/>
      <c r="MHS422" s="458"/>
      <c r="MHT422" s="458"/>
      <c r="MHU422" s="458"/>
      <c r="MHV422" s="458"/>
      <c r="MHW422" s="458"/>
      <c r="MHX422" s="458"/>
      <c r="MHY422" s="458"/>
      <c r="MHZ422" s="458"/>
      <c r="MIA422" s="458"/>
      <c r="MIB422" s="458"/>
      <c r="MIC422" s="458"/>
      <c r="MID422" s="458"/>
      <c r="MIE422" s="458"/>
      <c r="MIF422" s="458"/>
      <c r="MIG422" s="458"/>
      <c r="MIH422" s="458"/>
      <c r="MII422" s="458"/>
      <c r="MIJ422" s="458"/>
      <c r="MIK422" s="458"/>
      <c r="MIL422" s="458"/>
      <c r="MIM422" s="458"/>
      <c r="MIN422" s="458"/>
      <c r="MIO422" s="458"/>
      <c r="MIP422" s="458"/>
      <c r="MIQ422" s="458"/>
      <c r="MIR422" s="458"/>
      <c r="MIS422" s="458"/>
      <c r="MIT422" s="458"/>
      <c r="MIU422" s="458"/>
      <c r="MIV422" s="458"/>
      <c r="MIW422" s="458"/>
      <c r="MIX422" s="458"/>
      <c r="MIY422" s="458"/>
      <c r="MIZ422" s="458"/>
      <c r="MJA422" s="458"/>
      <c r="MJB422" s="458"/>
      <c r="MJC422" s="458"/>
      <c r="MJD422" s="458"/>
      <c r="MJE422" s="458"/>
      <c r="MJF422" s="458"/>
      <c r="MJG422" s="458"/>
      <c r="MJH422" s="458"/>
      <c r="MJI422" s="458"/>
      <c r="MJJ422" s="458"/>
      <c r="MJK422" s="458"/>
      <c r="MJL422" s="458"/>
      <c r="MJM422" s="458"/>
      <c r="MJN422" s="458"/>
      <c r="MJO422" s="458"/>
      <c r="MJP422" s="458"/>
      <c r="MJQ422" s="458"/>
      <c r="MJR422" s="458"/>
      <c r="MJS422" s="458"/>
      <c r="MJT422" s="458"/>
      <c r="MJU422" s="458"/>
      <c r="MJV422" s="458"/>
      <c r="MJW422" s="458"/>
      <c r="MJX422" s="458"/>
      <c r="MJY422" s="458"/>
      <c r="MJZ422" s="458"/>
      <c r="MKA422" s="458"/>
      <c r="MKB422" s="458"/>
      <c r="MKC422" s="458"/>
      <c r="MKD422" s="458"/>
      <c r="MKE422" s="458"/>
      <c r="MKF422" s="458"/>
      <c r="MKG422" s="458"/>
      <c r="MKH422" s="458"/>
      <c r="MKI422" s="458"/>
      <c r="MKJ422" s="458"/>
      <c r="MKK422" s="458"/>
      <c r="MKL422" s="458"/>
      <c r="MKM422" s="458"/>
      <c r="MKN422" s="458"/>
      <c r="MKO422" s="458"/>
      <c r="MKP422" s="458"/>
      <c r="MKQ422" s="458"/>
      <c r="MKR422" s="458"/>
      <c r="MKS422" s="458"/>
      <c r="MKT422" s="458"/>
      <c r="MKU422" s="458"/>
      <c r="MKV422" s="458"/>
      <c r="MKW422" s="458"/>
      <c r="MKX422" s="458"/>
      <c r="MKY422" s="458"/>
      <c r="MKZ422" s="458"/>
      <c r="MLA422" s="458"/>
      <c r="MLB422" s="458"/>
      <c r="MLC422" s="458"/>
      <c r="MLD422" s="458"/>
      <c r="MLE422" s="458"/>
      <c r="MLF422" s="458"/>
      <c r="MLG422" s="458"/>
      <c r="MLH422" s="458"/>
      <c r="MLI422" s="458"/>
      <c r="MLJ422" s="458"/>
      <c r="MLK422" s="458"/>
      <c r="MLL422" s="458"/>
      <c r="MLM422" s="458"/>
      <c r="MLN422" s="458"/>
      <c r="MLO422" s="458"/>
      <c r="MLP422" s="458"/>
      <c r="MLQ422" s="458"/>
      <c r="MLR422" s="458"/>
      <c r="MLS422" s="458"/>
      <c r="MLT422" s="458"/>
      <c r="MLU422" s="458"/>
      <c r="MLV422" s="458"/>
      <c r="MLW422" s="458"/>
      <c r="MLX422" s="458"/>
      <c r="MLY422" s="458"/>
      <c r="MLZ422" s="458"/>
      <c r="MMA422" s="458"/>
      <c r="MMB422" s="458"/>
      <c r="MMC422" s="458"/>
      <c r="MMD422" s="458"/>
      <c r="MME422" s="458"/>
      <c r="MMF422" s="458"/>
      <c r="MMG422" s="458"/>
      <c r="MMH422" s="458"/>
      <c r="MMI422" s="458"/>
      <c r="MMJ422" s="458"/>
      <c r="MMK422" s="458"/>
      <c r="MML422" s="458"/>
      <c r="MMM422" s="458"/>
      <c r="MMN422" s="458"/>
      <c r="MMO422" s="458"/>
      <c r="MMP422" s="458"/>
      <c r="MMQ422" s="458"/>
      <c r="MMR422" s="458"/>
      <c r="MMS422" s="458"/>
      <c r="MMT422" s="458"/>
      <c r="MMU422" s="458"/>
      <c r="MMV422" s="458"/>
      <c r="MMW422" s="458"/>
      <c r="MMX422" s="458"/>
      <c r="MMY422" s="458"/>
      <c r="MMZ422" s="458"/>
      <c r="MNA422" s="458"/>
      <c r="MNB422" s="458"/>
      <c r="MNC422" s="458"/>
      <c r="MND422" s="458"/>
      <c r="MNE422" s="458"/>
      <c r="MNF422" s="458"/>
      <c r="MNG422" s="458"/>
      <c r="MNH422" s="458"/>
      <c r="MNI422" s="458"/>
      <c r="MNJ422" s="458"/>
      <c r="MNK422" s="458"/>
      <c r="MNL422" s="458"/>
      <c r="MNM422" s="458"/>
      <c r="MNN422" s="458"/>
      <c r="MNO422" s="458"/>
      <c r="MNP422" s="458"/>
      <c r="MNQ422" s="458"/>
      <c r="MNR422" s="458"/>
      <c r="MNS422" s="458"/>
      <c r="MNT422" s="458"/>
      <c r="MNU422" s="458"/>
      <c r="MNV422" s="458"/>
      <c r="MNW422" s="458"/>
      <c r="MNX422" s="458"/>
      <c r="MNY422" s="458"/>
      <c r="MNZ422" s="458"/>
      <c r="MOA422" s="458"/>
      <c r="MOB422" s="458"/>
      <c r="MOC422" s="458"/>
      <c r="MOD422" s="458"/>
      <c r="MOE422" s="458"/>
      <c r="MOF422" s="458"/>
      <c r="MOG422" s="458"/>
      <c r="MOH422" s="458"/>
      <c r="MOI422" s="458"/>
      <c r="MOJ422" s="458"/>
      <c r="MOK422" s="458"/>
      <c r="MOL422" s="458"/>
      <c r="MOM422" s="458"/>
      <c r="MON422" s="458"/>
      <c r="MOO422" s="458"/>
      <c r="MOP422" s="458"/>
      <c r="MOQ422" s="458"/>
      <c r="MOR422" s="458"/>
      <c r="MOS422" s="458"/>
      <c r="MOT422" s="458"/>
      <c r="MOU422" s="458"/>
      <c r="MOV422" s="458"/>
      <c r="MOW422" s="458"/>
      <c r="MOX422" s="458"/>
      <c r="MOY422" s="458"/>
      <c r="MOZ422" s="458"/>
      <c r="MPA422" s="458"/>
      <c r="MPB422" s="458"/>
      <c r="MPC422" s="458"/>
      <c r="MPD422" s="458"/>
      <c r="MPE422" s="458"/>
      <c r="MPF422" s="458"/>
      <c r="MPG422" s="458"/>
      <c r="MPH422" s="458"/>
      <c r="MPI422" s="458"/>
      <c r="MPJ422" s="458"/>
      <c r="MPK422" s="458"/>
      <c r="MPL422" s="458"/>
      <c r="MPM422" s="458"/>
      <c r="MPN422" s="458"/>
      <c r="MPO422" s="458"/>
      <c r="MPP422" s="458"/>
      <c r="MPQ422" s="458"/>
      <c r="MPR422" s="458"/>
      <c r="MPS422" s="458"/>
      <c r="MPT422" s="458"/>
      <c r="MPU422" s="458"/>
      <c r="MPV422" s="458"/>
      <c r="MPW422" s="458"/>
      <c r="MPX422" s="458"/>
      <c r="MPY422" s="458"/>
      <c r="MPZ422" s="458"/>
      <c r="MQA422" s="458"/>
      <c r="MQB422" s="458"/>
      <c r="MQC422" s="458"/>
      <c r="MQD422" s="458"/>
      <c r="MQE422" s="458"/>
      <c r="MQF422" s="458"/>
      <c r="MQG422" s="458"/>
      <c r="MQH422" s="458"/>
      <c r="MQI422" s="458"/>
      <c r="MQJ422" s="458"/>
      <c r="MQK422" s="458"/>
      <c r="MQL422" s="458"/>
      <c r="MQM422" s="458"/>
      <c r="MQN422" s="458"/>
      <c r="MQO422" s="458"/>
      <c r="MQP422" s="458"/>
      <c r="MQQ422" s="458"/>
      <c r="MQR422" s="458"/>
      <c r="MQS422" s="458"/>
      <c r="MQT422" s="458"/>
      <c r="MQU422" s="458"/>
      <c r="MQV422" s="458"/>
      <c r="MQW422" s="458"/>
      <c r="MQX422" s="458"/>
      <c r="MQY422" s="458"/>
      <c r="MQZ422" s="458"/>
      <c r="MRA422" s="458"/>
      <c r="MRB422" s="458"/>
      <c r="MRC422" s="458"/>
      <c r="MRD422" s="458"/>
      <c r="MRE422" s="458"/>
      <c r="MRF422" s="458"/>
      <c r="MRG422" s="458"/>
      <c r="MRH422" s="458"/>
      <c r="MRI422" s="458"/>
      <c r="MRJ422" s="458"/>
      <c r="MRK422" s="458"/>
      <c r="MRL422" s="458"/>
      <c r="MRM422" s="458"/>
      <c r="MRN422" s="458"/>
      <c r="MRO422" s="458"/>
      <c r="MRP422" s="458"/>
      <c r="MRQ422" s="458"/>
      <c r="MRR422" s="458"/>
      <c r="MRS422" s="458"/>
      <c r="MRT422" s="458"/>
      <c r="MRU422" s="458"/>
      <c r="MRV422" s="458"/>
      <c r="MRW422" s="458"/>
      <c r="MRX422" s="458"/>
      <c r="MRY422" s="458"/>
      <c r="MRZ422" s="458"/>
      <c r="MSA422" s="458"/>
      <c r="MSB422" s="458"/>
      <c r="MSC422" s="458"/>
      <c r="MSD422" s="458"/>
      <c r="MSE422" s="458"/>
      <c r="MSF422" s="458"/>
      <c r="MSG422" s="458"/>
      <c r="MSH422" s="458"/>
      <c r="MSI422" s="458"/>
      <c r="MSJ422" s="458"/>
      <c r="MSK422" s="458"/>
      <c r="MSL422" s="458"/>
      <c r="MSM422" s="458"/>
      <c r="MSN422" s="458"/>
      <c r="MSO422" s="458"/>
      <c r="MSP422" s="458"/>
      <c r="MSQ422" s="458"/>
      <c r="MSR422" s="458"/>
      <c r="MSS422" s="458"/>
      <c r="MST422" s="458"/>
      <c r="MSU422" s="458"/>
      <c r="MSV422" s="458"/>
      <c r="MSW422" s="458"/>
      <c r="MSX422" s="458"/>
      <c r="MSY422" s="458"/>
      <c r="MSZ422" s="458"/>
      <c r="MTA422" s="458"/>
      <c r="MTB422" s="458"/>
      <c r="MTC422" s="458"/>
      <c r="MTD422" s="458"/>
      <c r="MTE422" s="458"/>
      <c r="MTF422" s="458"/>
      <c r="MTG422" s="458"/>
      <c r="MTH422" s="458"/>
      <c r="MTI422" s="458"/>
      <c r="MTJ422" s="458"/>
      <c r="MTK422" s="458"/>
      <c r="MTL422" s="458"/>
      <c r="MTM422" s="458"/>
      <c r="MTN422" s="458"/>
      <c r="MTO422" s="458"/>
      <c r="MTP422" s="458"/>
      <c r="MTQ422" s="458"/>
      <c r="MTR422" s="458"/>
      <c r="MTS422" s="458"/>
      <c r="MTT422" s="458"/>
      <c r="MTU422" s="458"/>
      <c r="MTV422" s="458"/>
      <c r="MTW422" s="458"/>
      <c r="MTX422" s="458"/>
      <c r="MTY422" s="458"/>
      <c r="MTZ422" s="458"/>
      <c r="MUA422" s="458"/>
      <c r="MUB422" s="458"/>
      <c r="MUC422" s="458"/>
      <c r="MUD422" s="458"/>
      <c r="MUE422" s="458"/>
      <c r="MUF422" s="458"/>
      <c r="MUG422" s="458"/>
      <c r="MUH422" s="458"/>
      <c r="MUI422" s="458"/>
      <c r="MUJ422" s="458"/>
      <c r="MUK422" s="458"/>
      <c r="MUL422" s="458"/>
      <c r="MUM422" s="458"/>
      <c r="MUN422" s="458"/>
      <c r="MUO422" s="458"/>
      <c r="MUP422" s="458"/>
      <c r="MUQ422" s="458"/>
      <c r="MUR422" s="458"/>
      <c r="MUS422" s="458"/>
      <c r="MUT422" s="458"/>
      <c r="MUU422" s="458"/>
      <c r="MUV422" s="458"/>
      <c r="MUW422" s="458"/>
      <c r="MUX422" s="458"/>
      <c r="MUY422" s="458"/>
      <c r="MUZ422" s="458"/>
      <c r="MVA422" s="458"/>
      <c r="MVB422" s="458"/>
      <c r="MVC422" s="458"/>
      <c r="MVD422" s="458"/>
      <c r="MVE422" s="458"/>
      <c r="MVF422" s="458"/>
      <c r="MVG422" s="458"/>
      <c r="MVH422" s="458"/>
      <c r="MVI422" s="458"/>
      <c r="MVJ422" s="458"/>
      <c r="MVK422" s="458"/>
      <c r="MVL422" s="458"/>
      <c r="MVM422" s="458"/>
      <c r="MVN422" s="458"/>
      <c r="MVO422" s="458"/>
      <c r="MVP422" s="458"/>
      <c r="MVQ422" s="458"/>
      <c r="MVR422" s="458"/>
      <c r="MVS422" s="458"/>
      <c r="MVT422" s="458"/>
      <c r="MVU422" s="458"/>
      <c r="MVV422" s="458"/>
      <c r="MVW422" s="458"/>
      <c r="MVX422" s="458"/>
      <c r="MVY422" s="458"/>
      <c r="MVZ422" s="458"/>
      <c r="MWA422" s="458"/>
      <c r="MWB422" s="458"/>
      <c r="MWC422" s="458"/>
      <c r="MWD422" s="458"/>
      <c r="MWE422" s="458"/>
      <c r="MWF422" s="458"/>
      <c r="MWG422" s="458"/>
      <c r="MWH422" s="458"/>
      <c r="MWI422" s="458"/>
      <c r="MWJ422" s="458"/>
      <c r="MWK422" s="458"/>
      <c r="MWL422" s="458"/>
      <c r="MWM422" s="458"/>
      <c r="MWN422" s="458"/>
      <c r="MWO422" s="458"/>
      <c r="MWP422" s="458"/>
      <c r="MWQ422" s="458"/>
      <c r="MWR422" s="458"/>
      <c r="MWS422" s="458"/>
      <c r="MWT422" s="458"/>
      <c r="MWU422" s="458"/>
      <c r="MWV422" s="458"/>
      <c r="MWW422" s="458"/>
      <c r="MWX422" s="458"/>
      <c r="MWY422" s="458"/>
      <c r="MWZ422" s="458"/>
      <c r="MXA422" s="458"/>
      <c r="MXB422" s="458"/>
      <c r="MXC422" s="458"/>
      <c r="MXD422" s="458"/>
      <c r="MXE422" s="458"/>
      <c r="MXF422" s="458"/>
      <c r="MXG422" s="458"/>
      <c r="MXH422" s="458"/>
      <c r="MXI422" s="458"/>
      <c r="MXJ422" s="458"/>
      <c r="MXK422" s="458"/>
      <c r="MXL422" s="458"/>
      <c r="MXM422" s="458"/>
      <c r="MXN422" s="458"/>
      <c r="MXO422" s="458"/>
      <c r="MXP422" s="458"/>
      <c r="MXQ422" s="458"/>
      <c r="MXR422" s="458"/>
      <c r="MXS422" s="458"/>
      <c r="MXT422" s="458"/>
      <c r="MXU422" s="458"/>
      <c r="MXV422" s="458"/>
      <c r="MXW422" s="458"/>
      <c r="MXX422" s="458"/>
      <c r="MXY422" s="458"/>
      <c r="MXZ422" s="458"/>
      <c r="MYA422" s="458"/>
      <c r="MYB422" s="458"/>
      <c r="MYC422" s="458"/>
      <c r="MYD422" s="458"/>
      <c r="MYE422" s="458"/>
      <c r="MYF422" s="458"/>
      <c r="MYG422" s="458"/>
      <c r="MYH422" s="458"/>
      <c r="MYI422" s="458"/>
      <c r="MYJ422" s="458"/>
      <c r="MYK422" s="458"/>
      <c r="MYL422" s="458"/>
      <c r="MYM422" s="458"/>
      <c r="MYN422" s="458"/>
      <c r="MYO422" s="458"/>
      <c r="MYP422" s="458"/>
      <c r="MYQ422" s="458"/>
      <c r="MYR422" s="458"/>
      <c r="MYS422" s="458"/>
      <c r="MYT422" s="458"/>
      <c r="MYU422" s="458"/>
      <c r="MYV422" s="458"/>
      <c r="MYW422" s="458"/>
      <c r="MYX422" s="458"/>
      <c r="MYY422" s="458"/>
      <c r="MYZ422" s="458"/>
      <c r="MZA422" s="458"/>
      <c r="MZB422" s="458"/>
      <c r="MZC422" s="458"/>
      <c r="MZD422" s="458"/>
      <c r="MZE422" s="458"/>
      <c r="MZF422" s="458"/>
      <c r="MZG422" s="458"/>
      <c r="MZH422" s="458"/>
      <c r="MZI422" s="458"/>
      <c r="MZJ422" s="458"/>
      <c r="MZK422" s="458"/>
      <c r="MZL422" s="458"/>
      <c r="MZM422" s="458"/>
      <c r="MZN422" s="458"/>
      <c r="MZO422" s="458"/>
      <c r="MZP422" s="458"/>
      <c r="MZQ422" s="458"/>
      <c r="MZR422" s="458"/>
      <c r="MZS422" s="458"/>
      <c r="MZT422" s="458"/>
      <c r="MZU422" s="458"/>
      <c r="MZV422" s="458"/>
      <c r="MZW422" s="458"/>
      <c r="MZX422" s="458"/>
      <c r="MZY422" s="458"/>
      <c r="MZZ422" s="458"/>
      <c r="NAA422" s="458"/>
      <c r="NAB422" s="458"/>
      <c r="NAC422" s="458"/>
      <c r="NAD422" s="458"/>
      <c r="NAE422" s="458"/>
      <c r="NAF422" s="458"/>
      <c r="NAG422" s="458"/>
      <c r="NAH422" s="458"/>
      <c r="NAI422" s="458"/>
      <c r="NAJ422" s="458"/>
      <c r="NAK422" s="458"/>
      <c r="NAL422" s="458"/>
      <c r="NAM422" s="458"/>
      <c r="NAN422" s="458"/>
      <c r="NAO422" s="458"/>
      <c r="NAP422" s="458"/>
      <c r="NAQ422" s="458"/>
      <c r="NAR422" s="458"/>
      <c r="NAS422" s="458"/>
      <c r="NAT422" s="458"/>
      <c r="NAU422" s="458"/>
      <c r="NAV422" s="458"/>
      <c r="NAW422" s="458"/>
      <c r="NAX422" s="458"/>
      <c r="NAY422" s="458"/>
      <c r="NAZ422" s="458"/>
      <c r="NBA422" s="458"/>
      <c r="NBB422" s="458"/>
      <c r="NBC422" s="458"/>
      <c r="NBD422" s="458"/>
      <c r="NBE422" s="458"/>
      <c r="NBF422" s="458"/>
      <c r="NBG422" s="458"/>
      <c r="NBH422" s="458"/>
      <c r="NBI422" s="458"/>
      <c r="NBJ422" s="458"/>
      <c r="NBK422" s="458"/>
      <c r="NBL422" s="458"/>
      <c r="NBM422" s="458"/>
      <c r="NBN422" s="458"/>
      <c r="NBO422" s="458"/>
      <c r="NBP422" s="458"/>
      <c r="NBQ422" s="458"/>
      <c r="NBR422" s="458"/>
      <c r="NBS422" s="458"/>
      <c r="NBT422" s="458"/>
      <c r="NBU422" s="458"/>
      <c r="NBV422" s="458"/>
      <c r="NBW422" s="458"/>
      <c r="NBX422" s="458"/>
      <c r="NBY422" s="458"/>
      <c r="NBZ422" s="458"/>
      <c r="NCA422" s="458"/>
      <c r="NCB422" s="458"/>
      <c r="NCC422" s="458"/>
      <c r="NCD422" s="458"/>
      <c r="NCE422" s="458"/>
      <c r="NCF422" s="458"/>
      <c r="NCG422" s="458"/>
      <c r="NCH422" s="458"/>
      <c r="NCI422" s="458"/>
      <c r="NCJ422" s="458"/>
      <c r="NCK422" s="458"/>
      <c r="NCL422" s="458"/>
      <c r="NCM422" s="458"/>
      <c r="NCN422" s="458"/>
      <c r="NCO422" s="458"/>
      <c r="NCP422" s="458"/>
      <c r="NCQ422" s="458"/>
      <c r="NCR422" s="458"/>
      <c r="NCS422" s="458"/>
      <c r="NCT422" s="458"/>
      <c r="NCU422" s="458"/>
      <c r="NCV422" s="458"/>
      <c r="NCW422" s="458"/>
      <c r="NCX422" s="458"/>
      <c r="NCY422" s="458"/>
      <c r="NCZ422" s="458"/>
      <c r="NDA422" s="458"/>
      <c r="NDB422" s="458"/>
      <c r="NDC422" s="458"/>
      <c r="NDD422" s="458"/>
      <c r="NDE422" s="458"/>
      <c r="NDF422" s="458"/>
      <c r="NDG422" s="458"/>
      <c r="NDH422" s="458"/>
      <c r="NDI422" s="458"/>
      <c r="NDJ422" s="458"/>
      <c r="NDK422" s="458"/>
      <c r="NDL422" s="458"/>
      <c r="NDM422" s="458"/>
      <c r="NDN422" s="458"/>
      <c r="NDO422" s="458"/>
      <c r="NDP422" s="458"/>
      <c r="NDQ422" s="458"/>
      <c r="NDR422" s="458"/>
      <c r="NDS422" s="458"/>
      <c r="NDT422" s="458"/>
      <c r="NDU422" s="458"/>
      <c r="NDV422" s="458"/>
      <c r="NDW422" s="458"/>
      <c r="NDX422" s="458"/>
      <c r="NDY422" s="458"/>
      <c r="NDZ422" s="458"/>
      <c r="NEA422" s="458"/>
      <c r="NEB422" s="458"/>
      <c r="NEC422" s="458"/>
      <c r="NED422" s="458"/>
      <c r="NEE422" s="458"/>
      <c r="NEF422" s="458"/>
      <c r="NEG422" s="458"/>
      <c r="NEH422" s="458"/>
      <c r="NEI422" s="458"/>
      <c r="NEJ422" s="458"/>
      <c r="NEK422" s="458"/>
      <c r="NEL422" s="458"/>
      <c r="NEM422" s="458"/>
      <c r="NEN422" s="458"/>
      <c r="NEO422" s="458"/>
      <c r="NEP422" s="458"/>
      <c r="NEQ422" s="458"/>
      <c r="NER422" s="458"/>
      <c r="NES422" s="458"/>
      <c r="NET422" s="458"/>
      <c r="NEU422" s="458"/>
      <c r="NEV422" s="458"/>
      <c r="NEW422" s="458"/>
      <c r="NEX422" s="458"/>
      <c r="NEY422" s="458"/>
      <c r="NEZ422" s="458"/>
      <c r="NFA422" s="458"/>
      <c r="NFB422" s="458"/>
      <c r="NFC422" s="458"/>
      <c r="NFD422" s="458"/>
      <c r="NFE422" s="458"/>
      <c r="NFF422" s="458"/>
      <c r="NFG422" s="458"/>
      <c r="NFH422" s="458"/>
      <c r="NFI422" s="458"/>
      <c r="NFJ422" s="458"/>
      <c r="NFK422" s="458"/>
      <c r="NFL422" s="458"/>
      <c r="NFM422" s="458"/>
      <c r="NFN422" s="458"/>
      <c r="NFO422" s="458"/>
      <c r="NFP422" s="458"/>
      <c r="NFQ422" s="458"/>
      <c r="NFR422" s="458"/>
      <c r="NFS422" s="458"/>
      <c r="NFT422" s="458"/>
      <c r="NFU422" s="458"/>
      <c r="NFV422" s="458"/>
      <c r="NFW422" s="458"/>
      <c r="NFX422" s="458"/>
      <c r="NFY422" s="458"/>
      <c r="NFZ422" s="458"/>
      <c r="NGA422" s="458"/>
      <c r="NGB422" s="458"/>
      <c r="NGC422" s="458"/>
      <c r="NGD422" s="458"/>
      <c r="NGE422" s="458"/>
      <c r="NGF422" s="458"/>
      <c r="NGG422" s="458"/>
      <c r="NGH422" s="458"/>
      <c r="NGI422" s="458"/>
      <c r="NGJ422" s="458"/>
      <c r="NGK422" s="458"/>
      <c r="NGL422" s="458"/>
      <c r="NGM422" s="458"/>
      <c r="NGN422" s="458"/>
      <c r="NGO422" s="458"/>
      <c r="NGP422" s="458"/>
      <c r="NGQ422" s="458"/>
      <c r="NGR422" s="458"/>
      <c r="NGS422" s="458"/>
      <c r="NGT422" s="458"/>
      <c r="NGU422" s="458"/>
      <c r="NGV422" s="458"/>
      <c r="NGW422" s="458"/>
      <c r="NGX422" s="458"/>
      <c r="NGY422" s="458"/>
      <c r="NGZ422" s="458"/>
      <c r="NHA422" s="458"/>
      <c r="NHB422" s="458"/>
      <c r="NHC422" s="458"/>
      <c r="NHD422" s="458"/>
      <c r="NHE422" s="458"/>
      <c r="NHF422" s="458"/>
      <c r="NHG422" s="458"/>
      <c r="NHH422" s="458"/>
      <c r="NHI422" s="458"/>
      <c r="NHJ422" s="458"/>
      <c r="NHK422" s="458"/>
      <c r="NHL422" s="458"/>
      <c r="NHM422" s="458"/>
      <c r="NHN422" s="458"/>
      <c r="NHO422" s="458"/>
      <c r="NHP422" s="458"/>
      <c r="NHQ422" s="458"/>
      <c r="NHR422" s="458"/>
      <c r="NHS422" s="458"/>
      <c r="NHT422" s="458"/>
      <c r="NHU422" s="458"/>
      <c r="NHV422" s="458"/>
      <c r="NHW422" s="458"/>
      <c r="NHX422" s="458"/>
      <c r="NHY422" s="458"/>
      <c r="NHZ422" s="458"/>
      <c r="NIA422" s="458"/>
      <c r="NIB422" s="458"/>
      <c r="NIC422" s="458"/>
      <c r="NID422" s="458"/>
      <c r="NIE422" s="458"/>
      <c r="NIF422" s="458"/>
      <c r="NIG422" s="458"/>
      <c r="NIH422" s="458"/>
      <c r="NII422" s="458"/>
      <c r="NIJ422" s="458"/>
      <c r="NIK422" s="458"/>
      <c r="NIL422" s="458"/>
      <c r="NIM422" s="458"/>
      <c r="NIN422" s="458"/>
      <c r="NIO422" s="458"/>
      <c r="NIP422" s="458"/>
      <c r="NIQ422" s="458"/>
      <c r="NIR422" s="458"/>
      <c r="NIS422" s="458"/>
      <c r="NIT422" s="458"/>
      <c r="NIU422" s="458"/>
      <c r="NIV422" s="458"/>
      <c r="NIW422" s="458"/>
      <c r="NIX422" s="458"/>
      <c r="NIY422" s="458"/>
      <c r="NIZ422" s="458"/>
      <c r="NJA422" s="458"/>
      <c r="NJB422" s="458"/>
      <c r="NJC422" s="458"/>
      <c r="NJD422" s="458"/>
      <c r="NJE422" s="458"/>
      <c r="NJF422" s="458"/>
      <c r="NJG422" s="458"/>
      <c r="NJH422" s="458"/>
      <c r="NJI422" s="458"/>
      <c r="NJJ422" s="458"/>
      <c r="NJK422" s="458"/>
      <c r="NJL422" s="458"/>
      <c r="NJM422" s="458"/>
      <c r="NJN422" s="458"/>
      <c r="NJO422" s="458"/>
      <c r="NJP422" s="458"/>
      <c r="NJQ422" s="458"/>
      <c r="NJR422" s="458"/>
      <c r="NJS422" s="458"/>
      <c r="NJT422" s="458"/>
      <c r="NJU422" s="458"/>
      <c r="NJV422" s="458"/>
      <c r="NJW422" s="458"/>
      <c r="NJX422" s="458"/>
      <c r="NJY422" s="458"/>
      <c r="NJZ422" s="458"/>
      <c r="NKA422" s="458"/>
      <c r="NKB422" s="458"/>
      <c r="NKC422" s="458"/>
      <c r="NKD422" s="458"/>
      <c r="NKE422" s="458"/>
      <c r="NKF422" s="458"/>
      <c r="NKG422" s="458"/>
      <c r="NKH422" s="458"/>
      <c r="NKI422" s="458"/>
      <c r="NKJ422" s="458"/>
      <c r="NKK422" s="458"/>
      <c r="NKL422" s="458"/>
      <c r="NKM422" s="458"/>
      <c r="NKN422" s="458"/>
      <c r="NKO422" s="458"/>
      <c r="NKP422" s="458"/>
      <c r="NKQ422" s="458"/>
      <c r="NKR422" s="458"/>
      <c r="NKS422" s="458"/>
      <c r="NKT422" s="458"/>
      <c r="NKU422" s="458"/>
      <c r="NKV422" s="458"/>
      <c r="NKW422" s="458"/>
      <c r="NKX422" s="458"/>
      <c r="NKY422" s="458"/>
      <c r="NKZ422" s="458"/>
      <c r="NLA422" s="458"/>
      <c r="NLB422" s="458"/>
      <c r="NLC422" s="458"/>
      <c r="NLD422" s="458"/>
      <c r="NLE422" s="458"/>
      <c r="NLF422" s="458"/>
      <c r="NLG422" s="458"/>
      <c r="NLH422" s="458"/>
      <c r="NLI422" s="458"/>
      <c r="NLJ422" s="458"/>
      <c r="NLK422" s="458"/>
      <c r="NLL422" s="458"/>
      <c r="NLM422" s="458"/>
      <c r="NLN422" s="458"/>
      <c r="NLO422" s="458"/>
      <c r="NLP422" s="458"/>
      <c r="NLQ422" s="458"/>
      <c r="NLR422" s="458"/>
      <c r="NLS422" s="458"/>
      <c r="NLT422" s="458"/>
      <c r="NLU422" s="458"/>
      <c r="NLV422" s="458"/>
      <c r="NLW422" s="458"/>
      <c r="NLX422" s="458"/>
      <c r="NLY422" s="458"/>
      <c r="NLZ422" s="458"/>
      <c r="NMA422" s="458"/>
      <c r="NMB422" s="458"/>
      <c r="NMC422" s="458"/>
      <c r="NMD422" s="458"/>
      <c r="NME422" s="458"/>
      <c r="NMF422" s="458"/>
      <c r="NMG422" s="458"/>
      <c r="NMH422" s="458"/>
      <c r="NMI422" s="458"/>
      <c r="NMJ422" s="458"/>
      <c r="NMK422" s="458"/>
      <c r="NML422" s="458"/>
      <c r="NMM422" s="458"/>
      <c r="NMN422" s="458"/>
      <c r="NMO422" s="458"/>
      <c r="NMP422" s="458"/>
      <c r="NMQ422" s="458"/>
      <c r="NMR422" s="458"/>
      <c r="NMS422" s="458"/>
      <c r="NMT422" s="458"/>
      <c r="NMU422" s="458"/>
      <c r="NMV422" s="458"/>
      <c r="NMW422" s="458"/>
      <c r="NMX422" s="458"/>
      <c r="NMY422" s="458"/>
      <c r="NMZ422" s="458"/>
      <c r="NNA422" s="458"/>
      <c r="NNB422" s="458"/>
      <c r="NNC422" s="458"/>
      <c r="NND422" s="458"/>
      <c r="NNE422" s="458"/>
      <c r="NNF422" s="458"/>
      <c r="NNG422" s="458"/>
      <c r="NNH422" s="458"/>
      <c r="NNI422" s="458"/>
      <c r="NNJ422" s="458"/>
      <c r="NNK422" s="458"/>
      <c r="NNL422" s="458"/>
      <c r="NNM422" s="458"/>
      <c r="NNN422" s="458"/>
      <c r="NNO422" s="458"/>
      <c r="NNP422" s="458"/>
      <c r="NNQ422" s="458"/>
      <c r="NNR422" s="458"/>
      <c r="NNS422" s="458"/>
      <c r="NNT422" s="458"/>
      <c r="NNU422" s="458"/>
      <c r="NNV422" s="458"/>
      <c r="NNW422" s="458"/>
      <c r="NNX422" s="458"/>
      <c r="NNY422" s="458"/>
      <c r="NNZ422" s="458"/>
      <c r="NOA422" s="458"/>
      <c r="NOB422" s="458"/>
      <c r="NOC422" s="458"/>
      <c r="NOD422" s="458"/>
      <c r="NOE422" s="458"/>
      <c r="NOF422" s="458"/>
      <c r="NOG422" s="458"/>
      <c r="NOH422" s="458"/>
      <c r="NOI422" s="458"/>
      <c r="NOJ422" s="458"/>
      <c r="NOK422" s="458"/>
      <c r="NOL422" s="458"/>
      <c r="NOM422" s="458"/>
      <c r="NON422" s="458"/>
      <c r="NOO422" s="458"/>
      <c r="NOP422" s="458"/>
      <c r="NOQ422" s="458"/>
      <c r="NOR422" s="458"/>
      <c r="NOS422" s="458"/>
      <c r="NOT422" s="458"/>
      <c r="NOU422" s="458"/>
      <c r="NOV422" s="458"/>
      <c r="NOW422" s="458"/>
      <c r="NOX422" s="458"/>
      <c r="NOY422" s="458"/>
      <c r="NOZ422" s="458"/>
      <c r="NPA422" s="458"/>
      <c r="NPB422" s="458"/>
      <c r="NPC422" s="458"/>
      <c r="NPD422" s="458"/>
      <c r="NPE422" s="458"/>
      <c r="NPF422" s="458"/>
      <c r="NPG422" s="458"/>
      <c r="NPH422" s="458"/>
      <c r="NPI422" s="458"/>
      <c r="NPJ422" s="458"/>
      <c r="NPK422" s="458"/>
      <c r="NPL422" s="458"/>
      <c r="NPM422" s="458"/>
      <c r="NPN422" s="458"/>
      <c r="NPO422" s="458"/>
      <c r="NPP422" s="458"/>
      <c r="NPQ422" s="458"/>
      <c r="NPR422" s="458"/>
      <c r="NPS422" s="458"/>
      <c r="NPT422" s="458"/>
      <c r="NPU422" s="458"/>
      <c r="NPV422" s="458"/>
      <c r="NPW422" s="458"/>
      <c r="NPX422" s="458"/>
      <c r="NPY422" s="458"/>
      <c r="NPZ422" s="458"/>
      <c r="NQA422" s="458"/>
      <c r="NQB422" s="458"/>
      <c r="NQC422" s="458"/>
      <c r="NQD422" s="458"/>
      <c r="NQE422" s="458"/>
      <c r="NQF422" s="458"/>
      <c r="NQG422" s="458"/>
      <c r="NQH422" s="458"/>
      <c r="NQI422" s="458"/>
      <c r="NQJ422" s="458"/>
      <c r="NQK422" s="458"/>
      <c r="NQL422" s="458"/>
      <c r="NQM422" s="458"/>
      <c r="NQN422" s="458"/>
      <c r="NQO422" s="458"/>
      <c r="NQP422" s="458"/>
      <c r="NQQ422" s="458"/>
      <c r="NQR422" s="458"/>
      <c r="NQS422" s="458"/>
      <c r="NQT422" s="458"/>
      <c r="NQU422" s="458"/>
      <c r="NQV422" s="458"/>
      <c r="NQW422" s="458"/>
      <c r="NQX422" s="458"/>
      <c r="NQY422" s="458"/>
      <c r="NQZ422" s="458"/>
      <c r="NRA422" s="458"/>
      <c r="NRB422" s="458"/>
      <c r="NRC422" s="458"/>
      <c r="NRD422" s="458"/>
      <c r="NRE422" s="458"/>
      <c r="NRF422" s="458"/>
      <c r="NRG422" s="458"/>
      <c r="NRH422" s="458"/>
      <c r="NRI422" s="458"/>
      <c r="NRJ422" s="458"/>
      <c r="NRK422" s="458"/>
      <c r="NRL422" s="458"/>
      <c r="NRM422" s="458"/>
      <c r="NRN422" s="458"/>
      <c r="NRO422" s="458"/>
      <c r="NRP422" s="458"/>
      <c r="NRQ422" s="458"/>
      <c r="NRR422" s="458"/>
      <c r="NRS422" s="458"/>
      <c r="NRT422" s="458"/>
      <c r="NRU422" s="458"/>
      <c r="NRV422" s="458"/>
      <c r="NRW422" s="458"/>
      <c r="NRX422" s="458"/>
      <c r="NRY422" s="458"/>
      <c r="NRZ422" s="458"/>
      <c r="NSA422" s="458"/>
      <c r="NSB422" s="458"/>
      <c r="NSC422" s="458"/>
      <c r="NSD422" s="458"/>
      <c r="NSE422" s="458"/>
      <c r="NSF422" s="458"/>
      <c r="NSG422" s="458"/>
      <c r="NSH422" s="458"/>
      <c r="NSI422" s="458"/>
      <c r="NSJ422" s="458"/>
      <c r="NSK422" s="458"/>
      <c r="NSL422" s="458"/>
      <c r="NSM422" s="458"/>
      <c r="NSN422" s="458"/>
      <c r="NSO422" s="458"/>
      <c r="NSP422" s="458"/>
      <c r="NSQ422" s="458"/>
      <c r="NSR422" s="458"/>
      <c r="NSS422" s="458"/>
      <c r="NST422" s="458"/>
      <c r="NSU422" s="458"/>
      <c r="NSV422" s="458"/>
      <c r="NSW422" s="458"/>
      <c r="NSX422" s="458"/>
      <c r="NSY422" s="458"/>
      <c r="NSZ422" s="458"/>
      <c r="NTA422" s="458"/>
      <c r="NTB422" s="458"/>
      <c r="NTC422" s="458"/>
      <c r="NTD422" s="458"/>
      <c r="NTE422" s="458"/>
      <c r="NTF422" s="458"/>
      <c r="NTG422" s="458"/>
      <c r="NTH422" s="458"/>
      <c r="NTI422" s="458"/>
      <c r="NTJ422" s="458"/>
      <c r="NTK422" s="458"/>
      <c r="NTL422" s="458"/>
      <c r="NTM422" s="458"/>
      <c r="NTN422" s="458"/>
      <c r="NTO422" s="458"/>
      <c r="NTP422" s="458"/>
      <c r="NTQ422" s="458"/>
      <c r="NTR422" s="458"/>
      <c r="NTS422" s="458"/>
      <c r="NTT422" s="458"/>
      <c r="NTU422" s="458"/>
      <c r="NTV422" s="458"/>
      <c r="NTW422" s="458"/>
      <c r="NTX422" s="458"/>
      <c r="NTY422" s="458"/>
      <c r="NTZ422" s="458"/>
      <c r="NUA422" s="458"/>
      <c r="NUB422" s="458"/>
      <c r="NUC422" s="458"/>
      <c r="NUD422" s="458"/>
      <c r="NUE422" s="458"/>
      <c r="NUF422" s="458"/>
      <c r="NUG422" s="458"/>
      <c r="NUH422" s="458"/>
      <c r="NUI422" s="458"/>
      <c r="NUJ422" s="458"/>
      <c r="NUK422" s="458"/>
      <c r="NUL422" s="458"/>
      <c r="NUM422" s="458"/>
      <c r="NUN422" s="458"/>
      <c r="NUO422" s="458"/>
      <c r="NUP422" s="458"/>
      <c r="NUQ422" s="458"/>
      <c r="NUR422" s="458"/>
      <c r="NUS422" s="458"/>
      <c r="NUT422" s="458"/>
      <c r="NUU422" s="458"/>
      <c r="NUV422" s="458"/>
      <c r="NUW422" s="458"/>
      <c r="NUX422" s="458"/>
      <c r="NUY422" s="458"/>
      <c r="NUZ422" s="458"/>
      <c r="NVA422" s="458"/>
      <c r="NVB422" s="458"/>
      <c r="NVC422" s="458"/>
      <c r="NVD422" s="458"/>
      <c r="NVE422" s="458"/>
      <c r="NVF422" s="458"/>
      <c r="NVG422" s="458"/>
      <c r="NVH422" s="458"/>
      <c r="NVI422" s="458"/>
      <c r="NVJ422" s="458"/>
      <c r="NVK422" s="458"/>
      <c r="NVL422" s="458"/>
      <c r="NVM422" s="458"/>
      <c r="NVN422" s="458"/>
      <c r="NVO422" s="458"/>
      <c r="NVP422" s="458"/>
      <c r="NVQ422" s="458"/>
      <c r="NVR422" s="458"/>
      <c r="NVS422" s="458"/>
      <c r="NVT422" s="458"/>
      <c r="NVU422" s="458"/>
      <c r="NVV422" s="458"/>
      <c r="NVW422" s="458"/>
      <c r="NVX422" s="458"/>
      <c r="NVY422" s="458"/>
      <c r="NVZ422" s="458"/>
      <c r="NWA422" s="458"/>
      <c r="NWB422" s="458"/>
      <c r="NWC422" s="458"/>
      <c r="NWD422" s="458"/>
      <c r="NWE422" s="458"/>
      <c r="NWF422" s="458"/>
      <c r="NWG422" s="458"/>
      <c r="NWH422" s="458"/>
      <c r="NWI422" s="458"/>
      <c r="NWJ422" s="458"/>
      <c r="NWK422" s="458"/>
      <c r="NWL422" s="458"/>
      <c r="NWM422" s="458"/>
      <c r="NWN422" s="458"/>
      <c r="NWO422" s="458"/>
      <c r="NWP422" s="458"/>
      <c r="NWQ422" s="458"/>
      <c r="NWR422" s="458"/>
      <c r="NWS422" s="458"/>
      <c r="NWT422" s="458"/>
      <c r="NWU422" s="458"/>
      <c r="NWV422" s="458"/>
      <c r="NWW422" s="458"/>
      <c r="NWX422" s="458"/>
      <c r="NWY422" s="458"/>
      <c r="NWZ422" s="458"/>
      <c r="NXA422" s="458"/>
      <c r="NXB422" s="458"/>
      <c r="NXC422" s="458"/>
      <c r="NXD422" s="458"/>
      <c r="NXE422" s="458"/>
      <c r="NXF422" s="458"/>
      <c r="NXG422" s="458"/>
      <c r="NXH422" s="458"/>
      <c r="NXI422" s="458"/>
      <c r="NXJ422" s="458"/>
      <c r="NXK422" s="458"/>
      <c r="NXL422" s="458"/>
      <c r="NXM422" s="458"/>
      <c r="NXN422" s="458"/>
      <c r="NXO422" s="458"/>
      <c r="NXP422" s="458"/>
      <c r="NXQ422" s="458"/>
      <c r="NXR422" s="458"/>
      <c r="NXS422" s="458"/>
      <c r="NXT422" s="458"/>
      <c r="NXU422" s="458"/>
      <c r="NXV422" s="458"/>
      <c r="NXW422" s="458"/>
      <c r="NXX422" s="458"/>
      <c r="NXY422" s="458"/>
      <c r="NXZ422" s="458"/>
      <c r="NYA422" s="458"/>
      <c r="NYB422" s="458"/>
      <c r="NYC422" s="458"/>
      <c r="NYD422" s="458"/>
      <c r="NYE422" s="458"/>
      <c r="NYF422" s="458"/>
      <c r="NYG422" s="458"/>
      <c r="NYH422" s="458"/>
      <c r="NYI422" s="458"/>
      <c r="NYJ422" s="458"/>
      <c r="NYK422" s="458"/>
      <c r="NYL422" s="458"/>
      <c r="NYM422" s="458"/>
      <c r="NYN422" s="458"/>
      <c r="NYO422" s="458"/>
      <c r="NYP422" s="458"/>
      <c r="NYQ422" s="458"/>
      <c r="NYR422" s="458"/>
      <c r="NYS422" s="458"/>
      <c r="NYT422" s="458"/>
      <c r="NYU422" s="458"/>
      <c r="NYV422" s="458"/>
      <c r="NYW422" s="458"/>
      <c r="NYX422" s="458"/>
      <c r="NYY422" s="458"/>
      <c r="NYZ422" s="458"/>
      <c r="NZA422" s="458"/>
      <c r="NZB422" s="458"/>
      <c r="NZC422" s="458"/>
      <c r="NZD422" s="458"/>
      <c r="NZE422" s="458"/>
      <c r="NZF422" s="458"/>
      <c r="NZG422" s="458"/>
      <c r="NZH422" s="458"/>
      <c r="NZI422" s="458"/>
      <c r="NZJ422" s="458"/>
      <c r="NZK422" s="458"/>
      <c r="NZL422" s="458"/>
      <c r="NZM422" s="458"/>
      <c r="NZN422" s="458"/>
      <c r="NZO422" s="458"/>
      <c r="NZP422" s="458"/>
      <c r="NZQ422" s="458"/>
      <c r="NZR422" s="458"/>
      <c r="NZS422" s="458"/>
      <c r="NZT422" s="458"/>
      <c r="NZU422" s="458"/>
      <c r="NZV422" s="458"/>
      <c r="NZW422" s="458"/>
      <c r="NZX422" s="458"/>
      <c r="NZY422" s="458"/>
      <c r="NZZ422" s="458"/>
      <c r="OAA422" s="458"/>
      <c r="OAB422" s="458"/>
      <c r="OAC422" s="458"/>
      <c r="OAD422" s="458"/>
      <c r="OAE422" s="458"/>
      <c r="OAF422" s="458"/>
      <c r="OAG422" s="458"/>
      <c r="OAH422" s="458"/>
      <c r="OAI422" s="458"/>
      <c r="OAJ422" s="458"/>
      <c r="OAK422" s="458"/>
      <c r="OAL422" s="458"/>
      <c r="OAM422" s="458"/>
      <c r="OAN422" s="458"/>
      <c r="OAO422" s="458"/>
      <c r="OAP422" s="458"/>
      <c r="OAQ422" s="458"/>
      <c r="OAR422" s="458"/>
      <c r="OAS422" s="458"/>
      <c r="OAT422" s="458"/>
      <c r="OAU422" s="458"/>
      <c r="OAV422" s="458"/>
      <c r="OAW422" s="458"/>
      <c r="OAX422" s="458"/>
      <c r="OAY422" s="458"/>
      <c r="OAZ422" s="458"/>
      <c r="OBA422" s="458"/>
      <c r="OBB422" s="458"/>
      <c r="OBC422" s="458"/>
      <c r="OBD422" s="458"/>
      <c r="OBE422" s="458"/>
      <c r="OBF422" s="458"/>
      <c r="OBG422" s="458"/>
      <c r="OBH422" s="458"/>
      <c r="OBI422" s="458"/>
      <c r="OBJ422" s="458"/>
      <c r="OBK422" s="458"/>
      <c r="OBL422" s="458"/>
      <c r="OBM422" s="458"/>
      <c r="OBN422" s="458"/>
      <c r="OBO422" s="458"/>
      <c r="OBP422" s="458"/>
      <c r="OBQ422" s="458"/>
      <c r="OBR422" s="458"/>
      <c r="OBS422" s="458"/>
      <c r="OBT422" s="458"/>
      <c r="OBU422" s="458"/>
      <c r="OBV422" s="458"/>
      <c r="OBW422" s="458"/>
      <c r="OBX422" s="458"/>
      <c r="OBY422" s="458"/>
      <c r="OBZ422" s="458"/>
      <c r="OCA422" s="458"/>
      <c r="OCB422" s="458"/>
      <c r="OCC422" s="458"/>
      <c r="OCD422" s="458"/>
      <c r="OCE422" s="458"/>
      <c r="OCF422" s="458"/>
      <c r="OCG422" s="458"/>
      <c r="OCH422" s="458"/>
      <c r="OCI422" s="458"/>
      <c r="OCJ422" s="458"/>
      <c r="OCK422" s="458"/>
      <c r="OCL422" s="458"/>
      <c r="OCM422" s="458"/>
      <c r="OCN422" s="458"/>
      <c r="OCO422" s="458"/>
      <c r="OCP422" s="458"/>
      <c r="OCQ422" s="458"/>
      <c r="OCR422" s="458"/>
      <c r="OCS422" s="458"/>
      <c r="OCT422" s="458"/>
      <c r="OCU422" s="458"/>
      <c r="OCV422" s="458"/>
      <c r="OCW422" s="458"/>
      <c r="OCX422" s="458"/>
      <c r="OCY422" s="458"/>
      <c r="OCZ422" s="458"/>
      <c r="ODA422" s="458"/>
      <c r="ODB422" s="458"/>
      <c r="ODC422" s="458"/>
      <c r="ODD422" s="458"/>
      <c r="ODE422" s="458"/>
      <c r="ODF422" s="458"/>
      <c r="ODG422" s="458"/>
      <c r="ODH422" s="458"/>
      <c r="ODI422" s="458"/>
      <c r="ODJ422" s="458"/>
      <c r="ODK422" s="458"/>
      <c r="ODL422" s="458"/>
      <c r="ODM422" s="458"/>
      <c r="ODN422" s="458"/>
      <c r="ODO422" s="458"/>
      <c r="ODP422" s="458"/>
      <c r="ODQ422" s="458"/>
      <c r="ODR422" s="458"/>
      <c r="ODS422" s="458"/>
      <c r="ODT422" s="458"/>
      <c r="ODU422" s="458"/>
      <c r="ODV422" s="458"/>
      <c r="ODW422" s="458"/>
      <c r="ODX422" s="458"/>
      <c r="ODY422" s="458"/>
      <c r="ODZ422" s="458"/>
      <c r="OEA422" s="458"/>
      <c r="OEB422" s="458"/>
      <c r="OEC422" s="458"/>
      <c r="OED422" s="458"/>
      <c r="OEE422" s="458"/>
      <c r="OEF422" s="458"/>
      <c r="OEG422" s="458"/>
      <c r="OEH422" s="458"/>
      <c r="OEI422" s="458"/>
      <c r="OEJ422" s="458"/>
      <c r="OEK422" s="458"/>
      <c r="OEL422" s="458"/>
      <c r="OEM422" s="458"/>
      <c r="OEN422" s="458"/>
      <c r="OEO422" s="458"/>
      <c r="OEP422" s="458"/>
      <c r="OEQ422" s="458"/>
      <c r="OER422" s="458"/>
      <c r="OES422" s="458"/>
      <c r="OET422" s="458"/>
      <c r="OEU422" s="458"/>
      <c r="OEV422" s="458"/>
      <c r="OEW422" s="458"/>
      <c r="OEX422" s="458"/>
      <c r="OEY422" s="458"/>
      <c r="OEZ422" s="458"/>
      <c r="OFA422" s="458"/>
      <c r="OFB422" s="458"/>
      <c r="OFC422" s="458"/>
      <c r="OFD422" s="458"/>
      <c r="OFE422" s="458"/>
      <c r="OFF422" s="458"/>
      <c r="OFG422" s="458"/>
      <c r="OFH422" s="458"/>
      <c r="OFI422" s="458"/>
      <c r="OFJ422" s="458"/>
      <c r="OFK422" s="458"/>
      <c r="OFL422" s="458"/>
      <c r="OFM422" s="458"/>
      <c r="OFN422" s="458"/>
      <c r="OFO422" s="458"/>
      <c r="OFP422" s="458"/>
      <c r="OFQ422" s="458"/>
      <c r="OFR422" s="458"/>
      <c r="OFS422" s="458"/>
      <c r="OFT422" s="458"/>
      <c r="OFU422" s="458"/>
      <c r="OFV422" s="458"/>
      <c r="OFW422" s="458"/>
      <c r="OFX422" s="458"/>
      <c r="OFY422" s="458"/>
      <c r="OFZ422" s="458"/>
      <c r="OGA422" s="458"/>
      <c r="OGB422" s="458"/>
      <c r="OGC422" s="458"/>
      <c r="OGD422" s="458"/>
      <c r="OGE422" s="458"/>
      <c r="OGF422" s="458"/>
      <c r="OGG422" s="458"/>
      <c r="OGH422" s="458"/>
      <c r="OGI422" s="458"/>
      <c r="OGJ422" s="458"/>
      <c r="OGK422" s="458"/>
      <c r="OGL422" s="458"/>
      <c r="OGM422" s="458"/>
      <c r="OGN422" s="458"/>
      <c r="OGO422" s="458"/>
      <c r="OGP422" s="458"/>
      <c r="OGQ422" s="458"/>
      <c r="OGR422" s="458"/>
      <c r="OGS422" s="458"/>
      <c r="OGT422" s="458"/>
      <c r="OGU422" s="458"/>
      <c r="OGV422" s="458"/>
      <c r="OGW422" s="458"/>
      <c r="OGX422" s="458"/>
      <c r="OGY422" s="458"/>
      <c r="OGZ422" s="458"/>
      <c r="OHA422" s="458"/>
      <c r="OHB422" s="458"/>
      <c r="OHC422" s="458"/>
      <c r="OHD422" s="458"/>
      <c r="OHE422" s="458"/>
      <c r="OHF422" s="458"/>
      <c r="OHG422" s="458"/>
      <c r="OHH422" s="458"/>
      <c r="OHI422" s="458"/>
      <c r="OHJ422" s="458"/>
      <c r="OHK422" s="458"/>
      <c r="OHL422" s="458"/>
      <c r="OHM422" s="458"/>
      <c r="OHN422" s="458"/>
      <c r="OHO422" s="458"/>
      <c r="OHP422" s="458"/>
      <c r="OHQ422" s="458"/>
      <c r="OHR422" s="458"/>
      <c r="OHS422" s="458"/>
      <c r="OHT422" s="458"/>
      <c r="OHU422" s="458"/>
      <c r="OHV422" s="458"/>
      <c r="OHW422" s="458"/>
      <c r="OHX422" s="458"/>
      <c r="OHY422" s="458"/>
      <c r="OHZ422" s="458"/>
      <c r="OIA422" s="458"/>
      <c r="OIB422" s="458"/>
      <c r="OIC422" s="458"/>
      <c r="OID422" s="458"/>
      <c r="OIE422" s="458"/>
      <c r="OIF422" s="458"/>
      <c r="OIG422" s="458"/>
      <c r="OIH422" s="458"/>
      <c r="OII422" s="458"/>
      <c r="OIJ422" s="458"/>
      <c r="OIK422" s="458"/>
      <c r="OIL422" s="458"/>
      <c r="OIM422" s="458"/>
      <c r="OIN422" s="458"/>
      <c r="OIO422" s="458"/>
      <c r="OIP422" s="458"/>
      <c r="OIQ422" s="458"/>
      <c r="OIR422" s="458"/>
      <c r="OIS422" s="458"/>
      <c r="OIT422" s="458"/>
      <c r="OIU422" s="458"/>
      <c r="OIV422" s="458"/>
      <c r="OIW422" s="458"/>
      <c r="OIX422" s="458"/>
      <c r="OIY422" s="458"/>
      <c r="OIZ422" s="458"/>
      <c r="OJA422" s="458"/>
      <c r="OJB422" s="458"/>
      <c r="OJC422" s="458"/>
      <c r="OJD422" s="458"/>
      <c r="OJE422" s="458"/>
      <c r="OJF422" s="458"/>
      <c r="OJG422" s="458"/>
      <c r="OJH422" s="458"/>
      <c r="OJI422" s="458"/>
      <c r="OJJ422" s="458"/>
      <c r="OJK422" s="458"/>
      <c r="OJL422" s="458"/>
      <c r="OJM422" s="458"/>
      <c r="OJN422" s="458"/>
      <c r="OJO422" s="458"/>
      <c r="OJP422" s="458"/>
      <c r="OJQ422" s="458"/>
      <c r="OJR422" s="458"/>
      <c r="OJS422" s="458"/>
      <c r="OJT422" s="458"/>
      <c r="OJU422" s="458"/>
      <c r="OJV422" s="458"/>
      <c r="OJW422" s="458"/>
      <c r="OJX422" s="458"/>
      <c r="OJY422" s="458"/>
      <c r="OJZ422" s="458"/>
      <c r="OKA422" s="458"/>
      <c r="OKB422" s="458"/>
      <c r="OKC422" s="458"/>
      <c r="OKD422" s="458"/>
      <c r="OKE422" s="458"/>
      <c r="OKF422" s="458"/>
      <c r="OKG422" s="458"/>
      <c r="OKH422" s="458"/>
      <c r="OKI422" s="458"/>
      <c r="OKJ422" s="458"/>
      <c r="OKK422" s="458"/>
      <c r="OKL422" s="458"/>
      <c r="OKM422" s="458"/>
      <c r="OKN422" s="458"/>
      <c r="OKO422" s="458"/>
      <c r="OKP422" s="458"/>
      <c r="OKQ422" s="458"/>
      <c r="OKR422" s="458"/>
      <c r="OKS422" s="458"/>
      <c r="OKT422" s="458"/>
      <c r="OKU422" s="458"/>
      <c r="OKV422" s="458"/>
      <c r="OKW422" s="458"/>
      <c r="OKX422" s="458"/>
      <c r="OKY422" s="458"/>
      <c r="OKZ422" s="458"/>
      <c r="OLA422" s="458"/>
      <c r="OLB422" s="458"/>
      <c r="OLC422" s="458"/>
      <c r="OLD422" s="458"/>
      <c r="OLE422" s="458"/>
      <c r="OLF422" s="458"/>
      <c r="OLG422" s="458"/>
      <c r="OLH422" s="458"/>
      <c r="OLI422" s="458"/>
      <c r="OLJ422" s="458"/>
      <c r="OLK422" s="458"/>
      <c r="OLL422" s="458"/>
      <c r="OLM422" s="458"/>
      <c r="OLN422" s="458"/>
      <c r="OLO422" s="458"/>
      <c r="OLP422" s="458"/>
      <c r="OLQ422" s="458"/>
      <c r="OLR422" s="458"/>
      <c r="OLS422" s="458"/>
      <c r="OLT422" s="458"/>
      <c r="OLU422" s="458"/>
      <c r="OLV422" s="458"/>
      <c r="OLW422" s="458"/>
      <c r="OLX422" s="458"/>
      <c r="OLY422" s="458"/>
      <c r="OLZ422" s="458"/>
      <c r="OMA422" s="458"/>
      <c r="OMB422" s="458"/>
      <c r="OMC422" s="458"/>
      <c r="OMD422" s="458"/>
      <c r="OME422" s="458"/>
      <c r="OMF422" s="458"/>
      <c r="OMG422" s="458"/>
      <c r="OMH422" s="458"/>
      <c r="OMI422" s="458"/>
      <c r="OMJ422" s="458"/>
      <c r="OMK422" s="458"/>
      <c r="OML422" s="458"/>
      <c r="OMM422" s="458"/>
      <c r="OMN422" s="458"/>
      <c r="OMO422" s="458"/>
      <c r="OMP422" s="458"/>
      <c r="OMQ422" s="458"/>
      <c r="OMR422" s="458"/>
      <c r="OMS422" s="458"/>
      <c r="OMT422" s="458"/>
      <c r="OMU422" s="458"/>
      <c r="OMV422" s="458"/>
      <c r="OMW422" s="458"/>
      <c r="OMX422" s="458"/>
      <c r="OMY422" s="458"/>
      <c r="OMZ422" s="458"/>
      <c r="ONA422" s="458"/>
      <c r="ONB422" s="458"/>
      <c r="ONC422" s="458"/>
      <c r="OND422" s="458"/>
      <c r="ONE422" s="458"/>
      <c r="ONF422" s="458"/>
      <c r="ONG422" s="458"/>
      <c r="ONH422" s="458"/>
      <c r="ONI422" s="458"/>
      <c r="ONJ422" s="458"/>
      <c r="ONK422" s="458"/>
      <c r="ONL422" s="458"/>
      <c r="ONM422" s="458"/>
      <c r="ONN422" s="458"/>
      <c r="ONO422" s="458"/>
      <c r="ONP422" s="458"/>
      <c r="ONQ422" s="458"/>
      <c r="ONR422" s="458"/>
      <c r="ONS422" s="458"/>
      <c r="ONT422" s="458"/>
      <c r="ONU422" s="458"/>
      <c r="ONV422" s="458"/>
      <c r="ONW422" s="458"/>
      <c r="ONX422" s="458"/>
      <c r="ONY422" s="458"/>
      <c r="ONZ422" s="458"/>
      <c r="OOA422" s="458"/>
      <c r="OOB422" s="458"/>
      <c r="OOC422" s="458"/>
      <c r="OOD422" s="458"/>
      <c r="OOE422" s="458"/>
      <c r="OOF422" s="458"/>
      <c r="OOG422" s="458"/>
      <c r="OOH422" s="458"/>
      <c r="OOI422" s="458"/>
      <c r="OOJ422" s="458"/>
      <c r="OOK422" s="458"/>
      <c r="OOL422" s="458"/>
      <c r="OOM422" s="458"/>
      <c r="OON422" s="458"/>
      <c r="OOO422" s="458"/>
      <c r="OOP422" s="458"/>
      <c r="OOQ422" s="458"/>
      <c r="OOR422" s="458"/>
      <c r="OOS422" s="458"/>
      <c r="OOT422" s="458"/>
      <c r="OOU422" s="458"/>
      <c r="OOV422" s="458"/>
      <c r="OOW422" s="458"/>
      <c r="OOX422" s="458"/>
      <c r="OOY422" s="458"/>
      <c r="OOZ422" s="458"/>
      <c r="OPA422" s="458"/>
      <c r="OPB422" s="458"/>
      <c r="OPC422" s="458"/>
      <c r="OPD422" s="458"/>
      <c r="OPE422" s="458"/>
      <c r="OPF422" s="458"/>
      <c r="OPG422" s="458"/>
      <c r="OPH422" s="458"/>
      <c r="OPI422" s="458"/>
      <c r="OPJ422" s="458"/>
      <c r="OPK422" s="458"/>
      <c r="OPL422" s="458"/>
      <c r="OPM422" s="458"/>
      <c r="OPN422" s="458"/>
      <c r="OPO422" s="458"/>
      <c r="OPP422" s="458"/>
      <c r="OPQ422" s="458"/>
      <c r="OPR422" s="458"/>
      <c r="OPS422" s="458"/>
      <c r="OPT422" s="458"/>
      <c r="OPU422" s="458"/>
      <c r="OPV422" s="458"/>
      <c r="OPW422" s="458"/>
      <c r="OPX422" s="458"/>
      <c r="OPY422" s="458"/>
      <c r="OPZ422" s="458"/>
      <c r="OQA422" s="458"/>
      <c r="OQB422" s="458"/>
      <c r="OQC422" s="458"/>
      <c r="OQD422" s="458"/>
      <c r="OQE422" s="458"/>
      <c r="OQF422" s="458"/>
      <c r="OQG422" s="458"/>
      <c r="OQH422" s="458"/>
      <c r="OQI422" s="458"/>
      <c r="OQJ422" s="458"/>
      <c r="OQK422" s="458"/>
      <c r="OQL422" s="458"/>
      <c r="OQM422" s="458"/>
      <c r="OQN422" s="458"/>
      <c r="OQO422" s="458"/>
      <c r="OQP422" s="458"/>
      <c r="OQQ422" s="458"/>
      <c r="OQR422" s="458"/>
      <c r="OQS422" s="458"/>
      <c r="OQT422" s="458"/>
      <c r="OQU422" s="458"/>
      <c r="OQV422" s="458"/>
      <c r="OQW422" s="458"/>
      <c r="OQX422" s="458"/>
      <c r="OQY422" s="458"/>
      <c r="OQZ422" s="458"/>
      <c r="ORA422" s="458"/>
      <c r="ORB422" s="458"/>
      <c r="ORC422" s="458"/>
      <c r="ORD422" s="458"/>
      <c r="ORE422" s="458"/>
      <c r="ORF422" s="458"/>
      <c r="ORG422" s="458"/>
      <c r="ORH422" s="458"/>
      <c r="ORI422" s="458"/>
      <c r="ORJ422" s="458"/>
      <c r="ORK422" s="458"/>
      <c r="ORL422" s="458"/>
      <c r="ORM422" s="458"/>
      <c r="ORN422" s="458"/>
      <c r="ORO422" s="458"/>
      <c r="ORP422" s="458"/>
      <c r="ORQ422" s="458"/>
      <c r="ORR422" s="458"/>
      <c r="ORS422" s="458"/>
      <c r="ORT422" s="458"/>
      <c r="ORU422" s="458"/>
      <c r="ORV422" s="458"/>
      <c r="ORW422" s="458"/>
      <c r="ORX422" s="458"/>
      <c r="ORY422" s="458"/>
      <c r="ORZ422" s="458"/>
      <c r="OSA422" s="458"/>
      <c r="OSB422" s="458"/>
      <c r="OSC422" s="458"/>
      <c r="OSD422" s="458"/>
      <c r="OSE422" s="458"/>
      <c r="OSF422" s="458"/>
      <c r="OSG422" s="458"/>
      <c r="OSH422" s="458"/>
      <c r="OSI422" s="458"/>
      <c r="OSJ422" s="458"/>
      <c r="OSK422" s="458"/>
      <c r="OSL422" s="458"/>
      <c r="OSM422" s="458"/>
      <c r="OSN422" s="458"/>
      <c r="OSO422" s="458"/>
      <c r="OSP422" s="458"/>
      <c r="OSQ422" s="458"/>
      <c r="OSR422" s="458"/>
      <c r="OSS422" s="458"/>
      <c r="OST422" s="458"/>
      <c r="OSU422" s="458"/>
      <c r="OSV422" s="458"/>
      <c r="OSW422" s="458"/>
      <c r="OSX422" s="458"/>
      <c r="OSY422" s="458"/>
      <c r="OSZ422" s="458"/>
      <c r="OTA422" s="458"/>
      <c r="OTB422" s="458"/>
      <c r="OTC422" s="458"/>
      <c r="OTD422" s="458"/>
      <c r="OTE422" s="458"/>
      <c r="OTF422" s="458"/>
      <c r="OTG422" s="458"/>
      <c r="OTH422" s="458"/>
      <c r="OTI422" s="458"/>
      <c r="OTJ422" s="458"/>
      <c r="OTK422" s="458"/>
      <c r="OTL422" s="458"/>
      <c r="OTM422" s="458"/>
      <c r="OTN422" s="458"/>
      <c r="OTO422" s="458"/>
      <c r="OTP422" s="458"/>
      <c r="OTQ422" s="458"/>
      <c r="OTR422" s="458"/>
      <c r="OTS422" s="458"/>
      <c r="OTT422" s="458"/>
      <c r="OTU422" s="458"/>
      <c r="OTV422" s="458"/>
      <c r="OTW422" s="458"/>
      <c r="OTX422" s="458"/>
      <c r="OTY422" s="458"/>
      <c r="OTZ422" s="458"/>
      <c r="OUA422" s="458"/>
      <c r="OUB422" s="458"/>
      <c r="OUC422" s="458"/>
      <c r="OUD422" s="458"/>
      <c r="OUE422" s="458"/>
      <c r="OUF422" s="458"/>
      <c r="OUG422" s="458"/>
      <c r="OUH422" s="458"/>
      <c r="OUI422" s="458"/>
      <c r="OUJ422" s="458"/>
      <c r="OUK422" s="458"/>
      <c r="OUL422" s="458"/>
      <c r="OUM422" s="458"/>
      <c r="OUN422" s="458"/>
      <c r="OUO422" s="458"/>
      <c r="OUP422" s="458"/>
      <c r="OUQ422" s="458"/>
      <c r="OUR422" s="458"/>
      <c r="OUS422" s="458"/>
      <c r="OUT422" s="458"/>
      <c r="OUU422" s="458"/>
      <c r="OUV422" s="458"/>
      <c r="OUW422" s="458"/>
      <c r="OUX422" s="458"/>
      <c r="OUY422" s="458"/>
      <c r="OUZ422" s="458"/>
      <c r="OVA422" s="458"/>
      <c r="OVB422" s="458"/>
      <c r="OVC422" s="458"/>
      <c r="OVD422" s="458"/>
      <c r="OVE422" s="458"/>
      <c r="OVF422" s="458"/>
      <c r="OVG422" s="458"/>
      <c r="OVH422" s="458"/>
      <c r="OVI422" s="458"/>
      <c r="OVJ422" s="458"/>
      <c r="OVK422" s="458"/>
      <c r="OVL422" s="458"/>
      <c r="OVM422" s="458"/>
      <c r="OVN422" s="458"/>
      <c r="OVO422" s="458"/>
      <c r="OVP422" s="458"/>
      <c r="OVQ422" s="458"/>
      <c r="OVR422" s="458"/>
      <c r="OVS422" s="458"/>
      <c r="OVT422" s="458"/>
      <c r="OVU422" s="458"/>
      <c r="OVV422" s="458"/>
      <c r="OVW422" s="458"/>
      <c r="OVX422" s="458"/>
      <c r="OVY422" s="458"/>
      <c r="OVZ422" s="458"/>
      <c r="OWA422" s="458"/>
      <c r="OWB422" s="458"/>
      <c r="OWC422" s="458"/>
      <c r="OWD422" s="458"/>
      <c r="OWE422" s="458"/>
      <c r="OWF422" s="458"/>
      <c r="OWG422" s="458"/>
      <c r="OWH422" s="458"/>
      <c r="OWI422" s="458"/>
      <c r="OWJ422" s="458"/>
      <c r="OWK422" s="458"/>
      <c r="OWL422" s="458"/>
      <c r="OWM422" s="458"/>
      <c r="OWN422" s="458"/>
      <c r="OWO422" s="458"/>
      <c r="OWP422" s="458"/>
      <c r="OWQ422" s="458"/>
      <c r="OWR422" s="458"/>
      <c r="OWS422" s="458"/>
      <c r="OWT422" s="458"/>
      <c r="OWU422" s="458"/>
      <c r="OWV422" s="458"/>
      <c r="OWW422" s="458"/>
      <c r="OWX422" s="458"/>
      <c r="OWY422" s="458"/>
      <c r="OWZ422" s="458"/>
      <c r="OXA422" s="458"/>
      <c r="OXB422" s="458"/>
      <c r="OXC422" s="458"/>
      <c r="OXD422" s="458"/>
      <c r="OXE422" s="458"/>
      <c r="OXF422" s="458"/>
      <c r="OXG422" s="458"/>
      <c r="OXH422" s="458"/>
      <c r="OXI422" s="458"/>
      <c r="OXJ422" s="458"/>
      <c r="OXK422" s="458"/>
      <c r="OXL422" s="458"/>
      <c r="OXM422" s="458"/>
      <c r="OXN422" s="458"/>
      <c r="OXO422" s="458"/>
      <c r="OXP422" s="458"/>
      <c r="OXQ422" s="458"/>
      <c r="OXR422" s="458"/>
      <c r="OXS422" s="458"/>
      <c r="OXT422" s="458"/>
      <c r="OXU422" s="458"/>
      <c r="OXV422" s="458"/>
      <c r="OXW422" s="458"/>
      <c r="OXX422" s="458"/>
      <c r="OXY422" s="458"/>
      <c r="OXZ422" s="458"/>
      <c r="OYA422" s="458"/>
      <c r="OYB422" s="458"/>
      <c r="OYC422" s="458"/>
      <c r="OYD422" s="458"/>
      <c r="OYE422" s="458"/>
      <c r="OYF422" s="458"/>
      <c r="OYG422" s="458"/>
      <c r="OYH422" s="458"/>
      <c r="OYI422" s="458"/>
      <c r="OYJ422" s="458"/>
      <c r="OYK422" s="458"/>
      <c r="OYL422" s="458"/>
      <c r="OYM422" s="458"/>
      <c r="OYN422" s="458"/>
      <c r="OYO422" s="458"/>
      <c r="OYP422" s="458"/>
      <c r="OYQ422" s="458"/>
      <c r="OYR422" s="458"/>
      <c r="OYS422" s="458"/>
      <c r="OYT422" s="458"/>
      <c r="OYU422" s="458"/>
      <c r="OYV422" s="458"/>
      <c r="OYW422" s="458"/>
      <c r="OYX422" s="458"/>
      <c r="OYY422" s="458"/>
      <c r="OYZ422" s="458"/>
      <c r="OZA422" s="458"/>
      <c r="OZB422" s="458"/>
      <c r="OZC422" s="458"/>
      <c r="OZD422" s="458"/>
      <c r="OZE422" s="458"/>
      <c r="OZF422" s="458"/>
      <c r="OZG422" s="458"/>
      <c r="OZH422" s="458"/>
      <c r="OZI422" s="458"/>
      <c r="OZJ422" s="458"/>
      <c r="OZK422" s="458"/>
      <c r="OZL422" s="458"/>
      <c r="OZM422" s="458"/>
      <c r="OZN422" s="458"/>
      <c r="OZO422" s="458"/>
      <c r="OZP422" s="458"/>
      <c r="OZQ422" s="458"/>
      <c r="OZR422" s="458"/>
      <c r="OZS422" s="458"/>
      <c r="OZT422" s="458"/>
      <c r="OZU422" s="458"/>
      <c r="OZV422" s="458"/>
      <c r="OZW422" s="458"/>
      <c r="OZX422" s="458"/>
      <c r="OZY422" s="458"/>
      <c r="OZZ422" s="458"/>
      <c r="PAA422" s="458"/>
      <c r="PAB422" s="458"/>
      <c r="PAC422" s="458"/>
      <c r="PAD422" s="458"/>
      <c r="PAE422" s="458"/>
      <c r="PAF422" s="458"/>
      <c r="PAG422" s="458"/>
      <c r="PAH422" s="458"/>
      <c r="PAI422" s="458"/>
      <c r="PAJ422" s="458"/>
      <c r="PAK422" s="458"/>
      <c r="PAL422" s="458"/>
      <c r="PAM422" s="458"/>
      <c r="PAN422" s="458"/>
      <c r="PAO422" s="458"/>
      <c r="PAP422" s="458"/>
      <c r="PAQ422" s="458"/>
      <c r="PAR422" s="458"/>
      <c r="PAS422" s="458"/>
      <c r="PAT422" s="458"/>
      <c r="PAU422" s="458"/>
      <c r="PAV422" s="458"/>
      <c r="PAW422" s="458"/>
      <c r="PAX422" s="458"/>
      <c r="PAY422" s="458"/>
      <c r="PAZ422" s="458"/>
      <c r="PBA422" s="458"/>
      <c r="PBB422" s="458"/>
      <c r="PBC422" s="458"/>
      <c r="PBD422" s="458"/>
      <c r="PBE422" s="458"/>
      <c r="PBF422" s="458"/>
      <c r="PBG422" s="458"/>
      <c r="PBH422" s="458"/>
      <c r="PBI422" s="458"/>
      <c r="PBJ422" s="458"/>
      <c r="PBK422" s="458"/>
      <c r="PBL422" s="458"/>
      <c r="PBM422" s="458"/>
      <c r="PBN422" s="458"/>
      <c r="PBO422" s="458"/>
      <c r="PBP422" s="458"/>
      <c r="PBQ422" s="458"/>
      <c r="PBR422" s="458"/>
      <c r="PBS422" s="458"/>
      <c r="PBT422" s="458"/>
      <c r="PBU422" s="458"/>
      <c r="PBV422" s="458"/>
      <c r="PBW422" s="458"/>
      <c r="PBX422" s="458"/>
      <c r="PBY422" s="458"/>
      <c r="PBZ422" s="458"/>
      <c r="PCA422" s="458"/>
      <c r="PCB422" s="458"/>
      <c r="PCC422" s="458"/>
      <c r="PCD422" s="458"/>
      <c r="PCE422" s="458"/>
      <c r="PCF422" s="458"/>
      <c r="PCG422" s="458"/>
      <c r="PCH422" s="458"/>
      <c r="PCI422" s="458"/>
      <c r="PCJ422" s="458"/>
      <c r="PCK422" s="458"/>
      <c r="PCL422" s="458"/>
      <c r="PCM422" s="458"/>
      <c r="PCN422" s="458"/>
      <c r="PCO422" s="458"/>
      <c r="PCP422" s="458"/>
      <c r="PCQ422" s="458"/>
      <c r="PCR422" s="458"/>
      <c r="PCS422" s="458"/>
      <c r="PCT422" s="458"/>
      <c r="PCU422" s="458"/>
      <c r="PCV422" s="458"/>
      <c r="PCW422" s="458"/>
      <c r="PCX422" s="458"/>
      <c r="PCY422" s="458"/>
      <c r="PCZ422" s="458"/>
      <c r="PDA422" s="458"/>
      <c r="PDB422" s="458"/>
      <c r="PDC422" s="458"/>
      <c r="PDD422" s="458"/>
      <c r="PDE422" s="458"/>
      <c r="PDF422" s="458"/>
      <c r="PDG422" s="458"/>
      <c r="PDH422" s="458"/>
      <c r="PDI422" s="458"/>
      <c r="PDJ422" s="458"/>
      <c r="PDK422" s="458"/>
      <c r="PDL422" s="458"/>
      <c r="PDM422" s="458"/>
      <c r="PDN422" s="458"/>
      <c r="PDO422" s="458"/>
      <c r="PDP422" s="458"/>
      <c r="PDQ422" s="458"/>
      <c r="PDR422" s="458"/>
      <c r="PDS422" s="458"/>
      <c r="PDT422" s="458"/>
      <c r="PDU422" s="458"/>
      <c r="PDV422" s="458"/>
      <c r="PDW422" s="458"/>
      <c r="PDX422" s="458"/>
      <c r="PDY422" s="458"/>
      <c r="PDZ422" s="458"/>
      <c r="PEA422" s="458"/>
      <c r="PEB422" s="458"/>
      <c r="PEC422" s="458"/>
      <c r="PED422" s="458"/>
      <c r="PEE422" s="458"/>
      <c r="PEF422" s="458"/>
      <c r="PEG422" s="458"/>
      <c r="PEH422" s="458"/>
      <c r="PEI422" s="458"/>
      <c r="PEJ422" s="458"/>
      <c r="PEK422" s="458"/>
      <c r="PEL422" s="458"/>
      <c r="PEM422" s="458"/>
      <c r="PEN422" s="458"/>
      <c r="PEO422" s="458"/>
      <c r="PEP422" s="458"/>
      <c r="PEQ422" s="458"/>
      <c r="PER422" s="458"/>
      <c r="PES422" s="458"/>
      <c r="PET422" s="458"/>
      <c r="PEU422" s="458"/>
      <c r="PEV422" s="458"/>
      <c r="PEW422" s="458"/>
      <c r="PEX422" s="458"/>
      <c r="PEY422" s="458"/>
      <c r="PEZ422" s="458"/>
      <c r="PFA422" s="458"/>
      <c r="PFB422" s="458"/>
      <c r="PFC422" s="458"/>
      <c r="PFD422" s="458"/>
      <c r="PFE422" s="458"/>
      <c r="PFF422" s="458"/>
      <c r="PFG422" s="458"/>
      <c r="PFH422" s="458"/>
      <c r="PFI422" s="458"/>
      <c r="PFJ422" s="458"/>
      <c r="PFK422" s="458"/>
      <c r="PFL422" s="458"/>
      <c r="PFM422" s="458"/>
      <c r="PFN422" s="458"/>
      <c r="PFO422" s="458"/>
      <c r="PFP422" s="458"/>
      <c r="PFQ422" s="458"/>
      <c r="PFR422" s="458"/>
      <c r="PFS422" s="458"/>
      <c r="PFT422" s="458"/>
      <c r="PFU422" s="458"/>
      <c r="PFV422" s="458"/>
      <c r="PFW422" s="458"/>
      <c r="PFX422" s="458"/>
      <c r="PFY422" s="458"/>
      <c r="PFZ422" s="458"/>
      <c r="PGA422" s="458"/>
      <c r="PGB422" s="458"/>
      <c r="PGC422" s="458"/>
      <c r="PGD422" s="458"/>
      <c r="PGE422" s="458"/>
      <c r="PGF422" s="458"/>
      <c r="PGG422" s="458"/>
      <c r="PGH422" s="458"/>
      <c r="PGI422" s="458"/>
      <c r="PGJ422" s="458"/>
      <c r="PGK422" s="458"/>
      <c r="PGL422" s="458"/>
      <c r="PGM422" s="458"/>
      <c r="PGN422" s="458"/>
      <c r="PGO422" s="458"/>
      <c r="PGP422" s="458"/>
      <c r="PGQ422" s="458"/>
      <c r="PGR422" s="458"/>
      <c r="PGS422" s="458"/>
      <c r="PGT422" s="458"/>
      <c r="PGU422" s="458"/>
      <c r="PGV422" s="458"/>
      <c r="PGW422" s="458"/>
      <c r="PGX422" s="458"/>
      <c r="PGY422" s="458"/>
      <c r="PGZ422" s="458"/>
      <c r="PHA422" s="458"/>
      <c r="PHB422" s="458"/>
      <c r="PHC422" s="458"/>
      <c r="PHD422" s="458"/>
      <c r="PHE422" s="458"/>
      <c r="PHF422" s="458"/>
      <c r="PHG422" s="458"/>
      <c r="PHH422" s="458"/>
      <c r="PHI422" s="458"/>
      <c r="PHJ422" s="458"/>
      <c r="PHK422" s="458"/>
      <c r="PHL422" s="458"/>
      <c r="PHM422" s="458"/>
      <c r="PHN422" s="458"/>
      <c r="PHO422" s="458"/>
      <c r="PHP422" s="458"/>
      <c r="PHQ422" s="458"/>
      <c r="PHR422" s="458"/>
      <c r="PHS422" s="458"/>
      <c r="PHT422" s="458"/>
      <c r="PHU422" s="458"/>
      <c r="PHV422" s="458"/>
      <c r="PHW422" s="458"/>
      <c r="PHX422" s="458"/>
      <c r="PHY422" s="458"/>
      <c r="PHZ422" s="458"/>
      <c r="PIA422" s="458"/>
      <c r="PIB422" s="458"/>
      <c r="PIC422" s="458"/>
      <c r="PID422" s="458"/>
      <c r="PIE422" s="458"/>
      <c r="PIF422" s="458"/>
      <c r="PIG422" s="458"/>
      <c r="PIH422" s="458"/>
      <c r="PII422" s="458"/>
      <c r="PIJ422" s="458"/>
      <c r="PIK422" s="458"/>
      <c r="PIL422" s="458"/>
      <c r="PIM422" s="458"/>
      <c r="PIN422" s="458"/>
      <c r="PIO422" s="458"/>
      <c r="PIP422" s="458"/>
      <c r="PIQ422" s="458"/>
      <c r="PIR422" s="458"/>
      <c r="PIS422" s="458"/>
      <c r="PIT422" s="458"/>
      <c r="PIU422" s="458"/>
      <c r="PIV422" s="458"/>
      <c r="PIW422" s="458"/>
      <c r="PIX422" s="458"/>
      <c r="PIY422" s="458"/>
      <c r="PIZ422" s="458"/>
      <c r="PJA422" s="458"/>
      <c r="PJB422" s="458"/>
      <c r="PJC422" s="458"/>
      <c r="PJD422" s="458"/>
      <c r="PJE422" s="458"/>
      <c r="PJF422" s="458"/>
      <c r="PJG422" s="458"/>
      <c r="PJH422" s="458"/>
      <c r="PJI422" s="458"/>
      <c r="PJJ422" s="458"/>
      <c r="PJK422" s="458"/>
      <c r="PJL422" s="458"/>
      <c r="PJM422" s="458"/>
      <c r="PJN422" s="458"/>
      <c r="PJO422" s="458"/>
      <c r="PJP422" s="458"/>
      <c r="PJQ422" s="458"/>
      <c r="PJR422" s="458"/>
      <c r="PJS422" s="458"/>
      <c r="PJT422" s="458"/>
      <c r="PJU422" s="458"/>
      <c r="PJV422" s="458"/>
      <c r="PJW422" s="458"/>
      <c r="PJX422" s="458"/>
      <c r="PJY422" s="458"/>
      <c r="PJZ422" s="458"/>
      <c r="PKA422" s="458"/>
      <c r="PKB422" s="458"/>
      <c r="PKC422" s="458"/>
      <c r="PKD422" s="458"/>
      <c r="PKE422" s="458"/>
      <c r="PKF422" s="458"/>
      <c r="PKG422" s="458"/>
      <c r="PKH422" s="458"/>
      <c r="PKI422" s="458"/>
      <c r="PKJ422" s="458"/>
      <c r="PKK422" s="458"/>
      <c r="PKL422" s="458"/>
      <c r="PKM422" s="458"/>
      <c r="PKN422" s="458"/>
      <c r="PKO422" s="458"/>
      <c r="PKP422" s="458"/>
      <c r="PKQ422" s="458"/>
      <c r="PKR422" s="458"/>
      <c r="PKS422" s="458"/>
      <c r="PKT422" s="458"/>
      <c r="PKU422" s="458"/>
      <c r="PKV422" s="458"/>
      <c r="PKW422" s="458"/>
      <c r="PKX422" s="458"/>
      <c r="PKY422" s="458"/>
      <c r="PKZ422" s="458"/>
      <c r="PLA422" s="458"/>
      <c r="PLB422" s="458"/>
      <c r="PLC422" s="458"/>
      <c r="PLD422" s="458"/>
      <c r="PLE422" s="458"/>
      <c r="PLF422" s="458"/>
      <c r="PLG422" s="458"/>
      <c r="PLH422" s="458"/>
      <c r="PLI422" s="458"/>
      <c r="PLJ422" s="458"/>
      <c r="PLK422" s="458"/>
      <c r="PLL422" s="458"/>
      <c r="PLM422" s="458"/>
      <c r="PLN422" s="458"/>
      <c r="PLO422" s="458"/>
      <c r="PLP422" s="458"/>
      <c r="PLQ422" s="458"/>
      <c r="PLR422" s="458"/>
      <c r="PLS422" s="458"/>
      <c r="PLT422" s="458"/>
      <c r="PLU422" s="458"/>
      <c r="PLV422" s="458"/>
      <c r="PLW422" s="458"/>
      <c r="PLX422" s="458"/>
      <c r="PLY422" s="458"/>
      <c r="PLZ422" s="458"/>
      <c r="PMA422" s="458"/>
      <c r="PMB422" s="458"/>
      <c r="PMC422" s="458"/>
      <c r="PMD422" s="458"/>
      <c r="PME422" s="458"/>
      <c r="PMF422" s="458"/>
      <c r="PMG422" s="458"/>
      <c r="PMH422" s="458"/>
      <c r="PMI422" s="458"/>
      <c r="PMJ422" s="458"/>
      <c r="PMK422" s="458"/>
      <c r="PML422" s="458"/>
      <c r="PMM422" s="458"/>
      <c r="PMN422" s="458"/>
      <c r="PMO422" s="458"/>
      <c r="PMP422" s="458"/>
      <c r="PMQ422" s="458"/>
      <c r="PMR422" s="458"/>
      <c r="PMS422" s="458"/>
      <c r="PMT422" s="458"/>
      <c r="PMU422" s="458"/>
      <c r="PMV422" s="458"/>
      <c r="PMW422" s="458"/>
      <c r="PMX422" s="458"/>
      <c r="PMY422" s="458"/>
      <c r="PMZ422" s="458"/>
      <c r="PNA422" s="458"/>
      <c r="PNB422" s="458"/>
      <c r="PNC422" s="458"/>
      <c r="PND422" s="458"/>
      <c r="PNE422" s="458"/>
      <c r="PNF422" s="458"/>
      <c r="PNG422" s="458"/>
      <c r="PNH422" s="458"/>
      <c r="PNI422" s="458"/>
      <c r="PNJ422" s="458"/>
      <c r="PNK422" s="458"/>
      <c r="PNL422" s="458"/>
      <c r="PNM422" s="458"/>
      <c r="PNN422" s="458"/>
      <c r="PNO422" s="458"/>
      <c r="PNP422" s="458"/>
      <c r="PNQ422" s="458"/>
      <c r="PNR422" s="458"/>
      <c r="PNS422" s="458"/>
      <c r="PNT422" s="458"/>
      <c r="PNU422" s="458"/>
      <c r="PNV422" s="458"/>
      <c r="PNW422" s="458"/>
      <c r="PNX422" s="458"/>
      <c r="PNY422" s="458"/>
      <c r="PNZ422" s="458"/>
      <c r="POA422" s="458"/>
      <c r="POB422" s="458"/>
      <c r="POC422" s="458"/>
      <c r="POD422" s="458"/>
      <c r="POE422" s="458"/>
      <c r="POF422" s="458"/>
      <c r="POG422" s="458"/>
      <c r="POH422" s="458"/>
      <c r="POI422" s="458"/>
      <c r="POJ422" s="458"/>
      <c r="POK422" s="458"/>
      <c r="POL422" s="458"/>
      <c r="POM422" s="458"/>
      <c r="PON422" s="458"/>
      <c r="POO422" s="458"/>
      <c r="POP422" s="458"/>
      <c r="POQ422" s="458"/>
      <c r="POR422" s="458"/>
      <c r="POS422" s="458"/>
      <c r="POT422" s="458"/>
      <c r="POU422" s="458"/>
      <c r="POV422" s="458"/>
      <c r="POW422" s="458"/>
      <c r="POX422" s="458"/>
      <c r="POY422" s="458"/>
      <c r="POZ422" s="458"/>
      <c r="PPA422" s="458"/>
      <c r="PPB422" s="458"/>
      <c r="PPC422" s="458"/>
      <c r="PPD422" s="458"/>
      <c r="PPE422" s="458"/>
      <c r="PPF422" s="458"/>
      <c r="PPG422" s="458"/>
      <c r="PPH422" s="458"/>
      <c r="PPI422" s="458"/>
      <c r="PPJ422" s="458"/>
      <c r="PPK422" s="458"/>
      <c r="PPL422" s="458"/>
      <c r="PPM422" s="458"/>
      <c r="PPN422" s="458"/>
      <c r="PPO422" s="458"/>
      <c r="PPP422" s="458"/>
      <c r="PPQ422" s="458"/>
      <c r="PPR422" s="458"/>
      <c r="PPS422" s="458"/>
      <c r="PPT422" s="458"/>
      <c r="PPU422" s="458"/>
      <c r="PPV422" s="458"/>
      <c r="PPW422" s="458"/>
      <c r="PPX422" s="458"/>
      <c r="PPY422" s="458"/>
      <c r="PPZ422" s="458"/>
      <c r="PQA422" s="458"/>
      <c r="PQB422" s="458"/>
      <c r="PQC422" s="458"/>
      <c r="PQD422" s="458"/>
      <c r="PQE422" s="458"/>
      <c r="PQF422" s="458"/>
      <c r="PQG422" s="458"/>
      <c r="PQH422" s="458"/>
      <c r="PQI422" s="458"/>
      <c r="PQJ422" s="458"/>
      <c r="PQK422" s="458"/>
      <c r="PQL422" s="458"/>
      <c r="PQM422" s="458"/>
      <c r="PQN422" s="458"/>
      <c r="PQO422" s="458"/>
      <c r="PQP422" s="458"/>
      <c r="PQQ422" s="458"/>
      <c r="PQR422" s="458"/>
      <c r="PQS422" s="458"/>
      <c r="PQT422" s="458"/>
      <c r="PQU422" s="458"/>
      <c r="PQV422" s="458"/>
      <c r="PQW422" s="458"/>
      <c r="PQX422" s="458"/>
      <c r="PQY422" s="458"/>
      <c r="PQZ422" s="458"/>
      <c r="PRA422" s="458"/>
      <c r="PRB422" s="458"/>
      <c r="PRC422" s="458"/>
      <c r="PRD422" s="458"/>
      <c r="PRE422" s="458"/>
      <c r="PRF422" s="458"/>
      <c r="PRG422" s="458"/>
      <c r="PRH422" s="458"/>
      <c r="PRI422" s="458"/>
      <c r="PRJ422" s="458"/>
      <c r="PRK422" s="458"/>
      <c r="PRL422" s="458"/>
      <c r="PRM422" s="458"/>
      <c r="PRN422" s="458"/>
      <c r="PRO422" s="458"/>
      <c r="PRP422" s="458"/>
      <c r="PRQ422" s="458"/>
      <c r="PRR422" s="458"/>
      <c r="PRS422" s="458"/>
      <c r="PRT422" s="458"/>
      <c r="PRU422" s="458"/>
      <c r="PRV422" s="458"/>
      <c r="PRW422" s="458"/>
      <c r="PRX422" s="458"/>
      <c r="PRY422" s="458"/>
      <c r="PRZ422" s="458"/>
      <c r="PSA422" s="458"/>
      <c r="PSB422" s="458"/>
      <c r="PSC422" s="458"/>
      <c r="PSD422" s="458"/>
      <c r="PSE422" s="458"/>
      <c r="PSF422" s="458"/>
      <c r="PSG422" s="458"/>
      <c r="PSH422" s="458"/>
      <c r="PSI422" s="458"/>
      <c r="PSJ422" s="458"/>
      <c r="PSK422" s="458"/>
      <c r="PSL422" s="458"/>
      <c r="PSM422" s="458"/>
      <c r="PSN422" s="458"/>
      <c r="PSO422" s="458"/>
      <c r="PSP422" s="458"/>
      <c r="PSQ422" s="458"/>
      <c r="PSR422" s="458"/>
      <c r="PSS422" s="458"/>
      <c r="PST422" s="458"/>
      <c r="PSU422" s="458"/>
      <c r="PSV422" s="458"/>
      <c r="PSW422" s="458"/>
      <c r="PSX422" s="458"/>
      <c r="PSY422" s="458"/>
      <c r="PSZ422" s="458"/>
      <c r="PTA422" s="458"/>
      <c r="PTB422" s="458"/>
      <c r="PTC422" s="458"/>
      <c r="PTD422" s="458"/>
      <c r="PTE422" s="458"/>
      <c r="PTF422" s="458"/>
      <c r="PTG422" s="458"/>
      <c r="PTH422" s="458"/>
      <c r="PTI422" s="458"/>
      <c r="PTJ422" s="458"/>
      <c r="PTK422" s="458"/>
      <c r="PTL422" s="458"/>
      <c r="PTM422" s="458"/>
      <c r="PTN422" s="458"/>
      <c r="PTO422" s="458"/>
      <c r="PTP422" s="458"/>
      <c r="PTQ422" s="458"/>
      <c r="PTR422" s="458"/>
      <c r="PTS422" s="458"/>
      <c r="PTT422" s="458"/>
      <c r="PTU422" s="458"/>
      <c r="PTV422" s="458"/>
      <c r="PTW422" s="458"/>
      <c r="PTX422" s="458"/>
      <c r="PTY422" s="458"/>
      <c r="PTZ422" s="458"/>
      <c r="PUA422" s="458"/>
      <c r="PUB422" s="458"/>
      <c r="PUC422" s="458"/>
      <c r="PUD422" s="458"/>
      <c r="PUE422" s="458"/>
      <c r="PUF422" s="458"/>
      <c r="PUG422" s="458"/>
      <c r="PUH422" s="458"/>
      <c r="PUI422" s="458"/>
      <c r="PUJ422" s="458"/>
      <c r="PUK422" s="458"/>
      <c r="PUL422" s="458"/>
      <c r="PUM422" s="458"/>
      <c r="PUN422" s="458"/>
      <c r="PUO422" s="458"/>
      <c r="PUP422" s="458"/>
      <c r="PUQ422" s="458"/>
      <c r="PUR422" s="458"/>
      <c r="PUS422" s="458"/>
      <c r="PUT422" s="458"/>
      <c r="PUU422" s="458"/>
      <c r="PUV422" s="458"/>
      <c r="PUW422" s="458"/>
      <c r="PUX422" s="458"/>
      <c r="PUY422" s="458"/>
      <c r="PUZ422" s="458"/>
      <c r="PVA422" s="458"/>
      <c r="PVB422" s="458"/>
      <c r="PVC422" s="458"/>
      <c r="PVD422" s="458"/>
      <c r="PVE422" s="458"/>
      <c r="PVF422" s="458"/>
      <c r="PVG422" s="458"/>
      <c r="PVH422" s="458"/>
      <c r="PVI422" s="458"/>
      <c r="PVJ422" s="458"/>
      <c r="PVK422" s="458"/>
      <c r="PVL422" s="458"/>
      <c r="PVM422" s="458"/>
      <c r="PVN422" s="458"/>
      <c r="PVO422" s="458"/>
      <c r="PVP422" s="458"/>
      <c r="PVQ422" s="458"/>
      <c r="PVR422" s="458"/>
      <c r="PVS422" s="458"/>
      <c r="PVT422" s="458"/>
      <c r="PVU422" s="458"/>
      <c r="PVV422" s="458"/>
      <c r="PVW422" s="458"/>
      <c r="PVX422" s="458"/>
      <c r="PVY422" s="458"/>
      <c r="PVZ422" s="458"/>
      <c r="PWA422" s="458"/>
      <c r="PWB422" s="458"/>
      <c r="PWC422" s="458"/>
      <c r="PWD422" s="458"/>
      <c r="PWE422" s="458"/>
      <c r="PWF422" s="458"/>
      <c r="PWG422" s="458"/>
      <c r="PWH422" s="458"/>
      <c r="PWI422" s="458"/>
      <c r="PWJ422" s="458"/>
      <c r="PWK422" s="458"/>
      <c r="PWL422" s="458"/>
      <c r="PWM422" s="458"/>
      <c r="PWN422" s="458"/>
      <c r="PWO422" s="458"/>
      <c r="PWP422" s="458"/>
      <c r="PWQ422" s="458"/>
      <c r="PWR422" s="458"/>
      <c r="PWS422" s="458"/>
      <c r="PWT422" s="458"/>
      <c r="PWU422" s="458"/>
      <c r="PWV422" s="458"/>
      <c r="PWW422" s="458"/>
      <c r="PWX422" s="458"/>
      <c r="PWY422" s="458"/>
      <c r="PWZ422" s="458"/>
      <c r="PXA422" s="458"/>
      <c r="PXB422" s="458"/>
      <c r="PXC422" s="458"/>
      <c r="PXD422" s="458"/>
      <c r="PXE422" s="458"/>
      <c r="PXF422" s="458"/>
      <c r="PXG422" s="458"/>
      <c r="PXH422" s="458"/>
      <c r="PXI422" s="458"/>
      <c r="PXJ422" s="458"/>
      <c r="PXK422" s="458"/>
      <c r="PXL422" s="458"/>
      <c r="PXM422" s="458"/>
      <c r="PXN422" s="458"/>
      <c r="PXO422" s="458"/>
      <c r="PXP422" s="458"/>
      <c r="PXQ422" s="458"/>
      <c r="PXR422" s="458"/>
      <c r="PXS422" s="458"/>
      <c r="PXT422" s="458"/>
      <c r="PXU422" s="458"/>
      <c r="PXV422" s="458"/>
      <c r="PXW422" s="458"/>
      <c r="PXX422" s="458"/>
      <c r="PXY422" s="458"/>
      <c r="PXZ422" s="458"/>
      <c r="PYA422" s="458"/>
      <c r="PYB422" s="458"/>
      <c r="PYC422" s="458"/>
      <c r="PYD422" s="458"/>
      <c r="PYE422" s="458"/>
      <c r="PYF422" s="458"/>
      <c r="PYG422" s="458"/>
      <c r="PYH422" s="458"/>
      <c r="PYI422" s="458"/>
      <c r="PYJ422" s="458"/>
      <c r="PYK422" s="458"/>
      <c r="PYL422" s="458"/>
      <c r="PYM422" s="458"/>
      <c r="PYN422" s="458"/>
      <c r="PYO422" s="458"/>
      <c r="PYP422" s="458"/>
      <c r="PYQ422" s="458"/>
      <c r="PYR422" s="458"/>
      <c r="PYS422" s="458"/>
      <c r="PYT422" s="458"/>
      <c r="PYU422" s="458"/>
      <c r="PYV422" s="458"/>
      <c r="PYW422" s="458"/>
      <c r="PYX422" s="458"/>
      <c r="PYY422" s="458"/>
      <c r="PYZ422" s="458"/>
      <c r="PZA422" s="458"/>
      <c r="PZB422" s="458"/>
      <c r="PZC422" s="458"/>
      <c r="PZD422" s="458"/>
      <c r="PZE422" s="458"/>
      <c r="PZF422" s="458"/>
      <c r="PZG422" s="458"/>
      <c r="PZH422" s="458"/>
      <c r="PZI422" s="458"/>
      <c r="PZJ422" s="458"/>
      <c r="PZK422" s="458"/>
      <c r="PZL422" s="458"/>
      <c r="PZM422" s="458"/>
      <c r="PZN422" s="458"/>
      <c r="PZO422" s="458"/>
      <c r="PZP422" s="458"/>
      <c r="PZQ422" s="458"/>
      <c r="PZR422" s="458"/>
      <c r="PZS422" s="458"/>
      <c r="PZT422" s="458"/>
      <c r="PZU422" s="458"/>
      <c r="PZV422" s="458"/>
      <c r="PZW422" s="458"/>
      <c r="PZX422" s="458"/>
      <c r="PZY422" s="458"/>
      <c r="PZZ422" s="458"/>
      <c r="QAA422" s="458"/>
      <c r="QAB422" s="458"/>
      <c r="QAC422" s="458"/>
      <c r="QAD422" s="458"/>
      <c r="QAE422" s="458"/>
      <c r="QAF422" s="458"/>
      <c r="QAG422" s="458"/>
      <c r="QAH422" s="458"/>
      <c r="QAI422" s="458"/>
      <c r="QAJ422" s="458"/>
      <c r="QAK422" s="458"/>
      <c r="QAL422" s="458"/>
      <c r="QAM422" s="458"/>
      <c r="QAN422" s="458"/>
      <c r="QAO422" s="458"/>
      <c r="QAP422" s="458"/>
      <c r="QAQ422" s="458"/>
      <c r="QAR422" s="458"/>
      <c r="QAS422" s="458"/>
      <c r="QAT422" s="458"/>
      <c r="QAU422" s="458"/>
      <c r="QAV422" s="458"/>
      <c r="QAW422" s="458"/>
      <c r="QAX422" s="458"/>
      <c r="QAY422" s="458"/>
      <c r="QAZ422" s="458"/>
      <c r="QBA422" s="458"/>
      <c r="QBB422" s="458"/>
      <c r="QBC422" s="458"/>
      <c r="QBD422" s="458"/>
      <c r="QBE422" s="458"/>
      <c r="QBF422" s="458"/>
      <c r="QBG422" s="458"/>
      <c r="QBH422" s="458"/>
      <c r="QBI422" s="458"/>
      <c r="QBJ422" s="458"/>
      <c r="QBK422" s="458"/>
      <c r="QBL422" s="458"/>
      <c r="QBM422" s="458"/>
      <c r="QBN422" s="458"/>
      <c r="QBO422" s="458"/>
      <c r="QBP422" s="458"/>
      <c r="QBQ422" s="458"/>
      <c r="QBR422" s="458"/>
      <c r="QBS422" s="458"/>
      <c r="QBT422" s="458"/>
      <c r="QBU422" s="458"/>
      <c r="QBV422" s="458"/>
      <c r="QBW422" s="458"/>
      <c r="QBX422" s="458"/>
      <c r="QBY422" s="458"/>
      <c r="QBZ422" s="458"/>
      <c r="QCA422" s="458"/>
      <c r="QCB422" s="458"/>
      <c r="QCC422" s="458"/>
      <c r="QCD422" s="458"/>
      <c r="QCE422" s="458"/>
      <c r="QCF422" s="458"/>
      <c r="QCG422" s="458"/>
      <c r="QCH422" s="458"/>
      <c r="QCI422" s="458"/>
      <c r="QCJ422" s="458"/>
      <c r="QCK422" s="458"/>
      <c r="QCL422" s="458"/>
      <c r="QCM422" s="458"/>
      <c r="QCN422" s="458"/>
      <c r="QCO422" s="458"/>
      <c r="QCP422" s="458"/>
      <c r="QCQ422" s="458"/>
      <c r="QCR422" s="458"/>
      <c r="QCS422" s="458"/>
      <c r="QCT422" s="458"/>
      <c r="QCU422" s="458"/>
      <c r="QCV422" s="458"/>
      <c r="QCW422" s="458"/>
      <c r="QCX422" s="458"/>
      <c r="QCY422" s="458"/>
      <c r="QCZ422" s="458"/>
      <c r="QDA422" s="458"/>
      <c r="QDB422" s="458"/>
      <c r="QDC422" s="458"/>
      <c r="QDD422" s="458"/>
      <c r="QDE422" s="458"/>
      <c r="QDF422" s="458"/>
      <c r="QDG422" s="458"/>
      <c r="QDH422" s="458"/>
      <c r="QDI422" s="458"/>
      <c r="QDJ422" s="458"/>
      <c r="QDK422" s="458"/>
      <c r="QDL422" s="458"/>
      <c r="QDM422" s="458"/>
      <c r="QDN422" s="458"/>
      <c r="QDO422" s="458"/>
      <c r="QDP422" s="458"/>
      <c r="QDQ422" s="458"/>
      <c r="QDR422" s="458"/>
      <c r="QDS422" s="458"/>
      <c r="QDT422" s="458"/>
      <c r="QDU422" s="458"/>
      <c r="QDV422" s="458"/>
      <c r="QDW422" s="458"/>
      <c r="QDX422" s="458"/>
      <c r="QDY422" s="458"/>
      <c r="QDZ422" s="458"/>
      <c r="QEA422" s="458"/>
      <c r="QEB422" s="458"/>
      <c r="QEC422" s="458"/>
      <c r="QED422" s="458"/>
      <c r="QEE422" s="458"/>
      <c r="QEF422" s="458"/>
      <c r="QEG422" s="458"/>
      <c r="QEH422" s="458"/>
      <c r="QEI422" s="458"/>
      <c r="QEJ422" s="458"/>
      <c r="QEK422" s="458"/>
      <c r="QEL422" s="458"/>
      <c r="QEM422" s="458"/>
      <c r="QEN422" s="458"/>
      <c r="QEO422" s="458"/>
      <c r="QEP422" s="458"/>
      <c r="QEQ422" s="458"/>
      <c r="QER422" s="458"/>
      <c r="QES422" s="458"/>
      <c r="QET422" s="458"/>
      <c r="QEU422" s="458"/>
      <c r="QEV422" s="458"/>
      <c r="QEW422" s="458"/>
      <c r="QEX422" s="458"/>
      <c r="QEY422" s="458"/>
      <c r="QEZ422" s="458"/>
      <c r="QFA422" s="458"/>
      <c r="QFB422" s="458"/>
      <c r="QFC422" s="458"/>
      <c r="QFD422" s="458"/>
      <c r="QFE422" s="458"/>
      <c r="QFF422" s="458"/>
      <c r="QFG422" s="458"/>
      <c r="QFH422" s="458"/>
      <c r="QFI422" s="458"/>
      <c r="QFJ422" s="458"/>
      <c r="QFK422" s="458"/>
      <c r="QFL422" s="458"/>
      <c r="QFM422" s="458"/>
      <c r="QFN422" s="458"/>
      <c r="QFO422" s="458"/>
      <c r="QFP422" s="458"/>
      <c r="QFQ422" s="458"/>
      <c r="QFR422" s="458"/>
      <c r="QFS422" s="458"/>
      <c r="QFT422" s="458"/>
      <c r="QFU422" s="458"/>
      <c r="QFV422" s="458"/>
      <c r="QFW422" s="458"/>
      <c r="QFX422" s="458"/>
      <c r="QFY422" s="458"/>
      <c r="QFZ422" s="458"/>
      <c r="QGA422" s="458"/>
      <c r="QGB422" s="458"/>
      <c r="QGC422" s="458"/>
      <c r="QGD422" s="458"/>
      <c r="QGE422" s="458"/>
      <c r="QGF422" s="458"/>
      <c r="QGG422" s="458"/>
      <c r="QGH422" s="458"/>
      <c r="QGI422" s="458"/>
      <c r="QGJ422" s="458"/>
      <c r="QGK422" s="458"/>
      <c r="QGL422" s="458"/>
      <c r="QGM422" s="458"/>
      <c r="QGN422" s="458"/>
      <c r="QGO422" s="458"/>
      <c r="QGP422" s="458"/>
      <c r="QGQ422" s="458"/>
      <c r="QGR422" s="458"/>
      <c r="QGS422" s="458"/>
      <c r="QGT422" s="458"/>
      <c r="QGU422" s="458"/>
      <c r="QGV422" s="458"/>
      <c r="QGW422" s="458"/>
      <c r="QGX422" s="458"/>
      <c r="QGY422" s="458"/>
      <c r="QGZ422" s="458"/>
      <c r="QHA422" s="458"/>
      <c r="QHB422" s="458"/>
      <c r="QHC422" s="458"/>
      <c r="QHD422" s="458"/>
      <c r="QHE422" s="458"/>
      <c r="QHF422" s="458"/>
      <c r="QHG422" s="458"/>
      <c r="QHH422" s="458"/>
      <c r="QHI422" s="458"/>
      <c r="QHJ422" s="458"/>
      <c r="QHK422" s="458"/>
      <c r="QHL422" s="458"/>
      <c r="QHM422" s="458"/>
      <c r="QHN422" s="458"/>
      <c r="QHO422" s="458"/>
      <c r="QHP422" s="458"/>
      <c r="QHQ422" s="458"/>
      <c r="QHR422" s="458"/>
      <c r="QHS422" s="458"/>
      <c r="QHT422" s="458"/>
      <c r="QHU422" s="458"/>
      <c r="QHV422" s="458"/>
      <c r="QHW422" s="458"/>
      <c r="QHX422" s="458"/>
      <c r="QHY422" s="458"/>
      <c r="QHZ422" s="458"/>
      <c r="QIA422" s="458"/>
      <c r="QIB422" s="458"/>
      <c r="QIC422" s="458"/>
      <c r="QID422" s="458"/>
      <c r="QIE422" s="458"/>
      <c r="QIF422" s="458"/>
      <c r="QIG422" s="458"/>
      <c r="QIH422" s="458"/>
      <c r="QII422" s="458"/>
      <c r="QIJ422" s="458"/>
      <c r="QIK422" s="458"/>
      <c r="QIL422" s="458"/>
      <c r="QIM422" s="458"/>
      <c r="QIN422" s="458"/>
      <c r="QIO422" s="458"/>
      <c r="QIP422" s="458"/>
      <c r="QIQ422" s="458"/>
      <c r="QIR422" s="458"/>
      <c r="QIS422" s="458"/>
      <c r="QIT422" s="458"/>
      <c r="QIU422" s="458"/>
      <c r="QIV422" s="458"/>
      <c r="QIW422" s="458"/>
      <c r="QIX422" s="458"/>
      <c r="QIY422" s="458"/>
      <c r="QIZ422" s="458"/>
      <c r="QJA422" s="458"/>
      <c r="QJB422" s="458"/>
      <c r="QJC422" s="458"/>
      <c r="QJD422" s="458"/>
      <c r="QJE422" s="458"/>
      <c r="QJF422" s="458"/>
      <c r="QJG422" s="458"/>
      <c r="QJH422" s="458"/>
      <c r="QJI422" s="458"/>
      <c r="QJJ422" s="458"/>
      <c r="QJK422" s="458"/>
      <c r="QJL422" s="458"/>
      <c r="QJM422" s="458"/>
      <c r="QJN422" s="458"/>
      <c r="QJO422" s="458"/>
      <c r="QJP422" s="458"/>
      <c r="QJQ422" s="458"/>
      <c r="QJR422" s="458"/>
      <c r="QJS422" s="458"/>
      <c r="QJT422" s="458"/>
      <c r="QJU422" s="458"/>
      <c r="QJV422" s="458"/>
      <c r="QJW422" s="458"/>
      <c r="QJX422" s="458"/>
      <c r="QJY422" s="458"/>
      <c r="QJZ422" s="458"/>
      <c r="QKA422" s="458"/>
      <c r="QKB422" s="458"/>
      <c r="QKC422" s="458"/>
      <c r="QKD422" s="458"/>
      <c r="QKE422" s="458"/>
      <c r="QKF422" s="458"/>
      <c r="QKG422" s="458"/>
      <c r="QKH422" s="458"/>
      <c r="QKI422" s="458"/>
      <c r="QKJ422" s="458"/>
      <c r="QKK422" s="458"/>
      <c r="QKL422" s="458"/>
      <c r="QKM422" s="458"/>
      <c r="QKN422" s="458"/>
      <c r="QKO422" s="458"/>
      <c r="QKP422" s="458"/>
      <c r="QKQ422" s="458"/>
      <c r="QKR422" s="458"/>
      <c r="QKS422" s="458"/>
      <c r="QKT422" s="458"/>
      <c r="QKU422" s="458"/>
      <c r="QKV422" s="458"/>
      <c r="QKW422" s="458"/>
      <c r="QKX422" s="458"/>
      <c r="QKY422" s="458"/>
      <c r="QKZ422" s="458"/>
      <c r="QLA422" s="458"/>
      <c r="QLB422" s="458"/>
      <c r="QLC422" s="458"/>
      <c r="QLD422" s="458"/>
      <c r="QLE422" s="458"/>
      <c r="QLF422" s="458"/>
      <c r="QLG422" s="458"/>
      <c r="QLH422" s="458"/>
      <c r="QLI422" s="458"/>
      <c r="QLJ422" s="458"/>
      <c r="QLK422" s="458"/>
      <c r="QLL422" s="458"/>
      <c r="QLM422" s="458"/>
      <c r="QLN422" s="458"/>
      <c r="QLO422" s="458"/>
      <c r="QLP422" s="458"/>
      <c r="QLQ422" s="458"/>
      <c r="QLR422" s="458"/>
      <c r="QLS422" s="458"/>
      <c r="QLT422" s="458"/>
      <c r="QLU422" s="458"/>
      <c r="QLV422" s="458"/>
      <c r="QLW422" s="458"/>
      <c r="QLX422" s="458"/>
      <c r="QLY422" s="458"/>
      <c r="QLZ422" s="458"/>
      <c r="QMA422" s="458"/>
      <c r="QMB422" s="458"/>
      <c r="QMC422" s="458"/>
      <c r="QMD422" s="458"/>
      <c r="QME422" s="458"/>
      <c r="QMF422" s="458"/>
      <c r="QMG422" s="458"/>
      <c r="QMH422" s="458"/>
      <c r="QMI422" s="458"/>
      <c r="QMJ422" s="458"/>
      <c r="QMK422" s="458"/>
      <c r="QML422" s="458"/>
      <c r="QMM422" s="458"/>
      <c r="QMN422" s="458"/>
      <c r="QMO422" s="458"/>
      <c r="QMP422" s="458"/>
      <c r="QMQ422" s="458"/>
      <c r="QMR422" s="458"/>
      <c r="QMS422" s="458"/>
      <c r="QMT422" s="458"/>
      <c r="QMU422" s="458"/>
      <c r="QMV422" s="458"/>
      <c r="QMW422" s="458"/>
      <c r="QMX422" s="458"/>
      <c r="QMY422" s="458"/>
      <c r="QMZ422" s="458"/>
      <c r="QNA422" s="458"/>
      <c r="QNB422" s="458"/>
      <c r="QNC422" s="458"/>
      <c r="QND422" s="458"/>
      <c r="QNE422" s="458"/>
      <c r="QNF422" s="458"/>
      <c r="QNG422" s="458"/>
      <c r="QNH422" s="458"/>
      <c r="QNI422" s="458"/>
      <c r="QNJ422" s="458"/>
      <c r="QNK422" s="458"/>
      <c r="QNL422" s="458"/>
      <c r="QNM422" s="458"/>
      <c r="QNN422" s="458"/>
      <c r="QNO422" s="458"/>
      <c r="QNP422" s="458"/>
      <c r="QNQ422" s="458"/>
      <c r="QNR422" s="458"/>
      <c r="QNS422" s="458"/>
      <c r="QNT422" s="458"/>
      <c r="QNU422" s="458"/>
      <c r="QNV422" s="458"/>
      <c r="QNW422" s="458"/>
      <c r="QNX422" s="458"/>
      <c r="QNY422" s="458"/>
      <c r="QNZ422" s="458"/>
      <c r="QOA422" s="458"/>
      <c r="QOB422" s="458"/>
      <c r="QOC422" s="458"/>
      <c r="QOD422" s="458"/>
      <c r="QOE422" s="458"/>
      <c r="QOF422" s="458"/>
      <c r="QOG422" s="458"/>
      <c r="QOH422" s="458"/>
      <c r="QOI422" s="458"/>
      <c r="QOJ422" s="458"/>
      <c r="QOK422" s="458"/>
      <c r="QOL422" s="458"/>
      <c r="QOM422" s="458"/>
      <c r="QON422" s="458"/>
      <c r="QOO422" s="458"/>
      <c r="QOP422" s="458"/>
      <c r="QOQ422" s="458"/>
      <c r="QOR422" s="458"/>
      <c r="QOS422" s="458"/>
      <c r="QOT422" s="458"/>
      <c r="QOU422" s="458"/>
      <c r="QOV422" s="458"/>
      <c r="QOW422" s="458"/>
      <c r="QOX422" s="458"/>
      <c r="QOY422" s="458"/>
      <c r="QOZ422" s="458"/>
      <c r="QPA422" s="458"/>
      <c r="QPB422" s="458"/>
      <c r="QPC422" s="458"/>
      <c r="QPD422" s="458"/>
      <c r="QPE422" s="458"/>
      <c r="QPF422" s="458"/>
      <c r="QPG422" s="458"/>
      <c r="QPH422" s="458"/>
      <c r="QPI422" s="458"/>
      <c r="QPJ422" s="458"/>
      <c r="QPK422" s="458"/>
      <c r="QPL422" s="458"/>
      <c r="QPM422" s="458"/>
      <c r="QPN422" s="458"/>
      <c r="QPO422" s="458"/>
      <c r="QPP422" s="458"/>
      <c r="QPQ422" s="458"/>
      <c r="QPR422" s="458"/>
      <c r="QPS422" s="458"/>
      <c r="QPT422" s="458"/>
      <c r="QPU422" s="458"/>
      <c r="QPV422" s="458"/>
      <c r="QPW422" s="458"/>
      <c r="QPX422" s="458"/>
      <c r="QPY422" s="458"/>
      <c r="QPZ422" s="458"/>
      <c r="QQA422" s="458"/>
      <c r="QQB422" s="458"/>
      <c r="QQC422" s="458"/>
      <c r="QQD422" s="458"/>
      <c r="QQE422" s="458"/>
      <c r="QQF422" s="458"/>
      <c r="QQG422" s="458"/>
      <c r="QQH422" s="458"/>
      <c r="QQI422" s="458"/>
      <c r="QQJ422" s="458"/>
      <c r="QQK422" s="458"/>
      <c r="QQL422" s="458"/>
      <c r="QQM422" s="458"/>
      <c r="QQN422" s="458"/>
      <c r="QQO422" s="458"/>
      <c r="QQP422" s="458"/>
      <c r="QQQ422" s="458"/>
      <c r="QQR422" s="458"/>
      <c r="QQS422" s="458"/>
      <c r="QQT422" s="458"/>
      <c r="QQU422" s="458"/>
      <c r="QQV422" s="458"/>
      <c r="QQW422" s="458"/>
      <c r="QQX422" s="458"/>
      <c r="QQY422" s="458"/>
      <c r="QQZ422" s="458"/>
      <c r="QRA422" s="458"/>
      <c r="QRB422" s="458"/>
      <c r="QRC422" s="458"/>
      <c r="QRD422" s="458"/>
      <c r="QRE422" s="458"/>
      <c r="QRF422" s="458"/>
      <c r="QRG422" s="458"/>
      <c r="QRH422" s="458"/>
      <c r="QRI422" s="458"/>
      <c r="QRJ422" s="458"/>
      <c r="QRK422" s="458"/>
      <c r="QRL422" s="458"/>
      <c r="QRM422" s="458"/>
      <c r="QRN422" s="458"/>
      <c r="QRO422" s="458"/>
      <c r="QRP422" s="458"/>
      <c r="QRQ422" s="458"/>
      <c r="QRR422" s="458"/>
      <c r="QRS422" s="458"/>
      <c r="QRT422" s="458"/>
      <c r="QRU422" s="458"/>
      <c r="QRV422" s="458"/>
      <c r="QRW422" s="458"/>
      <c r="QRX422" s="458"/>
      <c r="QRY422" s="458"/>
      <c r="QRZ422" s="458"/>
      <c r="QSA422" s="458"/>
      <c r="QSB422" s="458"/>
      <c r="QSC422" s="458"/>
      <c r="QSD422" s="458"/>
      <c r="QSE422" s="458"/>
      <c r="QSF422" s="458"/>
      <c r="QSG422" s="458"/>
      <c r="QSH422" s="458"/>
      <c r="QSI422" s="458"/>
      <c r="QSJ422" s="458"/>
      <c r="QSK422" s="458"/>
      <c r="QSL422" s="458"/>
      <c r="QSM422" s="458"/>
      <c r="QSN422" s="458"/>
      <c r="QSO422" s="458"/>
      <c r="QSP422" s="458"/>
      <c r="QSQ422" s="458"/>
      <c r="QSR422" s="458"/>
      <c r="QSS422" s="458"/>
      <c r="QST422" s="458"/>
      <c r="QSU422" s="458"/>
      <c r="QSV422" s="458"/>
      <c r="QSW422" s="458"/>
      <c r="QSX422" s="458"/>
      <c r="QSY422" s="458"/>
      <c r="QSZ422" s="458"/>
      <c r="QTA422" s="458"/>
      <c r="QTB422" s="458"/>
      <c r="QTC422" s="458"/>
      <c r="QTD422" s="458"/>
      <c r="QTE422" s="458"/>
      <c r="QTF422" s="458"/>
      <c r="QTG422" s="458"/>
      <c r="QTH422" s="458"/>
      <c r="QTI422" s="458"/>
      <c r="QTJ422" s="458"/>
      <c r="QTK422" s="458"/>
      <c r="QTL422" s="458"/>
      <c r="QTM422" s="458"/>
      <c r="QTN422" s="458"/>
      <c r="QTO422" s="458"/>
      <c r="QTP422" s="458"/>
      <c r="QTQ422" s="458"/>
      <c r="QTR422" s="458"/>
      <c r="QTS422" s="458"/>
      <c r="QTT422" s="458"/>
      <c r="QTU422" s="458"/>
      <c r="QTV422" s="458"/>
      <c r="QTW422" s="458"/>
      <c r="QTX422" s="458"/>
      <c r="QTY422" s="458"/>
      <c r="QTZ422" s="458"/>
      <c r="QUA422" s="458"/>
      <c r="QUB422" s="458"/>
      <c r="QUC422" s="458"/>
      <c r="QUD422" s="458"/>
      <c r="QUE422" s="458"/>
      <c r="QUF422" s="458"/>
      <c r="QUG422" s="458"/>
      <c r="QUH422" s="458"/>
      <c r="QUI422" s="458"/>
      <c r="QUJ422" s="458"/>
      <c r="QUK422" s="458"/>
      <c r="QUL422" s="458"/>
      <c r="QUM422" s="458"/>
      <c r="QUN422" s="458"/>
      <c r="QUO422" s="458"/>
      <c r="QUP422" s="458"/>
      <c r="QUQ422" s="458"/>
      <c r="QUR422" s="458"/>
      <c r="QUS422" s="458"/>
      <c r="QUT422" s="458"/>
      <c r="QUU422" s="458"/>
      <c r="QUV422" s="458"/>
      <c r="QUW422" s="458"/>
      <c r="QUX422" s="458"/>
      <c r="QUY422" s="458"/>
      <c r="QUZ422" s="458"/>
      <c r="QVA422" s="458"/>
      <c r="QVB422" s="458"/>
      <c r="QVC422" s="458"/>
      <c r="QVD422" s="458"/>
      <c r="QVE422" s="458"/>
      <c r="QVF422" s="458"/>
      <c r="QVG422" s="458"/>
      <c r="QVH422" s="458"/>
      <c r="QVI422" s="458"/>
      <c r="QVJ422" s="458"/>
      <c r="QVK422" s="458"/>
      <c r="QVL422" s="458"/>
      <c r="QVM422" s="458"/>
      <c r="QVN422" s="458"/>
      <c r="QVO422" s="458"/>
      <c r="QVP422" s="458"/>
      <c r="QVQ422" s="458"/>
      <c r="QVR422" s="458"/>
      <c r="QVS422" s="458"/>
      <c r="QVT422" s="458"/>
      <c r="QVU422" s="458"/>
      <c r="QVV422" s="458"/>
      <c r="QVW422" s="458"/>
      <c r="QVX422" s="458"/>
      <c r="QVY422" s="458"/>
      <c r="QVZ422" s="458"/>
      <c r="QWA422" s="458"/>
      <c r="QWB422" s="458"/>
      <c r="QWC422" s="458"/>
      <c r="QWD422" s="458"/>
      <c r="QWE422" s="458"/>
      <c r="QWF422" s="458"/>
      <c r="QWG422" s="458"/>
      <c r="QWH422" s="458"/>
      <c r="QWI422" s="458"/>
      <c r="QWJ422" s="458"/>
      <c r="QWK422" s="458"/>
      <c r="QWL422" s="458"/>
      <c r="QWM422" s="458"/>
      <c r="QWN422" s="458"/>
      <c r="QWO422" s="458"/>
      <c r="QWP422" s="458"/>
      <c r="QWQ422" s="458"/>
      <c r="QWR422" s="458"/>
      <c r="QWS422" s="458"/>
      <c r="QWT422" s="458"/>
      <c r="QWU422" s="458"/>
      <c r="QWV422" s="458"/>
      <c r="QWW422" s="458"/>
      <c r="QWX422" s="458"/>
      <c r="QWY422" s="458"/>
      <c r="QWZ422" s="458"/>
      <c r="QXA422" s="458"/>
      <c r="QXB422" s="458"/>
      <c r="QXC422" s="458"/>
      <c r="QXD422" s="458"/>
      <c r="QXE422" s="458"/>
      <c r="QXF422" s="458"/>
      <c r="QXG422" s="458"/>
      <c r="QXH422" s="458"/>
      <c r="QXI422" s="458"/>
      <c r="QXJ422" s="458"/>
      <c r="QXK422" s="458"/>
      <c r="QXL422" s="458"/>
      <c r="QXM422" s="458"/>
      <c r="QXN422" s="458"/>
      <c r="QXO422" s="458"/>
      <c r="QXP422" s="458"/>
      <c r="QXQ422" s="458"/>
      <c r="QXR422" s="458"/>
      <c r="QXS422" s="458"/>
      <c r="QXT422" s="458"/>
      <c r="QXU422" s="458"/>
      <c r="QXV422" s="458"/>
      <c r="QXW422" s="458"/>
      <c r="QXX422" s="458"/>
      <c r="QXY422" s="458"/>
      <c r="QXZ422" s="458"/>
      <c r="QYA422" s="458"/>
      <c r="QYB422" s="458"/>
      <c r="QYC422" s="458"/>
      <c r="QYD422" s="458"/>
      <c r="QYE422" s="458"/>
      <c r="QYF422" s="458"/>
      <c r="QYG422" s="458"/>
      <c r="QYH422" s="458"/>
      <c r="QYI422" s="458"/>
      <c r="QYJ422" s="458"/>
      <c r="QYK422" s="458"/>
      <c r="QYL422" s="458"/>
      <c r="QYM422" s="458"/>
      <c r="QYN422" s="458"/>
      <c r="QYO422" s="458"/>
      <c r="QYP422" s="458"/>
      <c r="QYQ422" s="458"/>
      <c r="QYR422" s="458"/>
      <c r="QYS422" s="458"/>
      <c r="QYT422" s="458"/>
      <c r="QYU422" s="458"/>
      <c r="QYV422" s="458"/>
      <c r="QYW422" s="458"/>
      <c r="QYX422" s="458"/>
      <c r="QYY422" s="458"/>
      <c r="QYZ422" s="458"/>
      <c r="QZA422" s="458"/>
      <c r="QZB422" s="458"/>
      <c r="QZC422" s="458"/>
      <c r="QZD422" s="458"/>
      <c r="QZE422" s="458"/>
      <c r="QZF422" s="458"/>
      <c r="QZG422" s="458"/>
      <c r="QZH422" s="458"/>
      <c r="QZI422" s="458"/>
      <c r="QZJ422" s="458"/>
      <c r="QZK422" s="458"/>
      <c r="QZL422" s="458"/>
      <c r="QZM422" s="458"/>
      <c r="QZN422" s="458"/>
      <c r="QZO422" s="458"/>
      <c r="QZP422" s="458"/>
      <c r="QZQ422" s="458"/>
      <c r="QZR422" s="458"/>
      <c r="QZS422" s="458"/>
      <c r="QZT422" s="458"/>
      <c r="QZU422" s="458"/>
      <c r="QZV422" s="458"/>
      <c r="QZW422" s="458"/>
      <c r="QZX422" s="458"/>
      <c r="QZY422" s="458"/>
      <c r="QZZ422" s="458"/>
      <c r="RAA422" s="458"/>
      <c r="RAB422" s="458"/>
      <c r="RAC422" s="458"/>
      <c r="RAD422" s="458"/>
      <c r="RAE422" s="458"/>
      <c r="RAF422" s="458"/>
      <c r="RAG422" s="458"/>
      <c r="RAH422" s="458"/>
      <c r="RAI422" s="458"/>
      <c r="RAJ422" s="458"/>
      <c r="RAK422" s="458"/>
      <c r="RAL422" s="458"/>
      <c r="RAM422" s="458"/>
      <c r="RAN422" s="458"/>
      <c r="RAO422" s="458"/>
      <c r="RAP422" s="458"/>
      <c r="RAQ422" s="458"/>
      <c r="RAR422" s="458"/>
      <c r="RAS422" s="458"/>
      <c r="RAT422" s="458"/>
      <c r="RAU422" s="458"/>
      <c r="RAV422" s="458"/>
      <c r="RAW422" s="458"/>
      <c r="RAX422" s="458"/>
      <c r="RAY422" s="458"/>
      <c r="RAZ422" s="458"/>
      <c r="RBA422" s="458"/>
      <c r="RBB422" s="458"/>
      <c r="RBC422" s="458"/>
      <c r="RBD422" s="458"/>
      <c r="RBE422" s="458"/>
      <c r="RBF422" s="458"/>
      <c r="RBG422" s="458"/>
      <c r="RBH422" s="458"/>
      <c r="RBI422" s="458"/>
      <c r="RBJ422" s="458"/>
      <c r="RBK422" s="458"/>
      <c r="RBL422" s="458"/>
      <c r="RBM422" s="458"/>
      <c r="RBN422" s="458"/>
      <c r="RBO422" s="458"/>
      <c r="RBP422" s="458"/>
      <c r="RBQ422" s="458"/>
      <c r="RBR422" s="458"/>
      <c r="RBS422" s="458"/>
      <c r="RBT422" s="458"/>
      <c r="RBU422" s="458"/>
      <c r="RBV422" s="458"/>
      <c r="RBW422" s="458"/>
      <c r="RBX422" s="458"/>
      <c r="RBY422" s="458"/>
      <c r="RBZ422" s="458"/>
      <c r="RCA422" s="458"/>
      <c r="RCB422" s="458"/>
      <c r="RCC422" s="458"/>
      <c r="RCD422" s="458"/>
      <c r="RCE422" s="458"/>
      <c r="RCF422" s="458"/>
      <c r="RCG422" s="458"/>
      <c r="RCH422" s="458"/>
      <c r="RCI422" s="458"/>
      <c r="RCJ422" s="458"/>
      <c r="RCK422" s="458"/>
      <c r="RCL422" s="458"/>
      <c r="RCM422" s="458"/>
      <c r="RCN422" s="458"/>
      <c r="RCO422" s="458"/>
      <c r="RCP422" s="458"/>
      <c r="RCQ422" s="458"/>
      <c r="RCR422" s="458"/>
      <c r="RCS422" s="458"/>
      <c r="RCT422" s="458"/>
      <c r="RCU422" s="458"/>
      <c r="RCV422" s="458"/>
      <c r="RCW422" s="458"/>
      <c r="RCX422" s="458"/>
      <c r="RCY422" s="458"/>
      <c r="RCZ422" s="458"/>
      <c r="RDA422" s="458"/>
      <c r="RDB422" s="458"/>
      <c r="RDC422" s="458"/>
      <c r="RDD422" s="458"/>
      <c r="RDE422" s="458"/>
      <c r="RDF422" s="458"/>
      <c r="RDG422" s="458"/>
      <c r="RDH422" s="458"/>
      <c r="RDI422" s="458"/>
      <c r="RDJ422" s="458"/>
      <c r="RDK422" s="458"/>
      <c r="RDL422" s="458"/>
      <c r="RDM422" s="458"/>
      <c r="RDN422" s="458"/>
      <c r="RDO422" s="458"/>
      <c r="RDP422" s="458"/>
      <c r="RDQ422" s="458"/>
      <c r="RDR422" s="458"/>
      <c r="RDS422" s="458"/>
      <c r="RDT422" s="458"/>
      <c r="RDU422" s="458"/>
      <c r="RDV422" s="458"/>
      <c r="RDW422" s="458"/>
      <c r="RDX422" s="458"/>
      <c r="RDY422" s="458"/>
      <c r="RDZ422" s="458"/>
      <c r="REA422" s="458"/>
      <c r="REB422" s="458"/>
      <c r="REC422" s="458"/>
      <c r="RED422" s="458"/>
      <c r="REE422" s="458"/>
      <c r="REF422" s="458"/>
      <c r="REG422" s="458"/>
      <c r="REH422" s="458"/>
      <c r="REI422" s="458"/>
      <c r="REJ422" s="458"/>
      <c r="REK422" s="458"/>
      <c r="REL422" s="458"/>
      <c r="REM422" s="458"/>
      <c r="REN422" s="458"/>
      <c r="REO422" s="458"/>
      <c r="REP422" s="458"/>
      <c r="REQ422" s="458"/>
      <c r="RER422" s="458"/>
      <c r="RES422" s="458"/>
      <c r="RET422" s="458"/>
      <c r="REU422" s="458"/>
      <c r="REV422" s="458"/>
      <c r="REW422" s="458"/>
      <c r="REX422" s="458"/>
      <c r="REY422" s="458"/>
      <c r="REZ422" s="458"/>
      <c r="RFA422" s="458"/>
      <c r="RFB422" s="458"/>
      <c r="RFC422" s="458"/>
      <c r="RFD422" s="458"/>
      <c r="RFE422" s="458"/>
      <c r="RFF422" s="458"/>
      <c r="RFG422" s="458"/>
      <c r="RFH422" s="458"/>
      <c r="RFI422" s="458"/>
      <c r="RFJ422" s="458"/>
      <c r="RFK422" s="458"/>
      <c r="RFL422" s="458"/>
      <c r="RFM422" s="458"/>
      <c r="RFN422" s="458"/>
      <c r="RFO422" s="458"/>
      <c r="RFP422" s="458"/>
      <c r="RFQ422" s="458"/>
      <c r="RFR422" s="458"/>
      <c r="RFS422" s="458"/>
      <c r="RFT422" s="458"/>
      <c r="RFU422" s="458"/>
      <c r="RFV422" s="458"/>
      <c r="RFW422" s="458"/>
      <c r="RFX422" s="458"/>
      <c r="RFY422" s="458"/>
      <c r="RFZ422" s="458"/>
      <c r="RGA422" s="458"/>
      <c r="RGB422" s="458"/>
      <c r="RGC422" s="458"/>
      <c r="RGD422" s="458"/>
      <c r="RGE422" s="458"/>
      <c r="RGF422" s="458"/>
      <c r="RGG422" s="458"/>
      <c r="RGH422" s="458"/>
      <c r="RGI422" s="458"/>
      <c r="RGJ422" s="458"/>
      <c r="RGK422" s="458"/>
      <c r="RGL422" s="458"/>
      <c r="RGM422" s="458"/>
      <c r="RGN422" s="458"/>
      <c r="RGO422" s="458"/>
      <c r="RGP422" s="458"/>
      <c r="RGQ422" s="458"/>
      <c r="RGR422" s="458"/>
      <c r="RGS422" s="458"/>
      <c r="RGT422" s="458"/>
      <c r="RGU422" s="458"/>
      <c r="RGV422" s="458"/>
      <c r="RGW422" s="458"/>
      <c r="RGX422" s="458"/>
      <c r="RGY422" s="458"/>
      <c r="RGZ422" s="458"/>
      <c r="RHA422" s="458"/>
      <c r="RHB422" s="458"/>
      <c r="RHC422" s="458"/>
      <c r="RHD422" s="458"/>
      <c r="RHE422" s="458"/>
      <c r="RHF422" s="458"/>
      <c r="RHG422" s="458"/>
      <c r="RHH422" s="458"/>
      <c r="RHI422" s="458"/>
      <c r="RHJ422" s="458"/>
      <c r="RHK422" s="458"/>
      <c r="RHL422" s="458"/>
      <c r="RHM422" s="458"/>
      <c r="RHN422" s="458"/>
      <c r="RHO422" s="458"/>
      <c r="RHP422" s="458"/>
      <c r="RHQ422" s="458"/>
      <c r="RHR422" s="458"/>
      <c r="RHS422" s="458"/>
      <c r="RHT422" s="458"/>
      <c r="RHU422" s="458"/>
      <c r="RHV422" s="458"/>
      <c r="RHW422" s="458"/>
      <c r="RHX422" s="458"/>
      <c r="RHY422" s="458"/>
      <c r="RHZ422" s="458"/>
      <c r="RIA422" s="458"/>
      <c r="RIB422" s="458"/>
      <c r="RIC422" s="458"/>
      <c r="RID422" s="458"/>
      <c r="RIE422" s="458"/>
      <c r="RIF422" s="458"/>
      <c r="RIG422" s="458"/>
      <c r="RIH422" s="458"/>
      <c r="RII422" s="458"/>
      <c r="RIJ422" s="458"/>
      <c r="RIK422" s="458"/>
      <c r="RIL422" s="458"/>
      <c r="RIM422" s="458"/>
      <c r="RIN422" s="458"/>
      <c r="RIO422" s="458"/>
      <c r="RIP422" s="458"/>
      <c r="RIQ422" s="458"/>
      <c r="RIR422" s="458"/>
      <c r="RIS422" s="458"/>
      <c r="RIT422" s="458"/>
      <c r="RIU422" s="458"/>
      <c r="RIV422" s="458"/>
      <c r="RIW422" s="458"/>
      <c r="RIX422" s="458"/>
      <c r="RIY422" s="458"/>
      <c r="RIZ422" s="458"/>
      <c r="RJA422" s="458"/>
      <c r="RJB422" s="458"/>
      <c r="RJC422" s="458"/>
      <c r="RJD422" s="458"/>
      <c r="RJE422" s="458"/>
      <c r="RJF422" s="458"/>
      <c r="RJG422" s="458"/>
      <c r="RJH422" s="458"/>
      <c r="RJI422" s="458"/>
      <c r="RJJ422" s="458"/>
      <c r="RJK422" s="458"/>
      <c r="RJL422" s="458"/>
      <c r="RJM422" s="458"/>
      <c r="RJN422" s="458"/>
      <c r="RJO422" s="458"/>
      <c r="RJP422" s="458"/>
      <c r="RJQ422" s="458"/>
      <c r="RJR422" s="458"/>
      <c r="RJS422" s="458"/>
      <c r="RJT422" s="458"/>
      <c r="RJU422" s="458"/>
      <c r="RJV422" s="458"/>
      <c r="RJW422" s="458"/>
      <c r="RJX422" s="458"/>
      <c r="RJY422" s="458"/>
      <c r="RJZ422" s="458"/>
      <c r="RKA422" s="458"/>
      <c r="RKB422" s="458"/>
      <c r="RKC422" s="458"/>
      <c r="RKD422" s="458"/>
      <c r="RKE422" s="458"/>
      <c r="RKF422" s="458"/>
      <c r="RKG422" s="458"/>
      <c r="RKH422" s="458"/>
      <c r="RKI422" s="458"/>
      <c r="RKJ422" s="458"/>
      <c r="RKK422" s="458"/>
      <c r="RKL422" s="458"/>
      <c r="RKM422" s="458"/>
      <c r="RKN422" s="458"/>
      <c r="RKO422" s="458"/>
      <c r="RKP422" s="458"/>
      <c r="RKQ422" s="458"/>
      <c r="RKR422" s="458"/>
      <c r="RKS422" s="458"/>
      <c r="RKT422" s="458"/>
      <c r="RKU422" s="458"/>
      <c r="RKV422" s="458"/>
      <c r="RKW422" s="458"/>
      <c r="RKX422" s="458"/>
      <c r="RKY422" s="458"/>
      <c r="RKZ422" s="458"/>
      <c r="RLA422" s="458"/>
      <c r="RLB422" s="458"/>
      <c r="RLC422" s="458"/>
      <c r="RLD422" s="458"/>
      <c r="RLE422" s="458"/>
      <c r="RLF422" s="458"/>
      <c r="RLG422" s="458"/>
      <c r="RLH422" s="458"/>
      <c r="RLI422" s="458"/>
      <c r="RLJ422" s="458"/>
      <c r="RLK422" s="458"/>
      <c r="RLL422" s="458"/>
      <c r="RLM422" s="458"/>
      <c r="RLN422" s="458"/>
      <c r="RLO422" s="458"/>
      <c r="RLP422" s="458"/>
      <c r="RLQ422" s="458"/>
      <c r="RLR422" s="458"/>
      <c r="RLS422" s="458"/>
      <c r="RLT422" s="458"/>
      <c r="RLU422" s="458"/>
      <c r="RLV422" s="458"/>
      <c r="RLW422" s="458"/>
      <c r="RLX422" s="458"/>
      <c r="RLY422" s="458"/>
      <c r="RLZ422" s="458"/>
      <c r="RMA422" s="458"/>
      <c r="RMB422" s="458"/>
      <c r="RMC422" s="458"/>
      <c r="RMD422" s="458"/>
      <c r="RME422" s="458"/>
      <c r="RMF422" s="458"/>
      <c r="RMG422" s="458"/>
      <c r="RMH422" s="458"/>
      <c r="RMI422" s="458"/>
      <c r="RMJ422" s="458"/>
      <c r="RMK422" s="458"/>
      <c r="RML422" s="458"/>
      <c r="RMM422" s="458"/>
      <c r="RMN422" s="458"/>
      <c r="RMO422" s="458"/>
      <c r="RMP422" s="458"/>
      <c r="RMQ422" s="458"/>
      <c r="RMR422" s="458"/>
      <c r="RMS422" s="458"/>
      <c r="RMT422" s="458"/>
      <c r="RMU422" s="458"/>
      <c r="RMV422" s="458"/>
      <c r="RMW422" s="458"/>
      <c r="RMX422" s="458"/>
      <c r="RMY422" s="458"/>
      <c r="RMZ422" s="458"/>
      <c r="RNA422" s="458"/>
      <c r="RNB422" s="458"/>
      <c r="RNC422" s="458"/>
      <c r="RND422" s="458"/>
      <c r="RNE422" s="458"/>
      <c r="RNF422" s="458"/>
      <c r="RNG422" s="458"/>
      <c r="RNH422" s="458"/>
      <c r="RNI422" s="458"/>
      <c r="RNJ422" s="458"/>
      <c r="RNK422" s="458"/>
      <c r="RNL422" s="458"/>
      <c r="RNM422" s="458"/>
      <c r="RNN422" s="458"/>
      <c r="RNO422" s="458"/>
      <c r="RNP422" s="458"/>
      <c r="RNQ422" s="458"/>
      <c r="RNR422" s="458"/>
      <c r="RNS422" s="458"/>
      <c r="RNT422" s="458"/>
      <c r="RNU422" s="458"/>
      <c r="RNV422" s="458"/>
      <c r="RNW422" s="458"/>
      <c r="RNX422" s="458"/>
      <c r="RNY422" s="458"/>
      <c r="RNZ422" s="458"/>
      <c r="ROA422" s="458"/>
      <c r="ROB422" s="458"/>
      <c r="ROC422" s="458"/>
      <c r="ROD422" s="458"/>
      <c r="ROE422" s="458"/>
      <c r="ROF422" s="458"/>
      <c r="ROG422" s="458"/>
      <c r="ROH422" s="458"/>
      <c r="ROI422" s="458"/>
      <c r="ROJ422" s="458"/>
      <c r="ROK422" s="458"/>
      <c r="ROL422" s="458"/>
      <c r="ROM422" s="458"/>
      <c r="RON422" s="458"/>
      <c r="ROO422" s="458"/>
      <c r="ROP422" s="458"/>
      <c r="ROQ422" s="458"/>
      <c r="ROR422" s="458"/>
      <c r="ROS422" s="458"/>
      <c r="ROT422" s="458"/>
      <c r="ROU422" s="458"/>
      <c r="ROV422" s="458"/>
      <c r="ROW422" s="458"/>
      <c r="ROX422" s="458"/>
      <c r="ROY422" s="458"/>
      <c r="ROZ422" s="458"/>
      <c r="RPA422" s="458"/>
      <c r="RPB422" s="458"/>
      <c r="RPC422" s="458"/>
      <c r="RPD422" s="458"/>
      <c r="RPE422" s="458"/>
      <c r="RPF422" s="458"/>
      <c r="RPG422" s="458"/>
      <c r="RPH422" s="458"/>
      <c r="RPI422" s="458"/>
      <c r="RPJ422" s="458"/>
      <c r="RPK422" s="458"/>
      <c r="RPL422" s="458"/>
      <c r="RPM422" s="458"/>
      <c r="RPN422" s="458"/>
      <c r="RPO422" s="458"/>
      <c r="RPP422" s="458"/>
      <c r="RPQ422" s="458"/>
      <c r="RPR422" s="458"/>
      <c r="RPS422" s="458"/>
      <c r="RPT422" s="458"/>
      <c r="RPU422" s="458"/>
      <c r="RPV422" s="458"/>
      <c r="RPW422" s="458"/>
      <c r="RPX422" s="458"/>
      <c r="RPY422" s="458"/>
      <c r="RPZ422" s="458"/>
      <c r="RQA422" s="458"/>
      <c r="RQB422" s="458"/>
      <c r="RQC422" s="458"/>
      <c r="RQD422" s="458"/>
      <c r="RQE422" s="458"/>
      <c r="RQF422" s="458"/>
      <c r="RQG422" s="458"/>
      <c r="RQH422" s="458"/>
      <c r="RQI422" s="458"/>
      <c r="RQJ422" s="458"/>
      <c r="RQK422" s="458"/>
      <c r="RQL422" s="458"/>
      <c r="RQM422" s="458"/>
      <c r="RQN422" s="458"/>
      <c r="RQO422" s="458"/>
      <c r="RQP422" s="458"/>
      <c r="RQQ422" s="458"/>
      <c r="RQR422" s="458"/>
      <c r="RQS422" s="458"/>
      <c r="RQT422" s="458"/>
      <c r="RQU422" s="458"/>
      <c r="RQV422" s="458"/>
      <c r="RQW422" s="458"/>
      <c r="RQX422" s="458"/>
      <c r="RQY422" s="458"/>
      <c r="RQZ422" s="458"/>
      <c r="RRA422" s="458"/>
      <c r="RRB422" s="458"/>
      <c r="RRC422" s="458"/>
      <c r="RRD422" s="458"/>
      <c r="RRE422" s="458"/>
      <c r="RRF422" s="458"/>
      <c r="RRG422" s="458"/>
      <c r="RRH422" s="458"/>
      <c r="RRI422" s="458"/>
      <c r="RRJ422" s="458"/>
      <c r="RRK422" s="458"/>
      <c r="RRL422" s="458"/>
      <c r="RRM422" s="458"/>
      <c r="RRN422" s="458"/>
      <c r="RRO422" s="458"/>
      <c r="RRP422" s="458"/>
      <c r="RRQ422" s="458"/>
      <c r="RRR422" s="458"/>
      <c r="RRS422" s="458"/>
      <c r="RRT422" s="458"/>
      <c r="RRU422" s="458"/>
      <c r="RRV422" s="458"/>
      <c r="RRW422" s="458"/>
      <c r="RRX422" s="458"/>
      <c r="RRY422" s="458"/>
      <c r="RRZ422" s="458"/>
      <c r="RSA422" s="458"/>
      <c r="RSB422" s="458"/>
      <c r="RSC422" s="458"/>
      <c r="RSD422" s="458"/>
      <c r="RSE422" s="458"/>
      <c r="RSF422" s="458"/>
      <c r="RSG422" s="458"/>
      <c r="RSH422" s="458"/>
      <c r="RSI422" s="458"/>
      <c r="RSJ422" s="458"/>
      <c r="RSK422" s="458"/>
      <c r="RSL422" s="458"/>
      <c r="RSM422" s="458"/>
      <c r="RSN422" s="458"/>
      <c r="RSO422" s="458"/>
      <c r="RSP422" s="458"/>
      <c r="RSQ422" s="458"/>
      <c r="RSR422" s="458"/>
      <c r="RSS422" s="458"/>
      <c r="RST422" s="458"/>
      <c r="RSU422" s="458"/>
      <c r="RSV422" s="458"/>
      <c r="RSW422" s="458"/>
      <c r="RSX422" s="458"/>
      <c r="RSY422" s="458"/>
      <c r="RSZ422" s="458"/>
      <c r="RTA422" s="458"/>
      <c r="RTB422" s="458"/>
      <c r="RTC422" s="458"/>
      <c r="RTD422" s="458"/>
      <c r="RTE422" s="458"/>
      <c r="RTF422" s="458"/>
      <c r="RTG422" s="458"/>
      <c r="RTH422" s="458"/>
      <c r="RTI422" s="458"/>
      <c r="RTJ422" s="458"/>
      <c r="RTK422" s="458"/>
      <c r="RTL422" s="458"/>
      <c r="RTM422" s="458"/>
      <c r="RTN422" s="458"/>
      <c r="RTO422" s="458"/>
      <c r="RTP422" s="458"/>
      <c r="RTQ422" s="458"/>
      <c r="RTR422" s="458"/>
      <c r="RTS422" s="458"/>
      <c r="RTT422" s="458"/>
      <c r="RTU422" s="458"/>
      <c r="RTV422" s="458"/>
      <c r="RTW422" s="458"/>
      <c r="RTX422" s="458"/>
      <c r="RTY422" s="458"/>
      <c r="RTZ422" s="458"/>
      <c r="RUA422" s="458"/>
      <c r="RUB422" s="458"/>
      <c r="RUC422" s="458"/>
      <c r="RUD422" s="458"/>
      <c r="RUE422" s="458"/>
      <c r="RUF422" s="458"/>
      <c r="RUG422" s="458"/>
      <c r="RUH422" s="458"/>
      <c r="RUI422" s="458"/>
      <c r="RUJ422" s="458"/>
      <c r="RUK422" s="458"/>
      <c r="RUL422" s="458"/>
      <c r="RUM422" s="458"/>
      <c r="RUN422" s="458"/>
      <c r="RUO422" s="458"/>
      <c r="RUP422" s="458"/>
      <c r="RUQ422" s="458"/>
      <c r="RUR422" s="458"/>
      <c r="RUS422" s="458"/>
      <c r="RUT422" s="458"/>
      <c r="RUU422" s="458"/>
      <c r="RUV422" s="458"/>
      <c r="RUW422" s="458"/>
      <c r="RUX422" s="458"/>
      <c r="RUY422" s="458"/>
      <c r="RUZ422" s="458"/>
      <c r="RVA422" s="458"/>
      <c r="RVB422" s="458"/>
      <c r="RVC422" s="458"/>
      <c r="RVD422" s="458"/>
      <c r="RVE422" s="458"/>
      <c r="RVF422" s="458"/>
      <c r="RVG422" s="458"/>
      <c r="RVH422" s="458"/>
      <c r="RVI422" s="458"/>
      <c r="RVJ422" s="458"/>
      <c r="RVK422" s="458"/>
      <c r="RVL422" s="458"/>
      <c r="RVM422" s="458"/>
      <c r="RVN422" s="458"/>
      <c r="RVO422" s="458"/>
      <c r="RVP422" s="458"/>
      <c r="RVQ422" s="458"/>
      <c r="RVR422" s="458"/>
      <c r="RVS422" s="458"/>
      <c r="RVT422" s="458"/>
      <c r="RVU422" s="458"/>
      <c r="RVV422" s="458"/>
      <c r="RVW422" s="458"/>
      <c r="RVX422" s="458"/>
      <c r="RVY422" s="458"/>
      <c r="RVZ422" s="458"/>
      <c r="RWA422" s="458"/>
      <c r="RWB422" s="458"/>
      <c r="RWC422" s="458"/>
      <c r="RWD422" s="458"/>
      <c r="RWE422" s="458"/>
      <c r="RWF422" s="458"/>
      <c r="RWG422" s="458"/>
      <c r="RWH422" s="458"/>
      <c r="RWI422" s="458"/>
      <c r="RWJ422" s="458"/>
      <c r="RWK422" s="458"/>
      <c r="RWL422" s="458"/>
      <c r="RWM422" s="458"/>
      <c r="RWN422" s="458"/>
      <c r="RWO422" s="458"/>
      <c r="RWP422" s="458"/>
      <c r="RWQ422" s="458"/>
      <c r="RWR422" s="458"/>
      <c r="RWS422" s="458"/>
      <c r="RWT422" s="458"/>
      <c r="RWU422" s="458"/>
      <c r="RWV422" s="458"/>
      <c r="RWW422" s="458"/>
      <c r="RWX422" s="458"/>
      <c r="RWY422" s="458"/>
      <c r="RWZ422" s="458"/>
      <c r="RXA422" s="458"/>
      <c r="RXB422" s="458"/>
      <c r="RXC422" s="458"/>
      <c r="RXD422" s="458"/>
      <c r="RXE422" s="458"/>
      <c r="RXF422" s="458"/>
      <c r="RXG422" s="458"/>
      <c r="RXH422" s="458"/>
      <c r="RXI422" s="458"/>
      <c r="RXJ422" s="458"/>
      <c r="RXK422" s="458"/>
      <c r="RXL422" s="458"/>
      <c r="RXM422" s="458"/>
      <c r="RXN422" s="458"/>
      <c r="RXO422" s="458"/>
      <c r="RXP422" s="458"/>
      <c r="RXQ422" s="458"/>
      <c r="RXR422" s="458"/>
      <c r="RXS422" s="458"/>
      <c r="RXT422" s="458"/>
      <c r="RXU422" s="458"/>
      <c r="RXV422" s="458"/>
      <c r="RXW422" s="458"/>
      <c r="RXX422" s="458"/>
      <c r="RXY422" s="458"/>
      <c r="RXZ422" s="458"/>
      <c r="RYA422" s="458"/>
      <c r="RYB422" s="458"/>
      <c r="RYC422" s="458"/>
      <c r="RYD422" s="458"/>
      <c r="RYE422" s="458"/>
      <c r="RYF422" s="458"/>
      <c r="RYG422" s="458"/>
      <c r="RYH422" s="458"/>
      <c r="RYI422" s="458"/>
      <c r="RYJ422" s="458"/>
      <c r="RYK422" s="458"/>
      <c r="RYL422" s="458"/>
      <c r="RYM422" s="458"/>
      <c r="RYN422" s="458"/>
      <c r="RYO422" s="458"/>
      <c r="RYP422" s="458"/>
      <c r="RYQ422" s="458"/>
      <c r="RYR422" s="458"/>
      <c r="RYS422" s="458"/>
      <c r="RYT422" s="458"/>
      <c r="RYU422" s="458"/>
      <c r="RYV422" s="458"/>
      <c r="RYW422" s="458"/>
      <c r="RYX422" s="458"/>
      <c r="RYY422" s="458"/>
      <c r="RYZ422" s="458"/>
      <c r="RZA422" s="458"/>
      <c r="RZB422" s="458"/>
      <c r="RZC422" s="458"/>
      <c r="RZD422" s="458"/>
      <c r="RZE422" s="458"/>
      <c r="RZF422" s="458"/>
      <c r="RZG422" s="458"/>
      <c r="RZH422" s="458"/>
      <c r="RZI422" s="458"/>
      <c r="RZJ422" s="458"/>
      <c r="RZK422" s="458"/>
      <c r="RZL422" s="458"/>
      <c r="RZM422" s="458"/>
      <c r="RZN422" s="458"/>
      <c r="RZO422" s="458"/>
      <c r="RZP422" s="458"/>
      <c r="RZQ422" s="458"/>
      <c r="RZR422" s="458"/>
      <c r="RZS422" s="458"/>
      <c r="RZT422" s="458"/>
      <c r="RZU422" s="458"/>
      <c r="RZV422" s="458"/>
      <c r="RZW422" s="458"/>
      <c r="RZX422" s="458"/>
      <c r="RZY422" s="458"/>
      <c r="RZZ422" s="458"/>
      <c r="SAA422" s="458"/>
      <c r="SAB422" s="458"/>
      <c r="SAC422" s="458"/>
      <c r="SAD422" s="458"/>
      <c r="SAE422" s="458"/>
      <c r="SAF422" s="458"/>
      <c r="SAG422" s="458"/>
      <c r="SAH422" s="458"/>
      <c r="SAI422" s="458"/>
      <c r="SAJ422" s="458"/>
      <c r="SAK422" s="458"/>
      <c r="SAL422" s="458"/>
      <c r="SAM422" s="458"/>
      <c r="SAN422" s="458"/>
      <c r="SAO422" s="458"/>
      <c r="SAP422" s="458"/>
      <c r="SAQ422" s="458"/>
      <c r="SAR422" s="458"/>
      <c r="SAS422" s="458"/>
      <c r="SAT422" s="458"/>
      <c r="SAU422" s="458"/>
      <c r="SAV422" s="458"/>
      <c r="SAW422" s="458"/>
      <c r="SAX422" s="458"/>
      <c r="SAY422" s="458"/>
      <c r="SAZ422" s="458"/>
      <c r="SBA422" s="458"/>
      <c r="SBB422" s="458"/>
      <c r="SBC422" s="458"/>
      <c r="SBD422" s="458"/>
      <c r="SBE422" s="458"/>
      <c r="SBF422" s="458"/>
      <c r="SBG422" s="458"/>
      <c r="SBH422" s="458"/>
      <c r="SBI422" s="458"/>
      <c r="SBJ422" s="458"/>
      <c r="SBK422" s="458"/>
      <c r="SBL422" s="458"/>
      <c r="SBM422" s="458"/>
      <c r="SBN422" s="458"/>
      <c r="SBO422" s="458"/>
      <c r="SBP422" s="458"/>
      <c r="SBQ422" s="458"/>
      <c r="SBR422" s="458"/>
      <c r="SBS422" s="458"/>
      <c r="SBT422" s="458"/>
      <c r="SBU422" s="458"/>
      <c r="SBV422" s="458"/>
      <c r="SBW422" s="458"/>
      <c r="SBX422" s="458"/>
      <c r="SBY422" s="458"/>
      <c r="SBZ422" s="458"/>
      <c r="SCA422" s="458"/>
      <c r="SCB422" s="458"/>
      <c r="SCC422" s="458"/>
      <c r="SCD422" s="458"/>
      <c r="SCE422" s="458"/>
      <c r="SCF422" s="458"/>
      <c r="SCG422" s="458"/>
      <c r="SCH422" s="458"/>
      <c r="SCI422" s="458"/>
      <c r="SCJ422" s="458"/>
      <c r="SCK422" s="458"/>
      <c r="SCL422" s="458"/>
      <c r="SCM422" s="458"/>
      <c r="SCN422" s="458"/>
      <c r="SCO422" s="458"/>
      <c r="SCP422" s="458"/>
      <c r="SCQ422" s="458"/>
      <c r="SCR422" s="458"/>
      <c r="SCS422" s="458"/>
      <c r="SCT422" s="458"/>
      <c r="SCU422" s="458"/>
      <c r="SCV422" s="458"/>
      <c r="SCW422" s="458"/>
      <c r="SCX422" s="458"/>
      <c r="SCY422" s="458"/>
      <c r="SCZ422" s="458"/>
      <c r="SDA422" s="458"/>
      <c r="SDB422" s="458"/>
      <c r="SDC422" s="458"/>
      <c r="SDD422" s="458"/>
      <c r="SDE422" s="458"/>
      <c r="SDF422" s="458"/>
      <c r="SDG422" s="458"/>
      <c r="SDH422" s="458"/>
      <c r="SDI422" s="458"/>
      <c r="SDJ422" s="458"/>
      <c r="SDK422" s="458"/>
      <c r="SDL422" s="458"/>
      <c r="SDM422" s="458"/>
      <c r="SDN422" s="458"/>
      <c r="SDO422" s="458"/>
      <c r="SDP422" s="458"/>
      <c r="SDQ422" s="458"/>
      <c r="SDR422" s="458"/>
      <c r="SDS422" s="458"/>
      <c r="SDT422" s="458"/>
      <c r="SDU422" s="458"/>
      <c r="SDV422" s="458"/>
      <c r="SDW422" s="458"/>
      <c r="SDX422" s="458"/>
      <c r="SDY422" s="458"/>
      <c r="SDZ422" s="458"/>
      <c r="SEA422" s="458"/>
      <c r="SEB422" s="458"/>
      <c r="SEC422" s="458"/>
      <c r="SED422" s="458"/>
      <c r="SEE422" s="458"/>
      <c r="SEF422" s="458"/>
      <c r="SEG422" s="458"/>
      <c r="SEH422" s="458"/>
      <c r="SEI422" s="458"/>
      <c r="SEJ422" s="458"/>
      <c r="SEK422" s="458"/>
      <c r="SEL422" s="458"/>
      <c r="SEM422" s="458"/>
      <c r="SEN422" s="458"/>
      <c r="SEO422" s="458"/>
      <c r="SEP422" s="458"/>
      <c r="SEQ422" s="458"/>
      <c r="SER422" s="458"/>
      <c r="SES422" s="458"/>
      <c r="SET422" s="458"/>
      <c r="SEU422" s="458"/>
      <c r="SEV422" s="458"/>
      <c r="SEW422" s="458"/>
      <c r="SEX422" s="458"/>
      <c r="SEY422" s="458"/>
      <c r="SEZ422" s="458"/>
      <c r="SFA422" s="458"/>
      <c r="SFB422" s="458"/>
      <c r="SFC422" s="458"/>
      <c r="SFD422" s="458"/>
      <c r="SFE422" s="458"/>
      <c r="SFF422" s="458"/>
      <c r="SFG422" s="458"/>
      <c r="SFH422" s="458"/>
      <c r="SFI422" s="458"/>
      <c r="SFJ422" s="458"/>
      <c r="SFK422" s="458"/>
      <c r="SFL422" s="458"/>
      <c r="SFM422" s="458"/>
      <c r="SFN422" s="458"/>
      <c r="SFO422" s="458"/>
      <c r="SFP422" s="458"/>
      <c r="SFQ422" s="458"/>
      <c r="SFR422" s="458"/>
      <c r="SFS422" s="458"/>
      <c r="SFT422" s="458"/>
      <c r="SFU422" s="458"/>
      <c r="SFV422" s="458"/>
      <c r="SFW422" s="458"/>
      <c r="SFX422" s="458"/>
      <c r="SFY422" s="458"/>
      <c r="SFZ422" s="458"/>
      <c r="SGA422" s="458"/>
      <c r="SGB422" s="458"/>
      <c r="SGC422" s="458"/>
      <c r="SGD422" s="458"/>
      <c r="SGE422" s="458"/>
      <c r="SGF422" s="458"/>
      <c r="SGG422" s="458"/>
      <c r="SGH422" s="458"/>
      <c r="SGI422" s="458"/>
      <c r="SGJ422" s="458"/>
      <c r="SGK422" s="458"/>
      <c r="SGL422" s="458"/>
      <c r="SGM422" s="458"/>
      <c r="SGN422" s="458"/>
      <c r="SGO422" s="458"/>
      <c r="SGP422" s="458"/>
      <c r="SGQ422" s="458"/>
      <c r="SGR422" s="458"/>
      <c r="SGS422" s="458"/>
      <c r="SGT422" s="458"/>
      <c r="SGU422" s="458"/>
      <c r="SGV422" s="458"/>
      <c r="SGW422" s="458"/>
      <c r="SGX422" s="458"/>
      <c r="SGY422" s="458"/>
      <c r="SGZ422" s="458"/>
      <c r="SHA422" s="458"/>
      <c r="SHB422" s="458"/>
      <c r="SHC422" s="458"/>
      <c r="SHD422" s="458"/>
      <c r="SHE422" s="458"/>
      <c r="SHF422" s="458"/>
      <c r="SHG422" s="458"/>
      <c r="SHH422" s="458"/>
      <c r="SHI422" s="458"/>
      <c r="SHJ422" s="458"/>
      <c r="SHK422" s="458"/>
      <c r="SHL422" s="458"/>
      <c r="SHM422" s="458"/>
      <c r="SHN422" s="458"/>
      <c r="SHO422" s="458"/>
      <c r="SHP422" s="458"/>
      <c r="SHQ422" s="458"/>
      <c r="SHR422" s="458"/>
      <c r="SHS422" s="458"/>
      <c r="SHT422" s="458"/>
      <c r="SHU422" s="458"/>
      <c r="SHV422" s="458"/>
      <c r="SHW422" s="458"/>
      <c r="SHX422" s="458"/>
      <c r="SHY422" s="458"/>
      <c r="SHZ422" s="458"/>
      <c r="SIA422" s="458"/>
      <c r="SIB422" s="458"/>
      <c r="SIC422" s="458"/>
      <c r="SID422" s="458"/>
      <c r="SIE422" s="458"/>
      <c r="SIF422" s="458"/>
      <c r="SIG422" s="458"/>
      <c r="SIH422" s="458"/>
      <c r="SII422" s="458"/>
      <c r="SIJ422" s="458"/>
      <c r="SIK422" s="458"/>
      <c r="SIL422" s="458"/>
      <c r="SIM422" s="458"/>
      <c r="SIN422" s="458"/>
      <c r="SIO422" s="458"/>
      <c r="SIP422" s="458"/>
      <c r="SIQ422" s="458"/>
      <c r="SIR422" s="458"/>
      <c r="SIS422" s="458"/>
      <c r="SIT422" s="458"/>
      <c r="SIU422" s="458"/>
      <c r="SIV422" s="458"/>
      <c r="SIW422" s="458"/>
      <c r="SIX422" s="458"/>
      <c r="SIY422" s="458"/>
      <c r="SIZ422" s="458"/>
      <c r="SJA422" s="458"/>
      <c r="SJB422" s="458"/>
      <c r="SJC422" s="458"/>
      <c r="SJD422" s="458"/>
      <c r="SJE422" s="458"/>
      <c r="SJF422" s="458"/>
      <c r="SJG422" s="458"/>
      <c r="SJH422" s="458"/>
      <c r="SJI422" s="458"/>
      <c r="SJJ422" s="458"/>
      <c r="SJK422" s="458"/>
      <c r="SJL422" s="458"/>
      <c r="SJM422" s="458"/>
      <c r="SJN422" s="458"/>
      <c r="SJO422" s="458"/>
      <c r="SJP422" s="458"/>
      <c r="SJQ422" s="458"/>
      <c r="SJR422" s="458"/>
      <c r="SJS422" s="458"/>
      <c r="SJT422" s="458"/>
      <c r="SJU422" s="458"/>
      <c r="SJV422" s="458"/>
      <c r="SJW422" s="458"/>
      <c r="SJX422" s="458"/>
      <c r="SJY422" s="458"/>
      <c r="SJZ422" s="458"/>
      <c r="SKA422" s="458"/>
      <c r="SKB422" s="458"/>
      <c r="SKC422" s="458"/>
      <c r="SKD422" s="458"/>
      <c r="SKE422" s="458"/>
      <c r="SKF422" s="458"/>
      <c r="SKG422" s="458"/>
      <c r="SKH422" s="458"/>
      <c r="SKI422" s="458"/>
      <c r="SKJ422" s="458"/>
      <c r="SKK422" s="458"/>
      <c r="SKL422" s="458"/>
      <c r="SKM422" s="458"/>
      <c r="SKN422" s="458"/>
      <c r="SKO422" s="458"/>
      <c r="SKP422" s="458"/>
      <c r="SKQ422" s="458"/>
      <c r="SKR422" s="458"/>
      <c r="SKS422" s="458"/>
      <c r="SKT422" s="458"/>
      <c r="SKU422" s="458"/>
      <c r="SKV422" s="458"/>
      <c r="SKW422" s="458"/>
      <c r="SKX422" s="458"/>
      <c r="SKY422" s="458"/>
      <c r="SKZ422" s="458"/>
      <c r="SLA422" s="458"/>
      <c r="SLB422" s="458"/>
      <c r="SLC422" s="458"/>
      <c r="SLD422" s="458"/>
      <c r="SLE422" s="458"/>
      <c r="SLF422" s="458"/>
      <c r="SLG422" s="458"/>
      <c r="SLH422" s="458"/>
      <c r="SLI422" s="458"/>
      <c r="SLJ422" s="458"/>
      <c r="SLK422" s="458"/>
      <c r="SLL422" s="458"/>
      <c r="SLM422" s="458"/>
      <c r="SLN422" s="458"/>
      <c r="SLO422" s="458"/>
      <c r="SLP422" s="458"/>
      <c r="SLQ422" s="458"/>
      <c r="SLR422" s="458"/>
      <c r="SLS422" s="458"/>
      <c r="SLT422" s="458"/>
      <c r="SLU422" s="458"/>
      <c r="SLV422" s="458"/>
      <c r="SLW422" s="458"/>
      <c r="SLX422" s="458"/>
      <c r="SLY422" s="458"/>
      <c r="SLZ422" s="458"/>
      <c r="SMA422" s="458"/>
      <c r="SMB422" s="458"/>
      <c r="SMC422" s="458"/>
      <c r="SMD422" s="458"/>
      <c r="SME422" s="458"/>
      <c r="SMF422" s="458"/>
      <c r="SMG422" s="458"/>
      <c r="SMH422" s="458"/>
      <c r="SMI422" s="458"/>
      <c r="SMJ422" s="458"/>
      <c r="SMK422" s="458"/>
      <c r="SML422" s="458"/>
      <c r="SMM422" s="458"/>
      <c r="SMN422" s="458"/>
      <c r="SMO422" s="458"/>
      <c r="SMP422" s="458"/>
      <c r="SMQ422" s="458"/>
      <c r="SMR422" s="458"/>
      <c r="SMS422" s="458"/>
      <c r="SMT422" s="458"/>
      <c r="SMU422" s="458"/>
      <c r="SMV422" s="458"/>
      <c r="SMW422" s="458"/>
      <c r="SMX422" s="458"/>
      <c r="SMY422" s="458"/>
      <c r="SMZ422" s="458"/>
      <c r="SNA422" s="458"/>
      <c r="SNB422" s="458"/>
      <c r="SNC422" s="458"/>
      <c r="SND422" s="458"/>
      <c r="SNE422" s="458"/>
      <c r="SNF422" s="458"/>
      <c r="SNG422" s="458"/>
      <c r="SNH422" s="458"/>
      <c r="SNI422" s="458"/>
      <c r="SNJ422" s="458"/>
      <c r="SNK422" s="458"/>
      <c r="SNL422" s="458"/>
      <c r="SNM422" s="458"/>
      <c r="SNN422" s="458"/>
      <c r="SNO422" s="458"/>
      <c r="SNP422" s="458"/>
      <c r="SNQ422" s="458"/>
      <c r="SNR422" s="458"/>
      <c r="SNS422" s="458"/>
      <c r="SNT422" s="458"/>
      <c r="SNU422" s="458"/>
      <c r="SNV422" s="458"/>
      <c r="SNW422" s="458"/>
      <c r="SNX422" s="458"/>
      <c r="SNY422" s="458"/>
      <c r="SNZ422" s="458"/>
      <c r="SOA422" s="458"/>
      <c r="SOB422" s="458"/>
      <c r="SOC422" s="458"/>
      <c r="SOD422" s="458"/>
      <c r="SOE422" s="458"/>
      <c r="SOF422" s="458"/>
      <c r="SOG422" s="458"/>
      <c r="SOH422" s="458"/>
      <c r="SOI422" s="458"/>
      <c r="SOJ422" s="458"/>
      <c r="SOK422" s="458"/>
      <c r="SOL422" s="458"/>
      <c r="SOM422" s="458"/>
      <c r="SON422" s="458"/>
      <c r="SOO422" s="458"/>
      <c r="SOP422" s="458"/>
      <c r="SOQ422" s="458"/>
      <c r="SOR422" s="458"/>
      <c r="SOS422" s="458"/>
      <c r="SOT422" s="458"/>
      <c r="SOU422" s="458"/>
      <c r="SOV422" s="458"/>
      <c r="SOW422" s="458"/>
      <c r="SOX422" s="458"/>
      <c r="SOY422" s="458"/>
      <c r="SOZ422" s="458"/>
      <c r="SPA422" s="458"/>
      <c r="SPB422" s="458"/>
      <c r="SPC422" s="458"/>
      <c r="SPD422" s="458"/>
      <c r="SPE422" s="458"/>
      <c r="SPF422" s="458"/>
      <c r="SPG422" s="458"/>
      <c r="SPH422" s="458"/>
      <c r="SPI422" s="458"/>
      <c r="SPJ422" s="458"/>
      <c r="SPK422" s="458"/>
      <c r="SPL422" s="458"/>
      <c r="SPM422" s="458"/>
      <c r="SPN422" s="458"/>
      <c r="SPO422" s="458"/>
      <c r="SPP422" s="458"/>
      <c r="SPQ422" s="458"/>
      <c r="SPR422" s="458"/>
      <c r="SPS422" s="458"/>
      <c r="SPT422" s="458"/>
      <c r="SPU422" s="458"/>
      <c r="SPV422" s="458"/>
      <c r="SPW422" s="458"/>
      <c r="SPX422" s="458"/>
      <c r="SPY422" s="458"/>
      <c r="SPZ422" s="458"/>
      <c r="SQA422" s="458"/>
      <c r="SQB422" s="458"/>
      <c r="SQC422" s="458"/>
      <c r="SQD422" s="458"/>
      <c r="SQE422" s="458"/>
      <c r="SQF422" s="458"/>
      <c r="SQG422" s="458"/>
      <c r="SQH422" s="458"/>
      <c r="SQI422" s="458"/>
      <c r="SQJ422" s="458"/>
      <c r="SQK422" s="458"/>
      <c r="SQL422" s="458"/>
      <c r="SQM422" s="458"/>
      <c r="SQN422" s="458"/>
      <c r="SQO422" s="458"/>
      <c r="SQP422" s="458"/>
      <c r="SQQ422" s="458"/>
      <c r="SQR422" s="458"/>
      <c r="SQS422" s="458"/>
      <c r="SQT422" s="458"/>
      <c r="SQU422" s="458"/>
      <c r="SQV422" s="458"/>
      <c r="SQW422" s="458"/>
      <c r="SQX422" s="458"/>
      <c r="SQY422" s="458"/>
      <c r="SQZ422" s="458"/>
      <c r="SRA422" s="458"/>
      <c r="SRB422" s="458"/>
      <c r="SRC422" s="458"/>
      <c r="SRD422" s="458"/>
      <c r="SRE422" s="458"/>
      <c r="SRF422" s="458"/>
      <c r="SRG422" s="458"/>
      <c r="SRH422" s="458"/>
      <c r="SRI422" s="458"/>
      <c r="SRJ422" s="458"/>
      <c r="SRK422" s="458"/>
      <c r="SRL422" s="458"/>
      <c r="SRM422" s="458"/>
      <c r="SRN422" s="458"/>
      <c r="SRO422" s="458"/>
      <c r="SRP422" s="458"/>
      <c r="SRQ422" s="458"/>
      <c r="SRR422" s="458"/>
      <c r="SRS422" s="458"/>
      <c r="SRT422" s="458"/>
      <c r="SRU422" s="458"/>
      <c r="SRV422" s="458"/>
      <c r="SRW422" s="458"/>
      <c r="SRX422" s="458"/>
      <c r="SRY422" s="458"/>
      <c r="SRZ422" s="458"/>
      <c r="SSA422" s="458"/>
      <c r="SSB422" s="458"/>
      <c r="SSC422" s="458"/>
      <c r="SSD422" s="458"/>
      <c r="SSE422" s="458"/>
      <c r="SSF422" s="458"/>
      <c r="SSG422" s="458"/>
      <c r="SSH422" s="458"/>
      <c r="SSI422" s="458"/>
      <c r="SSJ422" s="458"/>
      <c r="SSK422" s="458"/>
      <c r="SSL422" s="458"/>
      <c r="SSM422" s="458"/>
      <c r="SSN422" s="458"/>
      <c r="SSO422" s="458"/>
      <c r="SSP422" s="458"/>
      <c r="SSQ422" s="458"/>
      <c r="SSR422" s="458"/>
      <c r="SSS422" s="458"/>
      <c r="SST422" s="458"/>
      <c r="SSU422" s="458"/>
      <c r="SSV422" s="458"/>
      <c r="SSW422" s="458"/>
      <c r="SSX422" s="458"/>
      <c r="SSY422" s="458"/>
      <c r="SSZ422" s="458"/>
      <c r="STA422" s="458"/>
      <c r="STB422" s="458"/>
      <c r="STC422" s="458"/>
      <c r="STD422" s="458"/>
      <c r="STE422" s="458"/>
      <c r="STF422" s="458"/>
      <c r="STG422" s="458"/>
      <c r="STH422" s="458"/>
      <c r="STI422" s="458"/>
      <c r="STJ422" s="458"/>
      <c r="STK422" s="458"/>
      <c r="STL422" s="458"/>
      <c r="STM422" s="458"/>
      <c r="STN422" s="458"/>
      <c r="STO422" s="458"/>
      <c r="STP422" s="458"/>
      <c r="STQ422" s="458"/>
      <c r="STR422" s="458"/>
      <c r="STS422" s="458"/>
      <c r="STT422" s="458"/>
      <c r="STU422" s="458"/>
      <c r="STV422" s="458"/>
      <c r="STW422" s="458"/>
      <c r="STX422" s="458"/>
      <c r="STY422" s="458"/>
      <c r="STZ422" s="458"/>
      <c r="SUA422" s="458"/>
      <c r="SUB422" s="458"/>
      <c r="SUC422" s="458"/>
      <c r="SUD422" s="458"/>
      <c r="SUE422" s="458"/>
      <c r="SUF422" s="458"/>
      <c r="SUG422" s="458"/>
      <c r="SUH422" s="458"/>
      <c r="SUI422" s="458"/>
      <c r="SUJ422" s="458"/>
      <c r="SUK422" s="458"/>
      <c r="SUL422" s="458"/>
      <c r="SUM422" s="458"/>
      <c r="SUN422" s="458"/>
      <c r="SUO422" s="458"/>
      <c r="SUP422" s="458"/>
      <c r="SUQ422" s="458"/>
      <c r="SUR422" s="458"/>
      <c r="SUS422" s="458"/>
      <c r="SUT422" s="458"/>
      <c r="SUU422" s="458"/>
      <c r="SUV422" s="458"/>
      <c r="SUW422" s="458"/>
      <c r="SUX422" s="458"/>
      <c r="SUY422" s="458"/>
      <c r="SUZ422" s="458"/>
      <c r="SVA422" s="458"/>
      <c r="SVB422" s="458"/>
      <c r="SVC422" s="458"/>
      <c r="SVD422" s="458"/>
      <c r="SVE422" s="458"/>
      <c r="SVF422" s="458"/>
      <c r="SVG422" s="458"/>
      <c r="SVH422" s="458"/>
      <c r="SVI422" s="458"/>
      <c r="SVJ422" s="458"/>
      <c r="SVK422" s="458"/>
      <c r="SVL422" s="458"/>
      <c r="SVM422" s="458"/>
      <c r="SVN422" s="458"/>
      <c r="SVO422" s="458"/>
      <c r="SVP422" s="458"/>
      <c r="SVQ422" s="458"/>
      <c r="SVR422" s="458"/>
      <c r="SVS422" s="458"/>
      <c r="SVT422" s="458"/>
      <c r="SVU422" s="458"/>
      <c r="SVV422" s="458"/>
      <c r="SVW422" s="458"/>
      <c r="SVX422" s="458"/>
      <c r="SVY422" s="458"/>
      <c r="SVZ422" s="458"/>
      <c r="SWA422" s="458"/>
      <c r="SWB422" s="458"/>
      <c r="SWC422" s="458"/>
      <c r="SWD422" s="458"/>
      <c r="SWE422" s="458"/>
      <c r="SWF422" s="458"/>
      <c r="SWG422" s="458"/>
      <c r="SWH422" s="458"/>
      <c r="SWI422" s="458"/>
      <c r="SWJ422" s="458"/>
      <c r="SWK422" s="458"/>
      <c r="SWL422" s="458"/>
      <c r="SWM422" s="458"/>
      <c r="SWN422" s="458"/>
      <c r="SWO422" s="458"/>
      <c r="SWP422" s="458"/>
      <c r="SWQ422" s="458"/>
      <c r="SWR422" s="458"/>
      <c r="SWS422" s="458"/>
      <c r="SWT422" s="458"/>
      <c r="SWU422" s="458"/>
      <c r="SWV422" s="458"/>
      <c r="SWW422" s="458"/>
      <c r="SWX422" s="458"/>
      <c r="SWY422" s="458"/>
      <c r="SWZ422" s="458"/>
      <c r="SXA422" s="458"/>
      <c r="SXB422" s="458"/>
      <c r="SXC422" s="458"/>
      <c r="SXD422" s="458"/>
      <c r="SXE422" s="458"/>
      <c r="SXF422" s="458"/>
      <c r="SXG422" s="458"/>
      <c r="SXH422" s="458"/>
      <c r="SXI422" s="458"/>
      <c r="SXJ422" s="458"/>
      <c r="SXK422" s="458"/>
      <c r="SXL422" s="458"/>
      <c r="SXM422" s="458"/>
      <c r="SXN422" s="458"/>
      <c r="SXO422" s="458"/>
      <c r="SXP422" s="458"/>
      <c r="SXQ422" s="458"/>
      <c r="SXR422" s="458"/>
      <c r="SXS422" s="458"/>
      <c r="SXT422" s="458"/>
      <c r="SXU422" s="458"/>
      <c r="SXV422" s="458"/>
      <c r="SXW422" s="458"/>
      <c r="SXX422" s="458"/>
      <c r="SXY422" s="458"/>
      <c r="SXZ422" s="458"/>
      <c r="SYA422" s="458"/>
      <c r="SYB422" s="458"/>
      <c r="SYC422" s="458"/>
      <c r="SYD422" s="458"/>
      <c r="SYE422" s="458"/>
      <c r="SYF422" s="458"/>
      <c r="SYG422" s="458"/>
      <c r="SYH422" s="458"/>
      <c r="SYI422" s="458"/>
      <c r="SYJ422" s="458"/>
      <c r="SYK422" s="458"/>
      <c r="SYL422" s="458"/>
      <c r="SYM422" s="458"/>
      <c r="SYN422" s="458"/>
      <c r="SYO422" s="458"/>
      <c r="SYP422" s="458"/>
      <c r="SYQ422" s="458"/>
      <c r="SYR422" s="458"/>
      <c r="SYS422" s="458"/>
      <c r="SYT422" s="458"/>
      <c r="SYU422" s="458"/>
      <c r="SYV422" s="458"/>
      <c r="SYW422" s="458"/>
      <c r="SYX422" s="458"/>
      <c r="SYY422" s="458"/>
      <c r="SYZ422" s="458"/>
      <c r="SZA422" s="458"/>
      <c r="SZB422" s="458"/>
      <c r="SZC422" s="458"/>
      <c r="SZD422" s="458"/>
      <c r="SZE422" s="458"/>
      <c r="SZF422" s="458"/>
      <c r="SZG422" s="458"/>
      <c r="SZH422" s="458"/>
      <c r="SZI422" s="458"/>
      <c r="SZJ422" s="458"/>
      <c r="SZK422" s="458"/>
      <c r="SZL422" s="458"/>
      <c r="SZM422" s="458"/>
      <c r="SZN422" s="458"/>
      <c r="SZO422" s="458"/>
      <c r="SZP422" s="458"/>
      <c r="SZQ422" s="458"/>
      <c r="SZR422" s="458"/>
      <c r="SZS422" s="458"/>
      <c r="SZT422" s="458"/>
      <c r="SZU422" s="458"/>
      <c r="SZV422" s="458"/>
      <c r="SZW422" s="458"/>
      <c r="SZX422" s="458"/>
      <c r="SZY422" s="458"/>
      <c r="SZZ422" s="458"/>
      <c r="TAA422" s="458"/>
      <c r="TAB422" s="458"/>
      <c r="TAC422" s="458"/>
      <c r="TAD422" s="458"/>
      <c r="TAE422" s="458"/>
      <c r="TAF422" s="458"/>
      <c r="TAG422" s="458"/>
      <c r="TAH422" s="458"/>
      <c r="TAI422" s="458"/>
      <c r="TAJ422" s="458"/>
      <c r="TAK422" s="458"/>
      <c r="TAL422" s="458"/>
      <c r="TAM422" s="458"/>
      <c r="TAN422" s="458"/>
      <c r="TAO422" s="458"/>
      <c r="TAP422" s="458"/>
      <c r="TAQ422" s="458"/>
      <c r="TAR422" s="458"/>
      <c r="TAS422" s="458"/>
      <c r="TAT422" s="458"/>
      <c r="TAU422" s="458"/>
      <c r="TAV422" s="458"/>
      <c r="TAW422" s="458"/>
      <c r="TAX422" s="458"/>
      <c r="TAY422" s="458"/>
      <c r="TAZ422" s="458"/>
      <c r="TBA422" s="458"/>
      <c r="TBB422" s="458"/>
      <c r="TBC422" s="458"/>
      <c r="TBD422" s="458"/>
      <c r="TBE422" s="458"/>
      <c r="TBF422" s="458"/>
      <c r="TBG422" s="458"/>
      <c r="TBH422" s="458"/>
      <c r="TBI422" s="458"/>
      <c r="TBJ422" s="458"/>
      <c r="TBK422" s="458"/>
      <c r="TBL422" s="458"/>
      <c r="TBM422" s="458"/>
      <c r="TBN422" s="458"/>
      <c r="TBO422" s="458"/>
      <c r="TBP422" s="458"/>
      <c r="TBQ422" s="458"/>
      <c r="TBR422" s="458"/>
      <c r="TBS422" s="458"/>
      <c r="TBT422" s="458"/>
      <c r="TBU422" s="458"/>
      <c r="TBV422" s="458"/>
      <c r="TBW422" s="458"/>
      <c r="TBX422" s="458"/>
      <c r="TBY422" s="458"/>
      <c r="TBZ422" s="458"/>
      <c r="TCA422" s="458"/>
      <c r="TCB422" s="458"/>
      <c r="TCC422" s="458"/>
      <c r="TCD422" s="458"/>
      <c r="TCE422" s="458"/>
      <c r="TCF422" s="458"/>
      <c r="TCG422" s="458"/>
      <c r="TCH422" s="458"/>
      <c r="TCI422" s="458"/>
      <c r="TCJ422" s="458"/>
      <c r="TCK422" s="458"/>
      <c r="TCL422" s="458"/>
      <c r="TCM422" s="458"/>
      <c r="TCN422" s="458"/>
      <c r="TCO422" s="458"/>
      <c r="TCP422" s="458"/>
      <c r="TCQ422" s="458"/>
      <c r="TCR422" s="458"/>
      <c r="TCS422" s="458"/>
      <c r="TCT422" s="458"/>
      <c r="TCU422" s="458"/>
      <c r="TCV422" s="458"/>
      <c r="TCW422" s="458"/>
      <c r="TCX422" s="458"/>
      <c r="TCY422" s="458"/>
      <c r="TCZ422" s="458"/>
      <c r="TDA422" s="458"/>
      <c r="TDB422" s="458"/>
      <c r="TDC422" s="458"/>
      <c r="TDD422" s="458"/>
      <c r="TDE422" s="458"/>
      <c r="TDF422" s="458"/>
      <c r="TDG422" s="458"/>
      <c r="TDH422" s="458"/>
      <c r="TDI422" s="458"/>
      <c r="TDJ422" s="458"/>
      <c r="TDK422" s="458"/>
      <c r="TDL422" s="458"/>
      <c r="TDM422" s="458"/>
      <c r="TDN422" s="458"/>
      <c r="TDO422" s="458"/>
      <c r="TDP422" s="458"/>
      <c r="TDQ422" s="458"/>
      <c r="TDR422" s="458"/>
      <c r="TDS422" s="458"/>
      <c r="TDT422" s="458"/>
      <c r="TDU422" s="458"/>
      <c r="TDV422" s="458"/>
      <c r="TDW422" s="458"/>
      <c r="TDX422" s="458"/>
      <c r="TDY422" s="458"/>
      <c r="TDZ422" s="458"/>
      <c r="TEA422" s="458"/>
      <c r="TEB422" s="458"/>
      <c r="TEC422" s="458"/>
      <c r="TED422" s="458"/>
      <c r="TEE422" s="458"/>
      <c r="TEF422" s="458"/>
      <c r="TEG422" s="458"/>
      <c r="TEH422" s="458"/>
      <c r="TEI422" s="458"/>
      <c r="TEJ422" s="458"/>
      <c r="TEK422" s="458"/>
      <c r="TEL422" s="458"/>
      <c r="TEM422" s="458"/>
      <c r="TEN422" s="458"/>
      <c r="TEO422" s="458"/>
      <c r="TEP422" s="458"/>
      <c r="TEQ422" s="458"/>
      <c r="TER422" s="458"/>
      <c r="TES422" s="458"/>
      <c r="TET422" s="458"/>
      <c r="TEU422" s="458"/>
      <c r="TEV422" s="458"/>
      <c r="TEW422" s="458"/>
      <c r="TEX422" s="458"/>
      <c r="TEY422" s="458"/>
      <c r="TEZ422" s="458"/>
      <c r="TFA422" s="458"/>
      <c r="TFB422" s="458"/>
      <c r="TFC422" s="458"/>
      <c r="TFD422" s="458"/>
      <c r="TFE422" s="458"/>
      <c r="TFF422" s="458"/>
      <c r="TFG422" s="458"/>
      <c r="TFH422" s="458"/>
      <c r="TFI422" s="458"/>
      <c r="TFJ422" s="458"/>
      <c r="TFK422" s="458"/>
      <c r="TFL422" s="458"/>
      <c r="TFM422" s="458"/>
      <c r="TFN422" s="458"/>
      <c r="TFO422" s="458"/>
      <c r="TFP422" s="458"/>
      <c r="TFQ422" s="458"/>
      <c r="TFR422" s="458"/>
      <c r="TFS422" s="458"/>
      <c r="TFT422" s="458"/>
      <c r="TFU422" s="458"/>
      <c r="TFV422" s="458"/>
      <c r="TFW422" s="458"/>
      <c r="TFX422" s="458"/>
      <c r="TFY422" s="458"/>
      <c r="TFZ422" s="458"/>
      <c r="TGA422" s="458"/>
      <c r="TGB422" s="458"/>
      <c r="TGC422" s="458"/>
      <c r="TGD422" s="458"/>
      <c r="TGE422" s="458"/>
      <c r="TGF422" s="458"/>
      <c r="TGG422" s="458"/>
      <c r="TGH422" s="458"/>
      <c r="TGI422" s="458"/>
      <c r="TGJ422" s="458"/>
      <c r="TGK422" s="458"/>
      <c r="TGL422" s="458"/>
      <c r="TGM422" s="458"/>
      <c r="TGN422" s="458"/>
      <c r="TGO422" s="458"/>
      <c r="TGP422" s="458"/>
      <c r="TGQ422" s="458"/>
      <c r="TGR422" s="458"/>
      <c r="TGS422" s="458"/>
      <c r="TGT422" s="458"/>
      <c r="TGU422" s="458"/>
      <c r="TGV422" s="458"/>
      <c r="TGW422" s="458"/>
      <c r="TGX422" s="458"/>
      <c r="TGY422" s="458"/>
      <c r="TGZ422" s="458"/>
      <c r="THA422" s="458"/>
      <c r="THB422" s="458"/>
      <c r="THC422" s="458"/>
      <c r="THD422" s="458"/>
      <c r="THE422" s="458"/>
      <c r="THF422" s="458"/>
      <c r="THG422" s="458"/>
      <c r="THH422" s="458"/>
      <c r="THI422" s="458"/>
      <c r="THJ422" s="458"/>
      <c r="THK422" s="458"/>
      <c r="THL422" s="458"/>
      <c r="THM422" s="458"/>
      <c r="THN422" s="458"/>
      <c r="THO422" s="458"/>
      <c r="THP422" s="458"/>
      <c r="THQ422" s="458"/>
      <c r="THR422" s="458"/>
      <c r="THS422" s="458"/>
      <c r="THT422" s="458"/>
      <c r="THU422" s="458"/>
      <c r="THV422" s="458"/>
      <c r="THW422" s="458"/>
      <c r="THX422" s="458"/>
      <c r="THY422" s="458"/>
      <c r="THZ422" s="458"/>
      <c r="TIA422" s="458"/>
      <c r="TIB422" s="458"/>
      <c r="TIC422" s="458"/>
      <c r="TID422" s="458"/>
      <c r="TIE422" s="458"/>
      <c r="TIF422" s="458"/>
      <c r="TIG422" s="458"/>
      <c r="TIH422" s="458"/>
      <c r="TII422" s="458"/>
      <c r="TIJ422" s="458"/>
      <c r="TIK422" s="458"/>
      <c r="TIL422" s="458"/>
      <c r="TIM422" s="458"/>
      <c r="TIN422" s="458"/>
      <c r="TIO422" s="458"/>
      <c r="TIP422" s="458"/>
      <c r="TIQ422" s="458"/>
      <c r="TIR422" s="458"/>
      <c r="TIS422" s="458"/>
      <c r="TIT422" s="458"/>
      <c r="TIU422" s="458"/>
      <c r="TIV422" s="458"/>
      <c r="TIW422" s="458"/>
      <c r="TIX422" s="458"/>
      <c r="TIY422" s="458"/>
      <c r="TIZ422" s="458"/>
      <c r="TJA422" s="458"/>
      <c r="TJB422" s="458"/>
      <c r="TJC422" s="458"/>
      <c r="TJD422" s="458"/>
      <c r="TJE422" s="458"/>
      <c r="TJF422" s="458"/>
      <c r="TJG422" s="458"/>
      <c r="TJH422" s="458"/>
      <c r="TJI422" s="458"/>
      <c r="TJJ422" s="458"/>
      <c r="TJK422" s="458"/>
      <c r="TJL422" s="458"/>
      <c r="TJM422" s="458"/>
      <c r="TJN422" s="458"/>
      <c r="TJO422" s="458"/>
      <c r="TJP422" s="458"/>
      <c r="TJQ422" s="458"/>
      <c r="TJR422" s="458"/>
      <c r="TJS422" s="458"/>
      <c r="TJT422" s="458"/>
      <c r="TJU422" s="458"/>
      <c r="TJV422" s="458"/>
      <c r="TJW422" s="458"/>
      <c r="TJX422" s="458"/>
      <c r="TJY422" s="458"/>
      <c r="TJZ422" s="458"/>
      <c r="TKA422" s="458"/>
      <c r="TKB422" s="458"/>
      <c r="TKC422" s="458"/>
      <c r="TKD422" s="458"/>
      <c r="TKE422" s="458"/>
      <c r="TKF422" s="458"/>
      <c r="TKG422" s="458"/>
      <c r="TKH422" s="458"/>
      <c r="TKI422" s="458"/>
      <c r="TKJ422" s="458"/>
      <c r="TKK422" s="458"/>
      <c r="TKL422" s="458"/>
      <c r="TKM422" s="458"/>
      <c r="TKN422" s="458"/>
      <c r="TKO422" s="458"/>
      <c r="TKP422" s="458"/>
      <c r="TKQ422" s="458"/>
      <c r="TKR422" s="458"/>
      <c r="TKS422" s="458"/>
      <c r="TKT422" s="458"/>
      <c r="TKU422" s="458"/>
      <c r="TKV422" s="458"/>
      <c r="TKW422" s="458"/>
      <c r="TKX422" s="458"/>
      <c r="TKY422" s="458"/>
      <c r="TKZ422" s="458"/>
      <c r="TLA422" s="458"/>
      <c r="TLB422" s="458"/>
      <c r="TLC422" s="458"/>
      <c r="TLD422" s="458"/>
      <c r="TLE422" s="458"/>
      <c r="TLF422" s="458"/>
      <c r="TLG422" s="458"/>
      <c r="TLH422" s="458"/>
      <c r="TLI422" s="458"/>
      <c r="TLJ422" s="458"/>
      <c r="TLK422" s="458"/>
      <c r="TLL422" s="458"/>
      <c r="TLM422" s="458"/>
      <c r="TLN422" s="458"/>
      <c r="TLO422" s="458"/>
      <c r="TLP422" s="458"/>
      <c r="TLQ422" s="458"/>
      <c r="TLR422" s="458"/>
      <c r="TLS422" s="458"/>
      <c r="TLT422" s="458"/>
      <c r="TLU422" s="458"/>
      <c r="TLV422" s="458"/>
      <c r="TLW422" s="458"/>
      <c r="TLX422" s="458"/>
      <c r="TLY422" s="458"/>
      <c r="TLZ422" s="458"/>
      <c r="TMA422" s="458"/>
      <c r="TMB422" s="458"/>
      <c r="TMC422" s="458"/>
      <c r="TMD422" s="458"/>
      <c r="TME422" s="458"/>
      <c r="TMF422" s="458"/>
      <c r="TMG422" s="458"/>
      <c r="TMH422" s="458"/>
      <c r="TMI422" s="458"/>
      <c r="TMJ422" s="458"/>
      <c r="TMK422" s="458"/>
      <c r="TML422" s="458"/>
      <c r="TMM422" s="458"/>
      <c r="TMN422" s="458"/>
      <c r="TMO422" s="458"/>
      <c r="TMP422" s="458"/>
      <c r="TMQ422" s="458"/>
      <c r="TMR422" s="458"/>
      <c r="TMS422" s="458"/>
      <c r="TMT422" s="458"/>
      <c r="TMU422" s="458"/>
      <c r="TMV422" s="458"/>
      <c r="TMW422" s="458"/>
      <c r="TMX422" s="458"/>
      <c r="TMY422" s="458"/>
      <c r="TMZ422" s="458"/>
      <c r="TNA422" s="458"/>
      <c r="TNB422" s="458"/>
      <c r="TNC422" s="458"/>
      <c r="TND422" s="458"/>
      <c r="TNE422" s="458"/>
      <c r="TNF422" s="458"/>
      <c r="TNG422" s="458"/>
      <c r="TNH422" s="458"/>
      <c r="TNI422" s="458"/>
      <c r="TNJ422" s="458"/>
      <c r="TNK422" s="458"/>
      <c r="TNL422" s="458"/>
      <c r="TNM422" s="458"/>
      <c r="TNN422" s="458"/>
      <c r="TNO422" s="458"/>
      <c r="TNP422" s="458"/>
      <c r="TNQ422" s="458"/>
      <c r="TNR422" s="458"/>
      <c r="TNS422" s="458"/>
      <c r="TNT422" s="458"/>
      <c r="TNU422" s="458"/>
      <c r="TNV422" s="458"/>
      <c r="TNW422" s="458"/>
      <c r="TNX422" s="458"/>
      <c r="TNY422" s="458"/>
      <c r="TNZ422" s="458"/>
      <c r="TOA422" s="458"/>
      <c r="TOB422" s="458"/>
      <c r="TOC422" s="458"/>
      <c r="TOD422" s="458"/>
      <c r="TOE422" s="458"/>
      <c r="TOF422" s="458"/>
      <c r="TOG422" s="458"/>
      <c r="TOH422" s="458"/>
      <c r="TOI422" s="458"/>
      <c r="TOJ422" s="458"/>
      <c r="TOK422" s="458"/>
      <c r="TOL422" s="458"/>
      <c r="TOM422" s="458"/>
      <c r="TON422" s="458"/>
      <c r="TOO422" s="458"/>
      <c r="TOP422" s="458"/>
      <c r="TOQ422" s="458"/>
      <c r="TOR422" s="458"/>
      <c r="TOS422" s="458"/>
      <c r="TOT422" s="458"/>
      <c r="TOU422" s="458"/>
      <c r="TOV422" s="458"/>
      <c r="TOW422" s="458"/>
      <c r="TOX422" s="458"/>
      <c r="TOY422" s="458"/>
      <c r="TOZ422" s="458"/>
      <c r="TPA422" s="458"/>
      <c r="TPB422" s="458"/>
      <c r="TPC422" s="458"/>
      <c r="TPD422" s="458"/>
      <c r="TPE422" s="458"/>
      <c r="TPF422" s="458"/>
      <c r="TPG422" s="458"/>
      <c r="TPH422" s="458"/>
      <c r="TPI422" s="458"/>
      <c r="TPJ422" s="458"/>
      <c r="TPK422" s="458"/>
      <c r="TPL422" s="458"/>
      <c r="TPM422" s="458"/>
      <c r="TPN422" s="458"/>
      <c r="TPO422" s="458"/>
      <c r="TPP422" s="458"/>
      <c r="TPQ422" s="458"/>
      <c r="TPR422" s="458"/>
      <c r="TPS422" s="458"/>
      <c r="TPT422" s="458"/>
      <c r="TPU422" s="458"/>
      <c r="TPV422" s="458"/>
      <c r="TPW422" s="458"/>
      <c r="TPX422" s="458"/>
      <c r="TPY422" s="458"/>
      <c r="TPZ422" s="458"/>
      <c r="TQA422" s="458"/>
      <c r="TQB422" s="458"/>
      <c r="TQC422" s="458"/>
      <c r="TQD422" s="458"/>
      <c r="TQE422" s="458"/>
      <c r="TQF422" s="458"/>
      <c r="TQG422" s="458"/>
      <c r="TQH422" s="458"/>
      <c r="TQI422" s="458"/>
      <c r="TQJ422" s="458"/>
      <c r="TQK422" s="458"/>
      <c r="TQL422" s="458"/>
      <c r="TQM422" s="458"/>
      <c r="TQN422" s="458"/>
      <c r="TQO422" s="458"/>
      <c r="TQP422" s="458"/>
      <c r="TQQ422" s="458"/>
      <c r="TQR422" s="458"/>
      <c r="TQS422" s="458"/>
      <c r="TQT422" s="458"/>
      <c r="TQU422" s="458"/>
      <c r="TQV422" s="458"/>
      <c r="TQW422" s="458"/>
      <c r="TQX422" s="458"/>
      <c r="TQY422" s="458"/>
      <c r="TQZ422" s="458"/>
      <c r="TRA422" s="458"/>
      <c r="TRB422" s="458"/>
      <c r="TRC422" s="458"/>
      <c r="TRD422" s="458"/>
      <c r="TRE422" s="458"/>
      <c r="TRF422" s="458"/>
      <c r="TRG422" s="458"/>
      <c r="TRH422" s="458"/>
      <c r="TRI422" s="458"/>
      <c r="TRJ422" s="458"/>
      <c r="TRK422" s="458"/>
      <c r="TRL422" s="458"/>
      <c r="TRM422" s="458"/>
      <c r="TRN422" s="458"/>
      <c r="TRO422" s="458"/>
      <c r="TRP422" s="458"/>
      <c r="TRQ422" s="458"/>
      <c r="TRR422" s="458"/>
      <c r="TRS422" s="458"/>
      <c r="TRT422" s="458"/>
      <c r="TRU422" s="458"/>
      <c r="TRV422" s="458"/>
      <c r="TRW422" s="458"/>
      <c r="TRX422" s="458"/>
      <c r="TRY422" s="458"/>
      <c r="TRZ422" s="458"/>
      <c r="TSA422" s="458"/>
      <c r="TSB422" s="458"/>
      <c r="TSC422" s="458"/>
      <c r="TSD422" s="458"/>
      <c r="TSE422" s="458"/>
      <c r="TSF422" s="458"/>
      <c r="TSG422" s="458"/>
      <c r="TSH422" s="458"/>
      <c r="TSI422" s="458"/>
      <c r="TSJ422" s="458"/>
      <c r="TSK422" s="458"/>
      <c r="TSL422" s="458"/>
      <c r="TSM422" s="458"/>
      <c r="TSN422" s="458"/>
      <c r="TSO422" s="458"/>
      <c r="TSP422" s="458"/>
      <c r="TSQ422" s="458"/>
      <c r="TSR422" s="458"/>
      <c r="TSS422" s="458"/>
      <c r="TST422" s="458"/>
      <c r="TSU422" s="458"/>
      <c r="TSV422" s="458"/>
      <c r="TSW422" s="458"/>
      <c r="TSX422" s="458"/>
      <c r="TSY422" s="458"/>
      <c r="TSZ422" s="458"/>
      <c r="TTA422" s="458"/>
      <c r="TTB422" s="458"/>
      <c r="TTC422" s="458"/>
      <c r="TTD422" s="458"/>
      <c r="TTE422" s="458"/>
      <c r="TTF422" s="458"/>
      <c r="TTG422" s="458"/>
      <c r="TTH422" s="458"/>
      <c r="TTI422" s="458"/>
      <c r="TTJ422" s="458"/>
      <c r="TTK422" s="458"/>
      <c r="TTL422" s="458"/>
      <c r="TTM422" s="458"/>
      <c r="TTN422" s="458"/>
      <c r="TTO422" s="458"/>
      <c r="TTP422" s="458"/>
      <c r="TTQ422" s="458"/>
      <c r="TTR422" s="458"/>
      <c r="TTS422" s="458"/>
      <c r="TTT422" s="458"/>
      <c r="TTU422" s="458"/>
      <c r="TTV422" s="458"/>
      <c r="TTW422" s="458"/>
      <c r="TTX422" s="458"/>
      <c r="TTY422" s="458"/>
      <c r="TTZ422" s="458"/>
      <c r="TUA422" s="458"/>
      <c r="TUB422" s="458"/>
      <c r="TUC422" s="458"/>
      <c r="TUD422" s="458"/>
      <c r="TUE422" s="458"/>
      <c r="TUF422" s="458"/>
      <c r="TUG422" s="458"/>
      <c r="TUH422" s="458"/>
      <c r="TUI422" s="458"/>
      <c r="TUJ422" s="458"/>
      <c r="TUK422" s="458"/>
      <c r="TUL422" s="458"/>
      <c r="TUM422" s="458"/>
      <c r="TUN422" s="458"/>
      <c r="TUO422" s="458"/>
      <c r="TUP422" s="458"/>
      <c r="TUQ422" s="458"/>
      <c r="TUR422" s="458"/>
      <c r="TUS422" s="458"/>
      <c r="TUT422" s="458"/>
      <c r="TUU422" s="458"/>
      <c r="TUV422" s="458"/>
      <c r="TUW422" s="458"/>
      <c r="TUX422" s="458"/>
      <c r="TUY422" s="458"/>
      <c r="TUZ422" s="458"/>
      <c r="TVA422" s="458"/>
      <c r="TVB422" s="458"/>
      <c r="TVC422" s="458"/>
      <c r="TVD422" s="458"/>
      <c r="TVE422" s="458"/>
      <c r="TVF422" s="458"/>
      <c r="TVG422" s="458"/>
      <c r="TVH422" s="458"/>
      <c r="TVI422" s="458"/>
      <c r="TVJ422" s="458"/>
      <c r="TVK422" s="458"/>
      <c r="TVL422" s="458"/>
      <c r="TVM422" s="458"/>
      <c r="TVN422" s="458"/>
      <c r="TVO422" s="458"/>
      <c r="TVP422" s="458"/>
      <c r="TVQ422" s="458"/>
      <c r="TVR422" s="458"/>
      <c r="TVS422" s="458"/>
      <c r="TVT422" s="458"/>
      <c r="TVU422" s="458"/>
      <c r="TVV422" s="458"/>
      <c r="TVW422" s="458"/>
      <c r="TVX422" s="458"/>
      <c r="TVY422" s="458"/>
      <c r="TVZ422" s="458"/>
      <c r="TWA422" s="458"/>
      <c r="TWB422" s="458"/>
      <c r="TWC422" s="458"/>
      <c r="TWD422" s="458"/>
      <c r="TWE422" s="458"/>
      <c r="TWF422" s="458"/>
      <c r="TWG422" s="458"/>
      <c r="TWH422" s="458"/>
      <c r="TWI422" s="458"/>
      <c r="TWJ422" s="458"/>
      <c r="TWK422" s="458"/>
      <c r="TWL422" s="458"/>
      <c r="TWM422" s="458"/>
      <c r="TWN422" s="458"/>
      <c r="TWO422" s="458"/>
      <c r="TWP422" s="458"/>
      <c r="TWQ422" s="458"/>
      <c r="TWR422" s="458"/>
      <c r="TWS422" s="458"/>
      <c r="TWT422" s="458"/>
      <c r="TWU422" s="458"/>
      <c r="TWV422" s="458"/>
      <c r="TWW422" s="458"/>
      <c r="TWX422" s="458"/>
      <c r="TWY422" s="458"/>
      <c r="TWZ422" s="458"/>
      <c r="TXA422" s="458"/>
      <c r="TXB422" s="458"/>
      <c r="TXC422" s="458"/>
      <c r="TXD422" s="458"/>
      <c r="TXE422" s="458"/>
      <c r="TXF422" s="458"/>
      <c r="TXG422" s="458"/>
      <c r="TXH422" s="458"/>
      <c r="TXI422" s="458"/>
      <c r="TXJ422" s="458"/>
      <c r="TXK422" s="458"/>
      <c r="TXL422" s="458"/>
      <c r="TXM422" s="458"/>
      <c r="TXN422" s="458"/>
      <c r="TXO422" s="458"/>
      <c r="TXP422" s="458"/>
      <c r="TXQ422" s="458"/>
      <c r="TXR422" s="458"/>
      <c r="TXS422" s="458"/>
      <c r="TXT422" s="458"/>
      <c r="TXU422" s="458"/>
      <c r="TXV422" s="458"/>
      <c r="TXW422" s="458"/>
      <c r="TXX422" s="458"/>
      <c r="TXY422" s="458"/>
      <c r="TXZ422" s="458"/>
      <c r="TYA422" s="458"/>
      <c r="TYB422" s="458"/>
      <c r="TYC422" s="458"/>
      <c r="TYD422" s="458"/>
      <c r="TYE422" s="458"/>
      <c r="TYF422" s="458"/>
      <c r="TYG422" s="458"/>
      <c r="TYH422" s="458"/>
      <c r="TYI422" s="458"/>
      <c r="TYJ422" s="458"/>
      <c r="TYK422" s="458"/>
      <c r="TYL422" s="458"/>
      <c r="TYM422" s="458"/>
      <c r="TYN422" s="458"/>
      <c r="TYO422" s="458"/>
      <c r="TYP422" s="458"/>
      <c r="TYQ422" s="458"/>
      <c r="TYR422" s="458"/>
      <c r="TYS422" s="458"/>
      <c r="TYT422" s="458"/>
      <c r="TYU422" s="458"/>
      <c r="TYV422" s="458"/>
      <c r="TYW422" s="458"/>
      <c r="TYX422" s="458"/>
      <c r="TYY422" s="458"/>
      <c r="TYZ422" s="458"/>
      <c r="TZA422" s="458"/>
      <c r="TZB422" s="458"/>
      <c r="TZC422" s="458"/>
      <c r="TZD422" s="458"/>
      <c r="TZE422" s="458"/>
      <c r="TZF422" s="458"/>
      <c r="TZG422" s="458"/>
      <c r="TZH422" s="458"/>
      <c r="TZI422" s="458"/>
      <c r="TZJ422" s="458"/>
      <c r="TZK422" s="458"/>
      <c r="TZL422" s="458"/>
      <c r="TZM422" s="458"/>
      <c r="TZN422" s="458"/>
      <c r="TZO422" s="458"/>
      <c r="TZP422" s="458"/>
      <c r="TZQ422" s="458"/>
      <c r="TZR422" s="458"/>
      <c r="TZS422" s="458"/>
      <c r="TZT422" s="458"/>
      <c r="TZU422" s="458"/>
      <c r="TZV422" s="458"/>
      <c r="TZW422" s="458"/>
      <c r="TZX422" s="458"/>
      <c r="TZY422" s="458"/>
      <c r="TZZ422" s="458"/>
      <c r="UAA422" s="458"/>
      <c r="UAB422" s="458"/>
      <c r="UAC422" s="458"/>
      <c r="UAD422" s="458"/>
      <c r="UAE422" s="458"/>
      <c r="UAF422" s="458"/>
      <c r="UAG422" s="458"/>
      <c r="UAH422" s="458"/>
      <c r="UAI422" s="458"/>
      <c r="UAJ422" s="458"/>
      <c r="UAK422" s="458"/>
      <c r="UAL422" s="458"/>
      <c r="UAM422" s="458"/>
      <c r="UAN422" s="458"/>
      <c r="UAO422" s="458"/>
      <c r="UAP422" s="458"/>
      <c r="UAQ422" s="458"/>
      <c r="UAR422" s="458"/>
      <c r="UAS422" s="458"/>
      <c r="UAT422" s="458"/>
      <c r="UAU422" s="458"/>
      <c r="UAV422" s="458"/>
      <c r="UAW422" s="458"/>
      <c r="UAX422" s="458"/>
      <c r="UAY422" s="458"/>
      <c r="UAZ422" s="458"/>
      <c r="UBA422" s="458"/>
      <c r="UBB422" s="458"/>
      <c r="UBC422" s="458"/>
      <c r="UBD422" s="458"/>
      <c r="UBE422" s="458"/>
      <c r="UBF422" s="458"/>
      <c r="UBG422" s="458"/>
      <c r="UBH422" s="458"/>
      <c r="UBI422" s="458"/>
      <c r="UBJ422" s="458"/>
      <c r="UBK422" s="458"/>
      <c r="UBL422" s="458"/>
      <c r="UBM422" s="458"/>
      <c r="UBN422" s="458"/>
      <c r="UBO422" s="458"/>
      <c r="UBP422" s="458"/>
      <c r="UBQ422" s="458"/>
      <c r="UBR422" s="458"/>
      <c r="UBS422" s="458"/>
      <c r="UBT422" s="458"/>
      <c r="UBU422" s="458"/>
      <c r="UBV422" s="458"/>
      <c r="UBW422" s="458"/>
      <c r="UBX422" s="458"/>
      <c r="UBY422" s="458"/>
      <c r="UBZ422" s="458"/>
      <c r="UCA422" s="458"/>
      <c r="UCB422" s="458"/>
      <c r="UCC422" s="458"/>
      <c r="UCD422" s="458"/>
      <c r="UCE422" s="458"/>
      <c r="UCF422" s="458"/>
      <c r="UCG422" s="458"/>
      <c r="UCH422" s="458"/>
      <c r="UCI422" s="458"/>
      <c r="UCJ422" s="458"/>
      <c r="UCK422" s="458"/>
      <c r="UCL422" s="458"/>
      <c r="UCM422" s="458"/>
      <c r="UCN422" s="458"/>
      <c r="UCO422" s="458"/>
      <c r="UCP422" s="458"/>
      <c r="UCQ422" s="458"/>
      <c r="UCR422" s="458"/>
      <c r="UCS422" s="458"/>
      <c r="UCT422" s="458"/>
      <c r="UCU422" s="458"/>
      <c r="UCV422" s="458"/>
      <c r="UCW422" s="458"/>
      <c r="UCX422" s="458"/>
      <c r="UCY422" s="458"/>
      <c r="UCZ422" s="458"/>
      <c r="UDA422" s="458"/>
      <c r="UDB422" s="458"/>
      <c r="UDC422" s="458"/>
      <c r="UDD422" s="458"/>
      <c r="UDE422" s="458"/>
      <c r="UDF422" s="458"/>
      <c r="UDG422" s="458"/>
      <c r="UDH422" s="458"/>
      <c r="UDI422" s="458"/>
      <c r="UDJ422" s="458"/>
      <c r="UDK422" s="458"/>
      <c r="UDL422" s="458"/>
      <c r="UDM422" s="458"/>
      <c r="UDN422" s="458"/>
      <c r="UDO422" s="458"/>
      <c r="UDP422" s="458"/>
      <c r="UDQ422" s="458"/>
      <c r="UDR422" s="458"/>
      <c r="UDS422" s="458"/>
      <c r="UDT422" s="458"/>
      <c r="UDU422" s="458"/>
      <c r="UDV422" s="458"/>
      <c r="UDW422" s="458"/>
      <c r="UDX422" s="458"/>
      <c r="UDY422" s="458"/>
      <c r="UDZ422" s="458"/>
      <c r="UEA422" s="458"/>
      <c r="UEB422" s="458"/>
      <c r="UEC422" s="458"/>
      <c r="UED422" s="458"/>
      <c r="UEE422" s="458"/>
      <c r="UEF422" s="458"/>
      <c r="UEG422" s="458"/>
      <c r="UEH422" s="458"/>
      <c r="UEI422" s="458"/>
      <c r="UEJ422" s="458"/>
      <c r="UEK422" s="458"/>
      <c r="UEL422" s="458"/>
      <c r="UEM422" s="458"/>
      <c r="UEN422" s="458"/>
      <c r="UEO422" s="458"/>
      <c r="UEP422" s="458"/>
      <c r="UEQ422" s="458"/>
      <c r="UER422" s="458"/>
      <c r="UES422" s="458"/>
      <c r="UET422" s="458"/>
      <c r="UEU422" s="458"/>
      <c r="UEV422" s="458"/>
      <c r="UEW422" s="458"/>
      <c r="UEX422" s="458"/>
      <c r="UEY422" s="458"/>
      <c r="UEZ422" s="458"/>
      <c r="UFA422" s="458"/>
      <c r="UFB422" s="458"/>
      <c r="UFC422" s="458"/>
      <c r="UFD422" s="458"/>
      <c r="UFE422" s="458"/>
      <c r="UFF422" s="458"/>
      <c r="UFG422" s="458"/>
      <c r="UFH422" s="458"/>
      <c r="UFI422" s="458"/>
      <c r="UFJ422" s="458"/>
      <c r="UFK422" s="458"/>
      <c r="UFL422" s="458"/>
      <c r="UFM422" s="458"/>
      <c r="UFN422" s="458"/>
      <c r="UFO422" s="458"/>
      <c r="UFP422" s="458"/>
      <c r="UFQ422" s="458"/>
      <c r="UFR422" s="458"/>
      <c r="UFS422" s="458"/>
      <c r="UFT422" s="458"/>
      <c r="UFU422" s="458"/>
      <c r="UFV422" s="458"/>
      <c r="UFW422" s="458"/>
      <c r="UFX422" s="458"/>
      <c r="UFY422" s="458"/>
      <c r="UFZ422" s="458"/>
      <c r="UGA422" s="458"/>
      <c r="UGB422" s="458"/>
      <c r="UGC422" s="458"/>
      <c r="UGD422" s="458"/>
      <c r="UGE422" s="458"/>
      <c r="UGF422" s="458"/>
      <c r="UGG422" s="458"/>
      <c r="UGH422" s="458"/>
      <c r="UGI422" s="458"/>
      <c r="UGJ422" s="458"/>
      <c r="UGK422" s="458"/>
      <c r="UGL422" s="458"/>
      <c r="UGM422" s="458"/>
      <c r="UGN422" s="458"/>
      <c r="UGO422" s="458"/>
      <c r="UGP422" s="458"/>
      <c r="UGQ422" s="458"/>
      <c r="UGR422" s="458"/>
      <c r="UGS422" s="458"/>
      <c r="UGT422" s="458"/>
      <c r="UGU422" s="458"/>
      <c r="UGV422" s="458"/>
      <c r="UGW422" s="458"/>
      <c r="UGX422" s="458"/>
      <c r="UGY422" s="458"/>
      <c r="UGZ422" s="458"/>
      <c r="UHA422" s="458"/>
      <c r="UHB422" s="458"/>
      <c r="UHC422" s="458"/>
      <c r="UHD422" s="458"/>
      <c r="UHE422" s="458"/>
      <c r="UHF422" s="458"/>
      <c r="UHG422" s="458"/>
      <c r="UHH422" s="458"/>
      <c r="UHI422" s="458"/>
      <c r="UHJ422" s="458"/>
      <c r="UHK422" s="458"/>
      <c r="UHL422" s="458"/>
      <c r="UHM422" s="458"/>
      <c r="UHN422" s="458"/>
      <c r="UHO422" s="458"/>
      <c r="UHP422" s="458"/>
      <c r="UHQ422" s="458"/>
      <c r="UHR422" s="458"/>
      <c r="UHS422" s="458"/>
      <c r="UHT422" s="458"/>
      <c r="UHU422" s="458"/>
      <c r="UHV422" s="458"/>
      <c r="UHW422" s="458"/>
      <c r="UHX422" s="458"/>
      <c r="UHY422" s="458"/>
      <c r="UHZ422" s="458"/>
      <c r="UIA422" s="458"/>
      <c r="UIB422" s="458"/>
      <c r="UIC422" s="458"/>
      <c r="UID422" s="458"/>
      <c r="UIE422" s="458"/>
      <c r="UIF422" s="458"/>
      <c r="UIG422" s="458"/>
      <c r="UIH422" s="458"/>
      <c r="UII422" s="458"/>
      <c r="UIJ422" s="458"/>
      <c r="UIK422" s="458"/>
      <c r="UIL422" s="458"/>
      <c r="UIM422" s="458"/>
      <c r="UIN422" s="458"/>
      <c r="UIO422" s="458"/>
      <c r="UIP422" s="458"/>
      <c r="UIQ422" s="458"/>
      <c r="UIR422" s="458"/>
      <c r="UIS422" s="458"/>
      <c r="UIT422" s="458"/>
      <c r="UIU422" s="458"/>
      <c r="UIV422" s="458"/>
      <c r="UIW422" s="458"/>
      <c r="UIX422" s="458"/>
      <c r="UIY422" s="458"/>
      <c r="UIZ422" s="458"/>
      <c r="UJA422" s="458"/>
      <c r="UJB422" s="458"/>
      <c r="UJC422" s="458"/>
      <c r="UJD422" s="458"/>
      <c r="UJE422" s="458"/>
      <c r="UJF422" s="458"/>
      <c r="UJG422" s="458"/>
      <c r="UJH422" s="458"/>
      <c r="UJI422" s="458"/>
      <c r="UJJ422" s="458"/>
      <c r="UJK422" s="458"/>
      <c r="UJL422" s="458"/>
      <c r="UJM422" s="458"/>
      <c r="UJN422" s="458"/>
      <c r="UJO422" s="458"/>
      <c r="UJP422" s="458"/>
      <c r="UJQ422" s="458"/>
      <c r="UJR422" s="458"/>
      <c r="UJS422" s="458"/>
      <c r="UJT422" s="458"/>
      <c r="UJU422" s="458"/>
      <c r="UJV422" s="458"/>
      <c r="UJW422" s="458"/>
      <c r="UJX422" s="458"/>
      <c r="UJY422" s="458"/>
      <c r="UJZ422" s="458"/>
      <c r="UKA422" s="458"/>
      <c r="UKB422" s="458"/>
      <c r="UKC422" s="458"/>
      <c r="UKD422" s="458"/>
      <c r="UKE422" s="458"/>
      <c r="UKF422" s="458"/>
      <c r="UKG422" s="458"/>
      <c r="UKH422" s="458"/>
      <c r="UKI422" s="458"/>
      <c r="UKJ422" s="458"/>
      <c r="UKK422" s="458"/>
      <c r="UKL422" s="458"/>
      <c r="UKM422" s="458"/>
      <c r="UKN422" s="458"/>
      <c r="UKO422" s="458"/>
      <c r="UKP422" s="458"/>
      <c r="UKQ422" s="458"/>
      <c r="UKR422" s="458"/>
      <c r="UKS422" s="458"/>
      <c r="UKT422" s="458"/>
      <c r="UKU422" s="458"/>
      <c r="UKV422" s="458"/>
      <c r="UKW422" s="458"/>
      <c r="UKX422" s="458"/>
      <c r="UKY422" s="458"/>
      <c r="UKZ422" s="458"/>
      <c r="ULA422" s="458"/>
      <c r="ULB422" s="458"/>
      <c r="ULC422" s="458"/>
      <c r="ULD422" s="458"/>
      <c r="ULE422" s="458"/>
      <c r="ULF422" s="458"/>
      <c r="ULG422" s="458"/>
      <c r="ULH422" s="458"/>
      <c r="ULI422" s="458"/>
      <c r="ULJ422" s="458"/>
      <c r="ULK422" s="458"/>
      <c r="ULL422" s="458"/>
      <c r="ULM422" s="458"/>
      <c r="ULN422" s="458"/>
      <c r="ULO422" s="458"/>
      <c r="ULP422" s="458"/>
      <c r="ULQ422" s="458"/>
      <c r="ULR422" s="458"/>
      <c r="ULS422" s="458"/>
      <c r="ULT422" s="458"/>
      <c r="ULU422" s="458"/>
      <c r="ULV422" s="458"/>
      <c r="ULW422" s="458"/>
      <c r="ULX422" s="458"/>
      <c r="ULY422" s="458"/>
      <c r="ULZ422" s="458"/>
      <c r="UMA422" s="458"/>
      <c r="UMB422" s="458"/>
      <c r="UMC422" s="458"/>
      <c r="UMD422" s="458"/>
      <c r="UME422" s="458"/>
      <c r="UMF422" s="458"/>
      <c r="UMG422" s="458"/>
      <c r="UMH422" s="458"/>
      <c r="UMI422" s="458"/>
      <c r="UMJ422" s="458"/>
      <c r="UMK422" s="458"/>
      <c r="UML422" s="458"/>
      <c r="UMM422" s="458"/>
      <c r="UMN422" s="458"/>
      <c r="UMO422" s="458"/>
      <c r="UMP422" s="458"/>
      <c r="UMQ422" s="458"/>
      <c r="UMR422" s="458"/>
      <c r="UMS422" s="458"/>
      <c r="UMT422" s="458"/>
      <c r="UMU422" s="458"/>
      <c r="UMV422" s="458"/>
      <c r="UMW422" s="458"/>
      <c r="UMX422" s="458"/>
      <c r="UMY422" s="458"/>
      <c r="UMZ422" s="458"/>
      <c r="UNA422" s="458"/>
      <c r="UNB422" s="458"/>
      <c r="UNC422" s="458"/>
      <c r="UND422" s="458"/>
      <c r="UNE422" s="458"/>
      <c r="UNF422" s="458"/>
      <c r="UNG422" s="458"/>
      <c r="UNH422" s="458"/>
      <c r="UNI422" s="458"/>
      <c r="UNJ422" s="458"/>
      <c r="UNK422" s="458"/>
      <c r="UNL422" s="458"/>
      <c r="UNM422" s="458"/>
      <c r="UNN422" s="458"/>
      <c r="UNO422" s="458"/>
      <c r="UNP422" s="458"/>
      <c r="UNQ422" s="458"/>
      <c r="UNR422" s="458"/>
      <c r="UNS422" s="458"/>
      <c r="UNT422" s="458"/>
      <c r="UNU422" s="458"/>
      <c r="UNV422" s="458"/>
      <c r="UNW422" s="458"/>
      <c r="UNX422" s="458"/>
      <c r="UNY422" s="458"/>
      <c r="UNZ422" s="458"/>
      <c r="UOA422" s="458"/>
      <c r="UOB422" s="458"/>
      <c r="UOC422" s="458"/>
      <c r="UOD422" s="458"/>
      <c r="UOE422" s="458"/>
      <c r="UOF422" s="458"/>
      <c r="UOG422" s="458"/>
      <c r="UOH422" s="458"/>
      <c r="UOI422" s="458"/>
      <c r="UOJ422" s="458"/>
      <c r="UOK422" s="458"/>
      <c r="UOL422" s="458"/>
      <c r="UOM422" s="458"/>
      <c r="UON422" s="458"/>
      <c r="UOO422" s="458"/>
      <c r="UOP422" s="458"/>
      <c r="UOQ422" s="458"/>
      <c r="UOR422" s="458"/>
      <c r="UOS422" s="458"/>
      <c r="UOT422" s="458"/>
      <c r="UOU422" s="458"/>
      <c r="UOV422" s="458"/>
      <c r="UOW422" s="458"/>
      <c r="UOX422" s="458"/>
      <c r="UOY422" s="458"/>
      <c r="UOZ422" s="458"/>
      <c r="UPA422" s="458"/>
      <c r="UPB422" s="458"/>
      <c r="UPC422" s="458"/>
      <c r="UPD422" s="458"/>
      <c r="UPE422" s="458"/>
      <c r="UPF422" s="458"/>
      <c r="UPG422" s="458"/>
      <c r="UPH422" s="458"/>
      <c r="UPI422" s="458"/>
      <c r="UPJ422" s="458"/>
      <c r="UPK422" s="458"/>
      <c r="UPL422" s="458"/>
      <c r="UPM422" s="458"/>
      <c r="UPN422" s="458"/>
      <c r="UPO422" s="458"/>
      <c r="UPP422" s="458"/>
      <c r="UPQ422" s="458"/>
      <c r="UPR422" s="458"/>
      <c r="UPS422" s="458"/>
      <c r="UPT422" s="458"/>
      <c r="UPU422" s="458"/>
      <c r="UPV422" s="458"/>
      <c r="UPW422" s="458"/>
      <c r="UPX422" s="458"/>
      <c r="UPY422" s="458"/>
      <c r="UPZ422" s="458"/>
      <c r="UQA422" s="458"/>
      <c r="UQB422" s="458"/>
      <c r="UQC422" s="458"/>
      <c r="UQD422" s="458"/>
      <c r="UQE422" s="458"/>
      <c r="UQF422" s="458"/>
      <c r="UQG422" s="458"/>
      <c r="UQH422" s="458"/>
      <c r="UQI422" s="458"/>
      <c r="UQJ422" s="458"/>
      <c r="UQK422" s="458"/>
      <c r="UQL422" s="458"/>
      <c r="UQM422" s="458"/>
      <c r="UQN422" s="458"/>
      <c r="UQO422" s="458"/>
      <c r="UQP422" s="458"/>
      <c r="UQQ422" s="458"/>
      <c r="UQR422" s="458"/>
      <c r="UQS422" s="458"/>
      <c r="UQT422" s="458"/>
      <c r="UQU422" s="458"/>
      <c r="UQV422" s="458"/>
      <c r="UQW422" s="458"/>
      <c r="UQX422" s="458"/>
      <c r="UQY422" s="458"/>
      <c r="UQZ422" s="458"/>
      <c r="URA422" s="458"/>
      <c r="URB422" s="458"/>
      <c r="URC422" s="458"/>
      <c r="URD422" s="458"/>
      <c r="URE422" s="458"/>
      <c r="URF422" s="458"/>
      <c r="URG422" s="458"/>
      <c r="URH422" s="458"/>
      <c r="URI422" s="458"/>
      <c r="URJ422" s="458"/>
      <c r="URK422" s="458"/>
      <c r="URL422" s="458"/>
      <c r="URM422" s="458"/>
      <c r="URN422" s="458"/>
      <c r="URO422" s="458"/>
      <c r="URP422" s="458"/>
      <c r="URQ422" s="458"/>
      <c r="URR422" s="458"/>
      <c r="URS422" s="458"/>
      <c r="URT422" s="458"/>
      <c r="URU422" s="458"/>
      <c r="URV422" s="458"/>
      <c r="URW422" s="458"/>
      <c r="URX422" s="458"/>
      <c r="URY422" s="458"/>
      <c r="URZ422" s="458"/>
      <c r="USA422" s="458"/>
      <c r="USB422" s="458"/>
      <c r="USC422" s="458"/>
      <c r="USD422" s="458"/>
      <c r="USE422" s="458"/>
      <c r="USF422" s="458"/>
      <c r="USG422" s="458"/>
      <c r="USH422" s="458"/>
      <c r="USI422" s="458"/>
      <c r="USJ422" s="458"/>
      <c r="USK422" s="458"/>
      <c r="USL422" s="458"/>
      <c r="USM422" s="458"/>
      <c r="USN422" s="458"/>
      <c r="USO422" s="458"/>
      <c r="USP422" s="458"/>
      <c r="USQ422" s="458"/>
      <c r="USR422" s="458"/>
      <c r="USS422" s="458"/>
      <c r="UST422" s="458"/>
      <c r="USU422" s="458"/>
      <c r="USV422" s="458"/>
      <c r="USW422" s="458"/>
      <c r="USX422" s="458"/>
      <c r="USY422" s="458"/>
      <c r="USZ422" s="458"/>
      <c r="UTA422" s="458"/>
      <c r="UTB422" s="458"/>
      <c r="UTC422" s="458"/>
      <c r="UTD422" s="458"/>
      <c r="UTE422" s="458"/>
      <c r="UTF422" s="458"/>
      <c r="UTG422" s="458"/>
      <c r="UTH422" s="458"/>
      <c r="UTI422" s="458"/>
      <c r="UTJ422" s="458"/>
      <c r="UTK422" s="458"/>
      <c r="UTL422" s="458"/>
      <c r="UTM422" s="458"/>
      <c r="UTN422" s="458"/>
      <c r="UTO422" s="458"/>
      <c r="UTP422" s="458"/>
      <c r="UTQ422" s="458"/>
      <c r="UTR422" s="458"/>
      <c r="UTS422" s="458"/>
      <c r="UTT422" s="458"/>
      <c r="UTU422" s="458"/>
      <c r="UTV422" s="458"/>
      <c r="UTW422" s="458"/>
      <c r="UTX422" s="458"/>
      <c r="UTY422" s="458"/>
      <c r="UTZ422" s="458"/>
      <c r="UUA422" s="458"/>
      <c r="UUB422" s="458"/>
      <c r="UUC422" s="458"/>
      <c r="UUD422" s="458"/>
      <c r="UUE422" s="458"/>
      <c r="UUF422" s="458"/>
      <c r="UUG422" s="458"/>
      <c r="UUH422" s="458"/>
      <c r="UUI422" s="458"/>
      <c r="UUJ422" s="458"/>
      <c r="UUK422" s="458"/>
      <c r="UUL422" s="458"/>
      <c r="UUM422" s="458"/>
      <c r="UUN422" s="458"/>
      <c r="UUO422" s="458"/>
      <c r="UUP422" s="458"/>
      <c r="UUQ422" s="458"/>
      <c r="UUR422" s="458"/>
      <c r="UUS422" s="458"/>
      <c r="UUT422" s="458"/>
      <c r="UUU422" s="458"/>
      <c r="UUV422" s="458"/>
      <c r="UUW422" s="458"/>
      <c r="UUX422" s="458"/>
      <c r="UUY422" s="458"/>
      <c r="UUZ422" s="458"/>
      <c r="UVA422" s="458"/>
      <c r="UVB422" s="458"/>
      <c r="UVC422" s="458"/>
      <c r="UVD422" s="458"/>
      <c r="UVE422" s="458"/>
      <c r="UVF422" s="458"/>
      <c r="UVG422" s="458"/>
      <c r="UVH422" s="458"/>
      <c r="UVI422" s="458"/>
      <c r="UVJ422" s="458"/>
      <c r="UVK422" s="458"/>
      <c r="UVL422" s="458"/>
      <c r="UVM422" s="458"/>
      <c r="UVN422" s="458"/>
      <c r="UVO422" s="458"/>
      <c r="UVP422" s="458"/>
      <c r="UVQ422" s="458"/>
      <c r="UVR422" s="458"/>
      <c r="UVS422" s="458"/>
      <c r="UVT422" s="458"/>
      <c r="UVU422" s="458"/>
      <c r="UVV422" s="458"/>
      <c r="UVW422" s="458"/>
      <c r="UVX422" s="458"/>
      <c r="UVY422" s="458"/>
      <c r="UVZ422" s="458"/>
      <c r="UWA422" s="458"/>
      <c r="UWB422" s="458"/>
      <c r="UWC422" s="458"/>
      <c r="UWD422" s="458"/>
      <c r="UWE422" s="458"/>
      <c r="UWF422" s="458"/>
      <c r="UWG422" s="458"/>
      <c r="UWH422" s="458"/>
      <c r="UWI422" s="458"/>
      <c r="UWJ422" s="458"/>
      <c r="UWK422" s="458"/>
      <c r="UWL422" s="458"/>
      <c r="UWM422" s="458"/>
      <c r="UWN422" s="458"/>
      <c r="UWO422" s="458"/>
      <c r="UWP422" s="458"/>
      <c r="UWQ422" s="458"/>
      <c r="UWR422" s="458"/>
      <c r="UWS422" s="458"/>
      <c r="UWT422" s="458"/>
      <c r="UWU422" s="458"/>
      <c r="UWV422" s="458"/>
      <c r="UWW422" s="458"/>
      <c r="UWX422" s="458"/>
      <c r="UWY422" s="458"/>
      <c r="UWZ422" s="458"/>
      <c r="UXA422" s="458"/>
      <c r="UXB422" s="458"/>
      <c r="UXC422" s="458"/>
      <c r="UXD422" s="458"/>
      <c r="UXE422" s="458"/>
      <c r="UXF422" s="458"/>
      <c r="UXG422" s="458"/>
      <c r="UXH422" s="458"/>
      <c r="UXI422" s="458"/>
      <c r="UXJ422" s="458"/>
      <c r="UXK422" s="458"/>
      <c r="UXL422" s="458"/>
      <c r="UXM422" s="458"/>
      <c r="UXN422" s="458"/>
      <c r="UXO422" s="458"/>
      <c r="UXP422" s="458"/>
      <c r="UXQ422" s="458"/>
      <c r="UXR422" s="458"/>
      <c r="UXS422" s="458"/>
      <c r="UXT422" s="458"/>
      <c r="UXU422" s="458"/>
      <c r="UXV422" s="458"/>
      <c r="UXW422" s="458"/>
      <c r="UXX422" s="458"/>
      <c r="UXY422" s="458"/>
      <c r="UXZ422" s="458"/>
      <c r="UYA422" s="458"/>
      <c r="UYB422" s="458"/>
      <c r="UYC422" s="458"/>
      <c r="UYD422" s="458"/>
      <c r="UYE422" s="458"/>
      <c r="UYF422" s="458"/>
      <c r="UYG422" s="458"/>
      <c r="UYH422" s="458"/>
      <c r="UYI422" s="458"/>
      <c r="UYJ422" s="458"/>
      <c r="UYK422" s="458"/>
      <c r="UYL422" s="458"/>
      <c r="UYM422" s="458"/>
      <c r="UYN422" s="458"/>
      <c r="UYO422" s="458"/>
      <c r="UYP422" s="458"/>
      <c r="UYQ422" s="458"/>
      <c r="UYR422" s="458"/>
      <c r="UYS422" s="458"/>
      <c r="UYT422" s="458"/>
      <c r="UYU422" s="458"/>
      <c r="UYV422" s="458"/>
      <c r="UYW422" s="458"/>
      <c r="UYX422" s="458"/>
      <c r="UYY422" s="458"/>
      <c r="UYZ422" s="458"/>
      <c r="UZA422" s="458"/>
      <c r="UZB422" s="458"/>
      <c r="UZC422" s="458"/>
      <c r="UZD422" s="458"/>
      <c r="UZE422" s="458"/>
      <c r="UZF422" s="458"/>
      <c r="UZG422" s="458"/>
      <c r="UZH422" s="458"/>
      <c r="UZI422" s="458"/>
      <c r="UZJ422" s="458"/>
      <c r="UZK422" s="458"/>
      <c r="UZL422" s="458"/>
      <c r="UZM422" s="458"/>
      <c r="UZN422" s="458"/>
      <c r="UZO422" s="458"/>
      <c r="UZP422" s="458"/>
      <c r="UZQ422" s="458"/>
      <c r="UZR422" s="458"/>
      <c r="UZS422" s="458"/>
      <c r="UZT422" s="458"/>
      <c r="UZU422" s="458"/>
      <c r="UZV422" s="458"/>
      <c r="UZW422" s="458"/>
      <c r="UZX422" s="458"/>
      <c r="UZY422" s="458"/>
      <c r="UZZ422" s="458"/>
      <c r="VAA422" s="458"/>
      <c r="VAB422" s="458"/>
      <c r="VAC422" s="458"/>
      <c r="VAD422" s="458"/>
      <c r="VAE422" s="458"/>
      <c r="VAF422" s="458"/>
      <c r="VAG422" s="458"/>
      <c r="VAH422" s="458"/>
      <c r="VAI422" s="458"/>
      <c r="VAJ422" s="458"/>
      <c r="VAK422" s="458"/>
      <c r="VAL422" s="458"/>
      <c r="VAM422" s="458"/>
      <c r="VAN422" s="458"/>
      <c r="VAO422" s="458"/>
      <c r="VAP422" s="458"/>
      <c r="VAQ422" s="458"/>
      <c r="VAR422" s="458"/>
      <c r="VAS422" s="458"/>
      <c r="VAT422" s="458"/>
      <c r="VAU422" s="458"/>
      <c r="VAV422" s="458"/>
      <c r="VAW422" s="458"/>
      <c r="VAX422" s="458"/>
      <c r="VAY422" s="458"/>
      <c r="VAZ422" s="458"/>
      <c r="VBA422" s="458"/>
      <c r="VBB422" s="458"/>
      <c r="VBC422" s="458"/>
      <c r="VBD422" s="458"/>
      <c r="VBE422" s="458"/>
      <c r="VBF422" s="458"/>
      <c r="VBG422" s="458"/>
      <c r="VBH422" s="458"/>
      <c r="VBI422" s="458"/>
      <c r="VBJ422" s="458"/>
      <c r="VBK422" s="458"/>
      <c r="VBL422" s="458"/>
      <c r="VBM422" s="458"/>
      <c r="VBN422" s="458"/>
      <c r="VBO422" s="458"/>
      <c r="VBP422" s="458"/>
      <c r="VBQ422" s="458"/>
      <c r="VBR422" s="458"/>
      <c r="VBS422" s="458"/>
      <c r="VBT422" s="458"/>
      <c r="VBU422" s="458"/>
      <c r="VBV422" s="458"/>
      <c r="VBW422" s="458"/>
      <c r="VBX422" s="458"/>
      <c r="VBY422" s="458"/>
      <c r="VBZ422" s="458"/>
      <c r="VCA422" s="458"/>
      <c r="VCB422" s="458"/>
      <c r="VCC422" s="458"/>
      <c r="VCD422" s="458"/>
      <c r="VCE422" s="458"/>
      <c r="VCF422" s="458"/>
      <c r="VCG422" s="458"/>
      <c r="VCH422" s="458"/>
      <c r="VCI422" s="458"/>
      <c r="VCJ422" s="458"/>
      <c r="VCK422" s="458"/>
      <c r="VCL422" s="458"/>
      <c r="VCM422" s="458"/>
      <c r="VCN422" s="458"/>
      <c r="VCO422" s="458"/>
      <c r="VCP422" s="458"/>
      <c r="VCQ422" s="458"/>
      <c r="VCR422" s="458"/>
      <c r="VCS422" s="458"/>
      <c r="VCT422" s="458"/>
      <c r="VCU422" s="458"/>
      <c r="VCV422" s="458"/>
      <c r="VCW422" s="458"/>
      <c r="VCX422" s="458"/>
      <c r="VCY422" s="458"/>
      <c r="VCZ422" s="458"/>
      <c r="VDA422" s="458"/>
      <c r="VDB422" s="458"/>
      <c r="VDC422" s="458"/>
      <c r="VDD422" s="458"/>
      <c r="VDE422" s="458"/>
      <c r="VDF422" s="458"/>
      <c r="VDG422" s="458"/>
      <c r="VDH422" s="458"/>
      <c r="VDI422" s="458"/>
      <c r="VDJ422" s="458"/>
      <c r="VDK422" s="458"/>
      <c r="VDL422" s="458"/>
      <c r="VDM422" s="458"/>
      <c r="VDN422" s="458"/>
      <c r="VDO422" s="458"/>
      <c r="VDP422" s="458"/>
      <c r="VDQ422" s="458"/>
      <c r="VDR422" s="458"/>
      <c r="VDS422" s="458"/>
      <c r="VDT422" s="458"/>
      <c r="VDU422" s="458"/>
      <c r="VDV422" s="458"/>
      <c r="VDW422" s="458"/>
      <c r="VDX422" s="458"/>
      <c r="VDY422" s="458"/>
      <c r="VDZ422" s="458"/>
      <c r="VEA422" s="458"/>
      <c r="VEB422" s="458"/>
      <c r="VEC422" s="458"/>
      <c r="VED422" s="458"/>
      <c r="VEE422" s="458"/>
      <c r="VEF422" s="458"/>
      <c r="VEG422" s="458"/>
      <c r="VEH422" s="458"/>
      <c r="VEI422" s="458"/>
      <c r="VEJ422" s="458"/>
      <c r="VEK422" s="458"/>
      <c r="VEL422" s="458"/>
      <c r="VEM422" s="458"/>
      <c r="VEN422" s="458"/>
      <c r="VEO422" s="458"/>
      <c r="VEP422" s="458"/>
      <c r="VEQ422" s="458"/>
      <c r="VER422" s="458"/>
      <c r="VES422" s="458"/>
      <c r="VET422" s="458"/>
      <c r="VEU422" s="458"/>
      <c r="VEV422" s="458"/>
      <c r="VEW422" s="458"/>
      <c r="VEX422" s="458"/>
      <c r="VEY422" s="458"/>
      <c r="VEZ422" s="458"/>
      <c r="VFA422" s="458"/>
      <c r="VFB422" s="458"/>
      <c r="VFC422" s="458"/>
      <c r="VFD422" s="458"/>
      <c r="VFE422" s="458"/>
      <c r="VFF422" s="458"/>
      <c r="VFG422" s="458"/>
      <c r="VFH422" s="458"/>
      <c r="VFI422" s="458"/>
      <c r="VFJ422" s="458"/>
      <c r="VFK422" s="458"/>
      <c r="VFL422" s="458"/>
      <c r="VFM422" s="458"/>
      <c r="VFN422" s="458"/>
      <c r="VFO422" s="458"/>
      <c r="VFP422" s="458"/>
      <c r="VFQ422" s="458"/>
      <c r="VFR422" s="458"/>
      <c r="VFS422" s="458"/>
      <c r="VFT422" s="458"/>
      <c r="VFU422" s="458"/>
      <c r="VFV422" s="458"/>
      <c r="VFW422" s="458"/>
      <c r="VFX422" s="458"/>
      <c r="VFY422" s="458"/>
      <c r="VFZ422" s="458"/>
      <c r="VGA422" s="458"/>
      <c r="VGB422" s="458"/>
      <c r="VGC422" s="458"/>
      <c r="VGD422" s="458"/>
      <c r="VGE422" s="458"/>
      <c r="VGF422" s="458"/>
      <c r="VGG422" s="458"/>
      <c r="VGH422" s="458"/>
      <c r="VGI422" s="458"/>
      <c r="VGJ422" s="458"/>
      <c r="VGK422" s="458"/>
      <c r="VGL422" s="458"/>
      <c r="VGM422" s="458"/>
      <c r="VGN422" s="458"/>
      <c r="VGO422" s="458"/>
      <c r="VGP422" s="458"/>
      <c r="VGQ422" s="458"/>
      <c r="VGR422" s="458"/>
      <c r="VGS422" s="458"/>
      <c r="VGT422" s="458"/>
      <c r="VGU422" s="458"/>
      <c r="VGV422" s="458"/>
      <c r="VGW422" s="458"/>
      <c r="VGX422" s="458"/>
      <c r="VGY422" s="458"/>
      <c r="VGZ422" s="458"/>
      <c r="VHA422" s="458"/>
      <c r="VHB422" s="458"/>
      <c r="VHC422" s="458"/>
      <c r="VHD422" s="458"/>
      <c r="VHE422" s="458"/>
      <c r="VHF422" s="458"/>
      <c r="VHG422" s="458"/>
      <c r="VHH422" s="458"/>
      <c r="VHI422" s="458"/>
      <c r="VHJ422" s="458"/>
      <c r="VHK422" s="458"/>
      <c r="VHL422" s="458"/>
      <c r="VHM422" s="458"/>
      <c r="VHN422" s="458"/>
      <c r="VHO422" s="458"/>
      <c r="VHP422" s="458"/>
      <c r="VHQ422" s="458"/>
      <c r="VHR422" s="458"/>
      <c r="VHS422" s="458"/>
      <c r="VHT422" s="458"/>
      <c r="VHU422" s="458"/>
      <c r="VHV422" s="458"/>
      <c r="VHW422" s="458"/>
      <c r="VHX422" s="458"/>
      <c r="VHY422" s="458"/>
      <c r="VHZ422" s="458"/>
      <c r="VIA422" s="458"/>
      <c r="VIB422" s="458"/>
      <c r="VIC422" s="458"/>
      <c r="VID422" s="458"/>
      <c r="VIE422" s="458"/>
      <c r="VIF422" s="458"/>
      <c r="VIG422" s="458"/>
      <c r="VIH422" s="458"/>
      <c r="VII422" s="458"/>
      <c r="VIJ422" s="458"/>
      <c r="VIK422" s="458"/>
      <c r="VIL422" s="458"/>
      <c r="VIM422" s="458"/>
      <c r="VIN422" s="458"/>
      <c r="VIO422" s="458"/>
      <c r="VIP422" s="458"/>
      <c r="VIQ422" s="458"/>
      <c r="VIR422" s="458"/>
      <c r="VIS422" s="458"/>
      <c r="VIT422" s="458"/>
      <c r="VIU422" s="458"/>
      <c r="VIV422" s="458"/>
      <c r="VIW422" s="458"/>
      <c r="VIX422" s="458"/>
      <c r="VIY422" s="458"/>
      <c r="VIZ422" s="458"/>
      <c r="VJA422" s="458"/>
      <c r="VJB422" s="458"/>
      <c r="VJC422" s="458"/>
      <c r="VJD422" s="458"/>
      <c r="VJE422" s="458"/>
      <c r="VJF422" s="458"/>
      <c r="VJG422" s="458"/>
      <c r="VJH422" s="458"/>
      <c r="VJI422" s="458"/>
      <c r="VJJ422" s="458"/>
      <c r="VJK422" s="458"/>
      <c r="VJL422" s="458"/>
      <c r="VJM422" s="458"/>
      <c r="VJN422" s="458"/>
      <c r="VJO422" s="458"/>
      <c r="VJP422" s="458"/>
      <c r="VJQ422" s="458"/>
      <c r="VJR422" s="458"/>
      <c r="VJS422" s="458"/>
      <c r="VJT422" s="458"/>
      <c r="VJU422" s="458"/>
      <c r="VJV422" s="458"/>
      <c r="VJW422" s="458"/>
      <c r="VJX422" s="458"/>
      <c r="VJY422" s="458"/>
      <c r="VJZ422" s="458"/>
      <c r="VKA422" s="458"/>
      <c r="VKB422" s="458"/>
      <c r="VKC422" s="458"/>
      <c r="VKD422" s="458"/>
      <c r="VKE422" s="458"/>
      <c r="VKF422" s="458"/>
      <c r="VKG422" s="458"/>
      <c r="VKH422" s="458"/>
      <c r="VKI422" s="458"/>
      <c r="VKJ422" s="458"/>
      <c r="VKK422" s="458"/>
      <c r="VKL422" s="458"/>
      <c r="VKM422" s="458"/>
      <c r="VKN422" s="458"/>
      <c r="VKO422" s="458"/>
      <c r="VKP422" s="458"/>
      <c r="VKQ422" s="458"/>
      <c r="VKR422" s="458"/>
      <c r="VKS422" s="458"/>
      <c r="VKT422" s="458"/>
      <c r="VKU422" s="458"/>
      <c r="VKV422" s="458"/>
      <c r="VKW422" s="458"/>
      <c r="VKX422" s="458"/>
      <c r="VKY422" s="458"/>
      <c r="VKZ422" s="458"/>
      <c r="VLA422" s="458"/>
      <c r="VLB422" s="458"/>
      <c r="VLC422" s="458"/>
      <c r="VLD422" s="458"/>
      <c r="VLE422" s="458"/>
      <c r="VLF422" s="458"/>
      <c r="VLG422" s="458"/>
      <c r="VLH422" s="458"/>
      <c r="VLI422" s="458"/>
      <c r="VLJ422" s="458"/>
      <c r="VLK422" s="458"/>
      <c r="VLL422" s="458"/>
      <c r="VLM422" s="458"/>
      <c r="VLN422" s="458"/>
      <c r="VLO422" s="458"/>
      <c r="VLP422" s="458"/>
      <c r="VLQ422" s="458"/>
      <c r="VLR422" s="458"/>
      <c r="VLS422" s="458"/>
      <c r="VLT422" s="458"/>
      <c r="VLU422" s="458"/>
      <c r="VLV422" s="458"/>
      <c r="VLW422" s="458"/>
      <c r="VLX422" s="458"/>
      <c r="VLY422" s="458"/>
      <c r="VLZ422" s="458"/>
      <c r="VMA422" s="458"/>
      <c r="VMB422" s="458"/>
      <c r="VMC422" s="458"/>
      <c r="VMD422" s="458"/>
      <c r="VME422" s="458"/>
      <c r="VMF422" s="458"/>
      <c r="VMG422" s="458"/>
      <c r="VMH422" s="458"/>
      <c r="VMI422" s="458"/>
      <c r="VMJ422" s="458"/>
      <c r="VMK422" s="458"/>
      <c r="VML422" s="458"/>
      <c r="VMM422" s="458"/>
      <c r="VMN422" s="458"/>
      <c r="VMO422" s="458"/>
      <c r="VMP422" s="458"/>
      <c r="VMQ422" s="458"/>
      <c r="VMR422" s="458"/>
      <c r="VMS422" s="458"/>
      <c r="VMT422" s="458"/>
      <c r="VMU422" s="458"/>
      <c r="VMV422" s="458"/>
      <c r="VMW422" s="458"/>
      <c r="VMX422" s="458"/>
      <c r="VMY422" s="458"/>
      <c r="VMZ422" s="458"/>
      <c r="VNA422" s="458"/>
      <c r="VNB422" s="458"/>
      <c r="VNC422" s="458"/>
      <c r="VND422" s="458"/>
      <c r="VNE422" s="458"/>
      <c r="VNF422" s="458"/>
      <c r="VNG422" s="458"/>
      <c r="VNH422" s="458"/>
      <c r="VNI422" s="458"/>
      <c r="VNJ422" s="458"/>
      <c r="VNK422" s="458"/>
      <c r="VNL422" s="458"/>
      <c r="VNM422" s="458"/>
      <c r="VNN422" s="458"/>
      <c r="VNO422" s="458"/>
      <c r="VNP422" s="458"/>
      <c r="VNQ422" s="458"/>
      <c r="VNR422" s="458"/>
      <c r="VNS422" s="458"/>
      <c r="VNT422" s="458"/>
      <c r="VNU422" s="458"/>
      <c r="VNV422" s="458"/>
      <c r="VNW422" s="458"/>
      <c r="VNX422" s="458"/>
      <c r="VNY422" s="458"/>
      <c r="VNZ422" s="458"/>
      <c r="VOA422" s="458"/>
      <c r="VOB422" s="458"/>
      <c r="VOC422" s="458"/>
      <c r="VOD422" s="458"/>
      <c r="VOE422" s="458"/>
      <c r="VOF422" s="458"/>
      <c r="VOG422" s="458"/>
      <c r="VOH422" s="458"/>
      <c r="VOI422" s="458"/>
      <c r="VOJ422" s="458"/>
      <c r="VOK422" s="458"/>
      <c r="VOL422" s="458"/>
      <c r="VOM422" s="458"/>
      <c r="VON422" s="458"/>
      <c r="VOO422" s="458"/>
      <c r="VOP422" s="458"/>
      <c r="VOQ422" s="458"/>
      <c r="VOR422" s="458"/>
      <c r="VOS422" s="458"/>
      <c r="VOT422" s="458"/>
      <c r="VOU422" s="458"/>
      <c r="VOV422" s="458"/>
      <c r="VOW422" s="458"/>
      <c r="VOX422" s="458"/>
      <c r="VOY422" s="458"/>
      <c r="VOZ422" s="458"/>
      <c r="VPA422" s="458"/>
      <c r="VPB422" s="458"/>
      <c r="VPC422" s="458"/>
      <c r="VPD422" s="458"/>
      <c r="VPE422" s="458"/>
      <c r="VPF422" s="458"/>
      <c r="VPG422" s="458"/>
      <c r="VPH422" s="458"/>
      <c r="VPI422" s="458"/>
      <c r="VPJ422" s="458"/>
      <c r="VPK422" s="458"/>
      <c r="VPL422" s="458"/>
      <c r="VPM422" s="458"/>
      <c r="VPN422" s="458"/>
      <c r="VPO422" s="458"/>
      <c r="VPP422" s="458"/>
      <c r="VPQ422" s="458"/>
      <c r="VPR422" s="458"/>
      <c r="VPS422" s="458"/>
      <c r="VPT422" s="458"/>
      <c r="VPU422" s="458"/>
      <c r="VPV422" s="458"/>
      <c r="VPW422" s="458"/>
      <c r="VPX422" s="458"/>
      <c r="VPY422" s="458"/>
      <c r="VPZ422" s="458"/>
      <c r="VQA422" s="458"/>
      <c r="VQB422" s="458"/>
      <c r="VQC422" s="458"/>
      <c r="VQD422" s="458"/>
      <c r="VQE422" s="458"/>
      <c r="VQF422" s="458"/>
      <c r="VQG422" s="458"/>
      <c r="VQH422" s="458"/>
      <c r="VQI422" s="458"/>
      <c r="VQJ422" s="458"/>
      <c r="VQK422" s="458"/>
      <c r="VQL422" s="458"/>
      <c r="VQM422" s="458"/>
      <c r="VQN422" s="458"/>
      <c r="VQO422" s="458"/>
      <c r="VQP422" s="458"/>
      <c r="VQQ422" s="458"/>
      <c r="VQR422" s="458"/>
      <c r="VQS422" s="458"/>
      <c r="VQT422" s="458"/>
      <c r="VQU422" s="458"/>
      <c r="VQV422" s="458"/>
      <c r="VQW422" s="458"/>
      <c r="VQX422" s="458"/>
      <c r="VQY422" s="458"/>
      <c r="VQZ422" s="458"/>
      <c r="VRA422" s="458"/>
      <c r="VRB422" s="458"/>
      <c r="VRC422" s="458"/>
      <c r="VRD422" s="458"/>
      <c r="VRE422" s="458"/>
      <c r="VRF422" s="458"/>
      <c r="VRG422" s="458"/>
      <c r="VRH422" s="458"/>
      <c r="VRI422" s="458"/>
      <c r="VRJ422" s="458"/>
      <c r="VRK422" s="458"/>
      <c r="VRL422" s="458"/>
      <c r="VRM422" s="458"/>
      <c r="VRN422" s="458"/>
      <c r="VRO422" s="458"/>
      <c r="VRP422" s="458"/>
      <c r="VRQ422" s="458"/>
      <c r="VRR422" s="458"/>
      <c r="VRS422" s="458"/>
      <c r="VRT422" s="458"/>
      <c r="VRU422" s="458"/>
      <c r="VRV422" s="458"/>
      <c r="VRW422" s="458"/>
      <c r="VRX422" s="458"/>
      <c r="VRY422" s="458"/>
      <c r="VRZ422" s="458"/>
      <c r="VSA422" s="458"/>
      <c r="VSB422" s="458"/>
      <c r="VSC422" s="458"/>
      <c r="VSD422" s="458"/>
      <c r="VSE422" s="458"/>
      <c r="VSF422" s="458"/>
      <c r="VSG422" s="458"/>
      <c r="VSH422" s="458"/>
      <c r="VSI422" s="458"/>
      <c r="VSJ422" s="458"/>
      <c r="VSK422" s="458"/>
      <c r="VSL422" s="458"/>
      <c r="VSM422" s="458"/>
      <c r="VSN422" s="458"/>
      <c r="VSO422" s="458"/>
      <c r="VSP422" s="458"/>
      <c r="VSQ422" s="458"/>
      <c r="VSR422" s="458"/>
      <c r="VSS422" s="458"/>
      <c r="VST422" s="458"/>
      <c r="VSU422" s="458"/>
      <c r="VSV422" s="458"/>
      <c r="VSW422" s="458"/>
      <c r="VSX422" s="458"/>
      <c r="VSY422" s="458"/>
      <c r="VSZ422" s="458"/>
      <c r="VTA422" s="458"/>
      <c r="VTB422" s="458"/>
      <c r="VTC422" s="458"/>
      <c r="VTD422" s="458"/>
      <c r="VTE422" s="458"/>
      <c r="VTF422" s="458"/>
      <c r="VTG422" s="458"/>
      <c r="VTH422" s="458"/>
      <c r="VTI422" s="458"/>
      <c r="VTJ422" s="458"/>
      <c r="VTK422" s="458"/>
      <c r="VTL422" s="458"/>
      <c r="VTM422" s="458"/>
      <c r="VTN422" s="458"/>
      <c r="VTO422" s="458"/>
      <c r="VTP422" s="458"/>
      <c r="VTQ422" s="458"/>
      <c r="VTR422" s="458"/>
      <c r="VTS422" s="458"/>
      <c r="VTT422" s="458"/>
      <c r="VTU422" s="458"/>
      <c r="VTV422" s="458"/>
      <c r="VTW422" s="458"/>
      <c r="VTX422" s="458"/>
      <c r="VTY422" s="458"/>
      <c r="VTZ422" s="458"/>
      <c r="VUA422" s="458"/>
      <c r="VUB422" s="458"/>
      <c r="VUC422" s="458"/>
      <c r="VUD422" s="458"/>
      <c r="VUE422" s="458"/>
      <c r="VUF422" s="458"/>
      <c r="VUG422" s="458"/>
      <c r="VUH422" s="458"/>
      <c r="VUI422" s="458"/>
      <c r="VUJ422" s="458"/>
      <c r="VUK422" s="458"/>
      <c r="VUL422" s="458"/>
      <c r="VUM422" s="458"/>
      <c r="VUN422" s="458"/>
      <c r="VUO422" s="458"/>
      <c r="VUP422" s="458"/>
      <c r="VUQ422" s="458"/>
      <c r="VUR422" s="458"/>
      <c r="VUS422" s="458"/>
      <c r="VUT422" s="458"/>
      <c r="VUU422" s="458"/>
      <c r="VUV422" s="458"/>
      <c r="VUW422" s="458"/>
      <c r="VUX422" s="458"/>
      <c r="VUY422" s="458"/>
      <c r="VUZ422" s="458"/>
      <c r="VVA422" s="458"/>
      <c r="VVB422" s="458"/>
      <c r="VVC422" s="458"/>
      <c r="VVD422" s="458"/>
      <c r="VVE422" s="458"/>
      <c r="VVF422" s="458"/>
      <c r="VVG422" s="458"/>
      <c r="VVH422" s="458"/>
      <c r="VVI422" s="458"/>
      <c r="VVJ422" s="458"/>
      <c r="VVK422" s="458"/>
      <c r="VVL422" s="458"/>
      <c r="VVM422" s="458"/>
      <c r="VVN422" s="458"/>
      <c r="VVO422" s="458"/>
      <c r="VVP422" s="458"/>
      <c r="VVQ422" s="458"/>
      <c r="VVR422" s="458"/>
      <c r="VVS422" s="458"/>
      <c r="VVT422" s="458"/>
      <c r="VVU422" s="458"/>
      <c r="VVV422" s="458"/>
      <c r="VVW422" s="458"/>
      <c r="VVX422" s="458"/>
      <c r="VVY422" s="458"/>
      <c r="VVZ422" s="458"/>
      <c r="VWA422" s="458"/>
      <c r="VWB422" s="458"/>
      <c r="VWC422" s="458"/>
      <c r="VWD422" s="458"/>
      <c r="VWE422" s="458"/>
      <c r="VWF422" s="458"/>
      <c r="VWG422" s="458"/>
      <c r="VWH422" s="458"/>
      <c r="VWI422" s="458"/>
      <c r="VWJ422" s="458"/>
      <c r="VWK422" s="458"/>
      <c r="VWL422" s="458"/>
      <c r="VWM422" s="458"/>
      <c r="VWN422" s="458"/>
      <c r="VWO422" s="458"/>
      <c r="VWP422" s="458"/>
      <c r="VWQ422" s="458"/>
      <c r="VWR422" s="458"/>
      <c r="VWS422" s="458"/>
      <c r="VWT422" s="458"/>
      <c r="VWU422" s="458"/>
      <c r="VWV422" s="458"/>
      <c r="VWW422" s="458"/>
      <c r="VWX422" s="458"/>
      <c r="VWY422" s="458"/>
      <c r="VWZ422" s="458"/>
      <c r="VXA422" s="458"/>
      <c r="VXB422" s="458"/>
      <c r="VXC422" s="458"/>
      <c r="VXD422" s="458"/>
      <c r="VXE422" s="458"/>
      <c r="VXF422" s="458"/>
      <c r="VXG422" s="458"/>
      <c r="VXH422" s="458"/>
      <c r="VXI422" s="458"/>
      <c r="VXJ422" s="458"/>
      <c r="VXK422" s="458"/>
      <c r="VXL422" s="458"/>
      <c r="VXM422" s="458"/>
      <c r="VXN422" s="458"/>
      <c r="VXO422" s="458"/>
      <c r="VXP422" s="458"/>
      <c r="VXQ422" s="458"/>
      <c r="VXR422" s="458"/>
      <c r="VXS422" s="458"/>
      <c r="VXT422" s="458"/>
      <c r="VXU422" s="458"/>
      <c r="VXV422" s="458"/>
      <c r="VXW422" s="458"/>
      <c r="VXX422" s="458"/>
      <c r="VXY422" s="458"/>
      <c r="VXZ422" s="458"/>
      <c r="VYA422" s="458"/>
      <c r="VYB422" s="458"/>
      <c r="VYC422" s="458"/>
      <c r="VYD422" s="458"/>
      <c r="VYE422" s="458"/>
      <c r="VYF422" s="458"/>
      <c r="VYG422" s="458"/>
      <c r="VYH422" s="458"/>
      <c r="VYI422" s="458"/>
      <c r="VYJ422" s="458"/>
      <c r="VYK422" s="458"/>
      <c r="VYL422" s="458"/>
      <c r="VYM422" s="458"/>
      <c r="VYN422" s="458"/>
      <c r="VYO422" s="458"/>
      <c r="VYP422" s="458"/>
      <c r="VYQ422" s="458"/>
      <c r="VYR422" s="458"/>
      <c r="VYS422" s="458"/>
      <c r="VYT422" s="458"/>
      <c r="VYU422" s="458"/>
      <c r="VYV422" s="458"/>
      <c r="VYW422" s="458"/>
      <c r="VYX422" s="458"/>
      <c r="VYY422" s="458"/>
      <c r="VYZ422" s="458"/>
      <c r="VZA422" s="458"/>
      <c r="VZB422" s="458"/>
      <c r="VZC422" s="458"/>
      <c r="VZD422" s="458"/>
      <c r="VZE422" s="458"/>
      <c r="VZF422" s="458"/>
      <c r="VZG422" s="458"/>
      <c r="VZH422" s="458"/>
      <c r="VZI422" s="458"/>
      <c r="VZJ422" s="458"/>
      <c r="VZK422" s="458"/>
      <c r="VZL422" s="458"/>
      <c r="VZM422" s="458"/>
      <c r="VZN422" s="458"/>
      <c r="VZO422" s="458"/>
      <c r="VZP422" s="458"/>
      <c r="VZQ422" s="458"/>
      <c r="VZR422" s="458"/>
      <c r="VZS422" s="458"/>
      <c r="VZT422" s="458"/>
      <c r="VZU422" s="458"/>
      <c r="VZV422" s="458"/>
      <c r="VZW422" s="458"/>
      <c r="VZX422" s="458"/>
      <c r="VZY422" s="458"/>
      <c r="VZZ422" s="458"/>
      <c r="WAA422" s="458"/>
      <c r="WAB422" s="458"/>
      <c r="WAC422" s="458"/>
      <c r="WAD422" s="458"/>
      <c r="WAE422" s="458"/>
      <c r="WAF422" s="458"/>
      <c r="WAG422" s="458"/>
      <c r="WAH422" s="458"/>
      <c r="WAI422" s="458"/>
      <c r="WAJ422" s="458"/>
      <c r="WAK422" s="458"/>
      <c r="WAL422" s="458"/>
      <c r="WAM422" s="458"/>
      <c r="WAN422" s="458"/>
      <c r="WAO422" s="458"/>
      <c r="WAP422" s="458"/>
      <c r="WAQ422" s="458"/>
      <c r="WAR422" s="458"/>
      <c r="WAS422" s="458"/>
      <c r="WAT422" s="458"/>
      <c r="WAU422" s="458"/>
      <c r="WAV422" s="458"/>
      <c r="WAW422" s="458"/>
      <c r="WAX422" s="458"/>
      <c r="WAY422" s="458"/>
      <c r="WAZ422" s="458"/>
      <c r="WBA422" s="458"/>
      <c r="WBB422" s="458"/>
      <c r="WBC422" s="458"/>
      <c r="WBD422" s="458"/>
      <c r="WBE422" s="458"/>
      <c r="WBF422" s="458"/>
      <c r="WBG422" s="458"/>
      <c r="WBH422" s="458"/>
      <c r="WBI422" s="458"/>
      <c r="WBJ422" s="458"/>
      <c r="WBK422" s="458"/>
      <c r="WBL422" s="458"/>
      <c r="WBM422" s="458"/>
      <c r="WBN422" s="458"/>
      <c r="WBO422" s="458"/>
      <c r="WBP422" s="458"/>
      <c r="WBQ422" s="458"/>
      <c r="WBR422" s="458"/>
      <c r="WBS422" s="458"/>
      <c r="WBT422" s="458"/>
      <c r="WBU422" s="458"/>
      <c r="WBV422" s="458"/>
      <c r="WBW422" s="458"/>
      <c r="WBX422" s="458"/>
      <c r="WBY422" s="458"/>
      <c r="WBZ422" s="458"/>
      <c r="WCA422" s="458"/>
      <c r="WCB422" s="458"/>
      <c r="WCC422" s="458"/>
      <c r="WCD422" s="458"/>
      <c r="WCE422" s="458"/>
      <c r="WCF422" s="458"/>
      <c r="WCG422" s="458"/>
      <c r="WCH422" s="458"/>
      <c r="WCI422" s="458"/>
      <c r="WCJ422" s="458"/>
      <c r="WCK422" s="458"/>
      <c r="WCL422" s="458"/>
      <c r="WCM422" s="458"/>
      <c r="WCN422" s="458"/>
      <c r="WCO422" s="458"/>
      <c r="WCP422" s="458"/>
      <c r="WCQ422" s="458"/>
      <c r="WCR422" s="458"/>
      <c r="WCS422" s="458"/>
      <c r="WCT422" s="458"/>
      <c r="WCU422" s="458"/>
      <c r="WCV422" s="458"/>
      <c r="WCW422" s="458"/>
      <c r="WCX422" s="458"/>
      <c r="WCY422" s="458"/>
      <c r="WCZ422" s="458"/>
      <c r="WDA422" s="458"/>
      <c r="WDB422" s="458"/>
      <c r="WDC422" s="458"/>
      <c r="WDD422" s="458"/>
      <c r="WDE422" s="458"/>
      <c r="WDF422" s="458"/>
      <c r="WDG422" s="458"/>
      <c r="WDH422" s="458"/>
      <c r="WDI422" s="458"/>
      <c r="WDJ422" s="458"/>
      <c r="WDK422" s="458"/>
      <c r="WDL422" s="458"/>
      <c r="WDM422" s="458"/>
      <c r="WDN422" s="458"/>
      <c r="WDO422" s="458"/>
      <c r="WDP422" s="458"/>
      <c r="WDQ422" s="458"/>
      <c r="WDR422" s="458"/>
      <c r="WDS422" s="458"/>
      <c r="WDT422" s="458"/>
      <c r="WDU422" s="458"/>
      <c r="WDV422" s="458"/>
      <c r="WDW422" s="458"/>
      <c r="WDX422" s="458"/>
      <c r="WDY422" s="458"/>
      <c r="WDZ422" s="458"/>
      <c r="WEA422" s="458"/>
      <c r="WEB422" s="458"/>
      <c r="WEC422" s="458"/>
      <c r="WED422" s="458"/>
      <c r="WEE422" s="458"/>
      <c r="WEF422" s="458"/>
      <c r="WEG422" s="458"/>
      <c r="WEH422" s="458"/>
      <c r="WEI422" s="458"/>
      <c r="WEJ422" s="458"/>
      <c r="WEK422" s="458"/>
      <c r="WEL422" s="458"/>
      <c r="WEM422" s="458"/>
      <c r="WEN422" s="458"/>
      <c r="WEO422" s="458"/>
      <c r="WEP422" s="458"/>
      <c r="WEQ422" s="458"/>
      <c r="WER422" s="458"/>
      <c r="WES422" s="458"/>
      <c r="WET422" s="458"/>
      <c r="WEU422" s="458"/>
      <c r="WEV422" s="458"/>
      <c r="WEW422" s="458"/>
      <c r="WEX422" s="458"/>
      <c r="WEY422" s="458"/>
      <c r="WEZ422" s="458"/>
      <c r="WFA422" s="458"/>
      <c r="WFB422" s="458"/>
      <c r="WFC422" s="458"/>
      <c r="WFD422" s="458"/>
      <c r="WFE422" s="458"/>
      <c r="WFF422" s="458"/>
      <c r="WFG422" s="458"/>
      <c r="WFH422" s="458"/>
      <c r="WFI422" s="458"/>
      <c r="WFJ422" s="458"/>
      <c r="WFK422" s="458"/>
      <c r="WFL422" s="458"/>
      <c r="WFM422" s="458"/>
      <c r="WFN422" s="458"/>
      <c r="WFO422" s="458"/>
      <c r="WFP422" s="458"/>
      <c r="WFQ422" s="458"/>
      <c r="WFR422" s="458"/>
      <c r="WFS422" s="458"/>
      <c r="WFT422" s="458"/>
      <c r="WFU422" s="458"/>
      <c r="WFV422" s="458"/>
      <c r="WFW422" s="458"/>
      <c r="WFX422" s="458"/>
      <c r="WFY422" s="458"/>
      <c r="WFZ422" s="458"/>
      <c r="WGA422" s="458"/>
      <c r="WGB422" s="458"/>
      <c r="WGC422" s="458"/>
      <c r="WGD422" s="458"/>
      <c r="WGE422" s="458"/>
      <c r="WGF422" s="458"/>
      <c r="WGG422" s="458"/>
      <c r="WGH422" s="458"/>
      <c r="WGI422" s="458"/>
      <c r="WGJ422" s="458"/>
      <c r="WGK422" s="458"/>
      <c r="WGL422" s="458"/>
      <c r="WGM422" s="458"/>
      <c r="WGN422" s="458"/>
      <c r="WGO422" s="458"/>
      <c r="WGP422" s="458"/>
      <c r="WGQ422" s="458"/>
      <c r="WGR422" s="458"/>
      <c r="WGS422" s="458"/>
      <c r="WGT422" s="458"/>
      <c r="WGU422" s="458"/>
      <c r="WGV422" s="458"/>
      <c r="WGW422" s="458"/>
      <c r="WGX422" s="458"/>
      <c r="WGY422" s="458"/>
      <c r="WGZ422" s="458"/>
      <c r="WHA422" s="458"/>
      <c r="WHB422" s="458"/>
      <c r="WHC422" s="458"/>
      <c r="WHD422" s="458"/>
      <c r="WHE422" s="458"/>
      <c r="WHF422" s="458"/>
      <c r="WHG422" s="458"/>
      <c r="WHH422" s="458"/>
      <c r="WHI422" s="458"/>
      <c r="WHJ422" s="458"/>
      <c r="WHK422" s="458"/>
      <c r="WHL422" s="458"/>
      <c r="WHM422" s="458"/>
      <c r="WHN422" s="458"/>
      <c r="WHO422" s="458"/>
      <c r="WHP422" s="458"/>
      <c r="WHQ422" s="458"/>
      <c r="WHR422" s="458"/>
      <c r="WHS422" s="458"/>
      <c r="WHT422" s="458"/>
      <c r="WHU422" s="458"/>
      <c r="WHV422" s="458"/>
      <c r="WHW422" s="458"/>
      <c r="WHX422" s="458"/>
      <c r="WHY422" s="458"/>
      <c r="WHZ422" s="458"/>
      <c r="WIA422" s="458"/>
      <c r="WIB422" s="458"/>
      <c r="WIC422" s="458"/>
      <c r="WID422" s="458"/>
      <c r="WIE422" s="458"/>
      <c r="WIF422" s="458"/>
      <c r="WIG422" s="458"/>
      <c r="WIH422" s="458"/>
      <c r="WII422" s="458"/>
      <c r="WIJ422" s="458"/>
      <c r="WIK422" s="458"/>
      <c r="WIL422" s="458"/>
      <c r="WIM422" s="458"/>
      <c r="WIN422" s="458"/>
      <c r="WIO422" s="458"/>
      <c r="WIP422" s="458"/>
      <c r="WIQ422" s="458"/>
      <c r="WIR422" s="458"/>
      <c r="WIS422" s="458"/>
      <c r="WIT422" s="458"/>
      <c r="WIU422" s="458"/>
      <c r="WIV422" s="458"/>
      <c r="WIW422" s="458"/>
      <c r="WIX422" s="458"/>
      <c r="WIY422" s="458"/>
      <c r="WIZ422" s="458"/>
      <c r="WJA422" s="458"/>
      <c r="WJB422" s="458"/>
      <c r="WJC422" s="458"/>
      <c r="WJD422" s="458"/>
      <c r="WJE422" s="458"/>
      <c r="WJF422" s="458"/>
      <c r="WJG422" s="458"/>
      <c r="WJH422" s="458"/>
      <c r="WJI422" s="458"/>
      <c r="WJJ422" s="458"/>
      <c r="WJK422" s="458"/>
      <c r="WJL422" s="458"/>
      <c r="WJM422" s="458"/>
      <c r="WJN422" s="458"/>
      <c r="WJO422" s="458"/>
      <c r="WJP422" s="458"/>
      <c r="WJQ422" s="458"/>
      <c r="WJR422" s="458"/>
      <c r="WJS422" s="458"/>
      <c r="WJT422" s="458"/>
      <c r="WJU422" s="458"/>
      <c r="WJV422" s="458"/>
      <c r="WJW422" s="458"/>
      <c r="WJX422" s="458"/>
      <c r="WJY422" s="458"/>
      <c r="WJZ422" s="458"/>
      <c r="WKA422" s="458"/>
      <c r="WKB422" s="458"/>
      <c r="WKC422" s="458"/>
      <c r="WKD422" s="458"/>
      <c r="WKE422" s="458"/>
      <c r="WKF422" s="458"/>
      <c r="WKG422" s="458"/>
      <c r="WKH422" s="458"/>
      <c r="WKI422" s="458"/>
      <c r="WKJ422" s="458"/>
      <c r="WKK422" s="458"/>
      <c r="WKL422" s="458"/>
      <c r="WKM422" s="458"/>
      <c r="WKN422" s="458"/>
      <c r="WKO422" s="458"/>
      <c r="WKP422" s="458"/>
      <c r="WKQ422" s="458"/>
      <c r="WKR422" s="458"/>
      <c r="WKS422" s="458"/>
      <c r="WKT422" s="458"/>
      <c r="WKU422" s="458"/>
      <c r="WKV422" s="458"/>
      <c r="WKW422" s="458"/>
      <c r="WKX422" s="458"/>
      <c r="WKY422" s="458"/>
      <c r="WKZ422" s="458"/>
      <c r="WLA422" s="458"/>
      <c r="WLB422" s="458"/>
      <c r="WLC422" s="458"/>
      <c r="WLD422" s="458"/>
      <c r="WLE422" s="458"/>
      <c r="WLF422" s="458"/>
      <c r="WLG422" s="458"/>
      <c r="WLH422" s="458"/>
      <c r="WLI422" s="458"/>
      <c r="WLJ422" s="458"/>
      <c r="WLK422" s="458"/>
      <c r="WLL422" s="458"/>
      <c r="WLM422" s="458"/>
      <c r="WLN422" s="458"/>
      <c r="WLO422" s="458"/>
      <c r="WLP422" s="458"/>
      <c r="WLQ422" s="458"/>
      <c r="WLR422" s="458"/>
      <c r="WLS422" s="458"/>
      <c r="WLT422" s="458"/>
      <c r="WLU422" s="458"/>
      <c r="WLV422" s="458"/>
      <c r="WLW422" s="458"/>
      <c r="WLX422" s="458"/>
      <c r="WLY422" s="458"/>
      <c r="WLZ422" s="458"/>
      <c r="WMA422" s="458"/>
      <c r="WMB422" s="458"/>
      <c r="WMC422" s="458"/>
      <c r="WMD422" s="458"/>
      <c r="WME422" s="458"/>
      <c r="WMF422" s="458"/>
      <c r="WMG422" s="458"/>
      <c r="WMH422" s="458"/>
      <c r="WMI422" s="458"/>
      <c r="WMJ422" s="458"/>
      <c r="WMK422" s="458"/>
      <c r="WML422" s="458"/>
      <c r="WMM422" s="458"/>
      <c r="WMN422" s="458"/>
      <c r="WMO422" s="458"/>
      <c r="WMP422" s="458"/>
      <c r="WMQ422" s="458"/>
      <c r="WMR422" s="458"/>
      <c r="WMS422" s="458"/>
      <c r="WMT422" s="458"/>
      <c r="WMU422" s="458"/>
      <c r="WMV422" s="458"/>
      <c r="WMW422" s="458"/>
      <c r="WMX422" s="458"/>
      <c r="WMY422" s="458"/>
      <c r="WMZ422" s="458"/>
      <c r="WNA422" s="458"/>
      <c r="WNB422" s="458"/>
      <c r="WNC422" s="458"/>
      <c r="WND422" s="458"/>
      <c r="WNE422" s="458"/>
      <c r="WNF422" s="458"/>
      <c r="WNG422" s="458"/>
      <c r="WNH422" s="458"/>
      <c r="WNI422" s="458"/>
      <c r="WNJ422" s="458"/>
      <c r="WNK422" s="458"/>
      <c r="WNL422" s="458"/>
      <c r="WNM422" s="458"/>
      <c r="WNN422" s="458"/>
      <c r="WNO422" s="458"/>
      <c r="WNP422" s="458"/>
      <c r="WNQ422" s="458"/>
      <c r="WNR422" s="458"/>
      <c r="WNS422" s="458"/>
      <c r="WNT422" s="458"/>
      <c r="WNU422" s="458"/>
      <c r="WNV422" s="458"/>
      <c r="WNW422" s="458"/>
      <c r="WNX422" s="458"/>
      <c r="WNY422" s="458"/>
      <c r="WNZ422" s="458"/>
      <c r="WOA422" s="458"/>
      <c r="WOB422" s="458"/>
      <c r="WOC422" s="458"/>
      <c r="WOD422" s="458"/>
      <c r="WOE422" s="458"/>
      <c r="WOF422" s="458"/>
      <c r="WOG422" s="458"/>
      <c r="WOH422" s="458"/>
      <c r="WOI422" s="458"/>
      <c r="WOJ422" s="458"/>
      <c r="WOK422" s="458"/>
      <c r="WOL422" s="458"/>
      <c r="WOM422" s="458"/>
      <c r="WON422" s="458"/>
      <c r="WOO422" s="458"/>
      <c r="WOP422" s="458"/>
      <c r="WOQ422" s="458"/>
      <c r="WOR422" s="458"/>
      <c r="WOS422" s="458"/>
      <c r="WOT422" s="458"/>
      <c r="WOU422" s="458"/>
      <c r="WOV422" s="458"/>
      <c r="WOW422" s="458"/>
      <c r="WOX422" s="458"/>
      <c r="WOY422" s="458"/>
      <c r="WOZ422" s="458"/>
      <c r="WPA422" s="458"/>
      <c r="WPB422" s="458"/>
      <c r="WPC422" s="458"/>
      <c r="WPD422" s="458"/>
      <c r="WPE422" s="458"/>
      <c r="WPF422" s="458"/>
      <c r="WPG422" s="458"/>
      <c r="WPH422" s="458"/>
      <c r="WPI422" s="458"/>
      <c r="WPJ422" s="458"/>
      <c r="WPK422" s="458"/>
      <c r="WPL422" s="458"/>
      <c r="WPM422" s="458"/>
      <c r="WPN422" s="458"/>
      <c r="WPO422" s="458"/>
      <c r="WPP422" s="458"/>
      <c r="WPQ422" s="458"/>
      <c r="WPR422" s="458"/>
      <c r="WPS422" s="458"/>
      <c r="WPT422" s="458"/>
      <c r="WPU422" s="458"/>
      <c r="WPV422" s="458"/>
      <c r="WPW422" s="458"/>
      <c r="WPX422" s="458"/>
      <c r="WPY422" s="458"/>
      <c r="WPZ422" s="458"/>
      <c r="WQA422" s="458"/>
      <c r="WQB422" s="458"/>
      <c r="WQC422" s="458"/>
      <c r="WQD422" s="458"/>
      <c r="WQE422" s="458"/>
      <c r="WQF422" s="458"/>
      <c r="WQG422" s="458"/>
      <c r="WQH422" s="458"/>
      <c r="WQI422" s="458"/>
      <c r="WQJ422" s="458"/>
      <c r="WQK422" s="458"/>
      <c r="WQL422" s="458"/>
      <c r="WQM422" s="458"/>
      <c r="WQN422" s="458"/>
      <c r="WQO422" s="458"/>
      <c r="WQP422" s="458"/>
      <c r="WQQ422" s="458"/>
      <c r="WQR422" s="458"/>
      <c r="WQS422" s="458"/>
      <c r="WQT422" s="458"/>
      <c r="WQU422" s="458"/>
      <c r="WQV422" s="458"/>
      <c r="WQW422" s="458"/>
      <c r="WQX422" s="458"/>
      <c r="WQY422" s="458"/>
      <c r="WQZ422" s="458"/>
      <c r="WRA422" s="458"/>
      <c r="WRB422" s="458"/>
      <c r="WRC422" s="458"/>
      <c r="WRD422" s="458"/>
      <c r="WRE422" s="458"/>
      <c r="WRF422" s="458"/>
      <c r="WRG422" s="458"/>
      <c r="WRH422" s="458"/>
      <c r="WRI422" s="458"/>
      <c r="WRJ422" s="458"/>
      <c r="WRK422" s="458"/>
      <c r="WRL422" s="458"/>
      <c r="WRM422" s="458"/>
      <c r="WRN422" s="458"/>
      <c r="WRO422" s="458"/>
      <c r="WRP422" s="458"/>
      <c r="WRQ422" s="458"/>
      <c r="WRR422" s="458"/>
      <c r="WRS422" s="458"/>
      <c r="WRT422" s="458"/>
      <c r="WRU422" s="458"/>
      <c r="WRV422" s="458"/>
      <c r="WRW422" s="458"/>
      <c r="WRX422" s="458"/>
      <c r="WRY422" s="458"/>
      <c r="WRZ422" s="458"/>
      <c r="WSA422" s="458"/>
      <c r="WSB422" s="458"/>
      <c r="WSC422" s="458"/>
      <c r="WSD422" s="458"/>
      <c r="WSE422" s="458"/>
      <c r="WSF422" s="458"/>
      <c r="WSG422" s="458"/>
      <c r="WSH422" s="458"/>
      <c r="WSI422" s="458"/>
      <c r="WSJ422" s="458"/>
      <c r="WSK422" s="458"/>
      <c r="WSL422" s="458"/>
      <c r="WSM422" s="458"/>
      <c r="WSN422" s="458"/>
      <c r="WSO422" s="458"/>
      <c r="WSP422" s="458"/>
      <c r="WSQ422" s="458"/>
      <c r="WSR422" s="458"/>
      <c r="WSS422" s="458"/>
      <c r="WST422" s="458"/>
      <c r="WSU422" s="458"/>
      <c r="WSV422" s="458"/>
      <c r="WSW422" s="458"/>
      <c r="WSX422" s="458"/>
      <c r="WSY422" s="458"/>
      <c r="WSZ422" s="458"/>
      <c r="WTA422" s="458"/>
      <c r="WTB422" s="458"/>
      <c r="WTC422" s="458"/>
      <c r="WTD422" s="458"/>
      <c r="WTE422" s="458"/>
      <c r="WTF422" s="458"/>
      <c r="WTG422" s="458"/>
      <c r="WTH422" s="458"/>
      <c r="WTI422" s="458"/>
      <c r="WTJ422" s="458"/>
      <c r="WTK422" s="458"/>
      <c r="WTL422" s="458"/>
      <c r="WTM422" s="458"/>
      <c r="WTN422" s="458"/>
      <c r="WTO422" s="458"/>
      <c r="WTP422" s="458"/>
      <c r="WTQ422" s="458"/>
      <c r="WTR422" s="458"/>
      <c r="WTS422" s="458"/>
      <c r="WTT422" s="458"/>
      <c r="WTU422" s="458"/>
      <c r="WTV422" s="458"/>
      <c r="WTW422" s="458"/>
      <c r="WTX422" s="458"/>
      <c r="WTY422" s="458"/>
      <c r="WTZ422" s="458"/>
      <c r="WUA422" s="458"/>
      <c r="WUB422" s="458"/>
      <c r="WUC422" s="458"/>
      <c r="WUD422" s="458"/>
      <c r="WUE422" s="458"/>
      <c r="WUF422" s="458"/>
      <c r="WUG422" s="458"/>
      <c r="WUH422" s="458"/>
      <c r="WUI422" s="458"/>
      <c r="WUJ422" s="458"/>
      <c r="WUK422" s="458"/>
      <c r="WUL422" s="458"/>
      <c r="WUM422" s="458"/>
      <c r="WUN422" s="458"/>
      <c r="WUO422" s="458"/>
      <c r="WUP422" s="458"/>
      <c r="WUQ422" s="458"/>
      <c r="WUR422" s="458"/>
      <c r="WUS422" s="458"/>
      <c r="WUT422" s="458"/>
      <c r="WUU422" s="458"/>
      <c r="WUV422" s="458"/>
      <c r="WUW422" s="458"/>
      <c r="WUX422" s="458"/>
      <c r="WUY422" s="458"/>
      <c r="WUZ422" s="458"/>
      <c r="WVA422" s="458"/>
      <c r="WVB422" s="458"/>
      <c r="WVC422" s="458"/>
      <c r="WVD422" s="458"/>
      <c r="WVE422" s="458"/>
      <c r="WVF422" s="458"/>
      <c r="WVG422" s="458"/>
      <c r="WVH422" s="458"/>
      <c r="WVI422" s="458"/>
      <c r="WVJ422" s="458"/>
      <c r="WVK422" s="458"/>
      <c r="WVL422" s="458"/>
      <c r="WVM422" s="458"/>
      <c r="WVN422" s="458"/>
      <c r="WVO422" s="458"/>
      <c r="WVP422" s="458"/>
      <c r="WVQ422" s="458"/>
      <c r="WVR422" s="458"/>
      <c r="WVS422" s="458"/>
      <c r="WVT422" s="458"/>
      <c r="WVU422" s="458"/>
      <c r="WVV422" s="458"/>
      <c r="WVW422" s="458"/>
      <c r="WVX422" s="458"/>
      <c r="WVY422" s="458"/>
      <c r="WVZ422" s="458"/>
      <c r="WWA422" s="458"/>
      <c r="WWB422" s="458"/>
      <c r="WWC422" s="458"/>
      <c r="WWD422" s="458"/>
      <c r="WWE422" s="458"/>
      <c r="WWF422" s="458"/>
      <c r="WWG422" s="458"/>
      <c r="WWH422" s="458"/>
      <c r="WWI422" s="458"/>
      <c r="WWJ422" s="458"/>
      <c r="WWK422" s="458"/>
      <c r="WWL422" s="458"/>
      <c r="WWM422" s="458"/>
      <c r="WWN422" s="458"/>
      <c r="WWO422" s="458"/>
      <c r="WWP422" s="458"/>
      <c r="WWQ422" s="458"/>
      <c r="WWR422" s="458"/>
      <c r="WWS422" s="458"/>
      <c r="WWT422" s="458"/>
      <c r="WWU422" s="458"/>
      <c r="WWV422" s="458"/>
      <c r="WWW422" s="458"/>
      <c r="WWX422" s="458"/>
      <c r="WWY422" s="458"/>
      <c r="WWZ422" s="458"/>
      <c r="WXA422" s="458"/>
      <c r="WXB422" s="458"/>
      <c r="WXC422" s="458"/>
      <c r="WXD422" s="458"/>
      <c r="WXE422" s="458"/>
      <c r="WXF422" s="458"/>
      <c r="WXG422" s="458"/>
      <c r="WXH422" s="458"/>
      <c r="WXI422" s="458"/>
      <c r="WXJ422" s="458"/>
      <c r="WXK422" s="458"/>
      <c r="WXL422" s="458"/>
      <c r="WXM422" s="458"/>
      <c r="WXN422" s="458"/>
      <c r="WXO422" s="458"/>
      <c r="WXP422" s="458"/>
      <c r="WXQ422" s="458"/>
      <c r="WXR422" s="458"/>
      <c r="WXS422" s="458"/>
      <c r="WXT422" s="458"/>
      <c r="WXU422" s="458"/>
      <c r="WXV422" s="458"/>
      <c r="WXW422" s="458"/>
      <c r="WXX422" s="458"/>
      <c r="WXY422" s="458"/>
      <c r="WXZ422" s="458"/>
      <c r="WYA422" s="458"/>
      <c r="WYB422" s="458"/>
      <c r="WYC422" s="458"/>
      <c r="WYD422" s="458"/>
      <c r="WYE422" s="458"/>
      <c r="WYF422" s="458"/>
      <c r="WYG422" s="458"/>
      <c r="WYH422" s="458"/>
      <c r="WYI422" s="458"/>
      <c r="WYJ422" s="458"/>
      <c r="WYK422" s="458"/>
      <c r="WYL422" s="458"/>
      <c r="WYM422" s="458"/>
      <c r="WYN422" s="458"/>
      <c r="WYO422" s="458"/>
      <c r="WYP422" s="458"/>
      <c r="WYQ422" s="458"/>
      <c r="WYR422" s="458"/>
      <c r="WYS422" s="458"/>
      <c r="WYT422" s="458"/>
      <c r="WYU422" s="458"/>
      <c r="WYV422" s="458"/>
      <c r="WYW422" s="458"/>
      <c r="WYX422" s="458"/>
      <c r="WYY422" s="458"/>
      <c r="WYZ422" s="458"/>
      <c r="WZA422" s="458"/>
      <c r="WZB422" s="458"/>
      <c r="WZC422" s="458"/>
      <c r="WZD422" s="458"/>
      <c r="WZE422" s="458"/>
      <c r="WZF422" s="458"/>
      <c r="WZG422" s="458"/>
      <c r="WZH422" s="458"/>
      <c r="WZI422" s="458"/>
      <c r="WZJ422" s="458"/>
      <c r="WZK422" s="458"/>
      <c r="WZL422" s="458"/>
      <c r="WZM422" s="458"/>
      <c r="WZN422" s="458"/>
      <c r="WZO422" s="458"/>
      <c r="WZP422" s="458"/>
      <c r="WZQ422" s="458"/>
      <c r="WZR422" s="458"/>
      <c r="WZS422" s="458"/>
      <c r="WZT422" s="458"/>
      <c r="WZU422" s="458"/>
      <c r="WZV422" s="458"/>
      <c r="WZW422" s="458"/>
      <c r="WZX422" s="458"/>
      <c r="WZY422" s="458"/>
      <c r="WZZ422" s="458"/>
      <c r="XAA422" s="458"/>
      <c r="XAB422" s="458"/>
      <c r="XAC422" s="458"/>
      <c r="XAD422" s="458"/>
      <c r="XAE422" s="458"/>
      <c r="XAF422" s="458"/>
      <c r="XAG422" s="458"/>
      <c r="XAH422" s="458"/>
      <c r="XAI422" s="458"/>
      <c r="XAJ422" s="458"/>
      <c r="XAK422" s="458"/>
      <c r="XAL422" s="458"/>
      <c r="XAM422" s="458"/>
      <c r="XAN422" s="458"/>
      <c r="XAO422" s="458"/>
      <c r="XAP422" s="458"/>
      <c r="XAQ422" s="458"/>
      <c r="XAR422" s="458"/>
      <c r="XAS422" s="458"/>
      <c r="XAT422" s="458"/>
      <c r="XAU422" s="458"/>
      <c r="XAV422" s="458"/>
      <c r="XAW422" s="458"/>
      <c r="XAX422" s="458"/>
      <c r="XAY422" s="458"/>
      <c r="XAZ422" s="458"/>
      <c r="XBA422" s="458"/>
      <c r="XBB422" s="458"/>
      <c r="XBC422" s="458"/>
      <c r="XBD422" s="458"/>
      <c r="XBE422" s="458"/>
      <c r="XBF422" s="458"/>
      <c r="XBG422" s="458"/>
      <c r="XBH422" s="458"/>
      <c r="XBI422" s="458"/>
      <c r="XBJ422" s="458"/>
      <c r="XBK422" s="458"/>
      <c r="XBL422" s="458"/>
      <c r="XBM422" s="458"/>
      <c r="XBN422" s="458"/>
      <c r="XBO422" s="458"/>
      <c r="XBP422" s="458"/>
      <c r="XBQ422" s="458"/>
      <c r="XBR422" s="458"/>
      <c r="XBS422" s="458"/>
      <c r="XBT422" s="458"/>
      <c r="XBU422" s="458"/>
      <c r="XBV422" s="458"/>
      <c r="XBW422" s="458"/>
      <c r="XBX422" s="458"/>
      <c r="XBY422" s="458"/>
      <c r="XBZ422" s="458"/>
      <c r="XCA422" s="458"/>
      <c r="XCB422" s="458"/>
      <c r="XCC422" s="458"/>
      <c r="XCD422" s="458"/>
      <c r="XCE422" s="458"/>
      <c r="XCF422" s="458"/>
      <c r="XCG422" s="458"/>
      <c r="XCH422" s="458"/>
      <c r="XCI422" s="458"/>
      <c r="XCJ422" s="458"/>
      <c r="XCK422" s="458"/>
      <c r="XCL422" s="458"/>
      <c r="XCM422" s="458"/>
      <c r="XCN422" s="458"/>
      <c r="XCO422" s="458"/>
      <c r="XCP422" s="458"/>
      <c r="XCQ422" s="458"/>
      <c r="XCR422" s="458"/>
      <c r="XCS422" s="458"/>
      <c r="XCT422" s="458"/>
      <c r="XCU422" s="458"/>
      <c r="XCV422" s="458"/>
      <c r="XCW422" s="458"/>
      <c r="XCX422" s="458"/>
      <c r="XCY422" s="458"/>
      <c r="XCZ422" s="458"/>
      <c r="XDA422" s="458"/>
      <c r="XDB422" s="458"/>
      <c r="XDC422" s="458"/>
      <c r="XDD422" s="458"/>
      <c r="XDE422" s="458"/>
      <c r="XDF422" s="458"/>
      <c r="XDG422" s="458"/>
      <c r="XDH422" s="458"/>
      <c r="XDI422" s="458"/>
      <c r="XDJ422" s="458"/>
      <c r="XDK422" s="458"/>
      <c r="XDL422" s="458"/>
      <c r="XDM422" s="458"/>
      <c r="XDN422" s="458"/>
      <c r="XDO422" s="458"/>
      <c r="XDP422" s="458"/>
      <c r="XDQ422" s="458"/>
      <c r="XDR422" s="458"/>
      <c r="XDS422" s="458"/>
      <c r="XDT422" s="458"/>
      <c r="XDU422" s="458"/>
      <c r="XDV422" s="458"/>
      <c r="XDW422" s="458"/>
      <c r="XDX422" s="458"/>
      <c r="XDY422" s="458"/>
      <c r="XDZ422" s="458"/>
      <c r="XEA422" s="458"/>
      <c r="XEB422" s="458"/>
      <c r="XEC422" s="458"/>
      <c r="XED422" s="458"/>
      <c r="XEE422" s="458"/>
      <c r="XEF422" s="458"/>
      <c r="XEG422" s="458"/>
      <c r="XEH422" s="458"/>
      <c r="XEI422" s="458"/>
      <c r="XEJ422" s="458"/>
      <c r="XEK422" s="458"/>
      <c r="XEL422" s="488"/>
    </row>
    <row r="423" spans="1:16366" s="468" customFormat="1" ht="15" customHeight="1" x14ac:dyDescent="0.3">
      <c r="A423" s="460">
        <v>112</v>
      </c>
      <c r="B423" s="460" t="s">
        <v>624</v>
      </c>
      <c r="C423" s="460" t="s">
        <v>845</v>
      </c>
      <c r="D423" s="460" t="s">
        <v>644</v>
      </c>
      <c r="E423" s="460">
        <v>593</v>
      </c>
      <c r="F423" s="465">
        <v>65</v>
      </c>
      <c r="G423" s="460">
        <v>71</v>
      </c>
      <c r="H423" s="460">
        <v>248</v>
      </c>
      <c r="I423" s="460">
        <f>SUM(H423:H425)</f>
        <v>248</v>
      </c>
      <c r="J423" s="460">
        <f>SUM(E423:E425)</f>
        <v>667</v>
      </c>
      <c r="K423" s="506" t="s">
        <v>859</v>
      </c>
      <c r="L423" s="497" t="s">
        <v>860</v>
      </c>
      <c r="M423" s="498"/>
      <c r="N423" s="496"/>
      <c r="O423" s="496"/>
      <c r="P423" s="496"/>
      <c r="Q423" s="496"/>
      <c r="R423" s="496"/>
      <c r="S423" s="496"/>
      <c r="T423" s="496"/>
      <c r="U423" s="496"/>
      <c r="V423" s="496"/>
      <c r="W423" s="496"/>
      <c r="X423" s="496"/>
      <c r="Y423" s="460"/>
      <c r="Z423" s="496"/>
      <c r="AA423" s="496"/>
      <c r="AB423" s="496"/>
      <c r="AC423" s="496"/>
      <c r="AD423" s="496"/>
      <c r="AE423" s="496"/>
      <c r="AF423" s="496"/>
      <c r="AG423" s="496"/>
      <c r="AH423" s="496"/>
      <c r="AI423" s="496"/>
      <c r="AJ423" s="496"/>
      <c r="AK423" s="496"/>
      <c r="AL423" s="496"/>
      <c r="AM423" s="496"/>
      <c r="AN423" s="496"/>
      <c r="AO423" s="496"/>
      <c r="AP423" s="496"/>
      <c r="AQ423" s="496"/>
      <c r="AR423" s="496"/>
      <c r="AS423" s="496"/>
      <c r="AT423" s="496"/>
      <c r="AU423" s="496"/>
      <c r="AV423" s="496"/>
      <c r="AW423" s="496"/>
      <c r="AX423" s="496"/>
      <c r="AY423" s="496"/>
      <c r="AZ423" s="496"/>
      <c r="BA423" s="496"/>
      <c r="BB423" s="496"/>
      <c r="BC423" s="496"/>
      <c r="BD423" s="496"/>
      <c r="BE423" s="496"/>
      <c r="BF423" s="496"/>
      <c r="BG423" s="496"/>
      <c r="BH423" s="496"/>
      <c r="BI423" s="496"/>
      <c r="BJ423" s="496"/>
      <c r="BK423" s="496"/>
      <c r="BL423" s="496"/>
      <c r="BM423" s="496"/>
      <c r="BN423" s="496"/>
      <c r="BO423" s="496"/>
      <c r="BP423" s="496"/>
      <c r="BQ423" s="496"/>
      <c r="BR423" s="496"/>
      <c r="BS423" s="496"/>
      <c r="BT423" s="496"/>
      <c r="BU423" s="496"/>
      <c r="BV423" s="496"/>
      <c r="BW423" s="496"/>
      <c r="BX423" s="496"/>
      <c r="BY423" s="496"/>
      <c r="BZ423" s="496"/>
      <c r="CA423" s="496"/>
      <c r="CB423" s="496"/>
      <c r="CC423" s="496"/>
      <c r="CD423" s="496"/>
      <c r="CE423" s="496"/>
      <c r="CF423" s="496"/>
      <c r="CG423" s="496"/>
      <c r="CH423" s="458"/>
      <c r="CI423" s="458"/>
      <c r="CJ423" s="458"/>
    </row>
    <row r="424" spans="1:16366" ht="15" customHeight="1" x14ac:dyDescent="0.3">
      <c r="A424" s="460">
        <v>238</v>
      </c>
      <c r="B424" s="460" t="s">
        <v>977</v>
      </c>
      <c r="C424" s="460" t="s">
        <v>1032</v>
      </c>
      <c r="D424" s="460" t="s">
        <v>1036</v>
      </c>
      <c r="E424" s="460">
        <v>10</v>
      </c>
      <c r="F424" s="467"/>
      <c r="K424" s="458" t="s">
        <v>859</v>
      </c>
      <c r="L424" s="458" t="s">
        <v>860</v>
      </c>
      <c r="X424" s="483"/>
      <c r="Y424" s="502"/>
    </row>
    <row r="425" spans="1:16366" ht="15" customHeight="1" x14ac:dyDescent="0.3">
      <c r="A425" s="460">
        <v>367</v>
      </c>
      <c r="B425" s="460" t="s">
        <v>1129</v>
      </c>
      <c r="C425" s="460" t="s">
        <v>1130</v>
      </c>
      <c r="D425" s="460" t="s">
        <v>1180</v>
      </c>
      <c r="E425" s="460">
        <v>64</v>
      </c>
      <c r="K425" s="458" t="s">
        <v>859</v>
      </c>
      <c r="L425" s="458" t="s">
        <v>860</v>
      </c>
      <c r="X425" s="483"/>
    </row>
    <row r="426" spans="1:16366" ht="15" customHeight="1" x14ac:dyDescent="0.3">
      <c r="A426" s="460">
        <v>116</v>
      </c>
      <c r="B426" s="460" t="s">
        <v>624</v>
      </c>
      <c r="C426" s="460" t="s">
        <v>845</v>
      </c>
      <c r="D426" s="460" t="s">
        <v>655</v>
      </c>
      <c r="E426" s="460">
        <v>552</v>
      </c>
      <c r="F426" s="465">
        <v>60</v>
      </c>
      <c r="G426" s="460">
        <v>67</v>
      </c>
      <c r="H426" s="460">
        <v>231</v>
      </c>
      <c r="I426" s="460">
        <f>SUM(H426:H428)</f>
        <v>231</v>
      </c>
      <c r="J426" s="460">
        <f>SUM(E426:E428)</f>
        <v>626</v>
      </c>
      <c r="K426" s="458" t="s">
        <v>865</v>
      </c>
      <c r="L426" s="458" t="s">
        <v>672</v>
      </c>
      <c r="N426" s="512"/>
      <c r="O426" s="512"/>
      <c r="X426" s="483"/>
      <c r="Y426" s="502"/>
      <c r="Z426" s="502"/>
      <c r="AA426" s="503"/>
      <c r="AB426" s="503"/>
      <c r="AC426" s="503"/>
      <c r="AD426" s="503"/>
      <c r="AE426" s="502"/>
      <c r="BS426" s="515"/>
      <c r="BT426" s="515"/>
      <c r="BU426" s="523"/>
      <c r="BV426" s="523"/>
      <c r="BW426" s="523"/>
      <c r="BX426" s="523"/>
      <c r="BY426" s="523"/>
      <c r="CA426" s="515"/>
      <c r="CD426" s="515"/>
      <c r="CE426" s="523"/>
      <c r="CF426" s="523"/>
      <c r="CG426" s="515"/>
    </row>
    <row r="427" spans="1:16366" ht="15" customHeight="1" x14ac:dyDescent="0.3">
      <c r="A427" s="460">
        <v>323</v>
      </c>
      <c r="B427" s="460" t="s">
        <v>977</v>
      </c>
      <c r="C427" s="460" t="s">
        <v>1032</v>
      </c>
      <c r="D427" s="460" t="s">
        <v>1122</v>
      </c>
      <c r="E427" s="460">
        <v>10</v>
      </c>
      <c r="F427" s="467"/>
      <c r="K427" s="458" t="s">
        <v>865</v>
      </c>
      <c r="L427" s="458" t="s">
        <v>672</v>
      </c>
      <c r="X427" s="483"/>
    </row>
    <row r="428" spans="1:16366" ht="15" customHeight="1" x14ac:dyDescent="0.3">
      <c r="A428" s="460">
        <v>430</v>
      </c>
      <c r="B428" s="460" t="s">
        <v>1129</v>
      </c>
      <c r="C428" s="460" t="s">
        <v>1130</v>
      </c>
      <c r="D428" s="460" t="s">
        <v>1254</v>
      </c>
      <c r="E428" s="460">
        <v>64</v>
      </c>
      <c r="K428" s="458" t="s">
        <v>865</v>
      </c>
      <c r="L428" s="458" t="s">
        <v>672</v>
      </c>
      <c r="X428" s="483"/>
    </row>
    <row r="429" spans="1:16366" ht="15" customHeight="1" x14ac:dyDescent="0.3">
      <c r="A429" s="460">
        <v>53</v>
      </c>
      <c r="B429" s="460" t="s">
        <v>624</v>
      </c>
      <c r="C429" s="460" t="s">
        <v>753</v>
      </c>
      <c r="D429" s="460" t="s">
        <v>678</v>
      </c>
      <c r="E429" s="460">
        <v>615</v>
      </c>
      <c r="F429" s="465">
        <v>63</v>
      </c>
      <c r="G429" s="460">
        <v>68</v>
      </c>
      <c r="H429" s="460">
        <v>497</v>
      </c>
      <c r="I429" s="460">
        <f>SUM(H429:H431)</f>
        <v>497</v>
      </c>
      <c r="J429" s="460">
        <f>SUM(E429:E431)</f>
        <v>689</v>
      </c>
      <c r="K429" s="458" t="s">
        <v>764</v>
      </c>
      <c r="L429" s="458" t="s">
        <v>765</v>
      </c>
      <c r="T429" s="512"/>
      <c r="X429" s="483"/>
      <c r="Y429" s="502"/>
      <c r="Z429" s="502"/>
      <c r="AA429" s="503"/>
      <c r="AB429" s="503"/>
      <c r="AC429" s="503"/>
      <c r="AD429" s="503"/>
      <c r="AE429" s="513"/>
      <c r="AH429" s="512"/>
      <c r="AI429" s="512"/>
      <c r="AJ429" s="512"/>
      <c r="AK429" s="512"/>
      <c r="AQ429" s="512"/>
      <c r="AR429" s="512"/>
      <c r="AS429" s="512"/>
      <c r="BH429" s="512"/>
      <c r="BM429" s="517"/>
      <c r="BS429" s="517"/>
      <c r="BT429" s="515"/>
      <c r="BV429" s="517"/>
      <c r="BW429" s="517"/>
      <c r="BX429" s="517"/>
      <c r="BY429" s="517"/>
      <c r="CE429" s="523"/>
      <c r="CF429" s="523"/>
      <c r="CG429" s="523"/>
    </row>
    <row r="430" spans="1:16366" ht="15" customHeight="1" x14ac:dyDescent="0.3">
      <c r="A430" s="460">
        <v>300</v>
      </c>
      <c r="B430" s="460" t="s">
        <v>977</v>
      </c>
      <c r="C430" s="460" t="s">
        <v>1010</v>
      </c>
      <c r="D430" s="460" t="s">
        <v>1099</v>
      </c>
      <c r="E430" s="460">
        <v>10</v>
      </c>
      <c r="F430" s="467"/>
      <c r="K430" s="458" t="s">
        <v>764</v>
      </c>
      <c r="L430" s="458" t="s">
        <v>765</v>
      </c>
      <c r="X430" s="483"/>
      <c r="Y430" s="502"/>
    </row>
    <row r="431" spans="1:16366" ht="15" customHeight="1" x14ac:dyDescent="0.3">
      <c r="A431" s="460">
        <v>353</v>
      </c>
      <c r="B431" s="460" t="s">
        <v>1129</v>
      </c>
      <c r="C431" s="460" t="s">
        <v>1130</v>
      </c>
      <c r="D431" s="460" t="s">
        <v>1162</v>
      </c>
      <c r="E431" s="460">
        <v>64</v>
      </c>
      <c r="K431" s="458" t="s">
        <v>764</v>
      </c>
      <c r="L431" s="458" t="s">
        <v>765</v>
      </c>
      <c r="X431" s="483"/>
    </row>
    <row r="432" spans="1:16366" ht="15" customHeight="1" x14ac:dyDescent="0.3">
      <c r="A432" s="460">
        <v>155</v>
      </c>
      <c r="B432" s="460" t="s">
        <v>906</v>
      </c>
      <c r="C432" s="460" t="s">
        <v>907</v>
      </c>
      <c r="D432" s="460" t="s">
        <v>930</v>
      </c>
      <c r="E432" s="460">
        <v>139</v>
      </c>
      <c r="F432" s="465">
        <v>16</v>
      </c>
      <c r="G432" s="460">
        <v>13</v>
      </c>
      <c r="I432" s="460">
        <f>SUM(H432)</f>
        <v>0</v>
      </c>
      <c r="J432" s="460">
        <f>SUM(E432)</f>
        <v>139</v>
      </c>
      <c r="K432" s="499" t="s">
        <v>931</v>
      </c>
      <c r="L432" s="497"/>
      <c r="M432" s="498"/>
      <c r="O432" s="496"/>
      <c r="P432" s="496"/>
      <c r="Q432" s="496"/>
      <c r="R432" s="496"/>
      <c r="S432" s="496"/>
      <c r="T432" s="535"/>
      <c r="U432" s="496"/>
      <c r="V432" s="496"/>
      <c r="W432" s="496"/>
      <c r="X432" s="496"/>
      <c r="Z432" s="496"/>
      <c r="AA432" s="496"/>
      <c r="AB432" s="496"/>
      <c r="AC432" s="496"/>
      <c r="AD432" s="496"/>
      <c r="AE432" s="496"/>
      <c r="AF432" s="496"/>
      <c r="AG432" s="496"/>
      <c r="AH432" s="496"/>
      <c r="AI432" s="496"/>
      <c r="AJ432" s="496"/>
      <c r="AK432" s="496"/>
      <c r="AL432" s="496"/>
      <c r="AM432" s="496"/>
      <c r="AN432" s="496"/>
      <c r="AO432" s="496"/>
      <c r="AP432" s="496"/>
      <c r="AQ432" s="496"/>
      <c r="AR432" s="496"/>
      <c r="AS432" s="496"/>
      <c r="AT432" s="496"/>
      <c r="AU432" s="496"/>
      <c r="AV432" s="496"/>
      <c r="AW432" s="496"/>
      <c r="AX432" s="496"/>
      <c r="AY432" s="496"/>
      <c r="AZ432" s="496"/>
      <c r="BA432" s="496"/>
      <c r="BB432" s="496"/>
      <c r="BC432" s="496"/>
      <c r="BD432" s="496"/>
      <c r="BE432" s="496"/>
      <c r="BF432" s="496"/>
      <c r="BG432" s="496"/>
      <c r="BH432" s="496"/>
      <c r="BI432" s="496"/>
      <c r="BJ432" s="496"/>
      <c r="BK432" s="496"/>
      <c r="BL432" s="496"/>
      <c r="BM432" s="496"/>
      <c r="BN432" s="496"/>
      <c r="BO432" s="496"/>
      <c r="BP432" s="496"/>
      <c r="BQ432" s="496"/>
      <c r="BR432" s="496"/>
      <c r="BS432" s="496"/>
      <c r="BT432" s="496"/>
      <c r="BU432" s="496"/>
      <c r="BV432" s="496"/>
      <c r="BW432" s="496"/>
      <c r="BX432" s="496"/>
      <c r="BY432" s="496"/>
      <c r="BZ432" s="496"/>
      <c r="CA432" s="496"/>
      <c r="CB432" s="496"/>
      <c r="CC432" s="496"/>
      <c r="CD432" s="496"/>
      <c r="CE432" s="496"/>
      <c r="CF432" s="496"/>
      <c r="CG432" s="496"/>
    </row>
    <row r="433" spans="1:85" ht="15" customHeight="1" x14ac:dyDescent="0.3">
      <c r="A433" s="460">
        <v>17</v>
      </c>
      <c r="B433" s="460" t="s">
        <v>624</v>
      </c>
      <c r="C433" s="460" t="s">
        <v>625</v>
      </c>
      <c r="D433" s="460" t="s">
        <v>673</v>
      </c>
      <c r="E433" s="460">
        <v>559</v>
      </c>
      <c r="F433" s="465">
        <v>62</v>
      </c>
      <c r="G433" s="460">
        <v>68</v>
      </c>
      <c r="H433" s="460">
        <v>170</v>
      </c>
      <c r="I433" s="460">
        <f>SUM(H433:H436)</f>
        <v>170</v>
      </c>
      <c r="J433" s="460">
        <f>SUM(E433:E436)</f>
        <v>697</v>
      </c>
      <c r="K433" s="458" t="s">
        <v>674</v>
      </c>
      <c r="T433" s="512"/>
      <c r="X433" s="483"/>
      <c r="Y433" s="503"/>
      <c r="Z433" s="502"/>
      <c r="AA433" s="503"/>
      <c r="AB433" s="503"/>
      <c r="AC433" s="503"/>
      <c r="AD433" s="503"/>
      <c r="AE433" s="502"/>
      <c r="BT433" s="515"/>
      <c r="BW433" s="523"/>
      <c r="BY433" s="523"/>
      <c r="CB433" s="515"/>
      <c r="CC433" s="515"/>
      <c r="CD433" s="515"/>
    </row>
    <row r="434" spans="1:85" ht="15" customHeight="1" x14ac:dyDescent="0.3">
      <c r="A434" s="460">
        <v>200</v>
      </c>
      <c r="B434" s="460" t="s">
        <v>977</v>
      </c>
      <c r="C434" s="460" t="s">
        <v>978</v>
      </c>
      <c r="D434" s="460" t="s">
        <v>994</v>
      </c>
      <c r="E434" s="460">
        <v>10</v>
      </c>
      <c r="F434" s="467"/>
      <c r="K434" s="458" t="s">
        <v>674</v>
      </c>
      <c r="X434" s="483"/>
    </row>
    <row r="435" spans="1:85" ht="15" customHeight="1" x14ac:dyDescent="0.3">
      <c r="A435" s="460">
        <v>393</v>
      </c>
      <c r="B435" s="460" t="s">
        <v>1129</v>
      </c>
      <c r="C435" s="460" t="s">
        <v>1130</v>
      </c>
      <c r="D435" s="460" t="s">
        <v>1210</v>
      </c>
      <c r="E435" s="460">
        <v>64</v>
      </c>
      <c r="K435" s="458" t="s">
        <v>674</v>
      </c>
      <c r="X435" s="483"/>
    </row>
    <row r="436" spans="1:85" ht="15" customHeight="1" x14ac:dyDescent="0.3">
      <c r="A436" s="460">
        <v>394</v>
      </c>
      <c r="B436" s="460" t="s">
        <v>1129</v>
      </c>
      <c r="C436" s="460" t="s">
        <v>1130</v>
      </c>
      <c r="D436" s="460" t="s">
        <v>1211</v>
      </c>
      <c r="E436" s="460">
        <v>64</v>
      </c>
      <c r="K436" s="458" t="s">
        <v>674</v>
      </c>
      <c r="X436" s="483"/>
      <c r="Y436" s="502"/>
    </row>
    <row r="437" spans="1:85" ht="15" customHeight="1" x14ac:dyDescent="0.3">
      <c r="A437" s="460">
        <v>142</v>
      </c>
      <c r="B437" s="460" t="s">
        <v>624</v>
      </c>
      <c r="C437" s="460" t="s">
        <v>901</v>
      </c>
      <c r="D437" s="460" t="s">
        <v>626</v>
      </c>
      <c r="E437" s="460">
        <v>832</v>
      </c>
      <c r="F437" s="465">
        <v>92</v>
      </c>
      <c r="G437" s="460">
        <v>96</v>
      </c>
      <c r="H437" s="460">
        <v>1995</v>
      </c>
      <c r="I437" s="460">
        <f>SUM(H437:H439)</f>
        <v>1995</v>
      </c>
      <c r="J437" s="460">
        <f>SUM(E437:E439)</f>
        <v>906</v>
      </c>
      <c r="K437" s="458" t="s">
        <v>902</v>
      </c>
      <c r="L437" s="458" t="s">
        <v>836</v>
      </c>
      <c r="N437" s="512"/>
      <c r="O437" s="512"/>
      <c r="T437" s="512"/>
      <c r="X437" s="483"/>
      <c r="Y437" s="502"/>
      <c r="Z437" s="502"/>
      <c r="AA437" s="503"/>
      <c r="AB437" s="503"/>
      <c r="AC437" s="503"/>
      <c r="AD437" s="503"/>
      <c r="AE437" s="502"/>
      <c r="BF437" s="512"/>
      <c r="BG437" s="512"/>
      <c r="BH437" s="512"/>
      <c r="BI437" s="512"/>
      <c r="BQ437" s="517"/>
      <c r="BR437" s="517"/>
      <c r="BS437" s="517"/>
      <c r="BT437" s="515"/>
      <c r="BU437" s="523"/>
      <c r="BV437" s="523"/>
      <c r="BW437" s="523"/>
      <c r="BX437" s="523"/>
      <c r="BY437" s="517"/>
      <c r="CA437" s="517"/>
      <c r="CB437" s="517"/>
      <c r="CC437" s="517"/>
      <c r="CD437" s="517"/>
      <c r="CE437" s="517"/>
      <c r="CF437" s="517"/>
      <c r="CG437" s="517"/>
    </row>
    <row r="438" spans="1:85" ht="15" customHeight="1" x14ac:dyDescent="0.3">
      <c r="A438" s="460">
        <v>242</v>
      </c>
      <c r="B438" s="460" t="s">
        <v>977</v>
      </c>
      <c r="C438" s="460" t="s">
        <v>1032</v>
      </c>
      <c r="D438" s="460" t="s">
        <v>1040</v>
      </c>
      <c r="E438" s="460">
        <v>10</v>
      </c>
      <c r="F438" s="467"/>
      <c r="K438" s="458" t="s">
        <v>902</v>
      </c>
      <c r="L438" s="458" t="s">
        <v>836</v>
      </c>
      <c r="X438" s="483"/>
    </row>
    <row r="439" spans="1:85" ht="15" customHeight="1" x14ac:dyDescent="0.3">
      <c r="A439" s="460">
        <v>338</v>
      </c>
      <c r="B439" s="460" t="s">
        <v>1129</v>
      </c>
      <c r="C439" s="460" t="s">
        <v>1130</v>
      </c>
      <c r="D439" s="460" t="s">
        <v>1142</v>
      </c>
      <c r="E439" s="460">
        <v>64</v>
      </c>
      <c r="K439" s="458" t="s">
        <v>902</v>
      </c>
      <c r="L439" s="458" t="s">
        <v>836</v>
      </c>
      <c r="X439" s="483"/>
      <c r="Y439" s="542"/>
    </row>
    <row r="440" spans="1:85" ht="15" customHeight="1" x14ac:dyDescent="0.3">
      <c r="A440" s="460">
        <v>483</v>
      </c>
      <c r="B440" s="460" t="s">
        <v>1129</v>
      </c>
      <c r="C440" s="460" t="s">
        <v>1130</v>
      </c>
      <c r="D440" s="460" t="s">
        <v>1315</v>
      </c>
      <c r="E440" s="460">
        <v>30</v>
      </c>
      <c r="F440" s="467"/>
      <c r="I440" s="460">
        <f>SUM(H440:H441)</f>
        <v>0</v>
      </c>
      <c r="J440" s="460">
        <f>SUM(E440:E441)</f>
        <v>60</v>
      </c>
      <c r="K440" s="499" t="s">
        <v>1316</v>
      </c>
      <c r="L440" s="497" t="s">
        <v>1317</v>
      </c>
      <c r="M440" s="498"/>
      <c r="O440" s="496"/>
      <c r="P440" s="496"/>
      <c r="Q440" s="496"/>
      <c r="R440" s="496"/>
      <c r="S440" s="496"/>
      <c r="T440" s="535"/>
      <c r="U440" s="496"/>
      <c r="V440" s="496"/>
      <c r="W440" s="496"/>
      <c r="X440" s="496"/>
      <c r="Z440" s="496"/>
      <c r="AA440" s="496"/>
      <c r="AB440" s="496"/>
      <c r="AC440" s="496"/>
      <c r="AD440" s="496"/>
      <c r="AE440" s="496"/>
      <c r="AF440" s="496"/>
      <c r="AG440" s="496"/>
      <c r="AH440" s="496"/>
      <c r="AI440" s="496"/>
      <c r="AJ440" s="496"/>
      <c r="AK440" s="496"/>
      <c r="AL440" s="496"/>
      <c r="AM440" s="496"/>
      <c r="AN440" s="496"/>
      <c r="AO440" s="496"/>
      <c r="AP440" s="496"/>
      <c r="AQ440" s="496"/>
      <c r="AR440" s="496"/>
      <c r="AS440" s="496"/>
      <c r="AT440" s="496"/>
      <c r="AU440" s="496"/>
      <c r="AV440" s="496"/>
      <c r="AW440" s="496"/>
      <c r="AX440" s="496"/>
      <c r="AY440" s="496"/>
      <c r="AZ440" s="496"/>
      <c r="BA440" s="496"/>
      <c r="BB440" s="496"/>
      <c r="BC440" s="496"/>
      <c r="BD440" s="496"/>
      <c r="BE440" s="496"/>
      <c r="BF440" s="496"/>
      <c r="BG440" s="496"/>
      <c r="BH440" s="496"/>
      <c r="BI440" s="496"/>
      <c r="BJ440" s="496"/>
      <c r="BK440" s="496"/>
      <c r="BL440" s="496"/>
      <c r="BM440" s="496"/>
      <c r="BN440" s="496"/>
      <c r="BO440" s="496"/>
      <c r="BP440" s="496"/>
      <c r="BQ440" s="496"/>
      <c r="BR440" s="496"/>
      <c r="BS440" s="496"/>
      <c r="BT440" s="496"/>
      <c r="BU440" s="496"/>
      <c r="BV440" s="496"/>
      <c r="BW440" s="496"/>
      <c r="BX440" s="496"/>
      <c r="BY440" s="496"/>
      <c r="BZ440" s="496"/>
      <c r="CA440" s="496"/>
      <c r="CB440" s="496"/>
      <c r="CC440" s="496"/>
      <c r="CD440" s="496"/>
      <c r="CE440" s="496"/>
      <c r="CF440" s="496"/>
      <c r="CG440" s="496"/>
    </row>
    <row r="441" spans="1:85" ht="15" customHeight="1" x14ac:dyDescent="0.3">
      <c r="A441" s="460">
        <v>484</v>
      </c>
      <c r="B441" s="460" t="s">
        <v>1129</v>
      </c>
      <c r="C441" s="460" t="s">
        <v>1130</v>
      </c>
      <c r="D441" s="460" t="s">
        <v>1318</v>
      </c>
      <c r="E441" s="460">
        <v>30</v>
      </c>
      <c r="F441" s="467"/>
      <c r="K441" s="458" t="s">
        <v>1316</v>
      </c>
      <c r="L441" s="458" t="s">
        <v>1317</v>
      </c>
      <c r="X441" s="483"/>
    </row>
    <row r="442" spans="1:85" ht="15" customHeight="1" x14ac:dyDescent="0.3">
      <c r="A442" s="460">
        <v>164</v>
      </c>
      <c r="B442" s="460" t="s">
        <v>942</v>
      </c>
      <c r="C442" s="460" t="s">
        <v>625</v>
      </c>
      <c r="D442" s="460" t="s">
        <v>949</v>
      </c>
      <c r="E442" s="460">
        <v>109</v>
      </c>
      <c r="F442" s="465">
        <v>19</v>
      </c>
      <c r="G442" s="460">
        <v>14</v>
      </c>
      <c r="H442" s="460">
        <v>0</v>
      </c>
      <c r="I442" s="460">
        <f>SUM(H442:H444)</f>
        <v>0</v>
      </c>
      <c r="J442" s="460">
        <f>SUM(E442:E444)</f>
        <v>309</v>
      </c>
      <c r="K442" s="499" t="s">
        <v>950</v>
      </c>
      <c r="L442" s="497" t="s">
        <v>951</v>
      </c>
      <c r="M442" s="498"/>
      <c r="O442" s="496"/>
      <c r="P442" s="496"/>
      <c r="Q442" s="496"/>
      <c r="R442" s="496"/>
      <c r="S442" s="496"/>
      <c r="T442" s="535"/>
      <c r="U442" s="496"/>
      <c r="V442" s="496"/>
      <c r="W442" s="496"/>
      <c r="X442" s="496"/>
      <c r="Y442" s="502"/>
      <c r="Z442" s="496"/>
      <c r="AA442" s="496"/>
      <c r="AB442" s="496"/>
      <c r="AC442" s="496"/>
      <c r="AD442" s="496"/>
      <c r="AE442" s="496"/>
      <c r="AF442" s="496"/>
      <c r="AG442" s="496"/>
      <c r="AH442" s="496"/>
      <c r="AI442" s="496"/>
      <c r="AJ442" s="496"/>
      <c r="AK442" s="496"/>
      <c r="AL442" s="496"/>
      <c r="AM442" s="496"/>
      <c r="AN442" s="496"/>
      <c r="AO442" s="496"/>
      <c r="AP442" s="496"/>
      <c r="AQ442" s="496"/>
      <c r="AR442" s="496"/>
      <c r="AS442" s="496"/>
      <c r="AT442" s="496"/>
      <c r="AU442" s="496"/>
      <c r="AV442" s="496"/>
      <c r="AW442" s="496"/>
      <c r="AX442" s="496"/>
      <c r="AY442" s="496"/>
      <c r="AZ442" s="496"/>
      <c r="BA442" s="496"/>
      <c r="BB442" s="496"/>
      <c r="BC442" s="496"/>
      <c r="BD442" s="496"/>
      <c r="BE442" s="496"/>
      <c r="BF442" s="496"/>
      <c r="BG442" s="496"/>
      <c r="BH442" s="496"/>
      <c r="BI442" s="496"/>
      <c r="BJ442" s="496"/>
      <c r="BK442" s="496"/>
      <c r="BL442" s="496"/>
      <c r="BM442" s="496"/>
      <c r="BN442" s="496"/>
      <c r="BO442" s="496"/>
      <c r="BP442" s="496"/>
      <c r="BQ442" s="496"/>
      <c r="BR442" s="496"/>
      <c r="BS442" s="496"/>
      <c r="BT442" s="496"/>
      <c r="BU442" s="496"/>
      <c r="BV442" s="496"/>
      <c r="BW442" s="496"/>
      <c r="BX442" s="496"/>
      <c r="BY442" s="496"/>
      <c r="BZ442" s="496"/>
      <c r="CA442" s="496"/>
      <c r="CB442" s="496"/>
      <c r="CC442" s="496"/>
      <c r="CD442" s="496"/>
      <c r="CE442" s="496"/>
      <c r="CF442" s="496"/>
      <c r="CG442" s="496"/>
    </row>
    <row r="443" spans="1:85" ht="15" customHeight="1" x14ac:dyDescent="0.3">
      <c r="A443" s="460">
        <v>165</v>
      </c>
      <c r="B443" s="460" t="s">
        <v>942</v>
      </c>
      <c r="C443" s="460" t="s">
        <v>625</v>
      </c>
      <c r="D443" s="460" t="s">
        <v>952</v>
      </c>
      <c r="E443" s="460">
        <v>90</v>
      </c>
      <c r="F443" s="465">
        <v>17</v>
      </c>
      <c r="G443" s="460">
        <v>12</v>
      </c>
      <c r="K443" s="458" t="s">
        <v>950</v>
      </c>
      <c r="L443" s="458" t="s">
        <v>951</v>
      </c>
      <c r="X443" s="483"/>
    </row>
    <row r="444" spans="1:85" ht="15" customHeight="1" x14ac:dyDescent="0.3">
      <c r="A444" s="460">
        <v>486</v>
      </c>
      <c r="B444" s="460" t="s">
        <v>942</v>
      </c>
      <c r="C444" s="460" t="s">
        <v>625</v>
      </c>
      <c r="D444" s="460" t="s">
        <v>1319</v>
      </c>
      <c r="E444" s="460">
        <v>110</v>
      </c>
      <c r="F444" s="467"/>
      <c r="G444" s="460">
        <v>16</v>
      </c>
      <c r="K444" s="458" t="s">
        <v>950</v>
      </c>
      <c r="L444" s="458" t="s">
        <v>951</v>
      </c>
      <c r="X444" s="483"/>
    </row>
    <row r="445" spans="1:85" ht="15" customHeight="1" x14ac:dyDescent="0.3">
      <c r="A445" s="460">
        <v>124</v>
      </c>
      <c r="B445" s="460" t="s">
        <v>624</v>
      </c>
      <c r="C445" s="460" t="s">
        <v>845</v>
      </c>
      <c r="D445" s="460" t="s">
        <v>684</v>
      </c>
      <c r="E445" s="460">
        <v>646</v>
      </c>
      <c r="F445" s="465">
        <v>77</v>
      </c>
      <c r="G445" s="460">
        <v>72</v>
      </c>
      <c r="H445" s="460">
        <v>323</v>
      </c>
      <c r="I445" s="460">
        <f>SUM(H445:H447)</f>
        <v>323</v>
      </c>
      <c r="J445" s="460">
        <f>SUM(E445:E447)</f>
        <v>720</v>
      </c>
      <c r="K445" s="458" t="s">
        <v>875</v>
      </c>
      <c r="L445" s="458" t="s">
        <v>780</v>
      </c>
      <c r="Q445" s="515"/>
      <c r="S445" s="512"/>
      <c r="T445" s="512"/>
      <c r="U445" s="512"/>
      <c r="V445" s="512"/>
      <c r="X445" s="483"/>
      <c r="Y445" s="502"/>
      <c r="Z445" s="502"/>
      <c r="AA445" s="503"/>
      <c r="AB445" s="514"/>
      <c r="AC445" s="503"/>
      <c r="AD445" s="503"/>
      <c r="AE445" s="513"/>
      <c r="BJ445" s="517"/>
      <c r="BK445" s="512"/>
      <c r="BL445" s="512"/>
      <c r="BM445" s="517"/>
      <c r="BT445" s="517"/>
      <c r="BU445" s="523"/>
      <c r="BV445" s="523"/>
      <c r="BW445" s="517"/>
      <c r="BX445" s="517"/>
      <c r="BY445" s="517"/>
      <c r="BZ445" s="523"/>
      <c r="CE445" s="523"/>
      <c r="CF445" s="523"/>
      <c r="CG445" s="523"/>
    </row>
    <row r="446" spans="1:85" ht="15" customHeight="1" x14ac:dyDescent="0.3">
      <c r="A446" s="460">
        <v>312</v>
      </c>
      <c r="B446" s="460" t="s">
        <v>977</v>
      </c>
      <c r="C446" s="460" t="s">
        <v>1032</v>
      </c>
      <c r="D446" s="460" t="s">
        <v>1111</v>
      </c>
      <c r="E446" s="460">
        <v>10</v>
      </c>
      <c r="F446" s="467"/>
      <c r="K446" s="458" t="s">
        <v>875</v>
      </c>
      <c r="L446" s="458" t="s">
        <v>780</v>
      </c>
      <c r="X446" s="483"/>
    </row>
    <row r="447" spans="1:85" ht="15" customHeight="1" x14ac:dyDescent="0.3">
      <c r="A447" s="460">
        <v>407</v>
      </c>
      <c r="B447" s="460" t="s">
        <v>1129</v>
      </c>
      <c r="C447" s="460" t="s">
        <v>1130</v>
      </c>
      <c r="D447" s="460" t="s">
        <v>1228</v>
      </c>
      <c r="E447" s="460">
        <v>64</v>
      </c>
      <c r="K447" s="458" t="s">
        <v>875</v>
      </c>
      <c r="L447" s="458" t="s">
        <v>780</v>
      </c>
      <c r="X447" s="483"/>
    </row>
    <row r="448" spans="1:85" ht="15" customHeight="1" x14ac:dyDescent="0.3">
      <c r="A448" s="460">
        <v>73</v>
      </c>
      <c r="B448" s="460" t="s">
        <v>624</v>
      </c>
      <c r="C448" s="460" t="s">
        <v>784</v>
      </c>
      <c r="D448" s="460" t="s">
        <v>652</v>
      </c>
      <c r="E448" s="460">
        <v>726</v>
      </c>
      <c r="F448" s="465">
        <v>77</v>
      </c>
      <c r="G448" s="460">
        <v>84</v>
      </c>
      <c r="H448" s="460">
        <v>281</v>
      </c>
      <c r="I448" s="460">
        <f>SUM(H448:H450)</f>
        <v>281</v>
      </c>
      <c r="J448" s="460">
        <f>SUM(E448:E450)</f>
        <v>800</v>
      </c>
      <c r="K448" s="458" t="s">
        <v>797</v>
      </c>
      <c r="L448" s="458" t="s">
        <v>798</v>
      </c>
      <c r="Q448" s="515"/>
      <c r="T448" s="512"/>
      <c r="X448" s="483"/>
      <c r="Y448" s="503"/>
      <c r="Z448" s="503"/>
      <c r="AA448" s="503"/>
      <c r="AB448" s="503"/>
      <c r="AC448" s="503"/>
      <c r="AD448" s="503"/>
      <c r="AE448" s="502"/>
      <c r="BP448" s="515"/>
      <c r="BQ448" s="515"/>
      <c r="BR448" s="515"/>
      <c r="BS448" s="515"/>
      <c r="CA448" s="515"/>
      <c r="CB448" s="515"/>
      <c r="CC448" s="515"/>
      <c r="CD448" s="515"/>
    </row>
    <row r="449" spans="1:85" ht="15" customHeight="1" x14ac:dyDescent="0.3">
      <c r="A449" s="460">
        <v>271</v>
      </c>
      <c r="B449" s="460" t="s">
        <v>977</v>
      </c>
      <c r="C449" s="460" t="s">
        <v>978</v>
      </c>
      <c r="D449" s="460" t="s">
        <v>1070</v>
      </c>
      <c r="E449" s="460">
        <v>10</v>
      </c>
      <c r="F449" s="467"/>
      <c r="K449" s="458" t="s">
        <v>797</v>
      </c>
      <c r="L449" s="458" t="s">
        <v>798</v>
      </c>
      <c r="X449" s="483"/>
    </row>
    <row r="450" spans="1:85" ht="15" customHeight="1" x14ac:dyDescent="0.3">
      <c r="A450" s="460">
        <v>457</v>
      </c>
      <c r="B450" s="460" t="s">
        <v>1129</v>
      </c>
      <c r="C450" s="460" t="s">
        <v>1130</v>
      </c>
      <c r="D450" s="460" t="s">
        <v>1288</v>
      </c>
      <c r="E450" s="460">
        <v>64</v>
      </c>
      <c r="K450" s="458" t="s">
        <v>797</v>
      </c>
      <c r="L450" s="458" t="s">
        <v>798</v>
      </c>
      <c r="X450" s="483"/>
    </row>
    <row r="451" spans="1:85" ht="15" customHeight="1" x14ac:dyDescent="0.3">
      <c r="A451" s="460">
        <v>371</v>
      </c>
      <c r="B451" s="460" t="s">
        <v>1129</v>
      </c>
      <c r="C451" s="460" t="s">
        <v>1130</v>
      </c>
      <c r="D451" s="460" t="s">
        <v>1184</v>
      </c>
      <c r="E451" s="460">
        <v>64</v>
      </c>
      <c r="I451" s="460">
        <f>SUM(H451)</f>
        <v>0</v>
      </c>
      <c r="J451" s="460">
        <f>SUM(E451)</f>
        <v>64</v>
      </c>
      <c r="K451" s="499" t="s">
        <v>1185</v>
      </c>
      <c r="L451" s="497" t="s">
        <v>669</v>
      </c>
      <c r="M451" s="498"/>
      <c r="O451" s="496"/>
      <c r="P451" s="496"/>
      <c r="Q451" s="496"/>
      <c r="R451" s="496"/>
      <c r="S451" s="496"/>
      <c r="T451" s="535"/>
      <c r="U451" s="496"/>
      <c r="V451" s="496"/>
      <c r="W451" s="496"/>
      <c r="X451" s="496"/>
      <c r="Y451" s="502"/>
      <c r="Z451" s="496"/>
      <c r="AA451" s="496"/>
      <c r="AB451" s="496"/>
      <c r="AC451" s="496"/>
      <c r="AD451" s="496"/>
      <c r="AE451" s="496"/>
      <c r="AF451" s="496"/>
      <c r="AG451" s="496"/>
      <c r="AH451" s="496"/>
      <c r="AI451" s="496"/>
      <c r="AJ451" s="496"/>
      <c r="AK451" s="496"/>
      <c r="AL451" s="496"/>
      <c r="AM451" s="496"/>
      <c r="AN451" s="496"/>
      <c r="AO451" s="496"/>
      <c r="AP451" s="496"/>
      <c r="AQ451" s="496"/>
      <c r="AR451" s="496"/>
      <c r="AS451" s="496"/>
      <c r="AT451" s="496"/>
      <c r="AU451" s="496"/>
      <c r="AV451" s="496"/>
      <c r="AW451" s="496"/>
      <c r="AX451" s="496"/>
      <c r="AY451" s="496"/>
      <c r="AZ451" s="496"/>
      <c r="BA451" s="496"/>
      <c r="BB451" s="496"/>
      <c r="BC451" s="496"/>
      <c r="BD451" s="496"/>
      <c r="BE451" s="496"/>
      <c r="BF451" s="496"/>
      <c r="BG451" s="496"/>
      <c r="BH451" s="496"/>
      <c r="BI451" s="496"/>
      <c r="BJ451" s="496"/>
      <c r="BK451" s="496"/>
      <c r="BL451" s="496"/>
      <c r="BM451" s="496"/>
      <c r="BN451" s="496"/>
      <c r="BO451" s="496"/>
      <c r="BP451" s="496"/>
      <c r="BQ451" s="496"/>
      <c r="BR451" s="496"/>
      <c r="BS451" s="496"/>
      <c r="BT451" s="496"/>
      <c r="BU451" s="496"/>
      <c r="BV451" s="496"/>
      <c r="BW451" s="496"/>
      <c r="BX451" s="496"/>
      <c r="BY451" s="496"/>
      <c r="BZ451" s="496"/>
      <c r="CA451" s="496"/>
      <c r="CB451" s="496"/>
      <c r="CC451" s="496"/>
      <c r="CD451" s="496"/>
      <c r="CE451" s="496"/>
      <c r="CF451" s="496"/>
      <c r="CG451" s="496"/>
    </row>
    <row r="452" spans="1:85" ht="15" customHeight="1" x14ac:dyDescent="0.3">
      <c r="A452" s="460">
        <v>56</v>
      </c>
      <c r="B452" s="460" t="s">
        <v>624</v>
      </c>
      <c r="C452" s="460" t="s">
        <v>753</v>
      </c>
      <c r="D452" s="460" t="s">
        <v>697</v>
      </c>
      <c r="E452" s="460">
        <v>627</v>
      </c>
      <c r="F452" s="465">
        <v>64</v>
      </c>
      <c r="G452" s="460">
        <v>68</v>
      </c>
      <c r="H452" s="460">
        <v>552</v>
      </c>
      <c r="I452" s="460">
        <f>SUM(H452:H454)</f>
        <v>552</v>
      </c>
      <c r="J452" s="460">
        <f>SUM(E452:E454)</f>
        <v>701</v>
      </c>
      <c r="K452" s="458" t="s">
        <v>770</v>
      </c>
      <c r="L452" s="458" t="s">
        <v>771</v>
      </c>
      <c r="N452" s="512"/>
      <c r="O452" s="512"/>
      <c r="W452" s="512"/>
      <c r="X452" s="483"/>
      <c r="Y452" s="502"/>
      <c r="Z452" s="513"/>
      <c r="AA452" s="514"/>
      <c r="AB452" s="503"/>
      <c r="AC452" s="503"/>
      <c r="AD452" s="514"/>
      <c r="AE452" s="502"/>
      <c r="BM452" s="517"/>
      <c r="BT452" s="515"/>
      <c r="CC452" s="515"/>
      <c r="CD452" s="515"/>
    </row>
    <row r="453" spans="1:85" ht="15" customHeight="1" x14ac:dyDescent="0.3">
      <c r="A453" s="460">
        <v>299</v>
      </c>
      <c r="B453" s="460" t="s">
        <v>977</v>
      </c>
      <c r="C453" s="460" t="s">
        <v>1010</v>
      </c>
      <c r="D453" s="460" t="s">
        <v>1098</v>
      </c>
      <c r="E453" s="460">
        <v>10</v>
      </c>
      <c r="F453" s="467"/>
      <c r="K453" s="458" t="s">
        <v>770</v>
      </c>
      <c r="L453" s="458" t="s">
        <v>771</v>
      </c>
      <c r="X453" s="483"/>
    </row>
    <row r="454" spans="1:85" ht="15" customHeight="1" x14ac:dyDescent="0.3">
      <c r="A454" s="460">
        <v>431</v>
      </c>
      <c r="B454" s="460" t="s">
        <v>1129</v>
      </c>
      <c r="C454" s="460" t="s">
        <v>1130</v>
      </c>
      <c r="D454" s="460" t="s">
        <v>1255</v>
      </c>
      <c r="E454" s="460">
        <v>64</v>
      </c>
      <c r="K454" s="458" t="s">
        <v>770</v>
      </c>
      <c r="L454" s="458" t="s">
        <v>771</v>
      </c>
      <c r="X454" s="483"/>
      <c r="Y454" s="502"/>
    </row>
    <row r="455" spans="1:85" ht="15" customHeight="1" x14ac:dyDescent="0.3">
      <c r="A455" s="460">
        <v>87</v>
      </c>
      <c r="B455" s="460" t="s">
        <v>624</v>
      </c>
      <c r="C455" s="460" t="s">
        <v>784</v>
      </c>
      <c r="D455" s="460" t="s">
        <v>700</v>
      </c>
      <c r="E455" s="460">
        <v>419</v>
      </c>
      <c r="F455" s="465">
        <v>40</v>
      </c>
      <c r="G455" s="460">
        <v>43</v>
      </c>
      <c r="H455" s="460">
        <v>204</v>
      </c>
      <c r="I455" s="460">
        <f>SUM(H455:H457)</f>
        <v>204</v>
      </c>
      <c r="J455" s="460">
        <f>SUM(E455:E457)</f>
        <v>493</v>
      </c>
      <c r="K455" s="458" t="s">
        <v>816</v>
      </c>
      <c r="L455" s="458" t="s">
        <v>817</v>
      </c>
      <c r="N455" s="512"/>
      <c r="O455" s="512"/>
      <c r="Q455" s="515"/>
      <c r="X455" s="483"/>
      <c r="Y455" s="502"/>
      <c r="Z455" s="513"/>
      <c r="AA455" s="514"/>
      <c r="AB455" s="514"/>
      <c r="AC455" s="514"/>
      <c r="AD455" s="503"/>
      <c r="AE455" s="502"/>
      <c r="AF455" s="512"/>
      <c r="AL455" s="512"/>
      <c r="BP455" s="515"/>
      <c r="BQ455" s="515"/>
      <c r="BR455" s="515"/>
      <c r="BS455" s="515"/>
      <c r="BU455" s="523"/>
      <c r="BV455" s="523"/>
      <c r="BX455" s="517"/>
      <c r="BZ455" s="523"/>
      <c r="CA455" s="515"/>
      <c r="CE455" s="523"/>
      <c r="CF455" s="523"/>
      <c r="CG455" s="523"/>
    </row>
    <row r="456" spans="1:85" ht="15" customHeight="1" x14ac:dyDescent="0.3">
      <c r="A456" s="460">
        <v>280</v>
      </c>
      <c r="B456" s="460" t="s">
        <v>977</v>
      </c>
      <c r="C456" s="460" t="s">
        <v>978</v>
      </c>
      <c r="D456" s="460" t="s">
        <v>1079</v>
      </c>
      <c r="E456" s="460">
        <v>10</v>
      </c>
      <c r="F456" s="467"/>
      <c r="K456" s="458" t="s">
        <v>816</v>
      </c>
      <c r="L456" s="458" t="s">
        <v>817</v>
      </c>
      <c r="X456" s="483"/>
    </row>
    <row r="457" spans="1:85" ht="15" customHeight="1" x14ac:dyDescent="0.3">
      <c r="A457" s="460">
        <v>331</v>
      </c>
      <c r="B457" s="460" t="s">
        <v>1129</v>
      </c>
      <c r="C457" s="460" t="s">
        <v>1130</v>
      </c>
      <c r="D457" s="460" t="s">
        <v>1133</v>
      </c>
      <c r="E457" s="460">
        <v>64</v>
      </c>
      <c r="K457" s="458" t="s">
        <v>816</v>
      </c>
      <c r="L457" s="458" t="s">
        <v>817</v>
      </c>
      <c r="X457" s="483"/>
      <c r="Y457" s="502"/>
    </row>
    <row r="458" spans="1:85" ht="15" customHeight="1" x14ac:dyDescent="0.3">
      <c r="A458" s="460">
        <v>169</v>
      </c>
      <c r="B458" s="460" t="s">
        <v>942</v>
      </c>
      <c r="C458" s="460" t="s">
        <v>625</v>
      </c>
      <c r="D458" s="460" t="s">
        <v>957</v>
      </c>
      <c r="E458" s="460">
        <v>124</v>
      </c>
      <c r="F458" s="465">
        <v>19</v>
      </c>
      <c r="G458" s="460">
        <v>18</v>
      </c>
      <c r="H458" s="460">
        <v>0</v>
      </c>
      <c r="I458" s="460">
        <f>SUM(H458:H460)</f>
        <v>0</v>
      </c>
      <c r="J458" s="460">
        <f>SUM(E458:E460)</f>
        <v>297</v>
      </c>
      <c r="K458" s="458" t="s">
        <v>958</v>
      </c>
      <c r="L458" s="458" t="s">
        <v>959</v>
      </c>
      <c r="N458" s="512"/>
      <c r="O458" s="512"/>
      <c r="Q458" s="515"/>
      <c r="T458" s="512"/>
      <c r="X458" s="483"/>
      <c r="Y458" s="502"/>
      <c r="Z458" s="502"/>
      <c r="AA458" s="503"/>
      <c r="AB458" s="503"/>
      <c r="AC458" s="503"/>
      <c r="AD458" s="503"/>
      <c r="AE458" s="502"/>
      <c r="BT458" s="515"/>
      <c r="BV458" s="523"/>
      <c r="BY458" s="523"/>
      <c r="CA458" s="515"/>
    </row>
    <row r="459" spans="1:85" ht="15" customHeight="1" x14ac:dyDescent="0.3">
      <c r="A459" s="460">
        <v>170</v>
      </c>
      <c r="B459" s="460" t="s">
        <v>942</v>
      </c>
      <c r="C459" s="460" t="s">
        <v>625</v>
      </c>
      <c r="D459" s="460" t="s">
        <v>960</v>
      </c>
      <c r="E459" s="460">
        <v>109</v>
      </c>
      <c r="F459" s="465">
        <v>22</v>
      </c>
      <c r="G459" s="460">
        <v>17</v>
      </c>
      <c r="K459" s="458" t="s">
        <v>958</v>
      </c>
      <c r="L459" s="458" t="s">
        <v>959</v>
      </c>
      <c r="X459" s="483"/>
    </row>
    <row r="460" spans="1:85" ht="15" customHeight="1" x14ac:dyDescent="0.3">
      <c r="A460" s="566">
        <v>424</v>
      </c>
      <c r="B460" s="566" t="s">
        <v>1129</v>
      </c>
      <c r="C460" s="566" t="s">
        <v>1130</v>
      </c>
      <c r="D460" s="566" t="s">
        <v>1246</v>
      </c>
      <c r="E460" s="566">
        <v>64</v>
      </c>
      <c r="F460" s="465"/>
      <c r="K460" s="458" t="s">
        <v>1060</v>
      </c>
      <c r="X460" s="483"/>
      <c r="Y460" s="502"/>
    </row>
    <row r="461" spans="1:85" ht="15" customHeight="1" x14ac:dyDescent="0.3">
      <c r="A461" s="460">
        <v>48</v>
      </c>
      <c r="B461" s="460" t="s">
        <v>624</v>
      </c>
      <c r="C461" s="460" t="s">
        <v>753</v>
      </c>
      <c r="D461" s="460" t="s">
        <v>626</v>
      </c>
      <c r="E461" s="460">
        <v>618</v>
      </c>
      <c r="F461" s="465">
        <v>75</v>
      </c>
      <c r="G461" s="460">
        <v>77</v>
      </c>
      <c r="H461" s="460">
        <v>371</v>
      </c>
      <c r="I461" s="460">
        <f>SUM(H461:H463)</f>
        <v>371</v>
      </c>
      <c r="J461" s="460">
        <f>SUM(E461:E463)</f>
        <v>692</v>
      </c>
      <c r="K461" s="458" t="s">
        <v>754</v>
      </c>
      <c r="L461" s="458" t="s">
        <v>755</v>
      </c>
      <c r="N461" s="512"/>
      <c r="O461" s="512"/>
      <c r="P461" s="512"/>
      <c r="R461" s="483"/>
      <c r="S461" s="483"/>
      <c r="U461" s="483"/>
      <c r="V461" s="483"/>
      <c r="W461" s="512"/>
      <c r="X461" s="483"/>
      <c r="Y461" s="502"/>
      <c r="Z461" s="502"/>
      <c r="AA461" s="503"/>
      <c r="AB461" s="503"/>
      <c r="AC461" s="503"/>
      <c r="AD461" s="514"/>
      <c r="AE461" s="502"/>
      <c r="AF461" s="512"/>
      <c r="BI461" s="512"/>
      <c r="BJ461" s="517"/>
      <c r="BK461" s="512"/>
      <c r="BL461" s="512"/>
      <c r="BN461" s="512"/>
      <c r="BQ461" s="517"/>
      <c r="BR461" s="517"/>
      <c r="BS461" s="517"/>
      <c r="BT461" s="515"/>
      <c r="BU461" s="523"/>
      <c r="BV461" s="523"/>
      <c r="CE461" s="523"/>
      <c r="CF461" s="523"/>
      <c r="CG461" s="523"/>
    </row>
    <row r="462" spans="1:85" ht="15" customHeight="1" x14ac:dyDescent="0.3">
      <c r="A462" s="460">
        <v>281</v>
      </c>
      <c r="B462" s="460" t="s">
        <v>977</v>
      </c>
      <c r="C462" s="460" t="s">
        <v>978</v>
      </c>
      <c r="D462" s="460" t="s">
        <v>1080</v>
      </c>
      <c r="E462" s="460">
        <v>10</v>
      </c>
      <c r="F462" s="467"/>
      <c r="K462" s="458" t="s">
        <v>754</v>
      </c>
      <c r="L462" s="458" t="s">
        <v>755</v>
      </c>
      <c r="X462" s="483"/>
    </row>
    <row r="463" spans="1:85" ht="15" customHeight="1" x14ac:dyDescent="0.3">
      <c r="A463" s="460">
        <v>399</v>
      </c>
      <c r="B463" s="460" t="s">
        <v>1129</v>
      </c>
      <c r="C463" s="460" t="s">
        <v>1130</v>
      </c>
      <c r="D463" s="460" t="s">
        <v>1216</v>
      </c>
      <c r="E463" s="460">
        <v>64</v>
      </c>
      <c r="K463" s="458" t="s">
        <v>754</v>
      </c>
      <c r="L463" s="458" t="s">
        <v>755</v>
      </c>
      <c r="X463" s="483"/>
    </row>
    <row r="464" spans="1:85" ht="15" customHeight="1" x14ac:dyDescent="0.3">
      <c r="A464" s="460">
        <v>28</v>
      </c>
      <c r="B464" s="460" t="s">
        <v>624</v>
      </c>
      <c r="C464" s="460" t="s">
        <v>625</v>
      </c>
      <c r="D464" s="460" t="s">
        <v>701</v>
      </c>
      <c r="E464" s="460">
        <v>792</v>
      </c>
      <c r="F464" s="465">
        <v>79</v>
      </c>
      <c r="G464" s="460">
        <v>91</v>
      </c>
      <c r="H464" s="460">
        <v>284</v>
      </c>
      <c r="I464" s="460">
        <f>SUM(H464:H467)</f>
        <v>284</v>
      </c>
      <c r="J464" s="460">
        <f>SUM(E464:E467)</f>
        <v>930</v>
      </c>
      <c r="K464" s="499" t="s">
        <v>702</v>
      </c>
      <c r="L464" s="497" t="s">
        <v>703</v>
      </c>
      <c r="M464" s="498"/>
      <c r="O464" s="496"/>
      <c r="P464" s="496"/>
      <c r="Q464" s="496"/>
      <c r="R464" s="496"/>
      <c r="S464" s="496"/>
      <c r="T464" s="535"/>
      <c r="U464" s="496"/>
      <c r="V464" s="496"/>
      <c r="W464" s="496"/>
      <c r="X464" s="496"/>
      <c r="Z464" s="496"/>
      <c r="AA464" s="496"/>
      <c r="AB464" s="496"/>
      <c r="AC464" s="496"/>
      <c r="AD464" s="496"/>
      <c r="AE464" s="496"/>
      <c r="AF464" s="496"/>
      <c r="AG464" s="496"/>
      <c r="AH464" s="496"/>
      <c r="AI464" s="496"/>
      <c r="AJ464" s="496"/>
      <c r="AK464" s="496"/>
      <c r="AL464" s="496"/>
      <c r="AM464" s="496"/>
      <c r="AN464" s="496"/>
      <c r="AO464" s="496"/>
      <c r="AP464" s="496"/>
      <c r="AQ464" s="496"/>
      <c r="AR464" s="496"/>
      <c r="AS464" s="496"/>
      <c r="AT464" s="496"/>
      <c r="AU464" s="496"/>
      <c r="AV464" s="496"/>
      <c r="AW464" s="496"/>
      <c r="AX464" s="496"/>
      <c r="AY464" s="496"/>
      <c r="AZ464" s="496"/>
      <c r="BA464" s="496"/>
      <c r="BB464" s="496"/>
      <c r="BC464" s="496"/>
      <c r="BD464" s="496"/>
      <c r="BE464" s="496"/>
      <c r="BF464" s="496"/>
      <c r="BG464" s="496"/>
      <c r="BH464" s="496"/>
      <c r="BI464" s="496"/>
      <c r="BJ464" s="496"/>
      <c r="BK464" s="496"/>
      <c r="BL464" s="496"/>
      <c r="BM464" s="496"/>
      <c r="BN464" s="496"/>
      <c r="BO464" s="496"/>
      <c r="BP464" s="496"/>
      <c r="BQ464" s="496"/>
      <c r="BR464" s="496"/>
      <c r="BS464" s="496"/>
      <c r="BT464" s="496"/>
      <c r="BU464" s="496"/>
      <c r="BV464" s="496"/>
      <c r="BW464" s="496"/>
      <c r="BX464" s="496"/>
      <c r="BY464" s="496"/>
      <c r="BZ464" s="496"/>
      <c r="CA464" s="496"/>
      <c r="CB464" s="496"/>
      <c r="CC464" s="496"/>
      <c r="CD464" s="496"/>
      <c r="CE464" s="496"/>
      <c r="CF464" s="496"/>
      <c r="CG464" s="496"/>
    </row>
    <row r="465" spans="1:85" ht="15" customHeight="1" x14ac:dyDescent="0.3">
      <c r="A465" s="460">
        <v>211</v>
      </c>
      <c r="B465" s="460" t="s">
        <v>977</v>
      </c>
      <c r="C465" s="460" t="s">
        <v>978</v>
      </c>
      <c r="D465" s="460" t="s">
        <v>1005</v>
      </c>
      <c r="E465" s="460">
        <v>10</v>
      </c>
      <c r="F465" s="467"/>
      <c r="K465" s="458" t="s">
        <v>702</v>
      </c>
      <c r="L465" s="458" t="s">
        <v>703</v>
      </c>
      <c r="X465" s="483"/>
    </row>
    <row r="466" spans="1:85" ht="15" customHeight="1" x14ac:dyDescent="0.3">
      <c r="A466" s="460">
        <v>450</v>
      </c>
      <c r="B466" s="460" t="s">
        <v>1129</v>
      </c>
      <c r="C466" s="460" t="s">
        <v>1130</v>
      </c>
      <c r="D466" s="460" t="s">
        <v>1281</v>
      </c>
      <c r="E466" s="460">
        <v>64</v>
      </c>
      <c r="K466" s="458" t="s">
        <v>702</v>
      </c>
      <c r="L466" s="458" t="s">
        <v>703</v>
      </c>
      <c r="X466" s="483"/>
    </row>
    <row r="467" spans="1:85" ht="15" customHeight="1" x14ac:dyDescent="0.3">
      <c r="A467" s="460">
        <v>472</v>
      </c>
      <c r="B467" s="460" t="s">
        <v>1129</v>
      </c>
      <c r="C467" s="460" t="s">
        <v>1130</v>
      </c>
      <c r="D467" s="460" t="s">
        <v>1304</v>
      </c>
      <c r="E467" s="460">
        <v>64</v>
      </c>
      <c r="K467" s="458" t="s">
        <v>702</v>
      </c>
      <c r="L467" s="458" t="s">
        <v>703</v>
      </c>
      <c r="X467" s="483"/>
      <c r="Y467" s="502"/>
    </row>
    <row r="468" spans="1:85" ht="15" customHeight="1" x14ac:dyDescent="0.3">
      <c r="A468" s="460">
        <v>145</v>
      </c>
      <c r="B468" s="460" t="s">
        <v>624</v>
      </c>
      <c r="C468" s="460" t="s">
        <v>901</v>
      </c>
      <c r="D468" s="460" t="s">
        <v>678</v>
      </c>
      <c r="E468" s="460">
        <v>885</v>
      </c>
      <c r="F468" s="465">
        <v>122</v>
      </c>
      <c r="G468" s="460">
        <v>96</v>
      </c>
      <c r="H468" s="460">
        <v>2999</v>
      </c>
      <c r="I468" s="460">
        <f>SUM(H468:H470)</f>
        <v>2999</v>
      </c>
      <c r="J468" s="460">
        <f>SUM(E468:E470)</f>
        <v>959</v>
      </c>
      <c r="K468" s="458" t="s">
        <v>905</v>
      </c>
      <c r="L468" s="458" t="s">
        <v>699</v>
      </c>
      <c r="N468" s="512"/>
      <c r="O468" s="512"/>
      <c r="Q468" s="515"/>
      <c r="X468" s="483"/>
      <c r="Y468" s="502"/>
      <c r="Z468" s="502"/>
      <c r="AA468" s="503"/>
      <c r="AB468" s="503"/>
      <c r="AC468" s="503"/>
      <c r="AD468" s="503"/>
      <c r="AE468" s="502"/>
      <c r="BP468" s="515"/>
      <c r="BS468" s="515"/>
      <c r="BT468" s="515"/>
      <c r="BU468" s="523"/>
      <c r="BV468" s="523"/>
      <c r="BW468" s="523"/>
      <c r="BX468" s="523"/>
      <c r="BY468" s="523"/>
      <c r="CC468" s="515"/>
      <c r="CD468" s="515"/>
      <c r="CE468" s="523"/>
      <c r="CF468" s="523"/>
      <c r="CG468" s="515"/>
    </row>
    <row r="469" spans="1:85" ht="15" customHeight="1" x14ac:dyDescent="0.3">
      <c r="A469" s="460">
        <v>245</v>
      </c>
      <c r="B469" s="460" t="s">
        <v>977</v>
      </c>
      <c r="C469" s="460" t="s">
        <v>1032</v>
      </c>
      <c r="D469" s="460" t="s">
        <v>1043</v>
      </c>
      <c r="E469" s="460">
        <v>10</v>
      </c>
      <c r="F469" s="467"/>
      <c r="K469" s="458" t="s">
        <v>905</v>
      </c>
      <c r="L469" s="458" t="s">
        <v>699</v>
      </c>
      <c r="X469" s="483"/>
    </row>
    <row r="470" spans="1:85" ht="15" customHeight="1" x14ac:dyDescent="0.3">
      <c r="A470" s="460">
        <v>343</v>
      </c>
      <c r="B470" s="460" t="s">
        <v>1129</v>
      </c>
      <c r="C470" s="460" t="s">
        <v>1130</v>
      </c>
      <c r="D470" s="460" t="s">
        <v>1152</v>
      </c>
      <c r="E470" s="460">
        <v>64</v>
      </c>
      <c r="K470" s="458" t="s">
        <v>905</v>
      </c>
      <c r="L470" s="458" t="s">
        <v>699</v>
      </c>
      <c r="X470" s="483"/>
      <c r="Y470" s="502"/>
    </row>
    <row r="471" spans="1:85" ht="15" customHeight="1" x14ac:dyDescent="0.3">
      <c r="A471" s="460">
        <v>70</v>
      </c>
      <c r="B471" s="460" t="s">
        <v>624</v>
      </c>
      <c r="C471" s="460" t="s">
        <v>784</v>
      </c>
      <c r="D471" s="460" t="s">
        <v>644</v>
      </c>
      <c r="E471" s="460">
        <v>714</v>
      </c>
      <c r="F471" s="465">
        <v>74</v>
      </c>
      <c r="G471" s="460">
        <v>80</v>
      </c>
      <c r="H471" s="460">
        <v>268</v>
      </c>
      <c r="I471" s="460">
        <f>SUM(H471:H473)</f>
        <v>268</v>
      </c>
      <c r="J471" s="460">
        <f>SUM(E471:E473)</f>
        <v>788</v>
      </c>
      <c r="K471" s="458" t="s">
        <v>792</v>
      </c>
      <c r="L471" s="458" t="s">
        <v>793</v>
      </c>
      <c r="Q471" s="515"/>
      <c r="T471" s="512"/>
      <c r="X471" s="483"/>
      <c r="Y471" s="513"/>
      <c r="Z471" s="513"/>
      <c r="AA471" s="514"/>
      <c r="AB471" s="514"/>
      <c r="AC471" s="514"/>
      <c r="AD471" s="514"/>
      <c r="AE471" s="502"/>
      <c r="AK471" s="512"/>
      <c r="BH471" s="512"/>
      <c r="BI471" s="512"/>
      <c r="BP471" s="515"/>
      <c r="BQ471" s="515"/>
      <c r="BR471" s="515"/>
      <c r="BS471" s="515"/>
      <c r="BT471" s="515"/>
      <c r="BU471" s="523"/>
      <c r="BV471" s="523"/>
      <c r="BW471" s="523"/>
      <c r="BX471" s="523"/>
      <c r="BY471" s="523"/>
      <c r="CD471" s="515"/>
      <c r="CE471" s="523"/>
      <c r="CF471" s="523"/>
      <c r="CG471" s="515"/>
    </row>
    <row r="472" spans="1:85" ht="15" customHeight="1" x14ac:dyDescent="0.3">
      <c r="A472" s="460">
        <v>273</v>
      </c>
      <c r="B472" s="460" t="s">
        <v>977</v>
      </c>
      <c r="C472" s="460" t="s">
        <v>978</v>
      </c>
      <c r="D472" s="460" t="s">
        <v>1072</v>
      </c>
      <c r="E472" s="460">
        <v>10</v>
      </c>
      <c r="F472" s="467"/>
      <c r="K472" s="458" t="s">
        <v>792</v>
      </c>
      <c r="L472" s="458" t="s">
        <v>793</v>
      </c>
      <c r="X472" s="483"/>
    </row>
    <row r="473" spans="1:85" ht="15" customHeight="1" x14ac:dyDescent="0.3">
      <c r="A473" s="460">
        <v>347</v>
      </c>
      <c r="B473" s="460" t="s">
        <v>1129</v>
      </c>
      <c r="C473" s="460" t="s">
        <v>1130</v>
      </c>
      <c r="D473" s="460" t="s">
        <v>1156</v>
      </c>
      <c r="E473" s="460">
        <v>64</v>
      </c>
      <c r="K473" s="458" t="s">
        <v>792</v>
      </c>
      <c r="L473" s="458" t="s">
        <v>793</v>
      </c>
      <c r="X473" s="483"/>
      <c r="Y473" s="502"/>
    </row>
    <row r="474" spans="1:85" ht="15" customHeight="1" x14ac:dyDescent="0.3">
      <c r="A474" s="460">
        <v>12</v>
      </c>
      <c r="B474" s="460" t="s">
        <v>624</v>
      </c>
      <c r="C474" s="460" t="s">
        <v>625</v>
      </c>
      <c r="D474" s="460" t="s">
        <v>658</v>
      </c>
      <c r="E474" s="460">
        <v>568</v>
      </c>
      <c r="F474" s="465">
        <v>57</v>
      </c>
      <c r="G474" s="460">
        <v>65</v>
      </c>
      <c r="H474" s="460">
        <v>141</v>
      </c>
      <c r="I474" s="460">
        <f>SUM(H474:H476)</f>
        <v>141</v>
      </c>
      <c r="J474" s="460">
        <f>SUM(E474:E476)</f>
        <v>642</v>
      </c>
      <c r="K474" s="458" t="s">
        <v>659</v>
      </c>
      <c r="L474" s="458" t="s">
        <v>660</v>
      </c>
      <c r="X474" s="483"/>
      <c r="Y474" s="502"/>
      <c r="Z474" s="502"/>
      <c r="AA474" s="503"/>
      <c r="AB474" s="503"/>
      <c r="AC474" s="503"/>
      <c r="AD474" s="503"/>
      <c r="AE474" s="502"/>
      <c r="BF474" s="512"/>
      <c r="BG474" s="512"/>
      <c r="BM474" s="517"/>
      <c r="BN474" s="512"/>
      <c r="BP474" s="515"/>
      <c r="BU474" s="517"/>
      <c r="BZ474" s="517"/>
      <c r="CA474" s="515"/>
      <c r="CE474" s="517"/>
      <c r="CF474" s="517"/>
      <c r="CG474" s="517"/>
    </row>
    <row r="475" spans="1:85" ht="15" customHeight="1" x14ac:dyDescent="0.3">
      <c r="A475" s="460">
        <v>296</v>
      </c>
      <c r="B475" s="460" t="s">
        <v>977</v>
      </c>
      <c r="C475" s="460" t="s">
        <v>1010</v>
      </c>
      <c r="D475" s="460" t="s">
        <v>1095</v>
      </c>
      <c r="E475" s="460">
        <v>10</v>
      </c>
      <c r="F475" s="467"/>
      <c r="K475" s="458" t="s">
        <v>659</v>
      </c>
      <c r="L475" s="458" t="s">
        <v>660</v>
      </c>
      <c r="X475" s="483"/>
    </row>
    <row r="476" spans="1:85" ht="15" customHeight="1" x14ac:dyDescent="0.3">
      <c r="A476" s="460">
        <v>447</v>
      </c>
      <c r="B476" s="460" t="s">
        <v>1129</v>
      </c>
      <c r="C476" s="460" t="s">
        <v>1130</v>
      </c>
      <c r="D476" s="460" t="s">
        <v>1278</v>
      </c>
      <c r="E476" s="460">
        <v>64</v>
      </c>
      <c r="K476" s="458" t="s">
        <v>659</v>
      </c>
      <c r="L476" s="458" t="s">
        <v>660</v>
      </c>
      <c r="X476" s="483"/>
    </row>
    <row r="477" spans="1:85" ht="15" customHeight="1" x14ac:dyDescent="0.3">
      <c r="A477" s="460">
        <v>91</v>
      </c>
      <c r="B477" s="460" t="s">
        <v>624</v>
      </c>
      <c r="C477" s="460" t="s">
        <v>784</v>
      </c>
      <c r="D477" s="460" t="s">
        <v>713</v>
      </c>
      <c r="E477" s="460">
        <v>269</v>
      </c>
      <c r="F477" s="465">
        <v>25</v>
      </c>
      <c r="G477" s="460">
        <v>28</v>
      </c>
      <c r="H477" s="460">
        <v>146</v>
      </c>
      <c r="I477" s="460">
        <f>SUM(H477:H479)</f>
        <v>146</v>
      </c>
      <c r="J477" s="460">
        <f>SUM(E477:E479)</f>
        <v>343</v>
      </c>
      <c r="K477" s="499" t="s">
        <v>821</v>
      </c>
      <c r="L477" s="497" t="s">
        <v>822</v>
      </c>
      <c r="M477" s="498"/>
      <c r="O477" s="496"/>
      <c r="P477" s="496"/>
      <c r="Q477" s="496"/>
      <c r="R477" s="496"/>
      <c r="S477" s="496"/>
      <c r="T477" s="535"/>
      <c r="U477" s="496"/>
      <c r="V477" s="496"/>
      <c r="W477" s="496"/>
      <c r="X477" s="496"/>
      <c r="Z477" s="496"/>
      <c r="AA477" s="496"/>
      <c r="AB477" s="496"/>
      <c r="AC477" s="496"/>
      <c r="AD477" s="496"/>
      <c r="AE477" s="496"/>
      <c r="AF477" s="496"/>
      <c r="AG477" s="496"/>
      <c r="AH477" s="496"/>
      <c r="AI477" s="496"/>
      <c r="AJ477" s="496"/>
      <c r="AK477" s="496"/>
      <c r="AL477" s="496"/>
      <c r="AM477" s="496"/>
      <c r="AN477" s="496"/>
      <c r="AO477" s="496"/>
      <c r="AP477" s="496"/>
      <c r="AQ477" s="496"/>
      <c r="AR477" s="496"/>
      <c r="AS477" s="496"/>
      <c r="AT477" s="496"/>
      <c r="AU477" s="496"/>
      <c r="AV477" s="496"/>
      <c r="AW477" s="496"/>
      <c r="AX477" s="496"/>
      <c r="AY477" s="496"/>
      <c r="AZ477" s="496"/>
      <c r="BA477" s="496"/>
      <c r="BB477" s="496"/>
      <c r="BC477" s="496"/>
      <c r="BD477" s="496"/>
      <c r="BE477" s="496"/>
      <c r="BF477" s="496"/>
      <c r="BG477" s="496"/>
      <c r="BH477" s="496"/>
      <c r="BI477" s="496"/>
      <c r="BJ477" s="496"/>
      <c r="BK477" s="496"/>
      <c r="BL477" s="496"/>
      <c r="BM477" s="496"/>
      <c r="BN477" s="496"/>
      <c r="BO477" s="496"/>
      <c r="BP477" s="496"/>
      <c r="BQ477" s="496"/>
      <c r="BR477" s="496"/>
      <c r="BS477" s="496"/>
      <c r="BT477" s="496"/>
      <c r="BU477" s="496"/>
      <c r="BV477" s="496"/>
      <c r="BW477" s="496"/>
      <c r="BX477" s="496"/>
      <c r="BY477" s="496"/>
      <c r="BZ477" s="496"/>
      <c r="CA477" s="496"/>
      <c r="CB477" s="496"/>
      <c r="CC477" s="496"/>
      <c r="CD477" s="496"/>
      <c r="CE477" s="496"/>
      <c r="CF477" s="496"/>
      <c r="CG477" s="496"/>
    </row>
    <row r="478" spans="1:85" ht="15" customHeight="1" x14ac:dyDescent="0.3">
      <c r="A478" s="460">
        <v>252</v>
      </c>
      <c r="B478" s="460" t="s">
        <v>977</v>
      </c>
      <c r="C478" s="460" t="s">
        <v>978</v>
      </c>
      <c r="D478" s="460" t="s">
        <v>1050</v>
      </c>
      <c r="E478" s="460">
        <v>10</v>
      </c>
      <c r="F478" s="467"/>
      <c r="K478" s="458" t="s">
        <v>821</v>
      </c>
      <c r="L478" s="458" t="s">
        <v>822</v>
      </c>
      <c r="X478" s="483"/>
      <c r="Y478" s="502"/>
    </row>
    <row r="479" spans="1:85" ht="15" customHeight="1" x14ac:dyDescent="0.3">
      <c r="A479" s="460">
        <v>473</v>
      </c>
      <c r="B479" s="467" t="s">
        <v>1129</v>
      </c>
      <c r="C479" s="467" t="s">
        <v>1130</v>
      </c>
      <c r="D479" s="467" t="s">
        <v>1305</v>
      </c>
      <c r="E479" s="467">
        <v>64</v>
      </c>
      <c r="G479" s="467"/>
      <c r="J479" s="467"/>
      <c r="K479" s="468" t="s">
        <v>821</v>
      </c>
      <c r="L479" s="458" t="s">
        <v>822</v>
      </c>
      <c r="X479" s="483"/>
    </row>
    <row r="480" spans="1:85" ht="15" customHeight="1" x14ac:dyDescent="0.3">
      <c r="A480" s="460">
        <v>77</v>
      </c>
      <c r="B480" s="460" t="s">
        <v>624</v>
      </c>
      <c r="C480" s="460" t="s">
        <v>784</v>
      </c>
      <c r="D480" s="460" t="s">
        <v>667</v>
      </c>
      <c r="E480" s="460">
        <v>411</v>
      </c>
      <c r="F480" s="465">
        <v>40</v>
      </c>
      <c r="G480" s="460">
        <v>43</v>
      </c>
      <c r="H480" s="460">
        <v>164</v>
      </c>
      <c r="I480" s="460">
        <f>SUM(H480:H482)</f>
        <v>164</v>
      </c>
      <c r="J480" s="460">
        <f>SUM(E480:E482)</f>
        <v>485</v>
      </c>
      <c r="K480" s="458" t="s">
        <v>804</v>
      </c>
      <c r="L480" s="458" t="s">
        <v>805</v>
      </c>
      <c r="R480" s="483"/>
      <c r="S480" s="483"/>
      <c r="U480" s="483"/>
      <c r="V480" s="483"/>
      <c r="X480" s="483"/>
      <c r="Y480" s="502"/>
      <c r="Z480" s="502"/>
      <c r="AA480" s="503"/>
      <c r="AB480" s="503"/>
      <c r="AC480" s="503"/>
      <c r="AD480" s="503"/>
      <c r="AE480" s="502"/>
      <c r="BP480" s="515"/>
      <c r="CB480" s="515"/>
      <c r="CC480" s="515"/>
      <c r="CD480" s="515"/>
    </row>
    <row r="481" spans="1:85" ht="15" customHeight="1" x14ac:dyDescent="0.3">
      <c r="A481" s="460">
        <v>285</v>
      </c>
      <c r="B481" s="460" t="s">
        <v>977</v>
      </c>
      <c r="C481" s="460" t="s">
        <v>978</v>
      </c>
      <c r="D481" s="460" t="s">
        <v>1084</v>
      </c>
      <c r="E481" s="460">
        <v>10</v>
      </c>
      <c r="F481" s="467"/>
      <c r="K481" s="458" t="s">
        <v>804</v>
      </c>
      <c r="L481" s="458" t="s">
        <v>805</v>
      </c>
      <c r="X481" s="483"/>
    </row>
    <row r="482" spans="1:85" ht="15" customHeight="1" x14ac:dyDescent="0.3">
      <c r="A482" s="460">
        <v>452</v>
      </c>
      <c r="B482" s="460" t="s">
        <v>1129</v>
      </c>
      <c r="C482" s="460" t="s">
        <v>1130</v>
      </c>
      <c r="D482" s="460" t="s">
        <v>1283</v>
      </c>
      <c r="E482" s="460">
        <v>64</v>
      </c>
      <c r="K482" s="458" t="s">
        <v>804</v>
      </c>
      <c r="L482" s="458" t="s">
        <v>805</v>
      </c>
      <c r="X482" s="483"/>
    </row>
    <row r="483" spans="1:85" ht="15" customHeight="1" x14ac:dyDescent="0.3">
      <c r="A483" s="460">
        <v>147</v>
      </c>
      <c r="B483" s="460" t="s">
        <v>906</v>
      </c>
      <c r="C483" s="460" t="s">
        <v>907</v>
      </c>
      <c r="D483" s="460" t="s">
        <v>849</v>
      </c>
      <c r="E483" s="460">
        <v>119</v>
      </c>
      <c r="F483" s="465">
        <v>11</v>
      </c>
      <c r="G483" s="460">
        <v>11</v>
      </c>
      <c r="I483" s="460">
        <f>SUM(H483)</f>
        <v>0</v>
      </c>
      <c r="J483" s="460">
        <f>SUM(E483)</f>
        <v>119</v>
      </c>
      <c r="K483" s="499" t="s">
        <v>910</v>
      </c>
      <c r="L483" s="497"/>
      <c r="M483" s="498"/>
      <c r="N483" s="496"/>
      <c r="O483" s="496"/>
      <c r="P483" s="496"/>
      <c r="Q483" s="496"/>
      <c r="R483" s="496"/>
      <c r="S483" s="496"/>
      <c r="T483" s="535"/>
      <c r="U483" s="496"/>
      <c r="V483" s="496"/>
      <c r="W483" s="496"/>
      <c r="X483" s="496"/>
      <c r="Z483" s="496"/>
      <c r="AA483" s="496"/>
      <c r="AB483" s="496"/>
      <c r="AC483" s="496"/>
      <c r="AD483" s="496"/>
      <c r="AE483" s="496"/>
      <c r="AF483" s="496"/>
      <c r="AG483" s="496"/>
      <c r="AH483" s="496"/>
      <c r="AI483" s="496"/>
      <c r="AJ483" s="496"/>
      <c r="AK483" s="496"/>
      <c r="AL483" s="496"/>
      <c r="AM483" s="496"/>
      <c r="AN483" s="496"/>
      <c r="AO483" s="496"/>
      <c r="AP483" s="496"/>
      <c r="AQ483" s="496"/>
      <c r="AR483" s="496"/>
      <c r="AS483" s="496"/>
      <c r="AT483" s="496"/>
      <c r="AU483" s="496"/>
      <c r="AV483" s="496"/>
      <c r="AW483" s="496"/>
      <c r="AX483" s="496"/>
      <c r="AY483" s="496"/>
      <c r="AZ483" s="496"/>
      <c r="BA483" s="496"/>
      <c r="BB483" s="496"/>
      <c r="BC483" s="496"/>
      <c r="BD483" s="496"/>
      <c r="BE483" s="496"/>
      <c r="BF483" s="496"/>
      <c r="BG483" s="496"/>
      <c r="BH483" s="496"/>
      <c r="BI483" s="496"/>
      <c r="BJ483" s="496"/>
      <c r="BK483" s="496"/>
      <c r="BL483" s="496"/>
      <c r="BM483" s="496"/>
      <c r="BN483" s="496"/>
      <c r="BO483" s="496"/>
      <c r="BP483" s="496"/>
      <c r="BQ483" s="496"/>
      <c r="BR483" s="496"/>
      <c r="BS483" s="496"/>
      <c r="BT483" s="496"/>
      <c r="BU483" s="496"/>
      <c r="BV483" s="496"/>
      <c r="BW483" s="496"/>
      <c r="BX483" s="496"/>
      <c r="BY483" s="496"/>
      <c r="BZ483" s="496"/>
      <c r="CA483" s="496"/>
      <c r="CB483" s="496"/>
      <c r="CC483" s="496"/>
      <c r="CD483" s="496"/>
      <c r="CE483" s="496"/>
      <c r="CF483" s="496"/>
      <c r="CG483" s="496"/>
    </row>
    <row r="484" spans="1:85" ht="15" customHeight="1" x14ac:dyDescent="0.3">
      <c r="A484" s="460">
        <v>41</v>
      </c>
      <c r="B484" s="460" t="s">
        <v>624</v>
      </c>
      <c r="C484" s="460" t="s">
        <v>625</v>
      </c>
      <c r="D484" s="460" t="s">
        <v>736</v>
      </c>
      <c r="E484" s="460">
        <v>585</v>
      </c>
      <c r="F484" s="465">
        <v>62</v>
      </c>
      <c r="G484" s="460">
        <v>68</v>
      </c>
      <c r="H484" s="460">
        <v>255</v>
      </c>
      <c r="I484" s="460">
        <f>SUM(H484:H484)</f>
        <v>255</v>
      </c>
      <c r="J484" s="460">
        <f>SUM(E484:E489)</f>
        <v>1358</v>
      </c>
      <c r="K484" s="499" t="s">
        <v>737</v>
      </c>
      <c r="L484" s="497" t="s">
        <v>666</v>
      </c>
      <c r="M484" s="498"/>
      <c r="N484" s="496"/>
      <c r="O484" s="496"/>
      <c r="P484" s="496"/>
      <c r="Q484" s="496"/>
      <c r="R484" s="496"/>
      <c r="S484" s="496"/>
      <c r="T484" s="535"/>
      <c r="U484" s="496"/>
      <c r="V484" s="496"/>
      <c r="W484" s="496"/>
      <c r="X484" s="496"/>
      <c r="Z484" s="496"/>
      <c r="AA484" s="496"/>
      <c r="AB484" s="496"/>
      <c r="AC484" s="496"/>
      <c r="AD484" s="496"/>
      <c r="AE484" s="496"/>
      <c r="AF484" s="496"/>
      <c r="AG484" s="496"/>
      <c r="AH484" s="496"/>
      <c r="AI484" s="496"/>
      <c r="AJ484" s="496"/>
      <c r="AK484" s="496"/>
      <c r="AL484" s="496"/>
      <c r="AM484" s="496"/>
      <c r="AN484" s="496"/>
      <c r="AO484" s="496"/>
      <c r="AP484" s="496"/>
      <c r="AQ484" s="496"/>
      <c r="AR484" s="496"/>
      <c r="AS484" s="496"/>
      <c r="AT484" s="496"/>
      <c r="AU484" s="496"/>
      <c r="AV484" s="496"/>
      <c r="AW484" s="496"/>
      <c r="AX484" s="496"/>
      <c r="AY484" s="496"/>
      <c r="AZ484" s="496"/>
      <c r="BA484" s="496"/>
      <c r="BB484" s="496"/>
      <c r="BC484" s="496"/>
      <c r="BD484" s="496"/>
      <c r="BE484" s="496"/>
      <c r="BF484" s="496"/>
      <c r="BG484" s="496"/>
      <c r="BH484" s="496"/>
      <c r="BI484" s="496"/>
      <c r="BJ484" s="496"/>
      <c r="BK484" s="496"/>
      <c r="BL484" s="496"/>
      <c r="BM484" s="496"/>
      <c r="BN484" s="496"/>
      <c r="BO484" s="496"/>
      <c r="BP484" s="496"/>
      <c r="BQ484" s="496"/>
      <c r="BR484" s="496"/>
      <c r="BS484" s="496"/>
      <c r="BT484" s="496"/>
      <c r="BU484" s="496"/>
      <c r="BV484" s="496"/>
      <c r="BW484" s="496"/>
      <c r="BX484" s="496"/>
      <c r="BY484" s="496"/>
      <c r="BZ484" s="496"/>
      <c r="CA484" s="496"/>
      <c r="CB484" s="496"/>
      <c r="CC484" s="496"/>
      <c r="CD484" s="496"/>
      <c r="CE484" s="496"/>
      <c r="CF484" s="496"/>
      <c r="CG484" s="496"/>
    </row>
    <row r="485" spans="1:85" ht="15" customHeight="1" x14ac:dyDescent="0.3">
      <c r="A485" s="460">
        <v>117</v>
      </c>
      <c r="B485" s="460" t="s">
        <v>624</v>
      </c>
      <c r="C485" s="460" t="s">
        <v>845</v>
      </c>
      <c r="D485" s="460" t="s">
        <v>661</v>
      </c>
      <c r="E485" s="460">
        <v>625</v>
      </c>
      <c r="F485" s="465">
        <v>65</v>
      </c>
      <c r="G485" s="460">
        <v>71</v>
      </c>
      <c r="H485" s="460">
        <v>284</v>
      </c>
      <c r="I485" s="460">
        <f>SUM(H485:H486)</f>
        <v>284</v>
      </c>
      <c r="K485" s="506" t="s">
        <v>737</v>
      </c>
      <c r="L485" s="497" t="s">
        <v>666</v>
      </c>
      <c r="M485" s="498"/>
      <c r="N485" s="496"/>
      <c r="O485" s="496"/>
      <c r="P485" s="496"/>
      <c r="Q485" s="496"/>
      <c r="R485" s="496"/>
      <c r="S485" s="496"/>
      <c r="T485" s="496"/>
      <c r="U485" s="496"/>
      <c r="V485" s="496"/>
      <c r="W485" s="496"/>
      <c r="X485" s="496"/>
      <c r="Z485" s="496"/>
      <c r="AA485" s="496"/>
      <c r="AB485" s="496"/>
      <c r="AC485" s="496"/>
      <c r="AD485" s="496"/>
      <c r="AE485" s="496"/>
      <c r="AF485" s="496"/>
      <c r="AG485" s="496"/>
      <c r="AH485" s="496"/>
      <c r="AI485" s="496"/>
      <c r="AJ485" s="496"/>
      <c r="AK485" s="496"/>
      <c r="AL485" s="496"/>
      <c r="AM485" s="496"/>
      <c r="AN485" s="496"/>
      <c r="AO485" s="496"/>
      <c r="AP485" s="496"/>
      <c r="AQ485" s="496"/>
      <c r="AR485" s="496"/>
      <c r="AS485" s="496"/>
      <c r="AT485" s="496"/>
      <c r="AU485" s="496"/>
      <c r="AV485" s="496"/>
      <c r="AW485" s="496"/>
      <c r="AX485" s="496"/>
      <c r="AY485" s="496"/>
      <c r="AZ485" s="496"/>
      <c r="BA485" s="496"/>
      <c r="BB485" s="496"/>
      <c r="BC485" s="496"/>
      <c r="BD485" s="496"/>
      <c r="BE485" s="496"/>
      <c r="BF485" s="496"/>
      <c r="BG485" s="496"/>
      <c r="BH485" s="496"/>
      <c r="BI485" s="496"/>
      <c r="BJ485" s="496"/>
      <c r="BK485" s="496"/>
      <c r="BL485" s="496"/>
      <c r="BM485" s="496"/>
      <c r="BN485" s="496"/>
      <c r="BO485" s="496"/>
      <c r="BP485" s="496"/>
      <c r="BQ485" s="496"/>
      <c r="BR485" s="496"/>
      <c r="BS485" s="496"/>
      <c r="BT485" s="496"/>
      <c r="BU485" s="496"/>
      <c r="BV485" s="496"/>
      <c r="BW485" s="496"/>
      <c r="BX485" s="496"/>
      <c r="BY485" s="496"/>
      <c r="BZ485" s="496"/>
      <c r="CA485" s="496"/>
      <c r="CB485" s="496"/>
      <c r="CC485" s="496"/>
      <c r="CD485" s="496"/>
      <c r="CE485" s="496"/>
      <c r="CF485" s="496"/>
      <c r="CG485" s="496"/>
    </row>
    <row r="486" spans="1:85" ht="15" customHeight="1" x14ac:dyDescent="0.3">
      <c r="A486" s="460">
        <v>223</v>
      </c>
      <c r="B486" s="460" t="s">
        <v>977</v>
      </c>
      <c r="C486" s="460" t="s">
        <v>1010</v>
      </c>
      <c r="D486" s="460" t="s">
        <v>1018</v>
      </c>
      <c r="E486" s="460">
        <v>10</v>
      </c>
      <c r="F486" s="467"/>
      <c r="K486" s="458" t="s">
        <v>737</v>
      </c>
      <c r="L486" s="458" t="s">
        <v>666</v>
      </c>
      <c r="X486" s="483"/>
    </row>
    <row r="487" spans="1:85" ht="15" customHeight="1" x14ac:dyDescent="0.3">
      <c r="A487" s="460">
        <v>324</v>
      </c>
      <c r="B487" s="460" t="s">
        <v>977</v>
      </c>
      <c r="C487" s="460" t="s">
        <v>1032</v>
      </c>
      <c r="D487" s="460" t="s">
        <v>1123</v>
      </c>
      <c r="E487" s="460">
        <v>10</v>
      </c>
      <c r="F487" s="467"/>
      <c r="K487" s="458" t="s">
        <v>737</v>
      </c>
      <c r="L487" s="458" t="s">
        <v>666</v>
      </c>
      <c r="X487" s="483"/>
    </row>
    <row r="488" spans="1:85" ht="15" customHeight="1" x14ac:dyDescent="0.3">
      <c r="A488" s="460">
        <v>362</v>
      </c>
      <c r="B488" s="460" t="s">
        <v>1129</v>
      </c>
      <c r="C488" s="460" t="s">
        <v>1130</v>
      </c>
      <c r="D488" s="460" t="s">
        <v>1173</v>
      </c>
      <c r="E488" s="460">
        <v>64</v>
      </c>
      <c r="K488" s="458" t="s">
        <v>737</v>
      </c>
      <c r="L488" s="458" t="s">
        <v>666</v>
      </c>
      <c r="X488" s="483"/>
    </row>
    <row r="489" spans="1:85" ht="15" customHeight="1" x14ac:dyDescent="0.3">
      <c r="A489" s="460">
        <v>397</v>
      </c>
      <c r="B489" s="460" t="s">
        <v>1129</v>
      </c>
      <c r="C489" s="460" t="s">
        <v>1130</v>
      </c>
      <c r="D489" s="460" t="s">
        <v>1214</v>
      </c>
      <c r="E489" s="460">
        <v>64</v>
      </c>
      <c r="K489" s="458" t="s">
        <v>737</v>
      </c>
      <c r="L489" s="458" t="s">
        <v>666</v>
      </c>
      <c r="X489" s="483"/>
    </row>
    <row r="490" spans="1:85" ht="15" customHeight="1" x14ac:dyDescent="0.3">
      <c r="A490" s="460">
        <v>36</v>
      </c>
      <c r="B490" s="460" t="s">
        <v>624</v>
      </c>
      <c r="C490" s="460" t="s">
        <v>625</v>
      </c>
      <c r="D490" s="460" t="s">
        <v>724</v>
      </c>
      <c r="E490" s="460">
        <v>593</v>
      </c>
      <c r="F490" s="465">
        <v>57</v>
      </c>
      <c r="G490" s="460">
        <v>65</v>
      </c>
      <c r="H490" s="460">
        <v>221</v>
      </c>
      <c r="I490" s="460">
        <f>SUM(H490:H493)</f>
        <v>221</v>
      </c>
      <c r="J490" s="460">
        <f>SUM(E490:E493)</f>
        <v>731</v>
      </c>
      <c r="K490" s="499" t="s">
        <v>725</v>
      </c>
      <c r="L490" s="497"/>
      <c r="M490" s="498"/>
      <c r="N490" s="496"/>
      <c r="O490" s="496"/>
      <c r="P490" s="496"/>
      <c r="Q490" s="496"/>
      <c r="R490" s="496"/>
      <c r="S490" s="496"/>
      <c r="T490" s="535"/>
      <c r="U490" s="496"/>
      <c r="V490" s="496"/>
      <c r="W490" s="496"/>
      <c r="X490" s="496"/>
      <c r="Z490" s="496"/>
      <c r="AA490" s="496"/>
      <c r="AB490" s="496"/>
      <c r="AC490" s="496"/>
      <c r="AD490" s="496"/>
      <c r="AE490" s="496"/>
      <c r="AF490" s="496"/>
      <c r="AG490" s="496"/>
      <c r="AH490" s="496"/>
      <c r="AI490" s="496"/>
      <c r="AJ490" s="496"/>
      <c r="AK490" s="496"/>
      <c r="AL490" s="496"/>
      <c r="AM490" s="496"/>
      <c r="AN490" s="496"/>
      <c r="AO490" s="496"/>
      <c r="AP490" s="496"/>
      <c r="AQ490" s="496"/>
      <c r="AR490" s="496"/>
      <c r="AS490" s="496"/>
      <c r="AT490" s="496"/>
      <c r="AU490" s="496"/>
      <c r="AV490" s="496"/>
      <c r="AW490" s="496"/>
      <c r="AX490" s="496"/>
      <c r="AY490" s="496"/>
      <c r="AZ490" s="496"/>
      <c r="BA490" s="496"/>
      <c r="BB490" s="496"/>
      <c r="BC490" s="496"/>
      <c r="BD490" s="496"/>
      <c r="BE490" s="496"/>
      <c r="BF490" s="496"/>
      <c r="BG490" s="496"/>
      <c r="BH490" s="496"/>
      <c r="BI490" s="496"/>
      <c r="BJ490" s="496"/>
      <c r="BK490" s="496"/>
      <c r="BL490" s="496"/>
      <c r="BM490" s="496"/>
      <c r="BN490" s="496"/>
      <c r="BO490" s="496"/>
      <c r="BP490" s="496"/>
      <c r="BQ490" s="496"/>
      <c r="BR490" s="496"/>
      <c r="BS490" s="496"/>
      <c r="BT490" s="496"/>
      <c r="BU490" s="496"/>
      <c r="BV490" s="496"/>
      <c r="BW490" s="496"/>
      <c r="BX490" s="496"/>
      <c r="BY490" s="496"/>
      <c r="BZ490" s="496"/>
      <c r="CA490" s="496"/>
      <c r="CB490" s="496"/>
      <c r="CC490" s="496"/>
      <c r="CD490" s="496"/>
      <c r="CE490" s="496"/>
      <c r="CF490" s="496"/>
      <c r="CG490" s="496"/>
    </row>
    <row r="491" spans="1:85" ht="15" customHeight="1" x14ac:dyDescent="0.3">
      <c r="A491" s="460">
        <v>229</v>
      </c>
      <c r="B491" s="460" t="s">
        <v>977</v>
      </c>
      <c r="C491" s="460" t="s">
        <v>1010</v>
      </c>
      <c r="D491" s="460" t="s">
        <v>1025</v>
      </c>
      <c r="E491" s="460">
        <v>10</v>
      </c>
      <c r="F491" s="467"/>
      <c r="K491" s="458" t="s">
        <v>725</v>
      </c>
      <c r="X491" s="483"/>
      <c r="Y491" s="501"/>
    </row>
    <row r="492" spans="1:85" ht="15" customHeight="1" x14ac:dyDescent="0.3">
      <c r="A492" s="460">
        <v>349</v>
      </c>
      <c r="B492" s="460" t="s">
        <v>1129</v>
      </c>
      <c r="C492" s="460" t="s">
        <v>1130</v>
      </c>
      <c r="D492" s="460" t="s">
        <v>1158</v>
      </c>
      <c r="E492" s="460">
        <v>64</v>
      </c>
      <c r="K492" s="458" t="s">
        <v>725</v>
      </c>
      <c r="X492" s="483"/>
      <c r="Y492" s="484"/>
    </row>
    <row r="493" spans="1:85" ht="15" customHeight="1" x14ac:dyDescent="0.3">
      <c r="A493" s="460">
        <v>350</v>
      </c>
      <c r="B493" s="460" t="s">
        <v>1129</v>
      </c>
      <c r="C493" s="460" t="s">
        <v>1130</v>
      </c>
      <c r="D493" s="460" t="s">
        <v>1159</v>
      </c>
      <c r="E493" s="460">
        <v>64</v>
      </c>
      <c r="K493" s="458" t="s">
        <v>725</v>
      </c>
      <c r="X493" s="483"/>
      <c r="Y493" s="484"/>
    </row>
    <row r="494" spans="1:85" ht="15" customHeight="1" x14ac:dyDescent="0.3">
      <c r="A494" s="460">
        <v>493</v>
      </c>
      <c r="C494" s="501">
        <v>0</v>
      </c>
      <c r="H494" s="501">
        <v>0</v>
      </c>
      <c r="I494" s="501">
        <v>0</v>
      </c>
      <c r="J494" s="501">
        <v>0</v>
      </c>
      <c r="M494" s="501">
        <v>0</v>
      </c>
      <c r="N494" s="501">
        <v>0</v>
      </c>
      <c r="O494" s="501">
        <v>0</v>
      </c>
      <c r="P494" s="501">
        <v>0</v>
      </c>
      <c r="Q494" s="501">
        <v>0</v>
      </c>
      <c r="R494" s="501">
        <v>0</v>
      </c>
      <c r="S494" s="501">
        <v>0</v>
      </c>
      <c r="T494" s="501"/>
      <c r="U494" s="501"/>
      <c r="V494" s="501"/>
      <c r="W494" s="501">
        <v>0</v>
      </c>
      <c r="X494" s="501">
        <v>0</v>
      </c>
      <c r="Y494" s="501">
        <v>0</v>
      </c>
      <c r="Z494" s="501">
        <v>0</v>
      </c>
      <c r="AA494" s="501">
        <v>0</v>
      </c>
      <c r="AB494" s="501">
        <v>0</v>
      </c>
      <c r="AC494" s="501">
        <v>0</v>
      </c>
      <c r="AD494" s="501">
        <v>0</v>
      </c>
      <c r="AE494" s="501">
        <v>0</v>
      </c>
      <c r="AF494" s="501">
        <v>0</v>
      </c>
      <c r="AG494" s="501">
        <v>0</v>
      </c>
      <c r="AH494" s="501">
        <v>0</v>
      </c>
      <c r="AI494" s="501">
        <v>0</v>
      </c>
      <c r="AJ494" s="501">
        <v>0</v>
      </c>
      <c r="AK494" s="501">
        <v>0</v>
      </c>
      <c r="AL494" s="501">
        <v>0</v>
      </c>
      <c r="AM494" s="501">
        <v>0</v>
      </c>
      <c r="AN494" s="501">
        <v>0</v>
      </c>
      <c r="AO494" s="501">
        <v>0</v>
      </c>
      <c r="AP494" s="501">
        <v>0</v>
      </c>
      <c r="AQ494" s="501">
        <v>0</v>
      </c>
      <c r="AR494" s="501">
        <v>0</v>
      </c>
      <c r="AS494" s="501">
        <v>0</v>
      </c>
      <c r="AT494" s="501">
        <v>0</v>
      </c>
      <c r="AU494" s="501">
        <v>0</v>
      </c>
      <c r="AV494" s="501">
        <v>0</v>
      </c>
      <c r="AW494" s="501">
        <v>0</v>
      </c>
      <c r="AX494" s="501">
        <v>0</v>
      </c>
      <c r="AY494" s="501">
        <v>0</v>
      </c>
      <c r="AZ494" s="501">
        <v>0</v>
      </c>
      <c r="BA494" s="501">
        <v>0</v>
      </c>
      <c r="BB494" s="501">
        <v>0</v>
      </c>
      <c r="BC494" s="501">
        <v>0</v>
      </c>
      <c r="BD494" s="501">
        <v>0</v>
      </c>
      <c r="BE494" s="501">
        <v>0</v>
      </c>
      <c r="BF494" s="501">
        <v>0</v>
      </c>
      <c r="BG494" s="501">
        <v>0</v>
      </c>
      <c r="BH494" s="501">
        <v>0</v>
      </c>
      <c r="BI494" s="501">
        <v>0</v>
      </c>
      <c r="BJ494" s="501">
        <v>0</v>
      </c>
      <c r="BK494" s="501">
        <v>0</v>
      </c>
      <c r="BL494" s="501">
        <v>0</v>
      </c>
      <c r="BM494" s="501">
        <v>0</v>
      </c>
      <c r="BN494" s="501">
        <v>0</v>
      </c>
      <c r="BO494" s="501">
        <v>0</v>
      </c>
      <c r="BP494" s="501">
        <v>0</v>
      </c>
      <c r="BQ494" s="501">
        <v>0</v>
      </c>
      <c r="BR494" s="501">
        <v>0</v>
      </c>
      <c r="BS494" s="501">
        <v>0</v>
      </c>
      <c r="BT494" s="501">
        <v>0</v>
      </c>
      <c r="BU494" s="501">
        <v>0</v>
      </c>
      <c r="BV494" s="501">
        <v>0</v>
      </c>
      <c r="BW494" s="501">
        <v>0</v>
      </c>
      <c r="BX494" s="501">
        <v>0</v>
      </c>
      <c r="BY494" s="501">
        <v>0</v>
      </c>
      <c r="BZ494" s="501">
        <v>0</v>
      </c>
      <c r="CA494" s="501">
        <v>0</v>
      </c>
      <c r="CB494" s="501">
        <v>0</v>
      </c>
      <c r="CC494" s="501">
        <v>0</v>
      </c>
      <c r="CD494" s="501">
        <v>0</v>
      </c>
      <c r="CE494" s="501">
        <v>0</v>
      </c>
      <c r="CF494" s="501">
        <v>0</v>
      </c>
      <c r="CG494" s="501">
        <v>0</v>
      </c>
    </row>
    <row r="495" spans="1:85" ht="15" customHeight="1" x14ac:dyDescent="0.3">
      <c r="A495" s="460">
        <v>494</v>
      </c>
      <c r="C495" s="501">
        <v>0</v>
      </c>
      <c r="H495" s="501">
        <v>0</v>
      </c>
      <c r="I495" s="501">
        <v>0</v>
      </c>
      <c r="J495" s="501">
        <v>0</v>
      </c>
      <c r="M495" s="501">
        <v>0</v>
      </c>
      <c r="N495" s="501">
        <v>0</v>
      </c>
      <c r="O495" s="501">
        <v>0</v>
      </c>
      <c r="P495" s="501">
        <v>0</v>
      </c>
      <c r="Q495" s="501">
        <v>0</v>
      </c>
      <c r="R495" s="501">
        <v>0</v>
      </c>
      <c r="S495" s="501">
        <v>0</v>
      </c>
      <c r="T495" s="501"/>
      <c r="U495" s="501"/>
      <c r="V495" s="501"/>
      <c r="W495" s="501">
        <v>0</v>
      </c>
      <c r="X495" s="501">
        <v>0</v>
      </c>
      <c r="Y495" s="501">
        <v>0</v>
      </c>
      <c r="Z495" s="501">
        <v>0</v>
      </c>
      <c r="AA495" s="501">
        <v>0</v>
      </c>
      <c r="AB495" s="501">
        <v>0</v>
      </c>
      <c r="AC495" s="501">
        <v>0</v>
      </c>
      <c r="AD495" s="501">
        <v>0</v>
      </c>
      <c r="AE495" s="501">
        <v>0</v>
      </c>
      <c r="AF495" s="501">
        <v>0</v>
      </c>
      <c r="AG495" s="501">
        <v>0</v>
      </c>
      <c r="AH495" s="501">
        <v>0</v>
      </c>
      <c r="AI495" s="501">
        <v>0</v>
      </c>
      <c r="AJ495" s="501">
        <v>0</v>
      </c>
      <c r="AK495" s="501">
        <v>0</v>
      </c>
      <c r="AL495" s="501">
        <v>0</v>
      </c>
      <c r="AM495" s="501">
        <v>0</v>
      </c>
      <c r="AN495" s="501">
        <v>0</v>
      </c>
      <c r="AO495" s="501">
        <v>0</v>
      </c>
      <c r="AP495" s="501">
        <v>0</v>
      </c>
      <c r="AQ495" s="501">
        <v>0</v>
      </c>
      <c r="AR495" s="501">
        <v>0</v>
      </c>
      <c r="AS495" s="501">
        <v>0</v>
      </c>
      <c r="AT495" s="501">
        <v>0</v>
      </c>
      <c r="AU495" s="501">
        <v>0</v>
      </c>
      <c r="AV495" s="501">
        <v>0</v>
      </c>
      <c r="AW495" s="501">
        <v>0</v>
      </c>
      <c r="AX495" s="501">
        <v>0</v>
      </c>
      <c r="AY495" s="501">
        <v>0</v>
      </c>
      <c r="AZ495" s="501">
        <v>0</v>
      </c>
      <c r="BA495" s="501">
        <v>0</v>
      </c>
      <c r="BB495" s="501">
        <v>0</v>
      </c>
      <c r="BC495" s="501">
        <v>0</v>
      </c>
      <c r="BD495" s="501">
        <v>0</v>
      </c>
      <c r="BE495" s="501">
        <v>0</v>
      </c>
      <c r="BF495" s="501">
        <v>0</v>
      </c>
      <c r="BG495" s="501">
        <v>0</v>
      </c>
      <c r="BH495" s="501">
        <v>0</v>
      </c>
      <c r="BI495" s="501">
        <v>0</v>
      </c>
      <c r="BJ495" s="501">
        <v>0</v>
      </c>
      <c r="BK495" s="501">
        <v>0</v>
      </c>
      <c r="BL495" s="501">
        <v>0</v>
      </c>
      <c r="BM495" s="501">
        <v>0</v>
      </c>
      <c r="BN495" s="501">
        <v>0</v>
      </c>
      <c r="BO495" s="501">
        <v>0</v>
      </c>
      <c r="BP495" s="501">
        <v>0</v>
      </c>
      <c r="BQ495" s="501">
        <v>0</v>
      </c>
      <c r="BR495" s="501">
        <v>0</v>
      </c>
      <c r="BS495" s="501">
        <v>0</v>
      </c>
      <c r="BT495" s="501">
        <v>0</v>
      </c>
      <c r="BU495" s="501">
        <v>0</v>
      </c>
      <c r="BV495" s="501">
        <v>0</v>
      </c>
      <c r="BW495" s="501">
        <v>0</v>
      </c>
      <c r="BX495" s="501">
        <v>0</v>
      </c>
      <c r="BY495" s="501">
        <v>0</v>
      </c>
      <c r="BZ495" s="501">
        <v>0</v>
      </c>
      <c r="CA495" s="501">
        <v>0</v>
      </c>
      <c r="CB495" s="501">
        <v>0</v>
      </c>
      <c r="CC495" s="501">
        <v>0</v>
      </c>
      <c r="CD495" s="501">
        <v>0</v>
      </c>
      <c r="CE495" s="501">
        <v>0</v>
      </c>
      <c r="CF495" s="501">
        <v>0</v>
      </c>
      <c r="CG495" s="501">
        <v>0</v>
      </c>
    </row>
    <row r="496" spans="1:85" ht="15" customHeight="1" x14ac:dyDescent="0.3">
      <c r="A496" s="460">
        <v>495</v>
      </c>
      <c r="C496" s="501">
        <v>0</v>
      </c>
      <c r="H496" s="501">
        <v>0</v>
      </c>
      <c r="I496" s="501">
        <v>0</v>
      </c>
      <c r="J496" s="501">
        <v>0</v>
      </c>
      <c r="M496" s="501">
        <v>0</v>
      </c>
      <c r="N496" s="501">
        <v>0</v>
      </c>
      <c r="O496" s="501">
        <v>0</v>
      </c>
      <c r="P496" s="501">
        <v>0</v>
      </c>
      <c r="Q496" s="501">
        <v>0</v>
      </c>
      <c r="R496" s="501">
        <v>0</v>
      </c>
      <c r="S496" s="501">
        <v>0</v>
      </c>
      <c r="T496" s="501"/>
      <c r="U496" s="501"/>
      <c r="V496" s="501"/>
      <c r="W496" s="501">
        <v>0</v>
      </c>
      <c r="X496" s="501">
        <v>0</v>
      </c>
      <c r="Y496" s="501">
        <v>0</v>
      </c>
      <c r="Z496" s="501">
        <v>0</v>
      </c>
      <c r="AA496" s="501">
        <v>0</v>
      </c>
      <c r="AB496" s="501">
        <v>0</v>
      </c>
      <c r="AC496" s="501">
        <v>0</v>
      </c>
      <c r="AD496" s="501">
        <v>0</v>
      </c>
      <c r="AE496" s="501">
        <v>0</v>
      </c>
      <c r="AF496" s="501">
        <v>0</v>
      </c>
      <c r="AG496" s="501">
        <v>0</v>
      </c>
      <c r="AH496" s="501">
        <v>0</v>
      </c>
      <c r="AI496" s="501">
        <v>0</v>
      </c>
      <c r="AJ496" s="501">
        <v>0</v>
      </c>
      <c r="AK496" s="501">
        <v>0</v>
      </c>
      <c r="AL496" s="501">
        <v>0</v>
      </c>
      <c r="AM496" s="501">
        <v>0</v>
      </c>
      <c r="AN496" s="501">
        <v>0</v>
      </c>
      <c r="AO496" s="501">
        <v>0</v>
      </c>
      <c r="AP496" s="501">
        <v>0</v>
      </c>
      <c r="AQ496" s="501">
        <v>0</v>
      </c>
      <c r="AR496" s="501">
        <v>0</v>
      </c>
      <c r="AS496" s="501">
        <v>0</v>
      </c>
      <c r="AT496" s="501">
        <v>0</v>
      </c>
      <c r="AU496" s="501">
        <v>0</v>
      </c>
      <c r="AV496" s="501">
        <v>0</v>
      </c>
      <c r="AW496" s="501">
        <v>0</v>
      </c>
      <c r="AX496" s="501">
        <v>0</v>
      </c>
      <c r="AY496" s="501">
        <v>0</v>
      </c>
      <c r="AZ496" s="501">
        <v>0</v>
      </c>
      <c r="BA496" s="501">
        <v>0</v>
      </c>
      <c r="BB496" s="501">
        <v>0</v>
      </c>
      <c r="BC496" s="501">
        <v>0</v>
      </c>
      <c r="BD496" s="501">
        <v>0</v>
      </c>
      <c r="BE496" s="501">
        <v>0</v>
      </c>
      <c r="BF496" s="501">
        <v>0</v>
      </c>
      <c r="BG496" s="501">
        <v>0</v>
      </c>
      <c r="BH496" s="501">
        <v>0</v>
      </c>
      <c r="BI496" s="501">
        <v>0</v>
      </c>
      <c r="BJ496" s="501">
        <v>0</v>
      </c>
      <c r="BK496" s="501">
        <v>0</v>
      </c>
      <c r="BL496" s="501">
        <v>0</v>
      </c>
      <c r="BM496" s="501">
        <v>0</v>
      </c>
      <c r="BN496" s="501">
        <v>0</v>
      </c>
      <c r="BO496" s="501">
        <v>0</v>
      </c>
      <c r="BP496" s="501">
        <v>0</v>
      </c>
      <c r="BQ496" s="501">
        <v>0</v>
      </c>
      <c r="BR496" s="501">
        <v>0</v>
      </c>
      <c r="BS496" s="501">
        <v>0</v>
      </c>
      <c r="BT496" s="501">
        <v>0</v>
      </c>
      <c r="BU496" s="501">
        <v>0</v>
      </c>
      <c r="BV496" s="501">
        <v>0</v>
      </c>
      <c r="BW496" s="501">
        <v>0</v>
      </c>
      <c r="BX496" s="501">
        <v>0</v>
      </c>
      <c r="BY496" s="501">
        <v>0</v>
      </c>
      <c r="BZ496" s="501">
        <v>0</v>
      </c>
      <c r="CA496" s="501">
        <v>0</v>
      </c>
      <c r="CB496" s="501">
        <v>0</v>
      </c>
      <c r="CC496" s="501">
        <v>0</v>
      </c>
      <c r="CD496" s="501">
        <v>0</v>
      </c>
      <c r="CE496" s="501">
        <v>0</v>
      </c>
      <c r="CF496" s="501">
        <v>0</v>
      </c>
      <c r="CG496" s="501">
        <v>0</v>
      </c>
    </row>
    <row r="497" spans="1:85" ht="15" customHeight="1" x14ac:dyDescent="0.3">
      <c r="A497" s="460">
        <v>496</v>
      </c>
      <c r="C497" s="501">
        <v>0</v>
      </c>
      <c r="H497" s="501">
        <v>0</v>
      </c>
      <c r="I497" s="501">
        <v>0</v>
      </c>
      <c r="J497" s="501">
        <v>0</v>
      </c>
      <c r="M497" s="501">
        <v>0</v>
      </c>
      <c r="N497" s="501">
        <v>0</v>
      </c>
      <c r="O497" s="501">
        <v>0</v>
      </c>
      <c r="P497" s="501">
        <v>0</v>
      </c>
      <c r="Q497" s="501">
        <v>0</v>
      </c>
      <c r="R497" s="501">
        <v>0</v>
      </c>
      <c r="S497" s="501">
        <v>0</v>
      </c>
      <c r="T497" s="501"/>
      <c r="U497" s="501"/>
      <c r="V497" s="501"/>
      <c r="W497" s="501">
        <v>0</v>
      </c>
      <c r="X497" s="501">
        <v>0</v>
      </c>
      <c r="Y497" s="501">
        <v>0</v>
      </c>
      <c r="Z497" s="501">
        <v>0</v>
      </c>
      <c r="AA497" s="501">
        <v>0</v>
      </c>
      <c r="AB497" s="501">
        <v>0</v>
      </c>
      <c r="AC497" s="501">
        <v>0</v>
      </c>
      <c r="AD497" s="501">
        <v>0</v>
      </c>
      <c r="AE497" s="501">
        <v>0</v>
      </c>
      <c r="AF497" s="501">
        <v>0</v>
      </c>
      <c r="AG497" s="501">
        <v>0</v>
      </c>
      <c r="AH497" s="501">
        <v>0</v>
      </c>
      <c r="AI497" s="501">
        <v>0</v>
      </c>
      <c r="AJ497" s="501">
        <v>0</v>
      </c>
      <c r="AK497" s="501">
        <v>0</v>
      </c>
      <c r="AL497" s="501">
        <v>0</v>
      </c>
      <c r="AM497" s="501">
        <v>0</v>
      </c>
      <c r="AN497" s="501">
        <v>0</v>
      </c>
      <c r="AO497" s="501">
        <v>0</v>
      </c>
      <c r="AP497" s="501">
        <v>0</v>
      </c>
      <c r="AQ497" s="501">
        <v>0</v>
      </c>
      <c r="AR497" s="501">
        <v>0</v>
      </c>
      <c r="AS497" s="501">
        <v>0</v>
      </c>
      <c r="AT497" s="501">
        <v>0</v>
      </c>
      <c r="AU497" s="501">
        <v>0</v>
      </c>
      <c r="AV497" s="501">
        <v>0</v>
      </c>
      <c r="AW497" s="501">
        <v>0</v>
      </c>
      <c r="AX497" s="501">
        <v>0</v>
      </c>
      <c r="AY497" s="501">
        <v>0</v>
      </c>
      <c r="AZ497" s="501">
        <v>0</v>
      </c>
      <c r="BA497" s="501">
        <v>0</v>
      </c>
      <c r="BB497" s="501">
        <v>0</v>
      </c>
      <c r="BC497" s="501">
        <v>0</v>
      </c>
      <c r="BD497" s="501">
        <v>0</v>
      </c>
      <c r="BE497" s="501">
        <v>0</v>
      </c>
      <c r="BF497" s="501">
        <v>0</v>
      </c>
      <c r="BG497" s="501">
        <v>0</v>
      </c>
      <c r="BH497" s="501">
        <v>0</v>
      </c>
      <c r="BI497" s="501">
        <v>0</v>
      </c>
      <c r="BJ497" s="501">
        <v>0</v>
      </c>
      <c r="BK497" s="501">
        <v>0</v>
      </c>
      <c r="BL497" s="501">
        <v>0</v>
      </c>
      <c r="BM497" s="501">
        <v>0</v>
      </c>
      <c r="BN497" s="501">
        <v>0</v>
      </c>
      <c r="BO497" s="501">
        <v>0</v>
      </c>
      <c r="BP497" s="501">
        <v>0</v>
      </c>
      <c r="BQ497" s="501">
        <v>0</v>
      </c>
      <c r="BR497" s="501">
        <v>0</v>
      </c>
      <c r="BS497" s="501">
        <v>0</v>
      </c>
      <c r="BT497" s="501">
        <v>0</v>
      </c>
      <c r="BU497" s="501">
        <v>0</v>
      </c>
      <c r="BV497" s="501">
        <v>0</v>
      </c>
      <c r="BW497" s="501">
        <v>0</v>
      </c>
      <c r="BX497" s="501">
        <v>0</v>
      </c>
      <c r="BY497" s="501">
        <v>0</v>
      </c>
      <c r="BZ497" s="501">
        <v>0</v>
      </c>
      <c r="CA497" s="501">
        <v>0</v>
      </c>
      <c r="CB497" s="501">
        <v>0</v>
      </c>
      <c r="CC497" s="501">
        <v>0</v>
      </c>
      <c r="CD497" s="501">
        <v>0</v>
      </c>
      <c r="CE497" s="501">
        <v>0</v>
      </c>
      <c r="CF497" s="501">
        <v>0</v>
      </c>
      <c r="CG497" s="501">
        <v>0</v>
      </c>
    </row>
    <row r="498" spans="1:85" ht="15" customHeight="1" x14ac:dyDescent="0.3">
      <c r="A498" s="460">
        <v>497</v>
      </c>
      <c r="C498" s="501">
        <v>0</v>
      </c>
      <c r="H498" s="501">
        <v>0</v>
      </c>
      <c r="I498" s="501">
        <v>0</v>
      </c>
      <c r="J498" s="501">
        <v>0</v>
      </c>
      <c r="M498" s="501">
        <v>0</v>
      </c>
      <c r="N498" s="501">
        <v>0</v>
      </c>
      <c r="O498" s="501">
        <v>0</v>
      </c>
      <c r="P498" s="501">
        <v>0</v>
      </c>
      <c r="Q498" s="501">
        <v>0</v>
      </c>
      <c r="R498" s="501">
        <v>0</v>
      </c>
      <c r="S498" s="501">
        <v>0</v>
      </c>
      <c r="T498" s="501"/>
      <c r="U498" s="501"/>
      <c r="V498" s="501"/>
      <c r="W498" s="501">
        <v>0</v>
      </c>
      <c r="X498" s="501">
        <v>0</v>
      </c>
      <c r="Y498" s="501">
        <v>0</v>
      </c>
      <c r="Z498" s="501">
        <v>0</v>
      </c>
      <c r="AA498" s="501">
        <v>0</v>
      </c>
      <c r="AB498" s="501">
        <v>0</v>
      </c>
      <c r="AC498" s="501">
        <v>0</v>
      </c>
      <c r="AD498" s="501">
        <v>0</v>
      </c>
      <c r="AE498" s="501">
        <v>0</v>
      </c>
      <c r="AF498" s="501">
        <v>0</v>
      </c>
      <c r="AG498" s="501">
        <v>0</v>
      </c>
      <c r="AH498" s="501">
        <v>0</v>
      </c>
      <c r="AI498" s="501">
        <v>0</v>
      </c>
      <c r="AJ498" s="501">
        <v>0</v>
      </c>
      <c r="AK498" s="501">
        <v>0</v>
      </c>
      <c r="AL498" s="501">
        <v>0</v>
      </c>
      <c r="AM498" s="501">
        <v>0</v>
      </c>
      <c r="AN498" s="501">
        <v>0</v>
      </c>
      <c r="AO498" s="501">
        <v>0</v>
      </c>
      <c r="AP498" s="501">
        <v>0</v>
      </c>
      <c r="AQ498" s="501">
        <v>0</v>
      </c>
      <c r="AR498" s="501">
        <v>0</v>
      </c>
      <c r="AS498" s="501">
        <v>0</v>
      </c>
      <c r="AT498" s="501">
        <v>0</v>
      </c>
      <c r="AU498" s="501">
        <v>0</v>
      </c>
      <c r="AV498" s="501">
        <v>0</v>
      </c>
      <c r="AW498" s="501">
        <v>0</v>
      </c>
      <c r="AX498" s="501">
        <v>0</v>
      </c>
      <c r="AY498" s="501">
        <v>0</v>
      </c>
      <c r="AZ498" s="501">
        <v>0</v>
      </c>
      <c r="BA498" s="501">
        <v>0</v>
      </c>
      <c r="BB498" s="501">
        <v>0</v>
      </c>
      <c r="BC498" s="501">
        <v>0</v>
      </c>
      <c r="BD498" s="501">
        <v>0</v>
      </c>
      <c r="BE498" s="501">
        <v>0</v>
      </c>
      <c r="BF498" s="501">
        <v>0</v>
      </c>
      <c r="BG498" s="501">
        <v>0</v>
      </c>
      <c r="BH498" s="501">
        <v>0</v>
      </c>
      <c r="BI498" s="501">
        <v>0</v>
      </c>
      <c r="BJ498" s="501">
        <v>0</v>
      </c>
      <c r="BK498" s="501">
        <v>0</v>
      </c>
      <c r="BL498" s="501">
        <v>0</v>
      </c>
      <c r="BM498" s="501">
        <v>0</v>
      </c>
      <c r="BN498" s="501">
        <v>0</v>
      </c>
      <c r="BO498" s="501">
        <v>0</v>
      </c>
      <c r="BP498" s="501">
        <v>0</v>
      </c>
      <c r="BQ498" s="501">
        <v>0</v>
      </c>
      <c r="BR498" s="501">
        <v>0</v>
      </c>
      <c r="BS498" s="501">
        <v>0</v>
      </c>
      <c r="BT498" s="501">
        <v>0</v>
      </c>
      <c r="BU498" s="501">
        <v>0</v>
      </c>
      <c r="BV498" s="501">
        <v>0</v>
      </c>
      <c r="BW498" s="501">
        <v>0</v>
      </c>
      <c r="BX498" s="501">
        <v>0</v>
      </c>
      <c r="BY498" s="501">
        <v>0</v>
      </c>
      <c r="BZ498" s="501">
        <v>0</v>
      </c>
      <c r="CA498" s="501">
        <v>0</v>
      </c>
      <c r="CB498" s="501">
        <v>0</v>
      </c>
      <c r="CC498" s="501">
        <v>0</v>
      </c>
      <c r="CD498" s="501">
        <v>0</v>
      </c>
      <c r="CE498" s="501">
        <v>0</v>
      </c>
      <c r="CF498" s="501">
        <v>0</v>
      </c>
      <c r="CG498" s="501">
        <v>0</v>
      </c>
    </row>
    <row r="499" spans="1:85" ht="15" customHeight="1" x14ac:dyDescent="0.3">
      <c r="A499" s="460">
        <v>498</v>
      </c>
      <c r="C499" s="501">
        <v>0</v>
      </c>
      <c r="H499" s="501">
        <v>0</v>
      </c>
      <c r="I499" s="501">
        <v>0</v>
      </c>
      <c r="J499" s="501">
        <v>0</v>
      </c>
      <c r="M499" s="501">
        <v>0</v>
      </c>
      <c r="N499" s="501">
        <v>0</v>
      </c>
      <c r="O499" s="501">
        <v>0</v>
      </c>
      <c r="P499" s="501">
        <v>0</v>
      </c>
      <c r="Q499" s="501">
        <v>0</v>
      </c>
      <c r="R499" s="501">
        <v>0</v>
      </c>
      <c r="S499" s="501">
        <v>0</v>
      </c>
      <c r="T499" s="501"/>
      <c r="U499" s="501"/>
      <c r="V499" s="501"/>
      <c r="W499" s="501">
        <v>0</v>
      </c>
      <c r="X499" s="501">
        <v>0</v>
      </c>
      <c r="Y499" s="501">
        <v>0</v>
      </c>
      <c r="Z499" s="501">
        <v>0</v>
      </c>
      <c r="AA499" s="501">
        <v>0</v>
      </c>
      <c r="AB499" s="501">
        <v>0</v>
      </c>
      <c r="AC499" s="501">
        <v>0</v>
      </c>
      <c r="AD499" s="501">
        <v>0</v>
      </c>
      <c r="AE499" s="501">
        <v>0</v>
      </c>
      <c r="AF499" s="501">
        <v>0</v>
      </c>
      <c r="AG499" s="501">
        <v>0</v>
      </c>
      <c r="AH499" s="501">
        <v>0</v>
      </c>
      <c r="AI499" s="501">
        <v>0</v>
      </c>
      <c r="AJ499" s="501">
        <v>0</v>
      </c>
      <c r="AK499" s="501">
        <v>0</v>
      </c>
      <c r="AL499" s="501">
        <v>0</v>
      </c>
      <c r="AM499" s="501">
        <v>0</v>
      </c>
      <c r="AN499" s="501">
        <v>0</v>
      </c>
      <c r="AO499" s="501">
        <v>0</v>
      </c>
      <c r="AP499" s="501">
        <v>0</v>
      </c>
      <c r="AQ499" s="501">
        <v>0</v>
      </c>
      <c r="AR499" s="501">
        <v>0</v>
      </c>
      <c r="AS499" s="501">
        <v>0</v>
      </c>
      <c r="AT499" s="501">
        <v>0</v>
      </c>
      <c r="AU499" s="501">
        <v>0</v>
      </c>
      <c r="AV499" s="501">
        <v>0</v>
      </c>
      <c r="AW499" s="501">
        <v>0</v>
      </c>
      <c r="AX499" s="501">
        <v>0</v>
      </c>
      <c r="AY499" s="501">
        <v>0</v>
      </c>
      <c r="AZ499" s="501">
        <v>0</v>
      </c>
      <c r="BA499" s="501">
        <v>0</v>
      </c>
      <c r="BB499" s="501">
        <v>0</v>
      </c>
      <c r="BC499" s="501">
        <v>0</v>
      </c>
      <c r="BD499" s="501">
        <v>0</v>
      </c>
      <c r="BE499" s="501">
        <v>0</v>
      </c>
      <c r="BF499" s="501">
        <v>0</v>
      </c>
      <c r="BG499" s="501">
        <v>0</v>
      </c>
      <c r="BH499" s="501">
        <v>0</v>
      </c>
      <c r="BI499" s="501">
        <v>0</v>
      </c>
      <c r="BJ499" s="501">
        <v>0</v>
      </c>
      <c r="BK499" s="501">
        <v>0</v>
      </c>
      <c r="BL499" s="501">
        <v>0</v>
      </c>
      <c r="BM499" s="501">
        <v>0</v>
      </c>
      <c r="BN499" s="501">
        <v>0</v>
      </c>
      <c r="BO499" s="501">
        <v>0</v>
      </c>
      <c r="BP499" s="501">
        <v>0</v>
      </c>
      <c r="BQ499" s="501">
        <v>0</v>
      </c>
      <c r="BR499" s="501">
        <v>0</v>
      </c>
      <c r="BS499" s="501">
        <v>0</v>
      </c>
      <c r="BT499" s="501">
        <v>0</v>
      </c>
      <c r="BU499" s="501">
        <v>0</v>
      </c>
      <c r="BV499" s="501">
        <v>0</v>
      </c>
      <c r="BW499" s="501">
        <v>0</v>
      </c>
      <c r="BX499" s="501">
        <v>0</v>
      </c>
      <c r="BY499" s="501">
        <v>0</v>
      </c>
      <c r="BZ499" s="501">
        <v>0</v>
      </c>
      <c r="CA499" s="501">
        <v>0</v>
      </c>
      <c r="CB499" s="501">
        <v>0</v>
      </c>
      <c r="CC499" s="501">
        <v>0</v>
      </c>
      <c r="CD499" s="501">
        <v>0</v>
      </c>
      <c r="CE499" s="501">
        <v>0</v>
      </c>
      <c r="CF499" s="501">
        <v>0</v>
      </c>
      <c r="CG499" s="501">
        <v>0</v>
      </c>
    </row>
    <row r="500" spans="1:85" ht="15" customHeight="1" x14ac:dyDescent="0.3">
      <c r="A500" s="460">
        <v>499</v>
      </c>
      <c r="C500" s="501">
        <v>0</v>
      </c>
      <c r="H500" s="501">
        <v>0</v>
      </c>
      <c r="I500" s="501">
        <v>0</v>
      </c>
      <c r="J500" s="501">
        <v>0</v>
      </c>
      <c r="M500" s="501">
        <v>0</v>
      </c>
      <c r="N500" s="501">
        <v>0</v>
      </c>
      <c r="O500" s="501">
        <v>0</v>
      </c>
      <c r="P500" s="501">
        <v>0</v>
      </c>
      <c r="Q500" s="501">
        <v>0</v>
      </c>
      <c r="R500" s="501">
        <v>0</v>
      </c>
      <c r="S500" s="501">
        <v>0</v>
      </c>
      <c r="T500" s="501"/>
      <c r="U500" s="501"/>
      <c r="V500" s="501"/>
      <c r="W500" s="501">
        <v>0</v>
      </c>
      <c r="X500" s="501">
        <v>0</v>
      </c>
      <c r="Y500" s="501">
        <v>0</v>
      </c>
      <c r="Z500" s="501">
        <v>0</v>
      </c>
      <c r="AA500" s="501">
        <v>0</v>
      </c>
      <c r="AB500" s="501">
        <v>0</v>
      </c>
      <c r="AC500" s="501">
        <v>0</v>
      </c>
      <c r="AD500" s="501">
        <v>0</v>
      </c>
      <c r="AE500" s="501">
        <v>0</v>
      </c>
      <c r="AF500" s="501">
        <v>0</v>
      </c>
      <c r="AG500" s="501">
        <v>0</v>
      </c>
      <c r="AH500" s="501">
        <v>0</v>
      </c>
      <c r="AI500" s="501">
        <v>0</v>
      </c>
      <c r="AJ500" s="501">
        <v>0</v>
      </c>
      <c r="AK500" s="501">
        <v>0</v>
      </c>
      <c r="AL500" s="501">
        <v>0</v>
      </c>
      <c r="AM500" s="501">
        <v>0</v>
      </c>
      <c r="AN500" s="501">
        <v>0</v>
      </c>
      <c r="AO500" s="501">
        <v>0</v>
      </c>
      <c r="AP500" s="501">
        <v>0</v>
      </c>
      <c r="AQ500" s="501">
        <v>0</v>
      </c>
      <c r="AR500" s="501">
        <v>0</v>
      </c>
      <c r="AS500" s="501">
        <v>0</v>
      </c>
      <c r="AT500" s="501">
        <v>0</v>
      </c>
      <c r="AU500" s="501">
        <v>0</v>
      </c>
      <c r="AV500" s="501">
        <v>0</v>
      </c>
      <c r="AW500" s="501">
        <v>0</v>
      </c>
      <c r="AX500" s="501">
        <v>0</v>
      </c>
      <c r="AY500" s="501">
        <v>0</v>
      </c>
      <c r="AZ500" s="501">
        <v>0</v>
      </c>
      <c r="BA500" s="501">
        <v>0</v>
      </c>
      <c r="BB500" s="501">
        <v>0</v>
      </c>
      <c r="BC500" s="501">
        <v>0</v>
      </c>
      <c r="BD500" s="501">
        <v>0</v>
      </c>
      <c r="BE500" s="501">
        <v>0</v>
      </c>
      <c r="BF500" s="501">
        <v>0</v>
      </c>
      <c r="BG500" s="501">
        <v>0</v>
      </c>
      <c r="BH500" s="501">
        <v>0</v>
      </c>
      <c r="BI500" s="501">
        <v>0</v>
      </c>
      <c r="BJ500" s="501">
        <v>0</v>
      </c>
      <c r="BK500" s="501">
        <v>0</v>
      </c>
      <c r="BL500" s="501">
        <v>0</v>
      </c>
      <c r="BM500" s="501">
        <v>0</v>
      </c>
      <c r="BN500" s="501">
        <v>0</v>
      </c>
      <c r="BO500" s="501">
        <v>0</v>
      </c>
      <c r="BP500" s="501">
        <v>0</v>
      </c>
      <c r="BQ500" s="501">
        <v>0</v>
      </c>
      <c r="BR500" s="501">
        <v>0</v>
      </c>
      <c r="BS500" s="501">
        <v>0</v>
      </c>
      <c r="BT500" s="501">
        <v>0</v>
      </c>
      <c r="BU500" s="501">
        <v>0</v>
      </c>
      <c r="BV500" s="501">
        <v>0</v>
      </c>
      <c r="BW500" s="501">
        <v>0</v>
      </c>
      <c r="BX500" s="501">
        <v>0</v>
      </c>
      <c r="BY500" s="501">
        <v>0</v>
      </c>
      <c r="BZ500" s="501">
        <v>0</v>
      </c>
      <c r="CA500" s="501">
        <v>0</v>
      </c>
      <c r="CB500" s="501">
        <v>0</v>
      </c>
      <c r="CC500" s="501">
        <v>0</v>
      </c>
      <c r="CD500" s="501">
        <v>0</v>
      </c>
      <c r="CE500" s="501">
        <v>0</v>
      </c>
      <c r="CF500" s="501">
        <v>0</v>
      </c>
      <c r="CG500" s="501">
        <v>0</v>
      </c>
    </row>
    <row r="501" spans="1:85" ht="15" customHeight="1" x14ac:dyDescent="0.3">
      <c r="A501" s="460">
        <v>500</v>
      </c>
      <c r="C501" s="501">
        <v>0</v>
      </c>
      <c r="H501" s="501">
        <v>0</v>
      </c>
      <c r="I501" s="501">
        <v>0</v>
      </c>
      <c r="J501" s="501">
        <v>0</v>
      </c>
      <c r="M501" s="501">
        <v>0</v>
      </c>
      <c r="N501" s="501">
        <v>0</v>
      </c>
      <c r="O501" s="501">
        <v>0</v>
      </c>
      <c r="P501" s="501">
        <v>0</v>
      </c>
      <c r="Q501" s="501">
        <v>0</v>
      </c>
      <c r="R501" s="501">
        <v>0</v>
      </c>
      <c r="S501" s="501">
        <v>0</v>
      </c>
      <c r="T501" s="501"/>
      <c r="U501" s="501"/>
      <c r="V501" s="501"/>
      <c r="W501" s="501">
        <v>0</v>
      </c>
      <c r="X501" s="501">
        <v>0</v>
      </c>
      <c r="Y501" s="501">
        <v>0</v>
      </c>
      <c r="Z501" s="501">
        <v>0</v>
      </c>
      <c r="AA501" s="501">
        <v>0</v>
      </c>
      <c r="AB501" s="501">
        <v>0</v>
      </c>
      <c r="AC501" s="501">
        <v>0</v>
      </c>
      <c r="AD501" s="501">
        <v>0</v>
      </c>
      <c r="AE501" s="501">
        <v>0</v>
      </c>
      <c r="AF501" s="501">
        <v>0</v>
      </c>
      <c r="AG501" s="501">
        <v>0</v>
      </c>
      <c r="AH501" s="501">
        <v>0</v>
      </c>
      <c r="AI501" s="501">
        <v>0</v>
      </c>
      <c r="AJ501" s="501">
        <v>0</v>
      </c>
      <c r="AK501" s="501">
        <v>0</v>
      </c>
      <c r="AL501" s="501">
        <v>0</v>
      </c>
      <c r="AM501" s="501">
        <v>0</v>
      </c>
      <c r="AN501" s="501">
        <v>0</v>
      </c>
      <c r="AO501" s="501">
        <v>0</v>
      </c>
      <c r="AP501" s="501">
        <v>0</v>
      </c>
      <c r="AQ501" s="501">
        <v>0</v>
      </c>
      <c r="AR501" s="501">
        <v>0</v>
      </c>
      <c r="AS501" s="501">
        <v>0</v>
      </c>
      <c r="AT501" s="501">
        <v>0</v>
      </c>
      <c r="AU501" s="501">
        <v>0</v>
      </c>
      <c r="AV501" s="501">
        <v>0</v>
      </c>
      <c r="AW501" s="501">
        <v>0</v>
      </c>
      <c r="AX501" s="501">
        <v>0</v>
      </c>
      <c r="AY501" s="501">
        <v>0</v>
      </c>
      <c r="AZ501" s="501">
        <v>0</v>
      </c>
      <c r="BA501" s="501">
        <v>0</v>
      </c>
      <c r="BB501" s="501">
        <v>0</v>
      </c>
      <c r="BC501" s="501">
        <v>0</v>
      </c>
      <c r="BD501" s="501">
        <v>0</v>
      </c>
      <c r="BE501" s="501">
        <v>0</v>
      </c>
      <c r="BF501" s="501">
        <v>0</v>
      </c>
      <c r="BG501" s="501">
        <v>0</v>
      </c>
      <c r="BH501" s="501">
        <v>0</v>
      </c>
      <c r="BI501" s="501">
        <v>0</v>
      </c>
      <c r="BJ501" s="501">
        <v>0</v>
      </c>
      <c r="BK501" s="501">
        <v>0</v>
      </c>
      <c r="BL501" s="501">
        <v>0</v>
      </c>
      <c r="BM501" s="501">
        <v>0</v>
      </c>
      <c r="BN501" s="501">
        <v>0</v>
      </c>
      <c r="BO501" s="501">
        <v>0</v>
      </c>
      <c r="BP501" s="501">
        <v>0</v>
      </c>
      <c r="BQ501" s="501">
        <v>0</v>
      </c>
      <c r="BR501" s="501">
        <v>0</v>
      </c>
      <c r="BS501" s="501">
        <v>0</v>
      </c>
      <c r="BT501" s="501">
        <v>0</v>
      </c>
      <c r="BU501" s="501">
        <v>0</v>
      </c>
      <c r="BV501" s="501">
        <v>0</v>
      </c>
      <c r="BW501" s="501">
        <v>0</v>
      </c>
      <c r="BX501" s="501">
        <v>0</v>
      </c>
      <c r="BY501" s="501">
        <v>0</v>
      </c>
      <c r="BZ501" s="501">
        <v>0</v>
      </c>
      <c r="CA501" s="501">
        <v>0</v>
      </c>
      <c r="CB501" s="501">
        <v>0</v>
      </c>
      <c r="CC501" s="501">
        <v>0</v>
      </c>
      <c r="CD501" s="501">
        <v>0</v>
      </c>
      <c r="CE501" s="501">
        <v>0</v>
      </c>
      <c r="CF501" s="501">
        <v>0</v>
      </c>
      <c r="CG501" s="501">
        <v>0</v>
      </c>
    </row>
    <row r="502" spans="1:85" ht="15" customHeight="1" x14ac:dyDescent="0.3">
      <c r="C502" s="501">
        <v>0</v>
      </c>
      <c r="H502" s="510" t="str">
        <f>COUNT(H7:H493) -COUNT(H135,H139,H419:H421) &amp; " / "&amp; SUM(H7:H493)-SUM(H135,H139,H419:H421)</f>
        <v>145 / 49477</v>
      </c>
      <c r="I502" s="510" t="str">
        <f>COUNT(I7:I493) -COUNT(#REF!,I135,I139,#REF!,I419:I421) &amp; " / "&amp; SUM(I7:I493)</f>
        <v>184 / 49477</v>
      </c>
      <c r="J502" s="510" t="str">
        <f>COUNT(J7:J493) -COUNT(J135,J139,J419:J421) &amp; " / "&amp; SUM(J7:J493)-SUM(J135,J139,J419:J421)</f>
        <v>180 / 99818</v>
      </c>
      <c r="L502" s="472" t="s">
        <v>1341</v>
      </c>
      <c r="M502" s="501">
        <v>0</v>
      </c>
      <c r="N502" s="531" t="str">
        <f t="shared" ref="N502:AM502" si="0">COUNTIF((N$3:N$493), "=1") &amp;" / " &amp; SUMPRODUCT(((N$3:N$493) =1)*($J$3:$J$493))</f>
        <v>0 / 0</v>
      </c>
      <c r="O502" s="531" t="str">
        <f t="shared" si="0"/>
        <v>0 / 0</v>
      </c>
      <c r="P502" s="485" t="str">
        <f t="shared" si="0"/>
        <v>0 / 0</v>
      </c>
      <c r="Q502" s="485" t="str">
        <f t="shared" si="0"/>
        <v>0 / 0</v>
      </c>
      <c r="R502" s="531" t="str">
        <f t="shared" si="0"/>
        <v>0 / 0</v>
      </c>
      <c r="S502" s="518" t="str">
        <f t="shared" si="0"/>
        <v>0 / 0</v>
      </c>
      <c r="T502" s="538" t="str">
        <f t="shared" si="0"/>
        <v>0 / 0</v>
      </c>
      <c r="U502" s="538" t="str">
        <f t="shared" si="0"/>
        <v>0 / 0</v>
      </c>
      <c r="V502" s="538" t="str">
        <f t="shared" si="0"/>
        <v>0 / 0</v>
      </c>
      <c r="W502" s="485" t="str">
        <f t="shared" si="0"/>
        <v>0 / 0</v>
      </c>
      <c r="X502" s="460" t="str">
        <f t="shared" si="0"/>
        <v>0 / 0</v>
      </c>
      <c r="Y502" s="485" t="str">
        <f t="shared" si="0"/>
        <v>0 / 0</v>
      </c>
      <c r="Z502" s="485" t="str">
        <f t="shared" si="0"/>
        <v>0 / 0</v>
      </c>
      <c r="AA502" s="520" t="str">
        <f t="shared" si="0"/>
        <v>0 / 0</v>
      </c>
      <c r="AB502" s="485" t="str">
        <f t="shared" si="0"/>
        <v>0 / 0</v>
      </c>
      <c r="AC502" s="485" t="str">
        <f t="shared" si="0"/>
        <v>0 / 0</v>
      </c>
      <c r="AD502" s="520" t="str">
        <f t="shared" si="0"/>
        <v>0 / 0</v>
      </c>
      <c r="AE502" s="520" t="str">
        <f t="shared" si="0"/>
        <v>0 / 0</v>
      </c>
      <c r="AF502" s="485" t="str">
        <f t="shared" si="0"/>
        <v>0 / 0</v>
      </c>
      <c r="AG502" s="485" t="str">
        <f t="shared" si="0"/>
        <v>0 / 0</v>
      </c>
      <c r="AH502" s="520" t="str">
        <f t="shared" si="0"/>
        <v>0 / 0</v>
      </c>
      <c r="AI502" s="520" t="str">
        <f t="shared" si="0"/>
        <v>0 / 0</v>
      </c>
      <c r="AJ502" s="485" t="str">
        <f t="shared" si="0"/>
        <v>0 / 0</v>
      </c>
      <c r="AK502" s="485" t="str">
        <f t="shared" si="0"/>
        <v>0 / 0</v>
      </c>
      <c r="AL502" s="485" t="str">
        <f t="shared" si="0"/>
        <v>0 / 0</v>
      </c>
      <c r="AM502" s="485" t="str">
        <f t="shared" si="0"/>
        <v>0 / 0</v>
      </c>
      <c r="AN502" s="531" t="str">
        <f t="shared" ref="AN502:BB502" si="1">COUNTIF((AN$3:AN$493), "=1") &amp;" / " &amp; SUMPRODUCT(((AN$3:AN$493) =1)*($I$3:$I$493))</f>
        <v>0 / 0</v>
      </c>
      <c r="AO502" s="531" t="str">
        <f t="shared" si="1"/>
        <v>0 / 0</v>
      </c>
      <c r="AP502" s="531" t="str">
        <f t="shared" si="1"/>
        <v>0 / 0</v>
      </c>
      <c r="AQ502" s="531" t="str">
        <f t="shared" si="1"/>
        <v>0 / 0</v>
      </c>
      <c r="AR502" s="531" t="str">
        <f t="shared" si="1"/>
        <v>0 / 0</v>
      </c>
      <c r="AS502" s="531" t="str">
        <f t="shared" si="1"/>
        <v>0 / 0</v>
      </c>
      <c r="AT502" s="520" t="str">
        <f t="shared" si="1"/>
        <v>0 / 0</v>
      </c>
      <c r="AU502" s="520" t="str">
        <f t="shared" si="1"/>
        <v>0 / 0</v>
      </c>
      <c r="AV502" s="520" t="str">
        <f t="shared" si="1"/>
        <v>0 / 0</v>
      </c>
      <c r="AW502" s="531" t="str">
        <f t="shared" si="1"/>
        <v>0 / 0</v>
      </c>
      <c r="AX502" s="531" t="str">
        <f t="shared" si="1"/>
        <v>0 / 0</v>
      </c>
      <c r="AY502" s="531" t="str">
        <f t="shared" si="1"/>
        <v>0 / 0</v>
      </c>
      <c r="AZ502" s="485" t="str">
        <f t="shared" si="1"/>
        <v>0 / 0</v>
      </c>
      <c r="BA502" s="485" t="str">
        <f t="shared" si="1"/>
        <v>0 / 0</v>
      </c>
      <c r="BB502" s="485" t="str">
        <f t="shared" si="1"/>
        <v>0 / 0</v>
      </c>
      <c r="BC502" s="520" t="str">
        <f t="shared" ref="BC502:CG502" si="2">COUNTIF((BC$3:BC$493), "=1") &amp;" / " &amp; SUMPRODUCT(((BC$3:BC$493) =1)*($J$3:$J$493))</f>
        <v>0 / 0</v>
      </c>
      <c r="BD502" s="520" t="str">
        <f t="shared" si="2"/>
        <v>0 / 0</v>
      </c>
      <c r="BE502" s="520" t="str">
        <f t="shared" si="2"/>
        <v>0 / 0</v>
      </c>
      <c r="BF502" s="520" t="str">
        <f t="shared" si="2"/>
        <v>0 / 0</v>
      </c>
      <c r="BG502" s="520" t="str">
        <f t="shared" si="2"/>
        <v>0 / 0</v>
      </c>
      <c r="BH502" s="520" t="str">
        <f t="shared" si="2"/>
        <v>0 / 0</v>
      </c>
      <c r="BI502" s="520" t="str">
        <f t="shared" si="2"/>
        <v>0 / 0</v>
      </c>
      <c r="BJ502" s="520" t="str">
        <f t="shared" si="2"/>
        <v>0 / 0</v>
      </c>
      <c r="BK502" s="520" t="str">
        <f t="shared" si="2"/>
        <v>0 / 0</v>
      </c>
      <c r="BL502" s="520" t="str">
        <f t="shared" si="2"/>
        <v>0 / 0</v>
      </c>
      <c r="BM502" s="485" t="str">
        <f t="shared" si="2"/>
        <v>0 / 0</v>
      </c>
      <c r="BN502" s="485" t="str">
        <f t="shared" si="2"/>
        <v>0 / 0</v>
      </c>
      <c r="BO502" s="520" t="str">
        <f t="shared" si="2"/>
        <v>0 / 0</v>
      </c>
      <c r="BP502" s="485" t="str">
        <f t="shared" si="2"/>
        <v>0 / 0</v>
      </c>
      <c r="BQ502" s="485" t="str">
        <f t="shared" si="2"/>
        <v>0 / 0</v>
      </c>
      <c r="BR502" s="485" t="str">
        <f t="shared" si="2"/>
        <v>0 / 0</v>
      </c>
      <c r="BS502" s="485" t="str">
        <f t="shared" si="2"/>
        <v>0 / 0</v>
      </c>
      <c r="BT502" s="520" t="str">
        <f t="shared" si="2"/>
        <v>0 / 0</v>
      </c>
      <c r="BU502" s="520" t="str">
        <f t="shared" si="2"/>
        <v>0 / 0</v>
      </c>
      <c r="BV502" s="520" t="str">
        <f t="shared" si="2"/>
        <v>0 / 0</v>
      </c>
      <c r="BW502" s="520" t="str">
        <f t="shared" si="2"/>
        <v>0 / 0</v>
      </c>
      <c r="BX502" s="520" t="str">
        <f t="shared" si="2"/>
        <v>0 / 0</v>
      </c>
      <c r="BY502" s="520" t="str">
        <f t="shared" si="2"/>
        <v>0 / 0</v>
      </c>
      <c r="BZ502" s="520" t="str">
        <f t="shared" si="2"/>
        <v>0 / 0</v>
      </c>
      <c r="CA502" s="485" t="str">
        <f t="shared" si="2"/>
        <v>0 / 0</v>
      </c>
      <c r="CB502" s="485" t="str">
        <f t="shared" si="2"/>
        <v>0 / 0</v>
      </c>
      <c r="CC502" s="485" t="str">
        <f t="shared" si="2"/>
        <v>0 / 0</v>
      </c>
      <c r="CD502" s="485" t="str">
        <f t="shared" si="2"/>
        <v>0 / 0</v>
      </c>
      <c r="CE502" s="520" t="str">
        <f t="shared" si="2"/>
        <v>0 / 0</v>
      </c>
      <c r="CF502" s="520" t="str">
        <f t="shared" si="2"/>
        <v>0 / 0</v>
      </c>
      <c r="CG502" s="520" t="str">
        <f t="shared" si="2"/>
        <v>0 / 0</v>
      </c>
    </row>
    <row r="503" spans="1:85" ht="15" customHeight="1" x14ac:dyDescent="0.3">
      <c r="C503" s="501">
        <v>0</v>
      </c>
      <c r="H503" s="460" t="str">
        <f>COUNTIF(($C$3:$C$493), "=a")&amp;" / " &amp;SUMPRODUCT((($C$3:$C$493) ="a")*($I$3:$I$493))</f>
        <v>65 / 10000</v>
      </c>
      <c r="I503" s="460" t="str">
        <f>COUNTIF(($C$3:$C$493), "=a") &amp;" / " &amp; SUMPRODUCT((($C$3:$C$493) ="a")*($I$3:$I$493))</f>
        <v>65 / 10000</v>
      </c>
      <c r="J503" s="501">
        <v>0</v>
      </c>
      <c r="L503" s="472" t="s">
        <v>1342</v>
      </c>
      <c r="M503" s="501">
        <v>0</v>
      </c>
      <c r="N503" s="522" t="str">
        <f t="shared" ref="N503:AM503" si="3">COUNTIF((N$3:N$493), "= -1") &amp;" / " &amp; SUMPRODUCT(((N$3:N$493) = -1)*($J$3:$J$493))</f>
        <v>0 / 0</v>
      </c>
      <c r="O503" s="522" t="str">
        <f t="shared" si="3"/>
        <v>0 / 0</v>
      </c>
      <c r="P503" s="522" t="str">
        <f t="shared" si="3"/>
        <v>0 / 0</v>
      </c>
      <c r="Q503" s="522" t="str">
        <f t="shared" si="3"/>
        <v>0 / 0</v>
      </c>
      <c r="R503" s="531" t="str">
        <f t="shared" si="3"/>
        <v>0 / 0</v>
      </c>
      <c r="S503" s="519" t="str">
        <f t="shared" si="3"/>
        <v>0 / 0</v>
      </c>
      <c r="T503" s="539" t="str">
        <f t="shared" si="3"/>
        <v>0 / 0</v>
      </c>
      <c r="U503" s="539" t="str">
        <f t="shared" si="3"/>
        <v>0 / 0</v>
      </c>
      <c r="V503" s="539" t="str">
        <f t="shared" si="3"/>
        <v>0 / 0</v>
      </c>
      <c r="W503" s="522" t="str">
        <f t="shared" si="3"/>
        <v>0 / 0</v>
      </c>
      <c r="X503" s="479" t="str">
        <f t="shared" si="3"/>
        <v>0 / 0</v>
      </c>
      <c r="Y503" s="522" t="str">
        <f t="shared" si="3"/>
        <v>0 / 0</v>
      </c>
      <c r="Z503" s="522" t="str">
        <f t="shared" si="3"/>
        <v>0 / 0</v>
      </c>
      <c r="AA503" s="521" t="str">
        <f t="shared" si="3"/>
        <v>0 / 0</v>
      </c>
      <c r="AB503" s="522" t="str">
        <f t="shared" si="3"/>
        <v>0 / 0</v>
      </c>
      <c r="AC503" s="522" t="str">
        <f t="shared" si="3"/>
        <v>0 / 0</v>
      </c>
      <c r="AD503" s="521" t="str">
        <f t="shared" si="3"/>
        <v>0 / 0</v>
      </c>
      <c r="AE503" s="521" t="str">
        <f t="shared" si="3"/>
        <v>0 / 0</v>
      </c>
      <c r="AF503" s="522" t="str">
        <f t="shared" si="3"/>
        <v>0 / 0</v>
      </c>
      <c r="AG503" s="522" t="str">
        <f t="shared" si="3"/>
        <v>0 / 0</v>
      </c>
      <c r="AH503" s="521" t="str">
        <f t="shared" si="3"/>
        <v>0 / 0</v>
      </c>
      <c r="AI503" s="521" t="str">
        <f t="shared" si="3"/>
        <v>0 / 0</v>
      </c>
      <c r="AJ503" s="522" t="str">
        <f t="shared" si="3"/>
        <v>0 / 0</v>
      </c>
      <c r="AK503" s="522" t="str">
        <f t="shared" si="3"/>
        <v>0 / 0</v>
      </c>
      <c r="AL503" s="522" t="str">
        <f t="shared" si="3"/>
        <v>0 / 0</v>
      </c>
      <c r="AM503" s="522" t="str">
        <f t="shared" si="3"/>
        <v>0 / 0</v>
      </c>
      <c r="AN503" s="522" t="str">
        <f t="shared" ref="AN503:BB503" si="4">COUNTIF((AN$3:AN$493), "= -1") &amp;" / " &amp; SUMPRODUCT(((AN$3:AN$493) = -1)*($I$3:$I$493))</f>
        <v>0 / 0</v>
      </c>
      <c r="AO503" s="522" t="str">
        <f t="shared" si="4"/>
        <v>0 / 0</v>
      </c>
      <c r="AP503" s="522" t="str">
        <f t="shared" si="4"/>
        <v>0 / 0</v>
      </c>
      <c r="AQ503" s="522" t="str">
        <f t="shared" si="4"/>
        <v>0 / 0</v>
      </c>
      <c r="AR503" s="522" t="str">
        <f t="shared" si="4"/>
        <v>0 / 0</v>
      </c>
      <c r="AS503" s="522" t="str">
        <f t="shared" si="4"/>
        <v>0 / 0</v>
      </c>
      <c r="AT503" s="520" t="str">
        <f t="shared" si="4"/>
        <v>0 / 0</v>
      </c>
      <c r="AU503" s="520" t="str">
        <f t="shared" si="4"/>
        <v>0 / 0</v>
      </c>
      <c r="AV503" s="520" t="str">
        <f t="shared" si="4"/>
        <v>0 / 0</v>
      </c>
      <c r="AW503" s="485" t="str">
        <f t="shared" si="4"/>
        <v>0 / 0</v>
      </c>
      <c r="AX503" s="522" t="str">
        <f t="shared" si="4"/>
        <v>0 / 0</v>
      </c>
      <c r="AY503" s="522" t="str">
        <f t="shared" si="4"/>
        <v>0 / 0</v>
      </c>
      <c r="AZ503" s="522" t="str">
        <f t="shared" si="4"/>
        <v>0 / 0</v>
      </c>
      <c r="BA503" s="522" t="str">
        <f t="shared" si="4"/>
        <v>0 / 0</v>
      </c>
      <c r="BB503" s="522" t="str">
        <f t="shared" si="4"/>
        <v>0 / 0</v>
      </c>
      <c r="BC503" s="520" t="str">
        <f t="shared" ref="BC503:CG503" si="5">COUNTIF((BC$3:BC$493), "= -1") &amp;" / " &amp; SUMPRODUCT(((BC$3:BC$493) = -1)*($J$3:$J$493))</f>
        <v>0 / 0</v>
      </c>
      <c r="BD503" s="521" t="str">
        <f t="shared" si="5"/>
        <v>0 / 0</v>
      </c>
      <c r="BE503" s="520" t="str">
        <f t="shared" si="5"/>
        <v>0 / 0</v>
      </c>
      <c r="BF503" s="521" t="str">
        <f t="shared" si="5"/>
        <v>0 / 0</v>
      </c>
      <c r="BG503" s="521" t="str">
        <f t="shared" si="5"/>
        <v>0 / 0</v>
      </c>
      <c r="BH503" s="521" t="str">
        <f t="shared" si="5"/>
        <v>0 / 0</v>
      </c>
      <c r="BI503" s="521" t="str">
        <f t="shared" si="5"/>
        <v>0 / 0</v>
      </c>
      <c r="BJ503" s="521" t="str">
        <f t="shared" si="5"/>
        <v>0 / 0</v>
      </c>
      <c r="BK503" s="521" t="str">
        <f t="shared" si="5"/>
        <v>0 / 0</v>
      </c>
      <c r="BL503" s="521" t="str">
        <f t="shared" si="5"/>
        <v>0 / 0</v>
      </c>
      <c r="BM503" s="522" t="str">
        <f t="shared" si="5"/>
        <v>0 / 0</v>
      </c>
      <c r="BN503" s="522" t="str">
        <f t="shared" si="5"/>
        <v>0 / 0</v>
      </c>
      <c r="BO503" s="521" t="str">
        <f t="shared" si="5"/>
        <v>0 / 0</v>
      </c>
      <c r="BP503" s="522" t="str">
        <f t="shared" si="5"/>
        <v>0 / 0</v>
      </c>
      <c r="BQ503" s="522" t="str">
        <f t="shared" si="5"/>
        <v>0 / 0</v>
      </c>
      <c r="BR503" s="522" t="str">
        <f t="shared" si="5"/>
        <v>0 / 0</v>
      </c>
      <c r="BS503" s="522" t="str">
        <f t="shared" si="5"/>
        <v>0 / 0</v>
      </c>
      <c r="BT503" s="521" t="str">
        <f t="shared" si="5"/>
        <v>0 / 0</v>
      </c>
      <c r="BU503" s="521" t="str">
        <f t="shared" si="5"/>
        <v>0 / 0</v>
      </c>
      <c r="BV503" s="521" t="str">
        <f t="shared" si="5"/>
        <v>0 / 0</v>
      </c>
      <c r="BW503" s="521" t="str">
        <f t="shared" si="5"/>
        <v>0 / 0</v>
      </c>
      <c r="BX503" s="521" t="str">
        <f t="shared" si="5"/>
        <v>0 / 0</v>
      </c>
      <c r="BY503" s="521" t="str">
        <f t="shared" si="5"/>
        <v>0 / 0</v>
      </c>
      <c r="BZ503" s="521" t="str">
        <f t="shared" si="5"/>
        <v>0 / 0</v>
      </c>
      <c r="CA503" s="522" t="str">
        <f t="shared" si="5"/>
        <v>0 / 0</v>
      </c>
      <c r="CB503" s="522" t="str">
        <f t="shared" si="5"/>
        <v>0 / 0</v>
      </c>
      <c r="CC503" s="522" t="str">
        <f t="shared" si="5"/>
        <v>0 / 0</v>
      </c>
      <c r="CD503" s="522" t="str">
        <f t="shared" si="5"/>
        <v>0 / 0</v>
      </c>
      <c r="CE503" s="521" t="str">
        <f t="shared" si="5"/>
        <v>0 / 0</v>
      </c>
      <c r="CF503" s="521" t="str">
        <f t="shared" si="5"/>
        <v>0 / 0</v>
      </c>
      <c r="CG503" s="521" t="str">
        <f t="shared" si="5"/>
        <v>0 / 0</v>
      </c>
    </row>
    <row r="504" spans="1:85" ht="15" customHeight="1" x14ac:dyDescent="0.3">
      <c r="C504" s="501">
        <v>0</v>
      </c>
      <c r="H504" s="460" t="str">
        <f>COUNTIF(($C$3:$C$493), "=b") &amp;" / " &amp; SUMPRODUCT((($C$3:$C$493) ="b")*($I$3:$I$493))</f>
        <v>19 / 10000</v>
      </c>
      <c r="I504" s="460" t="str">
        <f>COUNTIF(($C$3:$C$493), "=b") &amp;" / " &amp; SUMPRODUCT((($C$3:$C$493) ="b")*($I$3:$I$493))</f>
        <v>19 / 10000</v>
      </c>
      <c r="J504" s="501">
        <v>0</v>
      </c>
      <c r="L504" s="472" t="s">
        <v>1343</v>
      </c>
      <c r="M504" s="501">
        <v>0</v>
      </c>
      <c r="N504" s="485" t="str">
        <f t="shared" ref="N504:S504" si="6">COUNTIF((N$3:N$493), "0")&amp;" / " &amp; SUMPRODUCT(((N$3:N$493)= "0")*($J$3:$J$493))</f>
        <v>0 / 0</v>
      </c>
      <c r="O504" s="485" t="str">
        <f t="shared" si="6"/>
        <v>0 / 0</v>
      </c>
      <c r="P504" s="485" t="str">
        <f t="shared" si="6"/>
        <v>0 / 0</v>
      </c>
      <c r="Q504" s="522" t="str">
        <f t="shared" si="6"/>
        <v>0 / 0</v>
      </c>
      <c r="R504" s="518" t="str">
        <f t="shared" si="6"/>
        <v>0 / 0</v>
      </c>
      <c r="S504" s="518" t="str">
        <f t="shared" si="6"/>
        <v>0 / 0</v>
      </c>
      <c r="T504" s="539" t="str">
        <f>COUNTIF((T$3:T$493), "0'")&amp;" / " &amp; SUMPRODUCT(((T$3:T$493)= "0'")*($J$3:$J$493))</f>
        <v>0 / 0</v>
      </c>
      <c r="U504" s="539" t="str">
        <f>COUNTIF((U$3:U$493), "0'")&amp;" / " &amp; SUMPRODUCT(((U$3:U$493)= "0'")*($J$3:$J$493))</f>
        <v>0 / 0</v>
      </c>
      <c r="V504" s="539" t="str">
        <f>COUNTIF((V$3:V$493), "0'")&amp;" / " &amp; SUMPRODUCT(((V$3:V$493)= "0'")*($J$3:$J$493))</f>
        <v>0 / 0</v>
      </c>
      <c r="W504" s="485" t="str">
        <f t="shared" ref="W504:AM504" si="7">COUNTIF((W$3:W$493), "0")&amp;" / " &amp; SUMPRODUCT(((W$3:W$493)= "0")*($J$3:$J$493))</f>
        <v>0 / 0</v>
      </c>
      <c r="X504" s="460" t="str">
        <f t="shared" si="7"/>
        <v>0 / 0</v>
      </c>
      <c r="Y504" s="485" t="str">
        <f t="shared" si="7"/>
        <v>0 / 0</v>
      </c>
      <c r="Z504" s="485" t="str">
        <f t="shared" si="7"/>
        <v>0 / 0</v>
      </c>
      <c r="AA504" s="520" t="str">
        <f t="shared" si="7"/>
        <v>0 / 0</v>
      </c>
      <c r="AB504" s="485" t="str">
        <f t="shared" si="7"/>
        <v>0 / 0</v>
      </c>
      <c r="AC504" s="485" t="str">
        <f t="shared" si="7"/>
        <v>0 / 0</v>
      </c>
      <c r="AD504" s="520" t="str">
        <f t="shared" si="7"/>
        <v>0 / 0</v>
      </c>
      <c r="AE504" s="520" t="str">
        <f t="shared" si="7"/>
        <v>0 / 0</v>
      </c>
      <c r="AF504" s="485" t="str">
        <f t="shared" si="7"/>
        <v>0 / 0</v>
      </c>
      <c r="AG504" s="485" t="str">
        <f t="shared" si="7"/>
        <v>0 / 0</v>
      </c>
      <c r="AH504" s="520" t="str">
        <f t="shared" si="7"/>
        <v>0 / 0</v>
      </c>
      <c r="AI504" s="520" t="str">
        <f t="shared" si="7"/>
        <v>0 / 0</v>
      </c>
      <c r="AJ504" s="485" t="str">
        <f t="shared" si="7"/>
        <v>0 / 0</v>
      </c>
      <c r="AK504" s="485" t="str">
        <f t="shared" si="7"/>
        <v>0 / 0</v>
      </c>
      <c r="AL504" s="485" t="str">
        <f t="shared" si="7"/>
        <v>0 / 0</v>
      </c>
      <c r="AM504" s="485" t="str">
        <f t="shared" si="7"/>
        <v>0 / 0</v>
      </c>
      <c r="AN504" s="485" t="str">
        <f t="shared" ref="AN504:BB504" si="8">COUNTIF((AN$3:AN$493), "0")&amp;" / " &amp; SUMPRODUCT(((AN$3:AN$493)= "0")*($I$3:$I$493))</f>
        <v>0 / 0</v>
      </c>
      <c r="AO504" s="485" t="str">
        <f t="shared" si="8"/>
        <v>0 / 0</v>
      </c>
      <c r="AP504" s="485" t="str">
        <f t="shared" si="8"/>
        <v>0 / 0</v>
      </c>
      <c r="AQ504" s="485" t="str">
        <f t="shared" si="8"/>
        <v>0 / 0</v>
      </c>
      <c r="AR504" s="485" t="str">
        <f t="shared" si="8"/>
        <v>0 / 0</v>
      </c>
      <c r="AS504" s="485" t="str">
        <f t="shared" si="8"/>
        <v>0 / 0</v>
      </c>
      <c r="AT504" s="520" t="str">
        <f t="shared" si="8"/>
        <v>0 / 0</v>
      </c>
      <c r="AU504" s="520" t="str">
        <f t="shared" si="8"/>
        <v>0 / 0</v>
      </c>
      <c r="AV504" s="520" t="str">
        <f t="shared" si="8"/>
        <v>0 / 0</v>
      </c>
      <c r="AW504" s="485" t="str">
        <f t="shared" si="8"/>
        <v>0 / 0</v>
      </c>
      <c r="AX504" s="485" t="str">
        <f t="shared" si="8"/>
        <v>0 / 0</v>
      </c>
      <c r="AY504" s="485" t="str">
        <f t="shared" si="8"/>
        <v>0 / 0</v>
      </c>
      <c r="AZ504" s="485" t="str">
        <f t="shared" si="8"/>
        <v>0 / 0</v>
      </c>
      <c r="BA504" s="485" t="str">
        <f t="shared" si="8"/>
        <v>0 / 0</v>
      </c>
      <c r="BB504" s="485" t="str">
        <f t="shared" si="8"/>
        <v>0 / 0</v>
      </c>
      <c r="BC504" s="520" t="str">
        <f t="shared" ref="BC504:CG504" si="9">COUNTIF((BC$3:BC$493), "0")&amp;" / " &amp; SUMPRODUCT(((BC$3:BC$493)= "0")*($J$3:$J$493))</f>
        <v>0 / 0</v>
      </c>
      <c r="BD504" s="520" t="str">
        <f t="shared" si="9"/>
        <v>0 / 0</v>
      </c>
      <c r="BE504" s="520" t="str">
        <f t="shared" si="9"/>
        <v>0 / 0</v>
      </c>
      <c r="BF504" s="520" t="str">
        <f t="shared" si="9"/>
        <v>0 / 0</v>
      </c>
      <c r="BG504" s="520" t="str">
        <f t="shared" si="9"/>
        <v>0 / 0</v>
      </c>
      <c r="BH504" s="521" t="str">
        <f t="shared" si="9"/>
        <v>0 / 0</v>
      </c>
      <c r="BI504" s="520" t="str">
        <f t="shared" si="9"/>
        <v>0 / 0</v>
      </c>
      <c r="BJ504" s="520" t="str">
        <f t="shared" si="9"/>
        <v>0 / 0</v>
      </c>
      <c r="BK504" s="520" t="str">
        <f t="shared" si="9"/>
        <v>0 / 0</v>
      </c>
      <c r="BL504" s="520" t="str">
        <f t="shared" si="9"/>
        <v>0 / 0</v>
      </c>
      <c r="BM504" s="485" t="str">
        <f t="shared" si="9"/>
        <v>0 / 0</v>
      </c>
      <c r="BN504" s="485" t="str">
        <f t="shared" si="9"/>
        <v>0 / 0</v>
      </c>
      <c r="BO504" s="520" t="str">
        <f t="shared" si="9"/>
        <v>0 / 0</v>
      </c>
      <c r="BP504" s="485" t="str">
        <f t="shared" si="9"/>
        <v>0 / 0</v>
      </c>
      <c r="BQ504" s="485" t="str">
        <f t="shared" si="9"/>
        <v>0 / 0</v>
      </c>
      <c r="BR504" s="485" t="str">
        <f t="shared" si="9"/>
        <v>0 / 0</v>
      </c>
      <c r="BS504" s="485" t="str">
        <f t="shared" si="9"/>
        <v>0 / 0</v>
      </c>
      <c r="BT504" s="520" t="str">
        <f t="shared" si="9"/>
        <v>0 / 0</v>
      </c>
      <c r="BU504" s="520" t="str">
        <f t="shared" si="9"/>
        <v>0 / 0</v>
      </c>
      <c r="BV504" s="520" t="str">
        <f t="shared" si="9"/>
        <v>0 / 0</v>
      </c>
      <c r="BW504" s="520" t="str">
        <f t="shared" si="9"/>
        <v>0 / 0</v>
      </c>
      <c r="BX504" s="520" t="str">
        <f t="shared" si="9"/>
        <v>0 / 0</v>
      </c>
      <c r="BY504" s="520" t="str">
        <f t="shared" si="9"/>
        <v>0 / 0</v>
      </c>
      <c r="BZ504" s="520" t="str">
        <f t="shared" si="9"/>
        <v>0 / 0</v>
      </c>
      <c r="CA504" s="485" t="str">
        <f t="shared" si="9"/>
        <v>0 / 0</v>
      </c>
      <c r="CB504" s="485" t="str">
        <f t="shared" si="9"/>
        <v>0 / 0</v>
      </c>
      <c r="CC504" s="485" t="str">
        <f t="shared" si="9"/>
        <v>0 / 0</v>
      </c>
      <c r="CD504" s="485" t="str">
        <f t="shared" si="9"/>
        <v>0 / 0</v>
      </c>
      <c r="CE504" s="520" t="str">
        <f t="shared" si="9"/>
        <v>0 / 0</v>
      </c>
      <c r="CF504" s="520" t="str">
        <f t="shared" si="9"/>
        <v>0 / 0</v>
      </c>
      <c r="CG504" s="520" t="str">
        <f t="shared" si="9"/>
        <v>0 / 0</v>
      </c>
    </row>
    <row r="505" spans="1:85" ht="15" customHeight="1" x14ac:dyDescent="0.3">
      <c r="C505" s="501">
        <v>0</v>
      </c>
      <c r="H505" s="460" t="str">
        <f>COUNTIF(($C$3:$C$493), "=c") &amp;" / " &amp; SUMPRODUCT((($C$3:$C$493) ="c")*($I$3:$I$493))</f>
        <v>48 / 10000</v>
      </c>
      <c r="I505" s="460" t="str">
        <f>COUNTIF(($C$3:$C$493), "=c") &amp;" / " &amp; SUMPRODUCT((($C$3:$C$493) ="c")*($I$3:$I$493))</f>
        <v>48 / 10000</v>
      </c>
      <c r="J505" s="501">
        <v>0</v>
      </c>
      <c r="L505" s="472" t="s">
        <v>1346</v>
      </c>
      <c r="M505" s="460" t="str">
        <f>COUNTIF((M$3:M$493), "&gt;=1") &amp;" / " &amp; SUMPRODUCT(((M$3:M$493) &gt;=1)*($J$3:$J$493))</f>
        <v>0 / 0</v>
      </c>
      <c r="N505" s="485" t="str">
        <f t="shared" ref="N505:AM505" si="10">COUNTIF((N$3:N$493), "00'")&amp;" / " &amp; SUMPRODUCT(((N$3:N$493) ="00'")*($J$3:$J$493))</f>
        <v>0 / 0</v>
      </c>
      <c r="O505" s="485" t="str">
        <f t="shared" si="10"/>
        <v>0 / 0</v>
      </c>
      <c r="P505" s="485" t="str">
        <f t="shared" si="10"/>
        <v>0 / 0</v>
      </c>
      <c r="Q505" s="485" t="str">
        <f t="shared" si="10"/>
        <v>0 / 0</v>
      </c>
      <c r="R505" s="518" t="str">
        <f t="shared" si="10"/>
        <v>0 / 0</v>
      </c>
      <c r="S505" s="518" t="str">
        <f t="shared" si="10"/>
        <v>0 / 0</v>
      </c>
      <c r="T505" s="538" t="str">
        <f t="shared" si="10"/>
        <v>0 / 0</v>
      </c>
      <c r="U505" s="538" t="str">
        <f t="shared" si="10"/>
        <v>0 / 0</v>
      </c>
      <c r="V505" s="538" t="str">
        <f t="shared" si="10"/>
        <v>0 / 0</v>
      </c>
      <c r="W505" s="485" t="str">
        <f t="shared" si="10"/>
        <v>0 / 0</v>
      </c>
      <c r="X505" s="479" t="str">
        <f t="shared" si="10"/>
        <v>0 / 0</v>
      </c>
      <c r="Y505" s="485" t="str">
        <f t="shared" si="10"/>
        <v>0 / 0</v>
      </c>
      <c r="Z505" s="485" t="str">
        <f t="shared" si="10"/>
        <v>0 / 0</v>
      </c>
      <c r="AA505" s="520" t="str">
        <f t="shared" si="10"/>
        <v>0 / 0</v>
      </c>
      <c r="AB505" s="485" t="str">
        <f t="shared" si="10"/>
        <v>0 / 0</v>
      </c>
      <c r="AC505" s="485" t="str">
        <f t="shared" si="10"/>
        <v>0 / 0</v>
      </c>
      <c r="AD505" s="520" t="str">
        <f t="shared" si="10"/>
        <v>0 / 0</v>
      </c>
      <c r="AE505" s="520" t="str">
        <f t="shared" si="10"/>
        <v>0 / 0</v>
      </c>
      <c r="AF505" s="485" t="str">
        <f t="shared" si="10"/>
        <v>0 / 0</v>
      </c>
      <c r="AG505" s="485" t="str">
        <f t="shared" si="10"/>
        <v>0 / 0</v>
      </c>
      <c r="AH505" s="520" t="str">
        <f t="shared" si="10"/>
        <v>0 / 0</v>
      </c>
      <c r="AI505" s="520" t="str">
        <f t="shared" si="10"/>
        <v>0 / 0</v>
      </c>
      <c r="AJ505" s="485" t="str">
        <f t="shared" si="10"/>
        <v>0 / 0</v>
      </c>
      <c r="AK505" s="485" t="str">
        <f t="shared" si="10"/>
        <v>0 / 0</v>
      </c>
      <c r="AL505" s="485" t="str">
        <f t="shared" si="10"/>
        <v>0 / 0</v>
      </c>
      <c r="AM505" s="485" t="str">
        <f t="shared" si="10"/>
        <v>0 / 0</v>
      </c>
      <c r="AN505" s="485" t="str">
        <f t="shared" ref="AN505:BB505" si="11">COUNTIF((AN$3:AN$493), "00'")&amp;" / " &amp; SUMPRODUCT(((AN$3:AN$493) ="00'")*($I$3:$I$493))</f>
        <v>0 / 0</v>
      </c>
      <c r="AO505" s="485" t="str">
        <f t="shared" si="11"/>
        <v>0 / 0</v>
      </c>
      <c r="AP505" s="485" t="str">
        <f t="shared" si="11"/>
        <v>0 / 0</v>
      </c>
      <c r="AQ505" s="485" t="str">
        <f t="shared" si="11"/>
        <v>0 / 0</v>
      </c>
      <c r="AR505" s="485" t="str">
        <f t="shared" si="11"/>
        <v>0 / 0</v>
      </c>
      <c r="AS505" s="485" t="str">
        <f t="shared" si="11"/>
        <v>0 / 0</v>
      </c>
      <c r="AT505" s="520" t="str">
        <f t="shared" si="11"/>
        <v>0 / 0</v>
      </c>
      <c r="AU505" s="520" t="str">
        <f t="shared" si="11"/>
        <v>0 / 0</v>
      </c>
      <c r="AV505" s="520" t="str">
        <f t="shared" si="11"/>
        <v>0 / 0</v>
      </c>
      <c r="AW505" s="485" t="str">
        <f t="shared" si="11"/>
        <v>0 / 0</v>
      </c>
      <c r="AX505" s="485" t="str">
        <f t="shared" si="11"/>
        <v>0 / 0</v>
      </c>
      <c r="AY505" s="485" t="str">
        <f t="shared" si="11"/>
        <v>0 / 0</v>
      </c>
      <c r="AZ505" s="485" t="str">
        <f t="shared" si="11"/>
        <v>0 / 0</v>
      </c>
      <c r="BA505" s="485" t="str">
        <f t="shared" si="11"/>
        <v>0 / 0</v>
      </c>
      <c r="BB505" s="485" t="str">
        <f t="shared" si="11"/>
        <v>0 / 0</v>
      </c>
      <c r="BC505" s="520" t="str">
        <f t="shared" ref="BC505:CG505" si="12">COUNTIF((BC$3:BC$493), "00'")&amp;" / " &amp; SUMPRODUCT(((BC$3:BC$493) ="00'")*($J$3:$J$493))</f>
        <v>0 / 0</v>
      </c>
      <c r="BD505" s="520" t="str">
        <f t="shared" si="12"/>
        <v>0 / 0</v>
      </c>
      <c r="BE505" s="520" t="str">
        <f t="shared" si="12"/>
        <v>0 / 0</v>
      </c>
      <c r="BF505" s="520" t="str">
        <f t="shared" si="12"/>
        <v>0 / 0</v>
      </c>
      <c r="BG505" s="520" t="str">
        <f t="shared" si="12"/>
        <v>0 / 0</v>
      </c>
      <c r="BH505" s="520" t="str">
        <f t="shared" si="12"/>
        <v>0 / 0</v>
      </c>
      <c r="BI505" s="520" t="str">
        <f t="shared" si="12"/>
        <v>0 / 0</v>
      </c>
      <c r="BJ505" s="520" t="str">
        <f t="shared" si="12"/>
        <v>0 / 0</v>
      </c>
      <c r="BK505" s="520" t="str">
        <f t="shared" si="12"/>
        <v>0 / 0</v>
      </c>
      <c r="BL505" s="520" t="str">
        <f t="shared" si="12"/>
        <v>0 / 0</v>
      </c>
      <c r="BM505" s="485" t="str">
        <f t="shared" si="12"/>
        <v>0 / 0</v>
      </c>
      <c r="BN505" s="485" t="str">
        <f t="shared" si="12"/>
        <v>0 / 0</v>
      </c>
      <c r="BO505" s="520" t="str">
        <f t="shared" si="12"/>
        <v>0 / 0</v>
      </c>
      <c r="BP505" s="485" t="str">
        <f t="shared" si="12"/>
        <v>0 / 0</v>
      </c>
      <c r="BQ505" s="485" t="str">
        <f t="shared" si="12"/>
        <v>0 / 0</v>
      </c>
      <c r="BR505" s="485" t="str">
        <f t="shared" si="12"/>
        <v>0 / 0</v>
      </c>
      <c r="BS505" s="485" t="str">
        <f t="shared" si="12"/>
        <v>0 / 0</v>
      </c>
      <c r="BT505" s="520" t="str">
        <f t="shared" si="12"/>
        <v>0 / 0</v>
      </c>
      <c r="BU505" s="520" t="str">
        <f t="shared" si="12"/>
        <v>0 / 0</v>
      </c>
      <c r="BV505" s="520" t="str">
        <f t="shared" si="12"/>
        <v>0 / 0</v>
      </c>
      <c r="BW505" s="520" t="str">
        <f t="shared" si="12"/>
        <v>0 / 0</v>
      </c>
      <c r="BX505" s="520" t="str">
        <f t="shared" si="12"/>
        <v>0 / 0</v>
      </c>
      <c r="BY505" s="520" t="str">
        <f t="shared" si="12"/>
        <v>0 / 0</v>
      </c>
      <c r="BZ505" s="520" t="str">
        <f t="shared" si="12"/>
        <v>0 / 0</v>
      </c>
      <c r="CA505" s="485" t="str">
        <f t="shared" si="12"/>
        <v>0 / 0</v>
      </c>
      <c r="CB505" s="485" t="str">
        <f t="shared" si="12"/>
        <v>0 / 0</v>
      </c>
      <c r="CC505" s="485" t="str">
        <f t="shared" si="12"/>
        <v>0 / 0</v>
      </c>
      <c r="CD505" s="485" t="str">
        <f t="shared" si="12"/>
        <v>0 / 0</v>
      </c>
      <c r="CE505" s="520" t="str">
        <f t="shared" si="12"/>
        <v>0 / 0</v>
      </c>
      <c r="CF505" s="520" t="str">
        <f t="shared" si="12"/>
        <v>0 / 0</v>
      </c>
      <c r="CG505" s="520" t="str">
        <f t="shared" si="12"/>
        <v>0 / 0</v>
      </c>
    </row>
    <row r="506" spans="1:85" ht="15" customHeight="1" x14ac:dyDescent="0.3">
      <c r="C506" s="501">
        <v>0</v>
      </c>
      <c r="H506" s="460" t="str">
        <f>COUNTIF(($C$3:$C$493), "=d") &amp;" / " &amp; SUMPRODUCT((($C$3:$C$493) ="d")*($I$3:$I$493))</f>
        <v>38 / 9609</v>
      </c>
      <c r="I506" s="460" t="str">
        <f>COUNTIF(($C$3:$C$493), "=d") &amp;" / " &amp; SUMPRODUCT((($C$3:$C$493) ="d")*($I$3:$I$493))</f>
        <v>38 / 9609</v>
      </c>
      <c r="J506" s="501">
        <v>0</v>
      </c>
      <c r="L506" s="472" t="s">
        <v>1372</v>
      </c>
      <c r="M506" s="460" t="str">
        <f>COUNTIF((M$3:M$493), "=1") &amp;" / " &amp; SUMPRODUCT(((M$3:M$493) =1)*($J$3:$J$493))</f>
        <v>0 / 0</v>
      </c>
      <c r="N506" s="485" t="str">
        <f t="shared" ref="N506:AM506" si="13">COUNTIF((N$3:N$493), "=1") + COUNTIF((N$3:N$493), "= -1")
&amp;" / " &amp; SUMPRODUCT(((N$3:N$493) =1)*($J$3:$J$493)) + SUMPRODUCT(((N$3:N$493) = -1)*($J$3:$J$493))</f>
        <v>0 / 0</v>
      </c>
      <c r="O506" s="485" t="str">
        <f t="shared" si="13"/>
        <v>0 / 0</v>
      </c>
      <c r="P506" s="485" t="str">
        <f t="shared" si="13"/>
        <v>0 / 0</v>
      </c>
      <c r="Q506" s="485" t="str">
        <f t="shared" si="13"/>
        <v>0 / 0</v>
      </c>
      <c r="R506" s="518" t="str">
        <f t="shared" si="13"/>
        <v>0 / 0</v>
      </c>
      <c r="S506" s="518" t="str">
        <f t="shared" si="13"/>
        <v>0 / 0</v>
      </c>
      <c r="T506" s="538" t="str">
        <f t="shared" si="13"/>
        <v>0 / 0</v>
      </c>
      <c r="U506" s="538" t="str">
        <f t="shared" si="13"/>
        <v>0 / 0</v>
      </c>
      <c r="V506" s="538" t="str">
        <f t="shared" si="13"/>
        <v>0 / 0</v>
      </c>
      <c r="W506" s="485" t="str">
        <f t="shared" si="13"/>
        <v>0 / 0</v>
      </c>
      <c r="X506" s="479" t="str">
        <f t="shared" si="13"/>
        <v>0 / 0</v>
      </c>
      <c r="Y506" s="485" t="str">
        <f t="shared" si="13"/>
        <v>0 / 0</v>
      </c>
      <c r="Z506" s="485" t="str">
        <f t="shared" si="13"/>
        <v>0 / 0</v>
      </c>
      <c r="AA506" s="520" t="str">
        <f t="shared" si="13"/>
        <v>0 / 0</v>
      </c>
      <c r="AB506" s="485" t="str">
        <f t="shared" si="13"/>
        <v>0 / 0</v>
      </c>
      <c r="AC506" s="485" t="str">
        <f t="shared" si="13"/>
        <v>0 / 0</v>
      </c>
      <c r="AD506" s="520" t="str">
        <f t="shared" si="13"/>
        <v>0 / 0</v>
      </c>
      <c r="AE506" s="520" t="str">
        <f t="shared" si="13"/>
        <v>0 / 0</v>
      </c>
      <c r="AF506" s="485" t="str">
        <f t="shared" si="13"/>
        <v>0 / 0</v>
      </c>
      <c r="AG506" s="485" t="str">
        <f t="shared" si="13"/>
        <v>0 / 0</v>
      </c>
      <c r="AH506" s="520" t="str">
        <f t="shared" si="13"/>
        <v>0 / 0</v>
      </c>
      <c r="AI506" s="520" t="str">
        <f t="shared" si="13"/>
        <v>0 / 0</v>
      </c>
      <c r="AJ506" s="485" t="str">
        <f t="shared" si="13"/>
        <v>0 / 0</v>
      </c>
      <c r="AK506" s="485" t="str">
        <f t="shared" si="13"/>
        <v>0 / 0</v>
      </c>
      <c r="AL506" s="485" t="str">
        <f t="shared" si="13"/>
        <v>0 / 0</v>
      </c>
      <c r="AM506" s="485" t="str">
        <f t="shared" si="13"/>
        <v>0 / 0</v>
      </c>
      <c r="AN506" s="531" t="str">
        <f t="shared" ref="AN506:BB506" si="14">COUNTIF((AN$3:AN$493), "=1") + COUNTIF((AN$3:AN$493), "= -1")
&amp;" / " &amp; SUMPRODUCT(((AN$3:AN$493) =1)*($I$3:$I$493)) + SUMPRODUCT(((AN$3:AN$493) = -1)*($I$3:$I$493))</f>
        <v>0 / 0</v>
      </c>
      <c r="AO506" s="531" t="str">
        <f t="shared" si="14"/>
        <v>0 / 0</v>
      </c>
      <c r="AP506" s="531" t="str">
        <f t="shared" si="14"/>
        <v>0 / 0</v>
      </c>
      <c r="AQ506" s="531" t="str">
        <f t="shared" si="14"/>
        <v>0 / 0</v>
      </c>
      <c r="AR506" s="531" t="str">
        <f t="shared" si="14"/>
        <v>0 / 0</v>
      </c>
      <c r="AS506" s="531" t="str">
        <f t="shared" si="14"/>
        <v>0 / 0</v>
      </c>
      <c r="AT506" s="520" t="str">
        <f t="shared" si="14"/>
        <v>0 / 0</v>
      </c>
      <c r="AU506" s="520" t="str">
        <f t="shared" si="14"/>
        <v>0 / 0</v>
      </c>
      <c r="AV506" s="520" t="str">
        <f t="shared" si="14"/>
        <v>0 / 0</v>
      </c>
      <c r="AW506" s="531" t="str">
        <f t="shared" si="14"/>
        <v>0 / 0</v>
      </c>
      <c r="AX506" s="531" t="str">
        <f t="shared" si="14"/>
        <v>0 / 0</v>
      </c>
      <c r="AY506" s="531" t="str">
        <f t="shared" si="14"/>
        <v>0 / 0</v>
      </c>
      <c r="AZ506" s="485" t="str">
        <f t="shared" si="14"/>
        <v>0 / 0</v>
      </c>
      <c r="BA506" s="485" t="str">
        <f t="shared" si="14"/>
        <v>0 / 0</v>
      </c>
      <c r="BB506" s="485" t="str">
        <f t="shared" si="14"/>
        <v>0 / 0</v>
      </c>
      <c r="BC506" s="520" t="str">
        <f t="shared" ref="BC506:CG506" si="15">COUNTIF((BC$3:BC$493), "=1") + COUNTIF((BC$3:BC$493), "= -1")
&amp;" / " &amp; SUMPRODUCT(((BC$3:BC$493) =1)*($J$3:$J$493)) + SUMPRODUCT(((BC$3:BC$493) = -1)*($J$3:$J$493))</f>
        <v>0 / 0</v>
      </c>
      <c r="BD506" s="520" t="str">
        <f t="shared" si="15"/>
        <v>0 / 0</v>
      </c>
      <c r="BE506" s="520" t="str">
        <f t="shared" si="15"/>
        <v>0 / 0</v>
      </c>
      <c r="BF506" s="520" t="str">
        <f t="shared" si="15"/>
        <v>0 / 0</v>
      </c>
      <c r="BG506" s="520" t="str">
        <f t="shared" si="15"/>
        <v>0 / 0</v>
      </c>
      <c r="BH506" s="520" t="str">
        <f t="shared" si="15"/>
        <v>0 / 0</v>
      </c>
      <c r="BI506" s="520" t="str">
        <f t="shared" si="15"/>
        <v>0 / 0</v>
      </c>
      <c r="BJ506" s="520" t="str">
        <f t="shared" si="15"/>
        <v>0 / 0</v>
      </c>
      <c r="BK506" s="520" t="str">
        <f t="shared" si="15"/>
        <v>0 / 0</v>
      </c>
      <c r="BL506" s="520" t="str">
        <f t="shared" si="15"/>
        <v>0 / 0</v>
      </c>
      <c r="BM506" s="485" t="str">
        <f t="shared" si="15"/>
        <v>0 / 0</v>
      </c>
      <c r="BN506" s="485" t="str">
        <f t="shared" si="15"/>
        <v>0 / 0</v>
      </c>
      <c r="BO506" s="520" t="str">
        <f t="shared" si="15"/>
        <v>0 / 0</v>
      </c>
      <c r="BP506" s="485" t="str">
        <f t="shared" si="15"/>
        <v>0 / 0</v>
      </c>
      <c r="BQ506" s="485" t="str">
        <f t="shared" si="15"/>
        <v>0 / 0</v>
      </c>
      <c r="BR506" s="485" t="str">
        <f t="shared" si="15"/>
        <v>0 / 0</v>
      </c>
      <c r="BS506" s="485" t="str">
        <f t="shared" si="15"/>
        <v>0 / 0</v>
      </c>
      <c r="BT506" s="520" t="str">
        <f t="shared" si="15"/>
        <v>0 / 0</v>
      </c>
      <c r="BU506" s="520" t="str">
        <f t="shared" si="15"/>
        <v>0 / 0</v>
      </c>
      <c r="BV506" s="520" t="str">
        <f t="shared" si="15"/>
        <v>0 / 0</v>
      </c>
      <c r="BW506" s="520" t="str">
        <f t="shared" si="15"/>
        <v>0 / 0</v>
      </c>
      <c r="BX506" s="520" t="str">
        <f t="shared" si="15"/>
        <v>0 / 0</v>
      </c>
      <c r="BY506" s="520" t="str">
        <f t="shared" si="15"/>
        <v>0 / 0</v>
      </c>
      <c r="BZ506" s="520" t="str">
        <f t="shared" si="15"/>
        <v>0 / 0</v>
      </c>
      <c r="CA506" s="485" t="str">
        <f t="shared" si="15"/>
        <v>0 / 0</v>
      </c>
      <c r="CB506" s="485" t="str">
        <f t="shared" si="15"/>
        <v>0 / 0</v>
      </c>
      <c r="CC506" s="485" t="str">
        <f t="shared" si="15"/>
        <v>0 / 0</v>
      </c>
      <c r="CD506" s="485" t="str">
        <f t="shared" si="15"/>
        <v>0 / 0</v>
      </c>
      <c r="CE506" s="520" t="str">
        <f t="shared" si="15"/>
        <v>0 / 0</v>
      </c>
      <c r="CF506" s="520" t="str">
        <f t="shared" si="15"/>
        <v>0 / 0</v>
      </c>
      <c r="CG506" s="520" t="str">
        <f t="shared" si="15"/>
        <v>0 / 0</v>
      </c>
    </row>
    <row r="507" spans="1:85" ht="15" customHeight="1" x14ac:dyDescent="0.3">
      <c r="C507" s="501">
        <v>0</v>
      </c>
      <c r="H507" s="460" t="str">
        <f>COUNTIF(($C$3:$C$493), "=e") &amp;" / " &amp; SUMPRODUCT((($C$3:$C$493) ="e")*($I$3:$I$493))</f>
        <v>6 / 10000</v>
      </c>
      <c r="I507" s="460" t="str">
        <f>COUNTIF(($C$3:$C$493), "=e") &amp;" / " &amp; SUMPRODUCT((($C$3:$C$493) ="e")*($I$3:$I$493))</f>
        <v>6 / 10000</v>
      </c>
      <c r="J507" s="501">
        <v>0</v>
      </c>
      <c r="L507" s="472" t="s">
        <v>1373</v>
      </c>
      <c r="N507" s="485" t="str">
        <f t="shared" ref="N507:S507" si="16">COUNTIF((N$3:N$493), "=1")  + COUNTIF((N$3:N$493), "= -1")  + COUNTIF((N$3:N$493), "0") + COUNTIF((N$3:N$493), "00'")
&amp;" / " &amp; SUMPRODUCT(((N$3:N$493) =1)*($J$3:$J$493)) + SUMPRODUCT(((N$3:N$493) = -1)*($J$3:$J$493)) +  SUMPRODUCT(((N$3:N$493)= "0")*($J$3:$J$493)) +  SUMPRODUCT(((N$3:N$493) = "00'")*($J$3:$J$493))</f>
        <v>0 / 0</v>
      </c>
      <c r="O507" s="485" t="str">
        <f t="shared" si="16"/>
        <v>0 / 0</v>
      </c>
      <c r="P507" s="485" t="str">
        <f t="shared" si="16"/>
        <v>0 / 0</v>
      </c>
      <c r="Q507" s="485" t="str">
        <f t="shared" si="16"/>
        <v>0 / 0</v>
      </c>
      <c r="R507" s="518" t="str">
        <f t="shared" si="16"/>
        <v>0 / 0</v>
      </c>
      <c r="S507" s="518" t="str">
        <f t="shared" si="16"/>
        <v>0 / 0</v>
      </c>
      <c r="T507" s="538" t="str">
        <f>COUNTIF((T$3:T$493), "=1")  + COUNTIF((T$3:T$493), "= -1")  + COUNTIF((T$3:T$493), "0") + COUNTIF((T$3:T$493), "00''''")
&amp;" / " &amp; SUMPRODUCT(((T$3:T$493) =1)*($J$3:$J$493)) + SUMPRODUCT(((T$3:T$493) = -1)*($J$3:$J$493)) +  SUMPRODUCT(((T$3:T$493)= "0")*($J$3:$J$493)) +  SUMPRODUCT(((T$3:T$493) = "00''''")*($J$3:$J$493))</f>
        <v>0 / 0</v>
      </c>
      <c r="U507" s="538" t="str">
        <f t="shared" ref="U507:AM507" si="17">COUNTIF((U$3:U$493), "=1")  + COUNTIF((U$3:U$493), "= -1")  + COUNTIF((U$3:U$493), "0") + COUNTIF((U$3:U$493), "00'")
&amp;" / " &amp; SUMPRODUCT(((U$3:U$493) =1)*($J$3:$J$493)) + SUMPRODUCT(((U$3:U$493) = -1)*($J$3:$J$493)) +  SUMPRODUCT(((U$3:U$493)= "0")*($J$3:$J$493)) +  SUMPRODUCT(((U$3:U$493) = "00'")*($J$3:$J$493))</f>
        <v>0 / 0</v>
      </c>
      <c r="V507" s="538" t="str">
        <f t="shared" si="17"/>
        <v>0 / 0</v>
      </c>
      <c r="W507" s="485" t="str">
        <f t="shared" si="17"/>
        <v>0 / 0</v>
      </c>
      <c r="X507" s="479" t="str">
        <f t="shared" si="17"/>
        <v>0 / 0</v>
      </c>
      <c r="Y507" s="485" t="str">
        <f t="shared" si="17"/>
        <v>0 / 0</v>
      </c>
      <c r="Z507" s="485" t="str">
        <f t="shared" si="17"/>
        <v>0 / 0</v>
      </c>
      <c r="AA507" s="520" t="str">
        <f t="shared" si="17"/>
        <v>0 / 0</v>
      </c>
      <c r="AB507" s="485" t="str">
        <f t="shared" si="17"/>
        <v>0 / 0</v>
      </c>
      <c r="AC507" s="485" t="str">
        <f t="shared" si="17"/>
        <v>0 / 0</v>
      </c>
      <c r="AD507" s="520" t="str">
        <f t="shared" si="17"/>
        <v>0 / 0</v>
      </c>
      <c r="AE507" s="520" t="str">
        <f t="shared" si="17"/>
        <v>0 / 0</v>
      </c>
      <c r="AF507" s="485" t="str">
        <f t="shared" si="17"/>
        <v>0 / 0</v>
      </c>
      <c r="AG507" s="485" t="str">
        <f t="shared" si="17"/>
        <v>0 / 0</v>
      </c>
      <c r="AH507" s="520" t="str">
        <f t="shared" si="17"/>
        <v>0 / 0</v>
      </c>
      <c r="AI507" s="520" t="str">
        <f t="shared" si="17"/>
        <v>0 / 0</v>
      </c>
      <c r="AJ507" s="485" t="str">
        <f t="shared" si="17"/>
        <v>0 / 0</v>
      </c>
      <c r="AK507" s="485" t="str">
        <f t="shared" si="17"/>
        <v>0 / 0</v>
      </c>
      <c r="AL507" s="485" t="str">
        <f t="shared" si="17"/>
        <v>0 / 0</v>
      </c>
      <c r="AM507" s="485" t="str">
        <f t="shared" si="17"/>
        <v>0 / 0</v>
      </c>
      <c r="AN507" s="531" t="str">
        <f t="shared" ref="AN507:BB507" si="18">COUNTIF((AN$3:AN$493), "=1")  + COUNTIF((AN$3:AN$493), "= -1")  + COUNTIF((AN$3:AN$493), "0") + COUNTIF((AN$3:AN$493), "00'")
&amp;" / " &amp; SUMPRODUCT(((AN$3:AN$493) =1)*($I$3:$I$493)) + SUMPRODUCT(((AN$3:AN$493) = -1)*($I$3:$I$493)) +  SUMPRODUCT(((AN$3:AN$493)= "0")*($I$3:$I$493)) +  SUMPRODUCT(((AN$3:AN$493) = "00'")*($I$3:$I$493))</f>
        <v>0 / 0</v>
      </c>
      <c r="AO507" s="531" t="str">
        <f t="shared" si="18"/>
        <v>0 / 0</v>
      </c>
      <c r="AP507" s="531" t="str">
        <f t="shared" si="18"/>
        <v>0 / 0</v>
      </c>
      <c r="AQ507" s="531" t="str">
        <f t="shared" si="18"/>
        <v>0 / 0</v>
      </c>
      <c r="AR507" s="531" t="str">
        <f t="shared" si="18"/>
        <v>0 / 0</v>
      </c>
      <c r="AS507" s="531" t="str">
        <f t="shared" si="18"/>
        <v>0 / 0</v>
      </c>
      <c r="AT507" s="520" t="str">
        <f t="shared" si="18"/>
        <v>0 / 0</v>
      </c>
      <c r="AU507" s="520" t="str">
        <f t="shared" si="18"/>
        <v>0 / 0</v>
      </c>
      <c r="AV507" s="520" t="str">
        <f t="shared" si="18"/>
        <v>0 / 0</v>
      </c>
      <c r="AW507" s="531" t="str">
        <f t="shared" si="18"/>
        <v>0 / 0</v>
      </c>
      <c r="AX507" s="531" t="str">
        <f t="shared" si="18"/>
        <v>0 / 0</v>
      </c>
      <c r="AY507" s="531" t="str">
        <f t="shared" si="18"/>
        <v>0 / 0</v>
      </c>
      <c r="AZ507" s="485" t="str">
        <f t="shared" si="18"/>
        <v>0 / 0</v>
      </c>
      <c r="BA507" s="485" t="str">
        <f t="shared" si="18"/>
        <v>0 / 0</v>
      </c>
      <c r="BB507" s="485" t="str">
        <f t="shared" si="18"/>
        <v>0 / 0</v>
      </c>
      <c r="BC507" s="520" t="str">
        <f t="shared" ref="BC507:CG507" si="19">COUNTIF((BC$3:BC$493), "=1")  + COUNTIF((BC$3:BC$493), "= -1")  + COUNTIF((BC$3:BC$493), "0") + COUNTIF((BC$3:BC$493), "00'")
&amp;" / " &amp; SUMPRODUCT(((BC$3:BC$493) =1)*($J$3:$J$493)) + SUMPRODUCT(((BC$3:BC$493) = -1)*($J$3:$J$493)) +  SUMPRODUCT(((BC$3:BC$493)= "0")*($J$3:$J$493)) +  SUMPRODUCT(((BC$3:BC$493) = "00'")*($J$3:$J$493))</f>
        <v>0 / 0</v>
      </c>
      <c r="BD507" s="520" t="str">
        <f t="shared" si="19"/>
        <v>0 / 0</v>
      </c>
      <c r="BE507" s="520" t="str">
        <f t="shared" si="19"/>
        <v>0 / 0</v>
      </c>
      <c r="BF507" s="520" t="str">
        <f t="shared" si="19"/>
        <v>0 / 0</v>
      </c>
      <c r="BG507" s="520" t="str">
        <f t="shared" si="19"/>
        <v>0 / 0</v>
      </c>
      <c r="BH507" s="520" t="str">
        <f t="shared" si="19"/>
        <v>0 / 0</v>
      </c>
      <c r="BI507" s="520" t="str">
        <f t="shared" si="19"/>
        <v>0 / 0</v>
      </c>
      <c r="BJ507" s="520" t="str">
        <f t="shared" si="19"/>
        <v>0 / 0</v>
      </c>
      <c r="BK507" s="520" t="str">
        <f t="shared" si="19"/>
        <v>0 / 0</v>
      </c>
      <c r="BL507" s="520" t="str">
        <f t="shared" si="19"/>
        <v>0 / 0</v>
      </c>
      <c r="BM507" s="485" t="str">
        <f t="shared" si="19"/>
        <v>0 / 0</v>
      </c>
      <c r="BN507" s="485" t="str">
        <f t="shared" si="19"/>
        <v>0 / 0</v>
      </c>
      <c r="BO507" s="520" t="str">
        <f t="shared" si="19"/>
        <v>0 / 0</v>
      </c>
      <c r="BP507" s="485" t="str">
        <f t="shared" si="19"/>
        <v>0 / 0</v>
      </c>
      <c r="BQ507" s="485" t="str">
        <f t="shared" si="19"/>
        <v>0 / 0</v>
      </c>
      <c r="BR507" s="485" t="str">
        <f t="shared" si="19"/>
        <v>0 / 0</v>
      </c>
      <c r="BS507" s="485" t="str">
        <f t="shared" si="19"/>
        <v>0 / 0</v>
      </c>
      <c r="BT507" s="520" t="str">
        <f t="shared" si="19"/>
        <v>0 / 0</v>
      </c>
      <c r="BU507" s="520" t="str">
        <f t="shared" si="19"/>
        <v>0 / 0</v>
      </c>
      <c r="BV507" s="520" t="str">
        <f t="shared" si="19"/>
        <v>0 / 0</v>
      </c>
      <c r="BW507" s="520" t="str">
        <f t="shared" si="19"/>
        <v>0 / 0</v>
      </c>
      <c r="BX507" s="520" t="str">
        <f t="shared" si="19"/>
        <v>0 / 0</v>
      </c>
      <c r="BY507" s="520" t="str">
        <f t="shared" si="19"/>
        <v>0 / 0</v>
      </c>
      <c r="BZ507" s="520" t="str">
        <f t="shared" si="19"/>
        <v>0 / 0</v>
      </c>
      <c r="CA507" s="485" t="str">
        <f t="shared" si="19"/>
        <v>0 / 0</v>
      </c>
      <c r="CB507" s="485" t="str">
        <f t="shared" si="19"/>
        <v>0 / 0</v>
      </c>
      <c r="CC507" s="485" t="str">
        <f t="shared" si="19"/>
        <v>0 / 0</v>
      </c>
      <c r="CD507" s="485" t="str">
        <f t="shared" si="19"/>
        <v>0 / 0</v>
      </c>
      <c r="CE507" s="520" t="str">
        <f t="shared" si="19"/>
        <v>0 / 0</v>
      </c>
      <c r="CF507" s="520" t="str">
        <f t="shared" si="19"/>
        <v>0 / 0</v>
      </c>
      <c r="CG507" s="520" t="str">
        <f t="shared" si="19"/>
        <v>0 / 0</v>
      </c>
    </row>
    <row r="508" spans="1:85" ht="15" customHeight="1" x14ac:dyDescent="0.3">
      <c r="C508" s="501">
        <v>0</v>
      </c>
      <c r="H508" s="501">
        <v>0</v>
      </c>
      <c r="I508" s="501">
        <v>0</v>
      </c>
      <c r="J508" s="501">
        <v>0</v>
      </c>
      <c r="O508" s="458"/>
      <c r="P508" s="458"/>
      <c r="Q508" s="458"/>
      <c r="R508" s="458"/>
      <c r="S508" s="458"/>
      <c r="T508" s="458"/>
      <c r="U508" s="458"/>
      <c r="V508" s="458"/>
      <c r="W508" s="458"/>
      <c r="X508" s="458"/>
      <c r="Y508" s="458"/>
      <c r="Z508" s="458"/>
      <c r="AA508" s="458"/>
      <c r="AB508" s="458"/>
      <c r="AC508" s="458"/>
      <c r="AD508" s="458"/>
      <c r="AE508" s="458"/>
      <c r="AF508" s="458"/>
      <c r="AG508" s="458"/>
      <c r="AH508" s="458"/>
      <c r="AI508" s="458"/>
      <c r="AJ508" s="458"/>
      <c r="AK508" s="458"/>
      <c r="AL508" s="458"/>
      <c r="AM508" s="458"/>
      <c r="AN508" s="458"/>
      <c r="AO508" s="458"/>
      <c r="AP508" s="458"/>
      <c r="AQ508" s="458"/>
      <c r="AR508" s="458"/>
      <c r="AS508" s="458"/>
      <c r="AT508" s="458"/>
      <c r="AU508" s="458"/>
      <c r="AV508" s="458"/>
      <c r="AW508" s="458"/>
      <c r="AX508" s="458"/>
      <c r="AY508" s="458"/>
      <c r="AZ508" s="458"/>
      <c r="BA508" s="458"/>
      <c r="BB508" s="458"/>
      <c r="BC508" s="458"/>
      <c r="BD508" s="458"/>
      <c r="BE508" s="458"/>
      <c r="BF508" s="458"/>
      <c r="BG508" s="458"/>
      <c r="BH508" s="458"/>
      <c r="BI508" s="458"/>
      <c r="BJ508" s="458"/>
      <c r="BK508" s="458"/>
      <c r="BL508" s="458"/>
      <c r="BM508" s="458"/>
      <c r="BN508" s="458"/>
      <c r="BO508" s="458"/>
      <c r="BP508" s="458"/>
      <c r="BQ508" s="458"/>
      <c r="BR508" s="458"/>
      <c r="BS508" s="458"/>
      <c r="BT508" s="458"/>
      <c r="BU508" s="458"/>
      <c r="BV508" s="458"/>
      <c r="BW508" s="458"/>
      <c r="BX508" s="458"/>
      <c r="BY508" s="458"/>
      <c r="BZ508" s="458"/>
      <c r="CA508" s="458"/>
      <c r="CB508" s="458"/>
      <c r="CC508" s="458"/>
      <c r="CD508" s="458"/>
      <c r="CE508" s="458"/>
      <c r="CF508" s="458"/>
      <c r="CG508" s="458"/>
    </row>
    <row r="509" spans="1:85" ht="15" customHeight="1" x14ac:dyDescent="0.3">
      <c r="E509" s="463">
        <f>SUM(E$3:E488)-SUM(E94,E415:E417) -631</f>
        <v>99256</v>
      </c>
      <c r="F509" s="463"/>
      <c r="G509" s="463">
        <f>SUM(G$3:G488)-SUM(G94,G415:G417)</f>
        <v>10056</v>
      </c>
      <c r="J509" s="463"/>
      <c r="N509" s="460">
        <f>SUMIF(N2:N488, "=1")</f>
        <v>0</v>
      </c>
      <c r="O509" s="458"/>
      <c r="P509" s="458"/>
      <c r="Q509" s="458"/>
      <c r="R509" s="458"/>
      <c r="S509" s="458"/>
      <c r="T509" s="458"/>
      <c r="U509" s="458"/>
      <c r="V509" s="458"/>
      <c r="W509" s="458"/>
      <c r="X509" s="458"/>
      <c r="Y509" s="458"/>
      <c r="Z509" s="458"/>
      <c r="AA509" s="458"/>
      <c r="AB509" s="458"/>
      <c r="AC509" s="458"/>
      <c r="AD509" s="458"/>
      <c r="AE509" s="458"/>
      <c r="AF509" s="458"/>
      <c r="AG509" s="458"/>
      <c r="AH509" s="458"/>
      <c r="AI509" s="458"/>
      <c r="AJ509" s="458"/>
      <c r="AK509" s="458"/>
      <c r="AL509" s="458"/>
      <c r="AM509" s="458"/>
      <c r="AN509" s="458"/>
      <c r="AO509" s="458"/>
      <c r="AP509" s="458"/>
      <c r="AQ509" s="458"/>
      <c r="AR509" s="458"/>
      <c r="AS509" s="458"/>
      <c r="AT509" s="458"/>
      <c r="AU509" s="458"/>
      <c r="AV509" s="458"/>
      <c r="AW509" s="458"/>
      <c r="AX509" s="458"/>
      <c r="AY509" s="458"/>
      <c r="AZ509" s="458"/>
      <c r="BA509" s="458"/>
      <c r="BB509" s="458"/>
      <c r="BC509" s="458"/>
      <c r="BD509" s="458"/>
      <c r="BE509" s="458"/>
      <c r="BF509" s="458"/>
      <c r="BG509" s="458"/>
      <c r="BH509" s="458"/>
      <c r="BI509" s="458"/>
      <c r="BJ509" s="458"/>
      <c r="BK509" s="458"/>
      <c r="BL509" s="458"/>
      <c r="BM509" s="458"/>
      <c r="BN509" s="458"/>
      <c r="BO509" s="458"/>
      <c r="BP509" s="458"/>
      <c r="BQ509" s="458"/>
      <c r="BR509" s="458"/>
      <c r="BS509" s="458"/>
      <c r="BT509" s="458"/>
      <c r="BU509" s="458"/>
      <c r="BV509" s="458"/>
      <c r="BW509" s="458"/>
      <c r="BX509" s="458"/>
      <c r="BY509" s="458"/>
      <c r="BZ509" s="458"/>
      <c r="CA509" s="458"/>
      <c r="CB509" s="458"/>
      <c r="CC509" s="458"/>
      <c r="CD509" s="458"/>
      <c r="CE509" s="458"/>
      <c r="CF509" s="458"/>
      <c r="CG509" s="458"/>
    </row>
    <row r="510" spans="1:85" ht="16.5" customHeight="1" x14ac:dyDescent="0.3">
      <c r="C510" s="501">
        <v>0</v>
      </c>
      <c r="H510" s="501">
        <v>0</v>
      </c>
      <c r="I510" s="501">
        <v>0</v>
      </c>
      <c r="J510" s="501">
        <v>0</v>
      </c>
      <c r="M510" s="501">
        <v>0</v>
      </c>
      <c r="N510" s="501">
        <v>0</v>
      </c>
      <c r="O510" s="501">
        <v>0</v>
      </c>
      <c r="P510" s="501">
        <v>0</v>
      </c>
      <c r="Q510" s="501">
        <v>0</v>
      </c>
      <c r="R510" s="501">
        <v>0</v>
      </c>
      <c r="S510" s="501">
        <v>0</v>
      </c>
      <c r="T510" s="501"/>
      <c r="U510" s="501"/>
      <c r="V510" s="501"/>
      <c r="W510" s="501">
        <v>0</v>
      </c>
      <c r="X510" s="501">
        <v>0</v>
      </c>
      <c r="Y510" s="501">
        <v>0</v>
      </c>
      <c r="Z510" s="501">
        <v>0</v>
      </c>
      <c r="AA510" s="501">
        <v>0</v>
      </c>
      <c r="AB510" s="501">
        <v>0</v>
      </c>
      <c r="AC510" s="501">
        <v>0</v>
      </c>
      <c r="AD510" s="501">
        <v>0</v>
      </c>
      <c r="AE510" s="501">
        <v>0</v>
      </c>
      <c r="AF510" s="501">
        <v>0</v>
      </c>
      <c r="AG510" s="501">
        <v>0</v>
      </c>
      <c r="AH510" s="501">
        <v>0</v>
      </c>
      <c r="AI510" s="501">
        <v>0</v>
      </c>
      <c r="AJ510" s="501">
        <v>0</v>
      </c>
      <c r="AK510" s="501">
        <v>0</v>
      </c>
      <c r="AL510" s="501">
        <v>0</v>
      </c>
      <c r="AM510" s="501">
        <v>0</v>
      </c>
      <c r="AN510" s="501">
        <v>0</v>
      </c>
      <c r="AO510" s="501">
        <v>0</v>
      </c>
      <c r="AP510" s="501">
        <v>0</v>
      </c>
      <c r="AQ510" s="501">
        <v>0</v>
      </c>
      <c r="AR510" s="501">
        <v>0</v>
      </c>
      <c r="AS510" s="501">
        <v>0</v>
      </c>
      <c r="AT510" s="501">
        <v>0</v>
      </c>
      <c r="AU510" s="501">
        <v>0</v>
      </c>
      <c r="AV510" s="501">
        <v>0</v>
      </c>
      <c r="AW510" s="501">
        <v>0</v>
      </c>
      <c r="AX510" s="501">
        <v>0</v>
      </c>
      <c r="AY510" s="501">
        <v>0</v>
      </c>
      <c r="AZ510" s="501">
        <v>0</v>
      </c>
      <c r="BA510" s="501">
        <v>0</v>
      </c>
      <c r="BB510" s="501">
        <v>0</v>
      </c>
      <c r="BC510" s="501">
        <v>0</v>
      </c>
      <c r="BD510" s="501">
        <v>0</v>
      </c>
      <c r="BE510" s="501">
        <v>0</v>
      </c>
      <c r="BF510" s="501">
        <v>0</v>
      </c>
      <c r="BG510" s="501">
        <v>0</v>
      </c>
      <c r="BH510" s="501">
        <v>0</v>
      </c>
      <c r="BI510" s="501">
        <v>0</v>
      </c>
      <c r="BJ510" s="501">
        <v>0</v>
      </c>
      <c r="BK510" s="501">
        <v>0</v>
      </c>
      <c r="BL510" s="501">
        <v>0</v>
      </c>
      <c r="BM510" s="501">
        <v>0</v>
      </c>
      <c r="BN510" s="501">
        <v>0</v>
      </c>
      <c r="BO510" s="501">
        <v>0</v>
      </c>
      <c r="BP510" s="501">
        <v>0</v>
      </c>
      <c r="BQ510" s="501">
        <v>0</v>
      </c>
      <c r="BR510" s="501">
        <v>0</v>
      </c>
      <c r="BS510" s="501">
        <v>0</v>
      </c>
      <c r="BT510" s="501">
        <v>0</v>
      </c>
      <c r="BU510" s="501">
        <v>0</v>
      </c>
      <c r="BV510" s="501">
        <v>0</v>
      </c>
      <c r="BW510" s="501">
        <v>0</v>
      </c>
      <c r="BX510" s="501">
        <v>0</v>
      </c>
      <c r="BY510" s="501">
        <v>0</v>
      </c>
      <c r="BZ510" s="501">
        <v>0</v>
      </c>
      <c r="CA510" s="501">
        <v>0</v>
      </c>
      <c r="CB510" s="501">
        <v>0</v>
      </c>
      <c r="CC510" s="501">
        <v>0</v>
      </c>
      <c r="CD510" s="501">
        <v>0</v>
      </c>
      <c r="CE510" s="501">
        <v>0</v>
      </c>
      <c r="CF510" s="501">
        <v>0</v>
      </c>
      <c r="CG510" s="501">
        <v>0</v>
      </c>
    </row>
    <row r="511" spans="1:85" ht="17.25" customHeight="1" x14ac:dyDescent="0.3">
      <c r="C511" s="501">
        <v>0</v>
      </c>
      <c r="H511" s="501">
        <v>0</v>
      </c>
      <c r="I511" s="501">
        <v>0</v>
      </c>
      <c r="J511" s="501">
        <v>0</v>
      </c>
      <c r="M511" s="501">
        <v>0</v>
      </c>
      <c r="N511" s="501">
        <v>0</v>
      </c>
      <c r="O511" s="501">
        <v>0</v>
      </c>
      <c r="P511" s="501">
        <v>0</v>
      </c>
      <c r="Q511" s="501">
        <v>0</v>
      </c>
      <c r="R511" s="501">
        <v>0</v>
      </c>
      <c r="S511" s="501">
        <v>0</v>
      </c>
      <c r="T511" s="501"/>
      <c r="U511" s="501"/>
      <c r="V511" s="501"/>
      <c r="W511" s="501">
        <v>0</v>
      </c>
      <c r="X511" s="501">
        <v>0</v>
      </c>
      <c r="Y511" s="501">
        <v>0</v>
      </c>
      <c r="Z511" s="501">
        <v>0</v>
      </c>
      <c r="AA511" s="501">
        <v>0</v>
      </c>
      <c r="AB511" s="501">
        <v>0</v>
      </c>
      <c r="AC511" s="501">
        <v>0</v>
      </c>
      <c r="AD511" s="501">
        <v>0</v>
      </c>
      <c r="AE511" s="501">
        <v>0</v>
      </c>
      <c r="AF511" s="501">
        <v>0</v>
      </c>
      <c r="AG511" s="501">
        <v>0</v>
      </c>
      <c r="AH511" s="501">
        <v>0</v>
      </c>
      <c r="AI511" s="501">
        <v>0</v>
      </c>
      <c r="AJ511" s="501">
        <v>0</v>
      </c>
      <c r="AK511" s="501">
        <v>0</v>
      </c>
      <c r="AL511" s="501">
        <v>0</v>
      </c>
      <c r="AM511" s="501">
        <v>0</v>
      </c>
      <c r="AN511" s="501">
        <v>0</v>
      </c>
      <c r="AO511" s="501">
        <v>0</v>
      </c>
      <c r="AP511" s="501">
        <v>0</v>
      </c>
      <c r="AQ511" s="501">
        <v>0</v>
      </c>
      <c r="AR511" s="501">
        <v>0</v>
      </c>
      <c r="AS511" s="501">
        <v>0</v>
      </c>
      <c r="AT511" s="501">
        <v>0</v>
      </c>
      <c r="AU511" s="501">
        <v>0</v>
      </c>
      <c r="AV511" s="501">
        <v>0</v>
      </c>
      <c r="AW511" s="501">
        <v>0</v>
      </c>
      <c r="AX511" s="501">
        <v>0</v>
      </c>
      <c r="AY511" s="501">
        <v>0</v>
      </c>
      <c r="AZ511" s="501">
        <v>0</v>
      </c>
      <c r="BA511" s="501">
        <v>0</v>
      </c>
      <c r="BB511" s="501">
        <v>0</v>
      </c>
      <c r="BC511" s="501">
        <v>0</v>
      </c>
      <c r="BD511" s="501">
        <v>0</v>
      </c>
      <c r="BE511" s="501">
        <v>0</v>
      </c>
      <c r="BF511" s="501">
        <v>0</v>
      </c>
      <c r="BG511" s="501">
        <v>0</v>
      </c>
      <c r="BH511" s="501">
        <v>0</v>
      </c>
      <c r="BI511" s="501">
        <v>0</v>
      </c>
      <c r="BJ511" s="501">
        <v>0</v>
      </c>
      <c r="BK511" s="501">
        <v>0</v>
      </c>
      <c r="BL511" s="501">
        <v>0</v>
      </c>
      <c r="BM511" s="501">
        <v>0</v>
      </c>
      <c r="BN511" s="501">
        <v>0</v>
      </c>
      <c r="BO511" s="501">
        <v>0</v>
      </c>
      <c r="BP511" s="501">
        <v>0</v>
      </c>
      <c r="BQ511" s="501">
        <v>0</v>
      </c>
      <c r="BR511" s="501">
        <v>0</v>
      </c>
      <c r="BS511" s="501">
        <v>0</v>
      </c>
      <c r="BT511" s="501">
        <v>0</v>
      </c>
      <c r="BU511" s="501">
        <v>0</v>
      </c>
      <c r="BV511" s="501">
        <v>0</v>
      </c>
      <c r="BW511" s="501">
        <v>0</v>
      </c>
      <c r="BX511" s="501">
        <v>0</v>
      </c>
      <c r="BY511" s="501">
        <v>0</v>
      </c>
      <c r="BZ511" s="501">
        <v>0</v>
      </c>
      <c r="CA511" s="501">
        <v>0</v>
      </c>
      <c r="CB511" s="501">
        <v>0</v>
      </c>
      <c r="CC511" s="501">
        <v>0</v>
      </c>
      <c r="CD511" s="501">
        <v>0</v>
      </c>
      <c r="CE511" s="501">
        <v>0</v>
      </c>
      <c r="CF511" s="501">
        <v>0</v>
      </c>
      <c r="CG511" s="501">
        <v>0</v>
      </c>
    </row>
    <row r="512" spans="1:85" ht="16.5" customHeight="1" x14ac:dyDescent="0.3">
      <c r="C512" s="501">
        <v>0</v>
      </c>
      <c r="H512" s="501">
        <v>0</v>
      </c>
      <c r="I512" s="501">
        <v>0</v>
      </c>
      <c r="J512" s="501">
        <v>0</v>
      </c>
      <c r="M512" s="501">
        <v>0</v>
      </c>
      <c r="N512" s="501">
        <v>0</v>
      </c>
      <c r="O512" s="501">
        <v>0</v>
      </c>
      <c r="P512" s="501">
        <v>0</v>
      </c>
      <c r="Q512" s="501">
        <v>0</v>
      </c>
      <c r="R512" s="501">
        <v>0</v>
      </c>
      <c r="S512" s="501">
        <v>0</v>
      </c>
      <c r="T512" s="501"/>
      <c r="U512" s="501"/>
      <c r="V512" s="501"/>
      <c r="W512" s="501">
        <v>0</v>
      </c>
      <c r="X512" s="501">
        <v>0</v>
      </c>
      <c r="Y512" s="501">
        <v>0</v>
      </c>
      <c r="Z512" s="501">
        <v>0</v>
      </c>
      <c r="AA512" s="501">
        <v>0</v>
      </c>
      <c r="AB512" s="501">
        <v>0</v>
      </c>
      <c r="AC512" s="501">
        <v>0</v>
      </c>
      <c r="AD512" s="501">
        <v>0</v>
      </c>
      <c r="AE512" s="501">
        <v>0</v>
      </c>
      <c r="AF512" s="501">
        <v>0</v>
      </c>
      <c r="AG512" s="501">
        <v>0</v>
      </c>
      <c r="AH512" s="501">
        <v>0</v>
      </c>
      <c r="AI512" s="501">
        <v>0</v>
      </c>
      <c r="AJ512" s="501">
        <v>0</v>
      </c>
      <c r="AK512" s="501">
        <v>0</v>
      </c>
      <c r="AL512" s="501">
        <v>0</v>
      </c>
      <c r="AM512" s="501">
        <v>0</v>
      </c>
      <c r="AN512" s="501">
        <v>0</v>
      </c>
      <c r="AO512" s="501">
        <v>0</v>
      </c>
      <c r="AP512" s="501">
        <v>0</v>
      </c>
      <c r="AQ512" s="501">
        <v>0</v>
      </c>
      <c r="AR512" s="501">
        <v>0</v>
      </c>
      <c r="AS512" s="501">
        <v>0</v>
      </c>
      <c r="AT512" s="501">
        <v>0</v>
      </c>
      <c r="AU512" s="501">
        <v>0</v>
      </c>
      <c r="AV512" s="501">
        <v>0</v>
      </c>
      <c r="AW512" s="501">
        <v>0</v>
      </c>
      <c r="AX512" s="501">
        <v>0</v>
      </c>
      <c r="AY512" s="501">
        <v>0</v>
      </c>
      <c r="AZ512" s="501">
        <v>0</v>
      </c>
      <c r="BA512" s="501">
        <v>0</v>
      </c>
      <c r="BB512" s="501">
        <v>0</v>
      </c>
      <c r="BC512" s="501">
        <v>0</v>
      </c>
      <c r="BD512" s="501">
        <v>0</v>
      </c>
      <c r="BE512" s="501">
        <v>0</v>
      </c>
      <c r="BF512" s="501">
        <v>0</v>
      </c>
      <c r="BG512" s="501">
        <v>0</v>
      </c>
      <c r="BH512" s="501">
        <v>0</v>
      </c>
      <c r="BI512" s="501">
        <v>0</v>
      </c>
      <c r="BJ512" s="501">
        <v>0</v>
      </c>
      <c r="BK512" s="501">
        <v>0</v>
      </c>
      <c r="BL512" s="501">
        <v>0</v>
      </c>
      <c r="BM512" s="501">
        <v>0</v>
      </c>
      <c r="BN512" s="501">
        <v>0</v>
      </c>
      <c r="BO512" s="501">
        <v>0</v>
      </c>
      <c r="BP512" s="501">
        <v>0</v>
      </c>
      <c r="BQ512" s="501">
        <v>0</v>
      </c>
      <c r="BR512" s="501">
        <v>0</v>
      </c>
      <c r="BS512" s="501">
        <v>0</v>
      </c>
      <c r="BT512" s="501">
        <v>0</v>
      </c>
      <c r="BU512" s="501">
        <v>0</v>
      </c>
      <c r="BV512" s="501">
        <v>0</v>
      </c>
      <c r="BW512" s="501">
        <v>0</v>
      </c>
      <c r="BX512" s="501">
        <v>0</v>
      </c>
      <c r="BY512" s="501">
        <v>0</v>
      </c>
      <c r="BZ512" s="501">
        <v>0</v>
      </c>
      <c r="CA512" s="501">
        <v>0</v>
      </c>
      <c r="CB512" s="501">
        <v>0</v>
      </c>
      <c r="CC512" s="501">
        <v>0</v>
      </c>
      <c r="CD512" s="501">
        <v>0</v>
      </c>
      <c r="CE512" s="501">
        <v>0</v>
      </c>
      <c r="CF512" s="501">
        <v>0</v>
      </c>
      <c r="CG512" s="501">
        <v>0</v>
      </c>
    </row>
    <row r="513" spans="3:85" ht="16.5" customHeight="1" x14ac:dyDescent="0.3">
      <c r="C513" s="501">
        <v>0</v>
      </c>
      <c r="H513" s="501">
        <v>0</v>
      </c>
      <c r="I513" s="501">
        <v>0</v>
      </c>
      <c r="J513" s="501">
        <v>0</v>
      </c>
      <c r="M513" s="501">
        <v>0</v>
      </c>
      <c r="N513" s="501">
        <v>0</v>
      </c>
      <c r="O513" s="501">
        <v>0</v>
      </c>
      <c r="P513" s="501">
        <v>0</v>
      </c>
      <c r="Q513" s="501">
        <v>0</v>
      </c>
      <c r="R513" s="501">
        <v>0</v>
      </c>
      <c r="S513" s="501">
        <v>0</v>
      </c>
      <c r="T513" s="501"/>
      <c r="U513" s="501"/>
      <c r="V513" s="501"/>
      <c r="W513" s="501">
        <v>0</v>
      </c>
      <c r="X513" s="501">
        <v>0</v>
      </c>
      <c r="Y513" s="501">
        <v>0</v>
      </c>
      <c r="Z513" s="501">
        <v>0</v>
      </c>
      <c r="AA513" s="501">
        <v>0</v>
      </c>
      <c r="AB513" s="501">
        <v>0</v>
      </c>
      <c r="AC513" s="501">
        <v>0</v>
      </c>
      <c r="AD513" s="501">
        <v>0</v>
      </c>
      <c r="AE513" s="501">
        <v>0</v>
      </c>
      <c r="AF513" s="501">
        <v>0</v>
      </c>
      <c r="AG513" s="501">
        <v>0</v>
      </c>
      <c r="AH513" s="501">
        <v>0</v>
      </c>
      <c r="AI513" s="501">
        <v>0</v>
      </c>
      <c r="AJ513" s="501">
        <v>0</v>
      </c>
      <c r="AK513" s="501">
        <v>0</v>
      </c>
      <c r="AL513" s="501">
        <v>0</v>
      </c>
      <c r="AM513" s="501">
        <v>0</v>
      </c>
      <c r="AN513" s="501">
        <v>0</v>
      </c>
      <c r="AO513" s="501">
        <v>0</v>
      </c>
      <c r="AP513" s="501">
        <v>0</v>
      </c>
      <c r="AQ513" s="501">
        <v>0</v>
      </c>
      <c r="AR513" s="501">
        <v>0</v>
      </c>
      <c r="AS513" s="501">
        <v>0</v>
      </c>
      <c r="AT513" s="501">
        <v>0</v>
      </c>
      <c r="AU513" s="501">
        <v>0</v>
      </c>
      <c r="AV513" s="501">
        <v>0</v>
      </c>
      <c r="AW513" s="501">
        <v>0</v>
      </c>
      <c r="AX513" s="501">
        <v>0</v>
      </c>
      <c r="AY513" s="501">
        <v>0</v>
      </c>
      <c r="AZ513" s="501">
        <v>0</v>
      </c>
      <c r="BA513" s="501">
        <v>0</v>
      </c>
      <c r="BB513" s="501">
        <v>0</v>
      </c>
      <c r="BC513" s="501">
        <v>0</v>
      </c>
      <c r="BD513" s="501">
        <v>0</v>
      </c>
      <c r="BE513" s="501">
        <v>0</v>
      </c>
      <c r="BF513" s="501">
        <v>0</v>
      </c>
      <c r="BG513" s="501">
        <v>0</v>
      </c>
      <c r="BH513" s="501">
        <v>0</v>
      </c>
      <c r="BI513" s="501">
        <v>0</v>
      </c>
      <c r="BJ513" s="501">
        <v>0</v>
      </c>
      <c r="BK513" s="501">
        <v>0</v>
      </c>
      <c r="BL513" s="501">
        <v>0</v>
      </c>
      <c r="BM513" s="501">
        <v>0</v>
      </c>
      <c r="BN513" s="501">
        <v>0</v>
      </c>
      <c r="BO513" s="501">
        <v>0</v>
      </c>
      <c r="BP513" s="501">
        <v>0</v>
      </c>
      <c r="BQ513" s="501">
        <v>0</v>
      </c>
      <c r="BR513" s="501">
        <v>0</v>
      </c>
      <c r="BS513" s="501">
        <v>0</v>
      </c>
      <c r="BT513" s="501">
        <v>0</v>
      </c>
      <c r="BU513" s="501">
        <v>0</v>
      </c>
      <c r="BV513" s="501">
        <v>0</v>
      </c>
      <c r="BW513" s="501">
        <v>0</v>
      </c>
      <c r="BX513" s="501">
        <v>0</v>
      </c>
      <c r="BY513" s="501">
        <v>0</v>
      </c>
      <c r="BZ513" s="501">
        <v>0</v>
      </c>
      <c r="CA513" s="501">
        <v>0</v>
      </c>
      <c r="CB513" s="501">
        <v>0</v>
      </c>
      <c r="CC513" s="501">
        <v>0</v>
      </c>
      <c r="CD513" s="501">
        <v>0</v>
      </c>
      <c r="CE513" s="501">
        <v>0</v>
      </c>
      <c r="CF513" s="501">
        <v>0</v>
      </c>
      <c r="CG513" s="501">
        <v>0</v>
      </c>
    </row>
    <row r="514" spans="3:85" ht="16.5" customHeight="1" x14ac:dyDescent="0.3">
      <c r="C514" s="501">
        <v>0</v>
      </c>
      <c r="H514" s="501">
        <v>0</v>
      </c>
      <c r="I514" s="501">
        <v>0</v>
      </c>
      <c r="J514" s="501">
        <v>0</v>
      </c>
      <c r="M514" s="501">
        <v>0</v>
      </c>
      <c r="N514" s="501">
        <v>0</v>
      </c>
      <c r="O514" s="501">
        <v>0</v>
      </c>
      <c r="P514" s="501">
        <v>0</v>
      </c>
      <c r="Q514" s="501">
        <v>0</v>
      </c>
      <c r="R514" s="501">
        <v>0</v>
      </c>
      <c r="S514" s="501">
        <v>0</v>
      </c>
      <c r="T514" s="501"/>
      <c r="U514" s="501"/>
      <c r="V514" s="501"/>
      <c r="W514" s="501">
        <v>0</v>
      </c>
      <c r="X514" s="501">
        <v>0</v>
      </c>
      <c r="Y514" s="501">
        <v>0</v>
      </c>
      <c r="Z514" s="501">
        <v>0</v>
      </c>
      <c r="AA514" s="501">
        <v>0</v>
      </c>
      <c r="AB514" s="501">
        <v>0</v>
      </c>
      <c r="AC514" s="501">
        <v>0</v>
      </c>
      <c r="AD514" s="501">
        <v>0</v>
      </c>
      <c r="AE514" s="501">
        <v>0</v>
      </c>
      <c r="AF514" s="501">
        <v>0</v>
      </c>
      <c r="AG514" s="501">
        <v>0</v>
      </c>
      <c r="AH514" s="501">
        <v>0</v>
      </c>
      <c r="AI514" s="501">
        <v>0</v>
      </c>
      <c r="AJ514" s="501">
        <v>0</v>
      </c>
      <c r="AK514" s="501">
        <v>0</v>
      </c>
      <c r="AL514" s="501">
        <v>0</v>
      </c>
      <c r="AM514" s="501">
        <v>0</v>
      </c>
      <c r="AN514" s="501">
        <v>0</v>
      </c>
      <c r="AO514" s="501">
        <v>0</v>
      </c>
      <c r="AP514" s="501">
        <v>0</v>
      </c>
      <c r="AQ514" s="501">
        <v>0</v>
      </c>
      <c r="AR514" s="501">
        <v>0</v>
      </c>
      <c r="AS514" s="501">
        <v>0</v>
      </c>
      <c r="AT514" s="501">
        <v>0</v>
      </c>
      <c r="AU514" s="501">
        <v>0</v>
      </c>
      <c r="AV514" s="501">
        <v>0</v>
      </c>
      <c r="AW514" s="501">
        <v>0</v>
      </c>
      <c r="AX514" s="501">
        <v>0</v>
      </c>
      <c r="AY514" s="501">
        <v>0</v>
      </c>
      <c r="AZ514" s="501">
        <v>0</v>
      </c>
      <c r="BA514" s="501">
        <v>0</v>
      </c>
      <c r="BB514" s="501">
        <v>0</v>
      </c>
      <c r="BC514" s="501">
        <v>0</v>
      </c>
      <c r="BD514" s="501">
        <v>0</v>
      </c>
      <c r="BE514" s="501">
        <v>0</v>
      </c>
      <c r="BF514" s="501">
        <v>0</v>
      </c>
      <c r="BG514" s="501">
        <v>0</v>
      </c>
      <c r="BH514" s="501">
        <v>0</v>
      </c>
      <c r="BI514" s="501">
        <v>0</v>
      </c>
      <c r="BJ514" s="501">
        <v>0</v>
      </c>
      <c r="BK514" s="501">
        <v>0</v>
      </c>
      <c r="BL514" s="501">
        <v>0</v>
      </c>
      <c r="BM514" s="501">
        <v>0</v>
      </c>
      <c r="BN514" s="501">
        <v>0</v>
      </c>
      <c r="BO514" s="501">
        <v>0</v>
      </c>
      <c r="BP514" s="501">
        <v>0</v>
      </c>
      <c r="BQ514" s="501">
        <v>0</v>
      </c>
      <c r="BR514" s="501">
        <v>0</v>
      </c>
      <c r="BS514" s="501">
        <v>0</v>
      </c>
      <c r="BT514" s="501">
        <v>0</v>
      </c>
      <c r="BU514" s="501">
        <v>0</v>
      </c>
      <c r="BV514" s="501">
        <v>0</v>
      </c>
      <c r="BW514" s="501">
        <v>0</v>
      </c>
      <c r="BX514" s="501">
        <v>0</v>
      </c>
      <c r="BY514" s="501">
        <v>0</v>
      </c>
      <c r="BZ514" s="501">
        <v>0</v>
      </c>
      <c r="CA514" s="501">
        <v>0</v>
      </c>
      <c r="CB514" s="501">
        <v>0</v>
      </c>
      <c r="CC514" s="501">
        <v>0</v>
      </c>
      <c r="CD514" s="501">
        <v>0</v>
      </c>
      <c r="CE514" s="501">
        <v>0</v>
      </c>
      <c r="CF514" s="501">
        <v>0</v>
      </c>
      <c r="CG514" s="501">
        <v>0</v>
      </c>
    </row>
    <row r="515" spans="3:85" ht="17.25" customHeight="1" x14ac:dyDescent="0.3">
      <c r="E515" s="464">
        <f>SUM(E$3:E513)-SUM(E100,E300:E301,E421:E422)</f>
        <v>199131</v>
      </c>
      <c r="F515" s="463"/>
      <c r="G515" s="464">
        <f>SUM(G$3:G513)-SUM(G100,G300:G301,G421:G422)</f>
        <v>20068</v>
      </c>
      <c r="J515" s="470"/>
      <c r="O515" s="458"/>
      <c r="P515" s="458"/>
      <c r="Q515" s="458"/>
      <c r="R515" s="458"/>
      <c r="S515" s="458"/>
      <c r="T515" s="458"/>
      <c r="U515" s="458"/>
      <c r="V515" s="458"/>
      <c r="W515" s="458"/>
      <c r="X515" s="458"/>
      <c r="Y515" s="458"/>
      <c r="Z515" s="458"/>
      <c r="AA515" s="458"/>
      <c r="AB515" s="458"/>
      <c r="AC515" s="458"/>
      <c r="AD515" s="458"/>
      <c r="AE515" s="458"/>
      <c r="AF515" s="458"/>
      <c r="AG515" s="458"/>
      <c r="AH515" s="458"/>
      <c r="AI515" s="458"/>
      <c r="AJ515" s="458"/>
      <c r="AK515" s="458"/>
      <c r="AL515" s="458"/>
      <c r="AM515" s="458"/>
      <c r="AN515" s="458"/>
      <c r="AO515" s="458"/>
      <c r="AP515" s="458"/>
      <c r="AQ515" s="458"/>
      <c r="AR515" s="458"/>
      <c r="AS515" s="458"/>
      <c r="AT515" s="458"/>
      <c r="AU515" s="458"/>
      <c r="AV515" s="458"/>
      <c r="AW515" s="458"/>
      <c r="AX515" s="458"/>
      <c r="AY515" s="458"/>
      <c r="AZ515" s="458"/>
      <c r="BA515" s="458"/>
      <c r="BB515" s="458"/>
      <c r="BC515" s="458"/>
      <c r="BD515" s="458"/>
      <c r="BE515" s="458"/>
      <c r="BF515" s="458"/>
      <c r="BG515" s="458"/>
      <c r="BH515" s="458"/>
      <c r="BI515" s="458"/>
      <c r="BJ515" s="458"/>
      <c r="BK515" s="458"/>
      <c r="BL515" s="458"/>
      <c r="BM515" s="458"/>
      <c r="BN515" s="458"/>
      <c r="BO515" s="458"/>
      <c r="BP515" s="458"/>
      <c r="BQ515" s="458"/>
      <c r="BR515" s="458"/>
      <c r="BS515" s="458"/>
      <c r="BT515" s="458"/>
      <c r="BU515" s="458"/>
      <c r="BV515" s="458"/>
      <c r="BW515" s="458"/>
      <c r="BX515" s="458"/>
      <c r="BY515" s="458"/>
      <c r="BZ515" s="458"/>
      <c r="CA515" s="458"/>
      <c r="CB515" s="458"/>
      <c r="CC515" s="458"/>
      <c r="CD515" s="458"/>
      <c r="CE515" s="458"/>
      <c r="CF515" s="458"/>
      <c r="CG515" s="458"/>
    </row>
    <row r="516" spans="3:85" x14ac:dyDescent="0.3">
      <c r="F516" s="463"/>
      <c r="M516" s="460">
        <v>64</v>
      </c>
      <c r="O516" s="458"/>
      <c r="P516" s="458"/>
      <c r="Q516" s="458"/>
      <c r="R516" s="458"/>
      <c r="S516" s="458"/>
      <c r="T516" s="458"/>
      <c r="U516" s="458"/>
      <c r="V516" s="458"/>
      <c r="W516" s="458"/>
      <c r="X516" s="458"/>
      <c r="Y516" s="458"/>
      <c r="Z516" s="458"/>
      <c r="AA516" s="458"/>
      <c r="AB516" s="458"/>
      <c r="AC516" s="458"/>
      <c r="AD516" s="458"/>
      <c r="AE516" s="458"/>
      <c r="AF516" s="458"/>
      <c r="AG516" s="458"/>
      <c r="AH516" s="458"/>
      <c r="AI516" s="458"/>
      <c r="AJ516" s="458"/>
      <c r="AK516" s="458"/>
      <c r="AL516" s="458"/>
      <c r="AM516" s="458"/>
      <c r="AN516" s="458"/>
      <c r="AO516" s="458"/>
      <c r="AP516" s="458"/>
      <c r="AQ516" s="458"/>
      <c r="AR516" s="458"/>
      <c r="AS516" s="458"/>
      <c r="AT516" s="458"/>
      <c r="AU516" s="458"/>
      <c r="AV516" s="458"/>
      <c r="AW516" s="458"/>
      <c r="AX516" s="458"/>
      <c r="AY516" s="458"/>
      <c r="AZ516" s="458"/>
      <c r="BA516" s="458"/>
      <c r="BB516" s="458"/>
      <c r="BC516" s="458"/>
      <c r="BD516" s="458"/>
      <c r="BE516" s="458"/>
      <c r="BF516" s="458"/>
      <c r="BG516" s="458"/>
      <c r="BH516" s="458"/>
      <c r="BI516" s="458"/>
      <c r="BJ516" s="458"/>
      <c r="BK516" s="458"/>
      <c r="BL516" s="458"/>
      <c r="BM516" s="458"/>
      <c r="BN516" s="458"/>
      <c r="BO516" s="458"/>
      <c r="BP516" s="458"/>
      <c r="BQ516" s="458"/>
      <c r="BR516" s="458"/>
      <c r="BS516" s="458"/>
      <c r="BT516" s="458"/>
      <c r="BU516" s="458"/>
      <c r="BV516" s="458"/>
      <c r="BW516" s="458"/>
      <c r="BX516" s="458"/>
      <c r="BY516" s="458"/>
      <c r="BZ516" s="458"/>
      <c r="CA516" s="458"/>
      <c r="CB516" s="458"/>
      <c r="CC516" s="458"/>
      <c r="CD516" s="458"/>
      <c r="CE516" s="458"/>
      <c r="CF516" s="458"/>
      <c r="CG516" s="458"/>
    </row>
    <row r="517" spans="3:85" x14ac:dyDescent="0.3">
      <c r="M517" s="460">
        <v>281</v>
      </c>
    </row>
    <row r="518" spans="3:85" x14ac:dyDescent="0.3">
      <c r="M518" s="460">
        <v>64</v>
      </c>
    </row>
    <row r="519" spans="3:85" x14ac:dyDescent="0.3">
      <c r="M519" s="460">
        <v>657</v>
      </c>
    </row>
    <row r="520" spans="3:85" x14ac:dyDescent="0.3">
      <c r="M520" s="460">
        <v>284</v>
      </c>
    </row>
    <row r="521" spans="3:85" x14ac:dyDescent="0.3">
      <c r="M521" s="460">
        <v>1019</v>
      </c>
    </row>
    <row r="522" spans="3:85" x14ac:dyDescent="0.3">
      <c r="M522" s="460">
        <v>64</v>
      </c>
    </row>
    <row r="523" spans="3:85" x14ac:dyDescent="0.3">
      <c r="M523" s="460">
        <v>1044</v>
      </c>
    </row>
    <row r="524" spans="3:85" x14ac:dyDescent="0.3">
      <c r="M524" s="460">
        <v>64</v>
      </c>
    </row>
    <row r="525" spans="3:85" x14ac:dyDescent="0.3">
      <c r="M525" s="460">
        <v>606</v>
      </c>
    </row>
    <row r="526" spans="3:85" x14ac:dyDescent="0.3">
      <c r="M526" s="460">
        <v>507</v>
      </c>
    </row>
    <row r="527" spans="3:85" x14ac:dyDescent="0.3">
      <c r="M527" s="460">
        <v>649</v>
      </c>
    </row>
    <row r="528" spans="3:85" x14ac:dyDescent="0.3">
      <c r="M528" s="460">
        <v>372</v>
      </c>
    </row>
    <row r="529" spans="13:13" x14ac:dyDescent="0.3">
      <c r="M529" s="460">
        <v>2345</v>
      </c>
    </row>
    <row r="530" spans="13:13" x14ac:dyDescent="0.3">
      <c r="M530" s="460">
        <v>622</v>
      </c>
    </row>
    <row r="531" spans="13:13" x14ac:dyDescent="0.3">
      <c r="M531" s="460">
        <v>283</v>
      </c>
    </row>
    <row r="532" spans="13:13" x14ac:dyDescent="0.3">
      <c r="M532" s="460">
        <v>129</v>
      </c>
    </row>
    <row r="533" spans="13:13" x14ac:dyDescent="0.3">
      <c r="M533" s="460">
        <v>340</v>
      </c>
    </row>
    <row r="534" spans="13:13" x14ac:dyDescent="0.3">
      <c r="M534" s="460">
        <v>481</v>
      </c>
    </row>
    <row r="535" spans="13:13" x14ac:dyDescent="0.3">
      <c r="M535" s="460">
        <v>478</v>
      </c>
    </row>
    <row r="536" spans="13:13" x14ac:dyDescent="0.3">
      <c r="M536" s="460">
        <v>666</v>
      </c>
    </row>
    <row r="537" spans="13:13" x14ac:dyDescent="0.3">
      <c r="M537" s="460">
        <v>64</v>
      </c>
    </row>
    <row r="538" spans="13:13" x14ac:dyDescent="0.3">
      <c r="M538" s="460">
        <v>143</v>
      </c>
    </row>
    <row r="539" spans="13:13" x14ac:dyDescent="0.3">
      <c r="M539" s="460">
        <v>295</v>
      </c>
    </row>
    <row r="540" spans="13:13" x14ac:dyDescent="0.3">
      <c r="M540" s="460">
        <v>810</v>
      </c>
    </row>
    <row r="541" spans="13:13" x14ac:dyDescent="0.3">
      <c r="M541" s="460">
        <v>129</v>
      </c>
    </row>
    <row r="542" spans="13:13" x14ac:dyDescent="0.3">
      <c r="M542" s="460">
        <v>129</v>
      </c>
    </row>
    <row r="543" spans="13:13" x14ac:dyDescent="0.3">
      <c r="M543" s="460">
        <v>124</v>
      </c>
    </row>
    <row r="544" spans="13:13" x14ac:dyDescent="0.3">
      <c r="M544" s="460">
        <v>809</v>
      </c>
    </row>
    <row r="545" spans="13:13" x14ac:dyDescent="0.3">
      <c r="M545" s="460">
        <v>268</v>
      </c>
    </row>
    <row r="546" spans="13:13" x14ac:dyDescent="0.3">
      <c r="M546" s="460">
        <v>139</v>
      </c>
    </row>
    <row r="547" spans="13:13" x14ac:dyDescent="0.3">
      <c r="M547" s="460">
        <v>417</v>
      </c>
    </row>
    <row r="548" spans="13:13" x14ac:dyDescent="0.3">
      <c r="M548" s="460">
        <v>651</v>
      </c>
    </row>
    <row r="549" spans="13:13" x14ac:dyDescent="0.3">
      <c r="M549" s="460">
        <v>64</v>
      </c>
    </row>
    <row r="550" spans="13:13" x14ac:dyDescent="0.3">
      <c r="M550" s="460">
        <v>504</v>
      </c>
    </row>
    <row r="551" spans="13:13" x14ac:dyDescent="0.3">
      <c r="M551" s="460">
        <v>628</v>
      </c>
    </row>
    <row r="552" spans="13:13" x14ac:dyDescent="0.3">
      <c r="M552" s="460">
        <v>650</v>
      </c>
    </row>
    <row r="553" spans="13:13" x14ac:dyDescent="0.3">
      <c r="M553" s="460">
        <v>244</v>
      </c>
    </row>
    <row r="554" spans="13:13" x14ac:dyDescent="0.3">
      <c r="M554" s="460">
        <v>493</v>
      </c>
    </row>
    <row r="555" spans="13:13" x14ac:dyDescent="0.3">
      <c r="M555" s="460">
        <v>455</v>
      </c>
    </row>
    <row r="556" spans="13:13" x14ac:dyDescent="0.3">
      <c r="M556" s="460">
        <v>711</v>
      </c>
    </row>
    <row r="557" spans="13:13" x14ac:dyDescent="0.3">
      <c r="M557" s="460">
        <v>432</v>
      </c>
    </row>
    <row r="558" spans="13:13" x14ac:dyDescent="0.3">
      <c r="M558" s="460">
        <v>64</v>
      </c>
    </row>
    <row r="559" spans="13:13" x14ac:dyDescent="0.3">
      <c r="M559" s="460">
        <v>713</v>
      </c>
    </row>
    <row r="560" spans="13:13" x14ac:dyDescent="0.3">
      <c r="M560" s="460">
        <v>64</v>
      </c>
    </row>
    <row r="561" spans="13:13" x14ac:dyDescent="0.3">
      <c r="M561" s="460">
        <v>489</v>
      </c>
    </row>
    <row r="562" spans="13:13" x14ac:dyDescent="0.3">
      <c r="M562" s="460">
        <v>278</v>
      </c>
    </row>
    <row r="563" spans="13:13" x14ac:dyDescent="0.3">
      <c r="M563" s="460">
        <v>64</v>
      </c>
    </row>
    <row r="564" spans="13:13" x14ac:dyDescent="0.3">
      <c r="M564" s="460">
        <v>298</v>
      </c>
    </row>
    <row r="565" spans="13:13" x14ac:dyDescent="0.3">
      <c r="M565" s="460">
        <v>124</v>
      </c>
    </row>
    <row r="566" spans="13:13" x14ac:dyDescent="0.3">
      <c r="M566" s="460">
        <v>643</v>
      </c>
    </row>
    <row r="567" spans="13:13" x14ac:dyDescent="0.3">
      <c r="M567" s="460">
        <v>720</v>
      </c>
    </row>
    <row r="568" spans="13:13" x14ac:dyDescent="0.3">
      <c r="M568" s="460">
        <v>756</v>
      </c>
    </row>
    <row r="569" spans="13:13" x14ac:dyDescent="0.3">
      <c r="M569" s="460">
        <v>124</v>
      </c>
    </row>
    <row r="570" spans="13:13" x14ac:dyDescent="0.3">
      <c r="M570" s="460">
        <v>641</v>
      </c>
    </row>
    <row r="571" spans="13:13" x14ac:dyDescent="0.3">
      <c r="M571" s="460">
        <v>700</v>
      </c>
    </row>
    <row r="572" spans="13:13" x14ac:dyDescent="0.3">
      <c r="M572" s="460">
        <v>946</v>
      </c>
    </row>
    <row r="573" spans="13:13" x14ac:dyDescent="0.3">
      <c r="M573" s="460">
        <v>301</v>
      </c>
    </row>
    <row r="574" spans="13:13" x14ac:dyDescent="0.3">
      <c r="M574" s="460">
        <v>436</v>
      </c>
    </row>
    <row r="575" spans="13:13" x14ac:dyDescent="0.3">
      <c r="M575" s="481">
        <v>1130</v>
      </c>
    </row>
    <row r="576" spans="13:13" x14ac:dyDescent="0.3">
      <c r="M576" s="460">
        <v>134</v>
      </c>
    </row>
    <row r="577" spans="13:13" x14ac:dyDescent="0.3">
      <c r="M577" s="460">
        <v>64</v>
      </c>
    </row>
    <row r="578" spans="13:13" x14ac:dyDescent="0.3">
      <c r="M578" s="460">
        <v>64</v>
      </c>
    </row>
    <row r="579" spans="13:13" x14ac:dyDescent="0.3">
      <c r="M579" s="460">
        <v>173</v>
      </c>
    </row>
    <row r="580" spans="13:13" x14ac:dyDescent="0.3">
      <c r="M580" s="460">
        <v>64</v>
      </c>
    </row>
    <row r="581" spans="13:13" x14ac:dyDescent="0.3">
      <c r="M581" s="460">
        <v>64</v>
      </c>
    </row>
    <row r="582" spans="13:13" x14ac:dyDescent="0.3">
      <c r="M582" s="460">
        <v>647</v>
      </c>
    </row>
    <row r="583" spans="13:13" x14ac:dyDescent="0.3">
      <c r="M583" s="460">
        <v>287</v>
      </c>
    </row>
    <row r="584" spans="13:13" x14ac:dyDescent="0.3">
      <c r="M584" s="460">
        <v>708</v>
      </c>
    </row>
    <row r="585" spans="13:13" x14ac:dyDescent="0.3">
      <c r="M585" s="460">
        <v>64</v>
      </c>
    </row>
    <row r="586" spans="13:13" x14ac:dyDescent="0.3">
      <c r="M586" s="460">
        <v>114</v>
      </c>
    </row>
    <row r="587" spans="13:13" x14ac:dyDescent="0.3">
      <c r="M587" s="460">
        <v>307</v>
      </c>
    </row>
    <row r="588" spans="13:13" x14ac:dyDescent="0.3">
      <c r="M588" s="460">
        <v>168</v>
      </c>
    </row>
    <row r="589" spans="13:13" x14ac:dyDescent="0.3">
      <c r="M589" s="460">
        <v>808</v>
      </c>
    </row>
    <row r="590" spans="13:13" x14ac:dyDescent="0.3">
      <c r="M590" s="460">
        <v>208</v>
      </c>
    </row>
    <row r="591" spans="13:13" x14ac:dyDescent="0.3">
      <c r="M591" s="460">
        <v>198</v>
      </c>
    </row>
    <row r="592" spans="13:13" x14ac:dyDescent="0.3">
      <c r="M592" s="460">
        <v>292</v>
      </c>
    </row>
    <row r="593" spans="13:13" x14ac:dyDescent="0.3">
      <c r="M593" s="460">
        <v>248</v>
      </c>
    </row>
    <row r="594" spans="13:13" x14ac:dyDescent="0.3">
      <c r="M594" s="460">
        <v>601</v>
      </c>
    </row>
    <row r="595" spans="13:13" x14ac:dyDescent="0.3">
      <c r="M595" s="460">
        <v>64</v>
      </c>
    </row>
    <row r="596" spans="13:13" x14ac:dyDescent="0.3">
      <c r="M596" s="460">
        <v>627</v>
      </c>
    </row>
    <row r="597" spans="13:13" x14ac:dyDescent="0.3">
      <c r="M597" s="460">
        <v>676</v>
      </c>
    </row>
    <row r="598" spans="13:13" x14ac:dyDescent="0.3">
      <c r="M598" s="460">
        <v>661</v>
      </c>
    </row>
    <row r="599" spans="13:13" x14ac:dyDescent="0.3">
      <c r="M599" s="460">
        <v>719</v>
      </c>
    </row>
    <row r="600" spans="13:13" x14ac:dyDescent="0.3">
      <c r="M600" s="460">
        <v>547</v>
      </c>
    </row>
    <row r="601" spans="13:13" x14ac:dyDescent="0.3">
      <c r="M601" s="460">
        <v>129</v>
      </c>
    </row>
    <row r="602" spans="13:13" x14ac:dyDescent="0.3">
      <c r="M602" s="460">
        <v>64</v>
      </c>
    </row>
    <row r="603" spans="13:13" x14ac:dyDescent="0.3">
      <c r="M603" s="460">
        <v>667</v>
      </c>
    </row>
    <row r="604" spans="13:13" x14ac:dyDescent="0.3">
      <c r="M604" s="460">
        <v>139</v>
      </c>
    </row>
    <row r="605" spans="13:13" x14ac:dyDescent="0.3">
      <c r="M605" s="460">
        <v>60</v>
      </c>
    </row>
    <row r="606" spans="13:13" x14ac:dyDescent="0.3">
      <c r="M606" s="460">
        <v>309</v>
      </c>
    </row>
    <row r="607" spans="13:13" x14ac:dyDescent="0.3">
      <c r="M607" s="460">
        <v>64</v>
      </c>
    </row>
    <row r="608" spans="13:13" x14ac:dyDescent="0.3">
      <c r="M608" s="460">
        <v>930</v>
      </c>
    </row>
    <row r="609" spans="13:13" x14ac:dyDescent="0.3">
      <c r="M609" s="460">
        <v>343</v>
      </c>
    </row>
    <row r="610" spans="13:13" x14ac:dyDescent="0.3">
      <c r="M610" s="460">
        <v>119</v>
      </c>
    </row>
    <row r="611" spans="13:13" x14ac:dyDescent="0.3">
      <c r="M611" s="460">
        <v>1358</v>
      </c>
    </row>
    <row r="612" spans="13:13" x14ac:dyDescent="0.3">
      <c r="M612" s="460">
        <v>731</v>
      </c>
    </row>
    <row r="613" spans="13:13" x14ac:dyDescent="0.3">
      <c r="M613" s="460" t="str">
        <f>COUNT(M3:M507) &amp;" / " &amp; SUM(M516:M612)</f>
        <v>11 / 41089</v>
      </c>
    </row>
  </sheetData>
  <autoFilter ref="A1:XEL504"/>
  <conditionalFormatting sqref="K303:L323 M136 M140 K324 K423:L458 K138:L149 K152:L237 K460:L491 K3:L128 K325:L419 K239:L260 K264:L300 K130:L136">
    <cfRule type="expression" dxfId="89" priority="79">
      <formula>$C3="D"</formula>
    </cfRule>
  </conditionalFormatting>
  <conditionalFormatting sqref="I264:I299 I303:I399 I423:I491 I138:I149 I152:I237 I132:I136 I3:I130 I403:I419 I239:I260">
    <cfRule type="expression" dxfId="88" priority="78">
      <formula>$I3-$H3 &gt; 0</formula>
    </cfRule>
  </conditionalFormatting>
  <conditionalFormatting sqref="K460:K481 K423:K458 K138:K149 K152:K237 K3:K128 K303:K419 K239:K260 K264:K300 K130:K136">
    <cfRule type="expression" dxfId="87" priority="76">
      <formula>$M3=1</formula>
    </cfRule>
  </conditionalFormatting>
  <conditionalFormatting sqref="H237">
    <cfRule type="expression" dxfId="86" priority="74">
      <formula>$I237-$H237 &gt; 0</formula>
    </cfRule>
  </conditionalFormatting>
  <conditionalFormatting sqref="K261:L261 Z261:AA261 AL261:AM261 AX261:AY261 BJ261:BK261 BV261:BW261 CH261:CI261 CK261:CL261 CW261:CX261 DI261:DJ261 DU261:DV261 EG261:EH261 ES261:ET261 FE261:FF261 FQ261:FR261 GC261:GD261 GO261:GP261 HA261:HB261 HM261:HN261 HY261:HZ261 IK261:IL261 IW261:IX261 JI261:JJ261 JU261:JV261 KG261:KH261 KS261:KT261 LE261:LF261 LQ261:LR261 MC261:MD261 MO261:MP261 NA261:NB261 NM261:NN261 NY261:NZ261 OK261:OL261 OW261:OX261 PI261:PJ261 PU261:PV261 QG261:QH261 QS261:QT261 RE261:RF261 RQ261:RR261 SC261:SD261 SO261:SP261 TA261:TB261 TM261:TN261 TY261:TZ261 UK261:UL261 UW261:UX261 VI261:VJ261 VU261:VV261 WG261:WH261 WS261:WT261 XE261:XF261 XQ261:XR261 YC261:YD261 YO261:YP261 ZA261:ZB261 ZM261:ZN261 ZY261:ZZ261 AAK261:AAL261 AAW261:AAX261 ABI261:ABJ261 ABU261:ABV261 ACG261:ACH261 ACS261:ACT261 ADE261:ADF261 ADQ261:ADR261 AEC261:AED261 AEO261:AEP261 AFA261:AFB261 AFM261:AFN261 AFY261:AFZ261 AGK261:AGL261 AGW261:AGX261 AHI261:AHJ261 AHU261:AHV261 AIG261:AIH261 AIS261:AIT261 AJE261:AJF261 AJQ261:AJR261 AKC261:AKD261 AKO261:AKP261 ALA261:ALB261 ALM261:ALN261 ALY261:ALZ261 AMK261:AML261 AMW261:AMX261 ANI261:ANJ261 ANU261:ANV261 AOG261:AOH261 AOS261:AOT261 APE261:APF261 APQ261:APR261 AQC261:AQD261 AQO261:AQP261 ARA261:ARB261 ARM261:ARN261 ARY261:ARZ261 ASK261:ASL261 ASW261:ASX261 ATI261:ATJ261 ATU261:ATV261 AUG261:AUH261 AUS261:AUT261 AVE261:AVF261 AVQ261:AVR261 AWC261:AWD261 AWO261:AWP261 AXA261:AXB261 AXM261:AXN261 AXY261:AXZ261 AYK261:AYL261 AYW261:AYX261 AZI261:AZJ261 AZU261:AZV261 BAG261:BAH261 BAS261:BAT261 BBE261:BBF261 BBQ261:BBR261 BCC261:BCD261 BCO261:BCP261 BDA261:BDB261 BDM261:BDN261 BDY261:BDZ261 BEK261:BEL261 BEW261:BEX261 BFI261:BFJ261 BFU261:BFV261 BGG261:BGH261 BGS261:BGT261 BHE261:BHF261 BHQ261:BHR261 BIC261:BID261 BIO261:BIP261 BJA261:BJB261 BJM261:BJN261 BJY261:BJZ261 BKK261:BKL261 BKW261:BKX261 BLI261:BLJ261 BLU261:BLV261 BMG261:BMH261 BMS261:BMT261 BNE261:BNF261 BNQ261:BNR261 BOC261:BOD261 BOO261:BOP261 BPA261:BPB261 BPM261:BPN261 BPY261:BPZ261 BQK261:BQL261 BQW261:BQX261 BRI261:BRJ261 BRU261:BRV261 BSG261:BSH261 BSS261:BST261 BTE261:BTF261 BTQ261:BTR261 BUC261:BUD261 BUO261:BUP261 BVA261:BVB261 BVM261:BVN261 BVY261:BVZ261 BWK261:BWL261 BWW261:BWX261 BXI261:BXJ261 BXU261:BXV261 BYG261:BYH261 BYS261:BYT261 BZE261:BZF261 BZQ261:BZR261 CAC261:CAD261 CAO261:CAP261 CBA261:CBB261 CBM261:CBN261 CBY261:CBZ261 CCK261:CCL261 CCW261:CCX261 CDI261:CDJ261 CDU261:CDV261 CEG261:CEH261 CES261:CET261 CFE261:CFF261 CFQ261:CFR261 CGC261:CGD261 CGO261:CGP261 CHA261:CHB261 CHM261:CHN261 CHY261:CHZ261 CIK261:CIL261 CIW261:CIX261 CJI261:CJJ261 CJU261:CJV261 CKG261:CKH261 CKS261:CKT261 CLE261:CLF261 CLQ261:CLR261 CMC261:CMD261 CMO261:CMP261 CNA261:CNB261 CNM261:CNN261 CNY261:CNZ261 COK261:COL261 COW261:COX261 CPI261:CPJ261 CPU261:CPV261 CQG261:CQH261 CQS261:CQT261 CRE261:CRF261 CRQ261:CRR261 CSC261:CSD261 CSO261:CSP261 CTA261:CTB261 CTM261:CTN261 CTY261:CTZ261 CUK261:CUL261 CUW261:CUX261 CVI261:CVJ261 CVU261:CVV261 CWG261:CWH261 CWS261:CWT261 CXE261:CXF261 CXQ261:CXR261 CYC261:CYD261 CYO261:CYP261 CZA261:CZB261 CZM261:CZN261 CZY261:CZZ261 DAK261:DAL261 DAW261:DAX261 DBI261:DBJ261 DBU261:DBV261 DCG261:DCH261 DCS261:DCT261 DDE261:DDF261 DDQ261:DDR261 DEC261:DED261 DEO261:DEP261 DFA261:DFB261 DFM261:DFN261 DFY261:DFZ261 DGK261:DGL261 DGW261:DGX261 DHI261:DHJ261 DHU261:DHV261 DIG261:DIH261 DIS261:DIT261 DJE261:DJF261 DJQ261:DJR261 DKC261:DKD261 DKO261:DKP261 DLA261:DLB261 DLM261:DLN261 DLY261:DLZ261 DMK261:DML261 DMW261:DMX261 DNI261:DNJ261 DNU261:DNV261 DOG261:DOH261 DOS261:DOT261 DPE261:DPF261 DPQ261:DPR261 DQC261:DQD261 DQO261:DQP261 DRA261:DRB261 DRM261:DRN261 DRY261:DRZ261 DSK261:DSL261 DSW261:DSX261 DTI261:DTJ261 DTU261:DTV261 DUG261:DUH261 DUS261:DUT261 DVE261:DVF261 DVQ261:DVR261 DWC261:DWD261 DWO261:DWP261 DXA261:DXB261 DXM261:DXN261 DXY261:DXZ261 DYK261:DYL261 DYW261:DYX261 DZI261:DZJ261 DZU261:DZV261 EAG261:EAH261 EAS261:EAT261 EBE261:EBF261 EBQ261:EBR261 ECC261:ECD261 ECO261:ECP261 EDA261:EDB261 EDM261:EDN261 EDY261:EDZ261 EEK261:EEL261 EEW261:EEX261 EFI261:EFJ261 EFU261:EFV261 EGG261:EGH261 EGS261:EGT261 EHE261:EHF261 EHQ261:EHR261 EIC261:EID261 EIO261:EIP261 EJA261:EJB261 EJM261:EJN261 EJY261:EJZ261 EKK261:EKL261 EKW261:EKX261 ELI261:ELJ261 ELU261:ELV261 EMG261:EMH261 EMS261:EMT261 ENE261:ENF261 ENQ261:ENR261 EOC261:EOD261 EOO261:EOP261 EPA261:EPB261 EPM261:EPN261 EPY261:EPZ261 EQK261:EQL261 EQW261:EQX261 ERI261:ERJ261 ERU261:ERV261 ESG261:ESH261 ESS261:EST261 ETE261:ETF261 ETQ261:ETR261 EUC261:EUD261 EUO261:EUP261 EVA261:EVB261 EVM261:EVN261 EVY261:EVZ261 EWK261:EWL261 EWW261:EWX261 EXI261:EXJ261 EXU261:EXV261 EYG261:EYH261 EYS261:EYT261 EZE261:EZF261 EZQ261:EZR261 FAC261:FAD261 FAO261:FAP261 FBA261:FBB261 FBM261:FBN261 FBY261:FBZ261 FCK261:FCL261 FCW261:FCX261 FDI261:FDJ261 FDU261:FDV261 FEG261:FEH261 FES261:FET261 FFE261:FFF261 FFQ261:FFR261 FGC261:FGD261 FGO261:FGP261 FHA261:FHB261 FHM261:FHN261 FHY261:FHZ261 FIK261:FIL261 FIW261:FIX261 FJI261:FJJ261 FJU261:FJV261 FKG261:FKH261 FKS261:FKT261 FLE261:FLF261 FLQ261:FLR261 FMC261:FMD261 FMO261:FMP261 FNA261:FNB261 FNM261:FNN261 FNY261:FNZ261 FOK261:FOL261 FOW261:FOX261 FPI261:FPJ261 FPU261:FPV261 FQG261:FQH261 FQS261:FQT261 FRE261:FRF261 FRQ261:FRR261 FSC261:FSD261 FSO261:FSP261 FTA261:FTB261 FTM261:FTN261 FTY261:FTZ261 FUK261:FUL261 FUW261:FUX261 FVI261:FVJ261 FVU261:FVV261 FWG261:FWH261 FWS261:FWT261 FXE261:FXF261 FXQ261:FXR261 FYC261:FYD261 FYO261:FYP261 FZA261:FZB261 FZM261:FZN261 FZY261:FZZ261 GAK261:GAL261 GAW261:GAX261 GBI261:GBJ261 GBU261:GBV261 GCG261:GCH261 GCS261:GCT261 GDE261:GDF261 GDQ261:GDR261 GEC261:GED261 GEO261:GEP261 GFA261:GFB261 GFM261:GFN261 GFY261:GFZ261 GGK261:GGL261 GGW261:GGX261 GHI261:GHJ261 GHU261:GHV261 GIG261:GIH261 GIS261:GIT261 GJE261:GJF261 GJQ261:GJR261 GKC261:GKD261 GKO261:GKP261 GLA261:GLB261 GLM261:GLN261 GLY261:GLZ261 GMK261:GML261 GMW261:GMX261 GNI261:GNJ261 GNU261:GNV261 GOG261:GOH261 GOS261:GOT261 GPE261:GPF261 GPQ261:GPR261 GQC261:GQD261 GQO261:GQP261 GRA261:GRB261 GRM261:GRN261 GRY261:GRZ261 GSK261:GSL261 GSW261:GSX261 GTI261:GTJ261 GTU261:GTV261 GUG261:GUH261 GUS261:GUT261 GVE261:GVF261 GVQ261:GVR261 GWC261:GWD261 GWO261:GWP261 GXA261:GXB261 GXM261:GXN261 GXY261:GXZ261 GYK261:GYL261 GYW261:GYX261 GZI261:GZJ261 GZU261:GZV261 HAG261:HAH261 HAS261:HAT261 HBE261:HBF261 HBQ261:HBR261 HCC261:HCD261 HCO261:HCP261 HDA261:HDB261 HDM261:HDN261 HDY261:HDZ261 HEK261:HEL261 HEW261:HEX261 HFI261:HFJ261 HFU261:HFV261 HGG261:HGH261 HGS261:HGT261 HHE261:HHF261 HHQ261:HHR261 HIC261:HID261 HIO261:HIP261 HJA261:HJB261 HJM261:HJN261 HJY261:HJZ261 HKK261:HKL261 HKW261:HKX261 HLI261:HLJ261 HLU261:HLV261 HMG261:HMH261 HMS261:HMT261 HNE261:HNF261 HNQ261:HNR261 HOC261:HOD261 HOO261:HOP261 HPA261:HPB261 HPM261:HPN261 HPY261:HPZ261 HQK261:HQL261 HQW261:HQX261 HRI261:HRJ261 HRU261:HRV261 HSG261:HSH261 HSS261:HST261 HTE261:HTF261 HTQ261:HTR261 HUC261:HUD261 HUO261:HUP261 HVA261:HVB261 HVM261:HVN261 HVY261:HVZ261 HWK261:HWL261 HWW261:HWX261 HXI261:HXJ261 HXU261:HXV261 HYG261:HYH261 HYS261:HYT261 HZE261:HZF261 HZQ261:HZR261 IAC261:IAD261 IAO261:IAP261 IBA261:IBB261 IBM261:IBN261 IBY261:IBZ261 ICK261:ICL261 ICW261:ICX261 IDI261:IDJ261 IDU261:IDV261 IEG261:IEH261 IES261:IET261 IFE261:IFF261 IFQ261:IFR261 IGC261:IGD261 IGO261:IGP261 IHA261:IHB261 IHM261:IHN261 IHY261:IHZ261 IIK261:IIL261 IIW261:IIX261 IJI261:IJJ261 IJU261:IJV261 IKG261:IKH261 IKS261:IKT261 ILE261:ILF261 ILQ261:ILR261 IMC261:IMD261 IMO261:IMP261 INA261:INB261 INM261:INN261 INY261:INZ261 IOK261:IOL261 IOW261:IOX261 IPI261:IPJ261 IPU261:IPV261 IQG261:IQH261 IQS261:IQT261 IRE261:IRF261 IRQ261:IRR261 ISC261:ISD261 ISO261:ISP261 ITA261:ITB261 ITM261:ITN261 ITY261:ITZ261 IUK261:IUL261 IUW261:IUX261 IVI261:IVJ261 IVU261:IVV261 IWG261:IWH261 IWS261:IWT261 IXE261:IXF261 IXQ261:IXR261 IYC261:IYD261 IYO261:IYP261 IZA261:IZB261 IZM261:IZN261 IZY261:IZZ261 JAK261:JAL261 JAW261:JAX261 JBI261:JBJ261 JBU261:JBV261 JCG261:JCH261 JCS261:JCT261 JDE261:JDF261 JDQ261:JDR261 JEC261:JED261 JEO261:JEP261 JFA261:JFB261 JFM261:JFN261 JFY261:JFZ261 JGK261:JGL261 JGW261:JGX261 JHI261:JHJ261 JHU261:JHV261 JIG261:JIH261 JIS261:JIT261 JJE261:JJF261 JJQ261:JJR261 JKC261:JKD261 JKO261:JKP261 JLA261:JLB261 JLM261:JLN261 JLY261:JLZ261 JMK261:JML261 JMW261:JMX261 JNI261:JNJ261 JNU261:JNV261 JOG261:JOH261 JOS261:JOT261 JPE261:JPF261 JPQ261:JPR261 JQC261:JQD261 JQO261:JQP261 JRA261:JRB261 JRM261:JRN261 JRY261:JRZ261 JSK261:JSL261 JSW261:JSX261 JTI261:JTJ261 JTU261:JTV261 JUG261:JUH261 JUS261:JUT261 JVE261:JVF261 JVQ261:JVR261 JWC261:JWD261 JWO261:JWP261 JXA261:JXB261 JXM261:JXN261 JXY261:JXZ261 JYK261:JYL261 JYW261:JYX261 JZI261:JZJ261 JZU261:JZV261 KAG261:KAH261 KAS261:KAT261 KBE261:KBF261 KBQ261:KBR261 KCC261:KCD261 KCO261:KCP261 KDA261:KDB261 KDM261:KDN261 KDY261:KDZ261 KEK261:KEL261 KEW261:KEX261 KFI261:KFJ261 KFU261:KFV261 KGG261:KGH261 KGS261:KGT261 KHE261:KHF261 KHQ261:KHR261 KIC261:KID261 KIO261:KIP261 KJA261:KJB261 KJM261:KJN261 KJY261:KJZ261 KKK261:KKL261 KKW261:KKX261 KLI261:KLJ261 KLU261:KLV261 KMG261:KMH261 KMS261:KMT261 KNE261:KNF261 KNQ261:KNR261 KOC261:KOD261 KOO261:KOP261 KPA261:KPB261 KPM261:KPN261 KPY261:KPZ261 KQK261:KQL261 KQW261:KQX261 KRI261:KRJ261 KRU261:KRV261 KSG261:KSH261 KSS261:KST261 KTE261:KTF261 KTQ261:KTR261 KUC261:KUD261 KUO261:KUP261 KVA261:KVB261 KVM261:KVN261 KVY261:KVZ261 KWK261:KWL261 KWW261:KWX261 KXI261:KXJ261 KXU261:KXV261 KYG261:KYH261 KYS261:KYT261 KZE261:KZF261 KZQ261:KZR261 LAC261:LAD261 LAO261:LAP261 LBA261:LBB261 LBM261:LBN261 LBY261:LBZ261 LCK261:LCL261 LCW261:LCX261 LDI261:LDJ261 LDU261:LDV261 LEG261:LEH261 LES261:LET261 LFE261:LFF261 LFQ261:LFR261 LGC261:LGD261 LGO261:LGP261 LHA261:LHB261 LHM261:LHN261 LHY261:LHZ261 LIK261:LIL261 LIW261:LIX261 LJI261:LJJ261 LJU261:LJV261 LKG261:LKH261 LKS261:LKT261 LLE261:LLF261 LLQ261:LLR261 LMC261:LMD261 LMO261:LMP261 LNA261:LNB261 LNM261:LNN261 LNY261:LNZ261 LOK261:LOL261 LOW261:LOX261 LPI261:LPJ261 LPU261:LPV261 LQG261:LQH261 LQS261:LQT261 LRE261:LRF261 LRQ261:LRR261 LSC261:LSD261 LSO261:LSP261 LTA261:LTB261 LTM261:LTN261 LTY261:LTZ261 LUK261:LUL261 LUW261:LUX261 LVI261:LVJ261 LVU261:LVV261 LWG261:LWH261 LWS261:LWT261 LXE261:LXF261 LXQ261:LXR261 LYC261:LYD261 LYO261:LYP261 LZA261:LZB261 LZM261:LZN261 LZY261:LZZ261 MAK261:MAL261 MAW261:MAX261 MBI261:MBJ261 MBU261:MBV261 MCG261:MCH261 MCS261:MCT261 MDE261:MDF261 MDQ261:MDR261 MEC261:MED261 MEO261:MEP261 MFA261:MFB261 MFM261:MFN261 MFY261:MFZ261 MGK261:MGL261 MGW261:MGX261 MHI261:MHJ261 MHU261:MHV261 MIG261:MIH261 MIS261:MIT261 MJE261:MJF261 MJQ261:MJR261 MKC261:MKD261 MKO261:MKP261 MLA261:MLB261 MLM261:MLN261 MLY261:MLZ261 MMK261:MML261 MMW261:MMX261 MNI261:MNJ261 MNU261:MNV261 MOG261:MOH261 MOS261:MOT261 MPE261:MPF261 MPQ261:MPR261 MQC261:MQD261 MQO261:MQP261 MRA261:MRB261 MRM261:MRN261 MRY261:MRZ261 MSK261:MSL261 MSW261:MSX261 MTI261:MTJ261 MTU261:MTV261 MUG261:MUH261 MUS261:MUT261 MVE261:MVF261 MVQ261:MVR261 MWC261:MWD261 MWO261:MWP261 MXA261:MXB261 MXM261:MXN261 MXY261:MXZ261 MYK261:MYL261 MYW261:MYX261 MZI261:MZJ261 MZU261:MZV261 NAG261:NAH261 NAS261:NAT261 NBE261:NBF261 NBQ261:NBR261 NCC261:NCD261 NCO261:NCP261 NDA261:NDB261 NDM261:NDN261 NDY261:NDZ261 NEK261:NEL261 NEW261:NEX261 NFI261:NFJ261 NFU261:NFV261 NGG261:NGH261 NGS261:NGT261 NHE261:NHF261 NHQ261:NHR261 NIC261:NID261 NIO261:NIP261 NJA261:NJB261 NJM261:NJN261 NJY261:NJZ261 NKK261:NKL261 NKW261:NKX261 NLI261:NLJ261 NLU261:NLV261 NMG261:NMH261 NMS261:NMT261 NNE261:NNF261 NNQ261:NNR261 NOC261:NOD261 NOO261:NOP261 NPA261:NPB261 NPM261:NPN261 NPY261:NPZ261 NQK261:NQL261 NQW261:NQX261 NRI261:NRJ261 NRU261:NRV261 NSG261:NSH261 NSS261:NST261 NTE261:NTF261 NTQ261:NTR261 NUC261:NUD261 NUO261:NUP261 NVA261:NVB261 NVM261:NVN261 NVY261:NVZ261 NWK261:NWL261 NWW261:NWX261 NXI261:NXJ261 NXU261:NXV261 NYG261:NYH261 NYS261:NYT261 NZE261:NZF261 NZQ261:NZR261 OAC261:OAD261 OAO261:OAP261 OBA261:OBB261 OBM261:OBN261 OBY261:OBZ261 OCK261:OCL261 OCW261:OCX261 ODI261:ODJ261 ODU261:ODV261 OEG261:OEH261 OES261:OET261 OFE261:OFF261 OFQ261:OFR261 OGC261:OGD261 OGO261:OGP261 OHA261:OHB261 OHM261:OHN261 OHY261:OHZ261 OIK261:OIL261 OIW261:OIX261 OJI261:OJJ261 OJU261:OJV261 OKG261:OKH261 OKS261:OKT261 OLE261:OLF261 OLQ261:OLR261 OMC261:OMD261 OMO261:OMP261 ONA261:ONB261 ONM261:ONN261 ONY261:ONZ261 OOK261:OOL261 OOW261:OOX261 OPI261:OPJ261 OPU261:OPV261 OQG261:OQH261 OQS261:OQT261 ORE261:ORF261 ORQ261:ORR261 OSC261:OSD261 OSO261:OSP261 OTA261:OTB261 OTM261:OTN261 OTY261:OTZ261 OUK261:OUL261 OUW261:OUX261 OVI261:OVJ261 OVU261:OVV261 OWG261:OWH261 OWS261:OWT261 OXE261:OXF261 OXQ261:OXR261 OYC261:OYD261 OYO261:OYP261 OZA261:OZB261 OZM261:OZN261 OZY261:OZZ261 PAK261:PAL261 PAW261:PAX261 PBI261:PBJ261 PBU261:PBV261 PCG261:PCH261 PCS261:PCT261 PDE261:PDF261 PDQ261:PDR261 PEC261:PED261 PEO261:PEP261 PFA261:PFB261 PFM261:PFN261 PFY261:PFZ261 PGK261:PGL261 PGW261:PGX261 PHI261:PHJ261 PHU261:PHV261 PIG261:PIH261 PIS261:PIT261 PJE261:PJF261 PJQ261:PJR261 PKC261:PKD261 PKO261:PKP261 PLA261:PLB261 PLM261:PLN261 PLY261:PLZ261 PMK261:PML261 PMW261:PMX261 PNI261:PNJ261 PNU261:PNV261 POG261:POH261 POS261:POT261 PPE261:PPF261 PPQ261:PPR261 PQC261:PQD261 PQO261:PQP261 PRA261:PRB261 PRM261:PRN261 PRY261:PRZ261 PSK261:PSL261 PSW261:PSX261 PTI261:PTJ261 PTU261:PTV261 PUG261:PUH261 PUS261:PUT261 PVE261:PVF261 PVQ261:PVR261 PWC261:PWD261 PWO261:PWP261 PXA261:PXB261 PXM261:PXN261 PXY261:PXZ261 PYK261:PYL261 PYW261:PYX261 PZI261:PZJ261 PZU261:PZV261 QAG261:QAH261 QAS261:QAT261 QBE261:QBF261 QBQ261:QBR261 QCC261:QCD261 QCO261:QCP261 QDA261:QDB261 QDM261:QDN261 QDY261:QDZ261 QEK261:QEL261 QEW261:QEX261 QFI261:QFJ261 QFU261:QFV261 QGG261:QGH261 QGS261:QGT261 QHE261:QHF261 QHQ261:QHR261 QIC261:QID261 QIO261:QIP261 QJA261:QJB261 QJM261:QJN261 QJY261:QJZ261 QKK261:QKL261 QKW261:QKX261 QLI261:QLJ261 QLU261:QLV261 QMG261:QMH261 QMS261:QMT261 QNE261:QNF261 QNQ261:QNR261 QOC261:QOD261 QOO261:QOP261 QPA261:QPB261 QPM261:QPN261 QPY261:QPZ261 QQK261:QQL261 QQW261:QQX261 QRI261:QRJ261 QRU261:QRV261 QSG261:QSH261 QSS261:QST261 QTE261:QTF261 QTQ261:QTR261 QUC261:QUD261 QUO261:QUP261 QVA261:QVB261 QVM261:QVN261 QVY261:QVZ261 QWK261:QWL261 QWW261:QWX261 QXI261:QXJ261 QXU261:QXV261 QYG261:QYH261 QYS261:QYT261 QZE261:QZF261 QZQ261:QZR261 RAC261:RAD261 RAO261:RAP261 RBA261:RBB261 RBM261:RBN261 RBY261:RBZ261 RCK261:RCL261 RCW261:RCX261 RDI261:RDJ261 RDU261:RDV261 REG261:REH261 RES261:RET261 RFE261:RFF261 RFQ261:RFR261 RGC261:RGD261 RGO261:RGP261 RHA261:RHB261 RHM261:RHN261 RHY261:RHZ261 RIK261:RIL261 RIW261:RIX261 RJI261:RJJ261 RJU261:RJV261 RKG261:RKH261 RKS261:RKT261 RLE261:RLF261 RLQ261:RLR261 RMC261:RMD261 RMO261:RMP261 RNA261:RNB261 RNM261:RNN261 RNY261:RNZ261 ROK261:ROL261 ROW261:ROX261 RPI261:RPJ261 RPU261:RPV261 RQG261:RQH261 RQS261:RQT261 RRE261:RRF261 RRQ261:RRR261 RSC261:RSD261 RSO261:RSP261 RTA261:RTB261 RTM261:RTN261 RTY261:RTZ261 RUK261:RUL261 RUW261:RUX261 RVI261:RVJ261 RVU261:RVV261 RWG261:RWH261 RWS261:RWT261 RXE261:RXF261 RXQ261:RXR261 RYC261:RYD261 RYO261:RYP261 RZA261:RZB261 RZM261:RZN261 RZY261:RZZ261 SAK261:SAL261 SAW261:SAX261 SBI261:SBJ261 SBU261:SBV261 SCG261:SCH261 SCS261:SCT261 SDE261:SDF261 SDQ261:SDR261 SEC261:SED261 SEO261:SEP261 SFA261:SFB261 SFM261:SFN261 SFY261:SFZ261 SGK261:SGL261 SGW261:SGX261 SHI261:SHJ261 SHU261:SHV261 SIG261:SIH261 SIS261:SIT261 SJE261:SJF261 SJQ261:SJR261 SKC261:SKD261 SKO261:SKP261 SLA261:SLB261 SLM261:SLN261 SLY261:SLZ261 SMK261:SML261 SMW261:SMX261 SNI261:SNJ261 SNU261:SNV261 SOG261:SOH261 SOS261:SOT261 SPE261:SPF261 SPQ261:SPR261 SQC261:SQD261 SQO261:SQP261 SRA261:SRB261 SRM261:SRN261 SRY261:SRZ261 SSK261:SSL261 SSW261:SSX261 STI261:STJ261 STU261:STV261 SUG261:SUH261 SUS261:SUT261 SVE261:SVF261 SVQ261:SVR261 SWC261:SWD261 SWO261:SWP261 SXA261:SXB261 SXM261:SXN261 SXY261:SXZ261 SYK261:SYL261 SYW261:SYX261 SZI261:SZJ261 SZU261:SZV261 TAG261:TAH261 TAS261:TAT261 TBE261:TBF261 TBQ261:TBR261 TCC261:TCD261 TCO261:TCP261 TDA261:TDB261 TDM261:TDN261 TDY261:TDZ261 TEK261:TEL261 TEW261:TEX261 TFI261:TFJ261 TFU261:TFV261 TGG261:TGH261 TGS261:TGT261 THE261:THF261 THQ261:THR261 TIC261:TID261 TIO261:TIP261 TJA261:TJB261 TJM261:TJN261 TJY261:TJZ261 TKK261:TKL261 TKW261:TKX261 TLI261:TLJ261 TLU261:TLV261 TMG261:TMH261 TMS261:TMT261 TNE261:TNF261 TNQ261:TNR261 TOC261:TOD261 TOO261:TOP261 TPA261:TPB261 TPM261:TPN261 TPY261:TPZ261 TQK261:TQL261 TQW261:TQX261 TRI261:TRJ261 TRU261:TRV261 TSG261:TSH261 TSS261:TST261 TTE261:TTF261 TTQ261:TTR261 TUC261:TUD261 TUO261:TUP261 TVA261:TVB261 TVM261:TVN261 TVY261:TVZ261 TWK261:TWL261 TWW261:TWX261 TXI261:TXJ261 TXU261:TXV261 TYG261:TYH261 TYS261:TYT261 TZE261:TZF261 TZQ261:TZR261 UAC261:UAD261 UAO261:UAP261 UBA261:UBB261 UBM261:UBN261 UBY261:UBZ261 UCK261:UCL261 UCW261:UCX261 UDI261:UDJ261 UDU261:UDV261 UEG261:UEH261 UES261:UET261 UFE261:UFF261 UFQ261:UFR261 UGC261:UGD261 UGO261:UGP261 UHA261:UHB261 UHM261:UHN261 UHY261:UHZ261 UIK261:UIL261 UIW261:UIX261 UJI261:UJJ261 UJU261:UJV261 UKG261:UKH261 UKS261:UKT261 ULE261:ULF261 ULQ261:ULR261 UMC261:UMD261 UMO261:UMP261 UNA261:UNB261 UNM261:UNN261 UNY261:UNZ261 UOK261:UOL261 UOW261:UOX261 UPI261:UPJ261 UPU261:UPV261 UQG261:UQH261 UQS261:UQT261 URE261:URF261 URQ261:URR261 USC261:USD261 USO261:USP261 UTA261:UTB261 UTM261:UTN261 UTY261:UTZ261 UUK261:UUL261 UUW261:UUX261 UVI261:UVJ261 UVU261:UVV261 UWG261:UWH261 UWS261:UWT261 UXE261:UXF261 UXQ261:UXR261 UYC261:UYD261 UYO261:UYP261 UZA261:UZB261 UZM261:UZN261 UZY261:UZZ261 VAK261:VAL261 VAW261:VAX261 VBI261:VBJ261 VBU261:VBV261 VCG261:VCH261 VCS261:VCT261 VDE261:VDF261 VDQ261:VDR261 VEC261:VED261 VEO261:VEP261 VFA261:VFB261 VFM261:VFN261 VFY261:VFZ261 VGK261:VGL261 VGW261:VGX261 VHI261:VHJ261 VHU261:VHV261 VIG261:VIH261 VIS261:VIT261 VJE261:VJF261 VJQ261:VJR261 VKC261:VKD261 VKO261:VKP261 VLA261:VLB261 VLM261:VLN261 VLY261:VLZ261 VMK261:VML261 VMW261:VMX261 VNI261:VNJ261 VNU261:VNV261 VOG261:VOH261 VOS261:VOT261 VPE261:VPF261 VPQ261:VPR261 VQC261:VQD261 VQO261:VQP261 VRA261:VRB261 VRM261:VRN261 VRY261:VRZ261 VSK261:VSL261 VSW261:VSX261 VTI261:VTJ261 VTU261:VTV261 VUG261:VUH261 VUS261:VUT261 VVE261:VVF261 VVQ261:VVR261 VWC261:VWD261 VWO261:VWP261 VXA261:VXB261 VXM261:VXN261 VXY261:VXZ261 VYK261:VYL261 VYW261:VYX261 VZI261:VZJ261 VZU261:VZV261 WAG261:WAH261 WAS261:WAT261 WBE261:WBF261 WBQ261:WBR261 WCC261:WCD261 WCO261:WCP261 WDA261:WDB261 WDM261:WDN261 WDY261:WDZ261 WEK261:WEL261 WEW261:WEX261 WFI261:WFJ261 WFU261:WFV261 WGG261:WGH261 WGS261:WGT261 WHE261:WHF261 WHQ261:WHR261 WIC261:WID261 WIO261:WIP261 WJA261:WJB261 WJM261:WJN261 WJY261:WJZ261 WKK261:WKL261 WKW261:WKX261 WLI261:WLJ261 WLU261:WLV261 WMG261:WMH261 WMS261:WMT261 WNE261:WNF261 WNQ261:WNR261 WOC261:WOD261 WOO261:WOP261 WPA261:WPB261 WPM261:WPN261 WPY261:WPZ261 WQK261:WQL261 WQW261:WQX261 WRI261:WRJ261 WRU261:WRV261 WSG261:WSH261 WSS261:WST261 WTE261:WTF261 WTQ261:WTR261 WUC261:WUD261 WUO261:WUP261 WVA261:WVB261 WVM261:WVN261 WVY261:WVZ261 WWK261:WWL261 WWW261:WWX261 WXI261:WXJ261 WXU261:WXV261 WYG261:WYH261 WYS261:WYT261 WZE261:WZF261 WZQ261:WZR261 XAC261:XAD261 XAO261:XAP261 XBA261:XBB261 XBM261:XBN261 XBY261:XBZ261 XCK261:XCL261 XCW261:XCX261 XDI261:XDJ261 XDU261:XDV261 XEG261:XEH261">
    <cfRule type="expression" dxfId="85" priority="73">
      <formula>$C261="D"</formula>
    </cfRule>
  </conditionalFormatting>
  <conditionalFormatting sqref="I261 X261 AJ261 AV261 BH261 BT261 CF261 CU261 DG261 DS261 EE261 EQ261 FC261 FO261 GA261 GM261 GY261 HK261 HW261 II261 IU261 JG261 JS261 KE261 KQ261 LC261 LO261 MA261 MM261 MY261 NK261 NW261 OI261 OU261 PG261 PS261 QE261 QQ261 RC261 RO261 SA261 SM261 SY261 TK261 TW261 UI261 UU261 VG261 VS261 WE261 WQ261 XC261 XO261 YA261 YM261 YY261 ZK261 ZW261 AAI261 AAU261 ABG261 ABS261 ACE261 ACQ261 ADC261 ADO261 AEA261 AEM261 AEY261 AFK261 AFW261 AGI261 AGU261 AHG261 AHS261 AIE261 AIQ261 AJC261 AJO261 AKA261 AKM261 AKY261 ALK261 ALW261 AMI261 AMU261 ANG261 ANS261 AOE261 AOQ261 APC261 APO261 AQA261 AQM261 AQY261 ARK261 ARW261 ASI261 ASU261 ATG261 ATS261 AUE261 AUQ261 AVC261 AVO261 AWA261 AWM261 AWY261 AXK261 AXW261 AYI261 AYU261 AZG261 AZS261 BAE261 BAQ261 BBC261 BBO261 BCA261 BCM261 BCY261 BDK261 BDW261 BEI261 BEU261 BFG261 BFS261 BGE261 BGQ261 BHC261 BHO261 BIA261 BIM261 BIY261 BJK261 BJW261 BKI261 BKU261 BLG261 BLS261 BME261 BMQ261 BNC261 BNO261 BOA261 BOM261 BOY261 BPK261 BPW261 BQI261 BQU261 BRG261 BRS261 BSE261 BSQ261 BTC261 BTO261 BUA261 BUM261 BUY261 BVK261 BVW261 BWI261 BWU261 BXG261 BXS261 BYE261 BYQ261 BZC261 BZO261 CAA261 CAM261 CAY261 CBK261 CBW261 CCI261 CCU261 CDG261 CDS261 CEE261 CEQ261 CFC261 CFO261 CGA261 CGM261 CGY261 CHK261 CHW261 CII261 CIU261 CJG261 CJS261 CKE261 CKQ261 CLC261 CLO261 CMA261 CMM261 CMY261 CNK261 CNW261 COI261 COU261 CPG261 CPS261 CQE261 CQQ261 CRC261 CRO261 CSA261 CSM261 CSY261 CTK261 CTW261 CUI261 CUU261 CVG261 CVS261 CWE261 CWQ261 CXC261 CXO261 CYA261 CYM261 CYY261 CZK261 CZW261 DAI261 DAU261 DBG261 DBS261 DCE261 DCQ261 DDC261 DDO261 DEA261 DEM261 DEY261 DFK261 DFW261 DGI261 DGU261 DHG261 DHS261 DIE261 DIQ261 DJC261 DJO261 DKA261 DKM261 DKY261 DLK261 DLW261 DMI261 DMU261 DNG261 DNS261 DOE261 DOQ261 DPC261 DPO261 DQA261 DQM261 DQY261 DRK261 DRW261 DSI261 DSU261 DTG261 DTS261 DUE261 DUQ261 DVC261 DVO261 DWA261 DWM261 DWY261 DXK261 DXW261 DYI261 DYU261 DZG261 DZS261 EAE261 EAQ261 EBC261 EBO261 ECA261 ECM261 ECY261 EDK261 EDW261 EEI261 EEU261 EFG261 EFS261 EGE261 EGQ261 EHC261 EHO261 EIA261 EIM261 EIY261 EJK261 EJW261 EKI261 EKU261 ELG261 ELS261 EME261 EMQ261 ENC261 ENO261 EOA261 EOM261 EOY261 EPK261 EPW261 EQI261 EQU261 ERG261 ERS261 ESE261 ESQ261 ETC261 ETO261 EUA261 EUM261 EUY261 EVK261 EVW261 EWI261 EWU261 EXG261 EXS261 EYE261 EYQ261 EZC261 EZO261 FAA261 FAM261 FAY261 FBK261 FBW261 FCI261 FCU261 FDG261 FDS261 FEE261 FEQ261 FFC261 FFO261 FGA261 FGM261 FGY261 FHK261 FHW261 FII261 FIU261 FJG261 FJS261 FKE261 FKQ261 FLC261 FLO261 FMA261 FMM261 FMY261 FNK261 FNW261 FOI261 FOU261 FPG261 FPS261 FQE261 FQQ261 FRC261 FRO261 FSA261 FSM261 FSY261 FTK261 FTW261 FUI261 FUU261 FVG261 FVS261 FWE261 FWQ261 FXC261 FXO261 FYA261 FYM261 FYY261 FZK261 FZW261 GAI261 GAU261 GBG261 GBS261 GCE261 GCQ261 GDC261 GDO261 GEA261 GEM261 GEY261 GFK261 GFW261 GGI261 GGU261 GHG261 GHS261 GIE261 GIQ261 GJC261 GJO261 GKA261 GKM261 GKY261 GLK261 GLW261 GMI261 GMU261 GNG261 GNS261 GOE261 GOQ261 GPC261 GPO261 GQA261 GQM261 GQY261 GRK261 GRW261 GSI261 GSU261 GTG261 GTS261 GUE261 GUQ261 GVC261 GVO261 GWA261 GWM261 GWY261 GXK261 GXW261 GYI261 GYU261 GZG261 GZS261 HAE261 HAQ261 HBC261 HBO261 HCA261 HCM261 HCY261 HDK261 HDW261 HEI261 HEU261 HFG261 HFS261 HGE261 HGQ261 HHC261 HHO261 HIA261 HIM261 HIY261 HJK261 HJW261 HKI261 HKU261 HLG261 HLS261 HME261 HMQ261 HNC261 HNO261 HOA261 HOM261 HOY261 HPK261 HPW261 HQI261 HQU261 HRG261 HRS261 HSE261 HSQ261 HTC261 HTO261 HUA261 HUM261 HUY261 HVK261 HVW261 HWI261 HWU261 HXG261 HXS261 HYE261 HYQ261 HZC261 HZO261 IAA261 IAM261 IAY261 IBK261 IBW261 ICI261 ICU261 IDG261 IDS261 IEE261 IEQ261 IFC261 IFO261 IGA261 IGM261 IGY261 IHK261 IHW261 III261 IIU261 IJG261 IJS261 IKE261 IKQ261 ILC261 ILO261 IMA261 IMM261 IMY261 INK261 INW261 IOI261 IOU261 IPG261 IPS261 IQE261 IQQ261 IRC261 IRO261 ISA261 ISM261 ISY261 ITK261 ITW261 IUI261 IUU261 IVG261 IVS261 IWE261 IWQ261 IXC261 IXO261 IYA261 IYM261 IYY261 IZK261 IZW261 JAI261 JAU261 JBG261 JBS261 JCE261 JCQ261 JDC261 JDO261 JEA261 JEM261 JEY261 JFK261 JFW261 JGI261 JGU261 JHG261 JHS261 JIE261 JIQ261 JJC261 JJO261 JKA261 JKM261 JKY261 JLK261 JLW261 JMI261 JMU261 JNG261 JNS261 JOE261 JOQ261 JPC261 JPO261 JQA261 JQM261 JQY261 JRK261 JRW261 JSI261 JSU261 JTG261 JTS261 JUE261 JUQ261 JVC261 JVO261 JWA261 JWM261 JWY261 JXK261 JXW261 JYI261 JYU261 JZG261 JZS261 KAE261 KAQ261 KBC261 KBO261 KCA261 KCM261 KCY261 KDK261 KDW261 KEI261 KEU261 KFG261 KFS261 KGE261 KGQ261 KHC261 KHO261 KIA261 KIM261 KIY261 KJK261 KJW261 KKI261 KKU261 KLG261 KLS261 KME261 KMQ261 KNC261 KNO261 KOA261 KOM261 KOY261 KPK261 KPW261 KQI261 KQU261 KRG261 KRS261 KSE261 KSQ261 KTC261 KTO261 KUA261 KUM261 KUY261 KVK261 KVW261 KWI261 KWU261 KXG261 KXS261 KYE261 KYQ261 KZC261 KZO261 LAA261 LAM261 LAY261 LBK261 LBW261 LCI261 LCU261 LDG261 LDS261 LEE261 LEQ261 LFC261 LFO261 LGA261 LGM261 LGY261 LHK261 LHW261 LII261 LIU261 LJG261 LJS261 LKE261 LKQ261 LLC261 LLO261 LMA261 LMM261 LMY261 LNK261 LNW261 LOI261 LOU261 LPG261 LPS261 LQE261 LQQ261 LRC261 LRO261 LSA261 LSM261 LSY261 LTK261 LTW261 LUI261 LUU261 LVG261 LVS261 LWE261 LWQ261 LXC261 LXO261 LYA261 LYM261 LYY261 LZK261 LZW261 MAI261 MAU261 MBG261 MBS261 MCE261 MCQ261 MDC261 MDO261 MEA261 MEM261 MEY261 MFK261 MFW261 MGI261 MGU261 MHG261 MHS261 MIE261 MIQ261 MJC261 MJO261 MKA261 MKM261 MKY261 MLK261 MLW261 MMI261 MMU261 MNG261 MNS261 MOE261 MOQ261 MPC261 MPO261 MQA261 MQM261 MQY261 MRK261 MRW261 MSI261 MSU261 MTG261 MTS261 MUE261 MUQ261 MVC261 MVO261 MWA261 MWM261 MWY261 MXK261 MXW261 MYI261 MYU261 MZG261 MZS261 NAE261 NAQ261 NBC261 NBO261 NCA261 NCM261 NCY261 NDK261 NDW261 NEI261 NEU261 NFG261 NFS261 NGE261 NGQ261 NHC261 NHO261 NIA261 NIM261 NIY261 NJK261 NJW261 NKI261 NKU261 NLG261 NLS261 NME261 NMQ261 NNC261 NNO261 NOA261 NOM261 NOY261 NPK261 NPW261 NQI261 NQU261 NRG261 NRS261 NSE261 NSQ261 NTC261 NTO261 NUA261 NUM261 NUY261 NVK261 NVW261 NWI261 NWU261 NXG261 NXS261 NYE261 NYQ261 NZC261 NZO261 OAA261 OAM261 OAY261 OBK261 OBW261 OCI261 OCU261 ODG261 ODS261 OEE261 OEQ261 OFC261 OFO261 OGA261 OGM261 OGY261 OHK261 OHW261 OII261 OIU261 OJG261 OJS261 OKE261 OKQ261 OLC261 OLO261 OMA261 OMM261 OMY261 ONK261 ONW261 OOI261 OOU261 OPG261 OPS261 OQE261 OQQ261 ORC261 ORO261 OSA261 OSM261 OSY261 OTK261 OTW261 OUI261 OUU261 OVG261 OVS261 OWE261 OWQ261 OXC261 OXO261 OYA261 OYM261 OYY261 OZK261 OZW261 PAI261 PAU261 PBG261 PBS261 PCE261 PCQ261 PDC261 PDO261 PEA261 PEM261 PEY261 PFK261 PFW261 PGI261 PGU261 PHG261 PHS261 PIE261 PIQ261 PJC261 PJO261 PKA261 PKM261 PKY261 PLK261 PLW261 PMI261 PMU261 PNG261 PNS261 POE261 POQ261 PPC261 PPO261 PQA261 PQM261 PQY261 PRK261 PRW261 PSI261 PSU261 PTG261 PTS261 PUE261 PUQ261 PVC261 PVO261 PWA261 PWM261 PWY261 PXK261 PXW261 PYI261 PYU261 PZG261 PZS261 QAE261 QAQ261 QBC261 QBO261 QCA261 QCM261 QCY261 QDK261 QDW261 QEI261 QEU261 QFG261 QFS261 QGE261 QGQ261 QHC261 QHO261 QIA261 QIM261 QIY261 QJK261 QJW261 QKI261 QKU261 QLG261 QLS261 QME261 QMQ261 QNC261 QNO261 QOA261 QOM261 QOY261 QPK261 QPW261 QQI261 QQU261 QRG261 QRS261 QSE261 QSQ261 QTC261 QTO261 QUA261 QUM261 QUY261 QVK261 QVW261 QWI261 QWU261 QXG261 QXS261 QYE261 QYQ261 QZC261 QZO261 RAA261 RAM261 RAY261 RBK261 RBW261 RCI261 RCU261 RDG261 RDS261 REE261 REQ261 RFC261 RFO261 RGA261 RGM261 RGY261 RHK261 RHW261 RII261 RIU261 RJG261 RJS261 RKE261 RKQ261 RLC261 RLO261 RMA261 RMM261 RMY261 RNK261 RNW261 ROI261 ROU261 RPG261 RPS261 RQE261 RQQ261 RRC261 RRO261 RSA261 RSM261 RSY261 RTK261 RTW261 RUI261 RUU261 RVG261 RVS261 RWE261 RWQ261 RXC261 RXO261 RYA261 RYM261 RYY261 RZK261 RZW261 SAI261 SAU261 SBG261 SBS261 SCE261 SCQ261 SDC261 SDO261 SEA261 SEM261 SEY261 SFK261 SFW261 SGI261 SGU261 SHG261 SHS261 SIE261 SIQ261 SJC261 SJO261 SKA261 SKM261 SKY261 SLK261 SLW261 SMI261 SMU261 SNG261 SNS261 SOE261 SOQ261 SPC261 SPO261 SQA261 SQM261 SQY261 SRK261 SRW261 SSI261 SSU261 STG261 STS261 SUE261 SUQ261 SVC261 SVO261 SWA261 SWM261 SWY261 SXK261 SXW261 SYI261 SYU261 SZG261 SZS261 TAE261 TAQ261 TBC261 TBO261 TCA261 TCM261 TCY261 TDK261 TDW261 TEI261 TEU261 TFG261 TFS261 TGE261 TGQ261 THC261 THO261 TIA261 TIM261 TIY261 TJK261 TJW261 TKI261 TKU261 TLG261 TLS261 TME261 TMQ261 TNC261 TNO261 TOA261 TOM261 TOY261 TPK261 TPW261 TQI261 TQU261 TRG261 TRS261 TSE261 TSQ261 TTC261 TTO261 TUA261 TUM261 TUY261 TVK261 TVW261 TWI261 TWU261 TXG261 TXS261 TYE261 TYQ261 TZC261 TZO261 UAA261 UAM261 UAY261 UBK261 UBW261 UCI261 UCU261 UDG261 UDS261 UEE261 UEQ261 UFC261 UFO261 UGA261 UGM261 UGY261 UHK261 UHW261 UII261 UIU261 UJG261 UJS261 UKE261 UKQ261 ULC261 ULO261 UMA261 UMM261 UMY261 UNK261 UNW261 UOI261 UOU261 UPG261 UPS261 UQE261 UQQ261 URC261 URO261 USA261 USM261 USY261 UTK261 UTW261 UUI261 UUU261 UVG261 UVS261 UWE261 UWQ261 UXC261 UXO261 UYA261 UYM261 UYY261 UZK261 UZW261 VAI261 VAU261 VBG261 VBS261 VCE261 VCQ261 VDC261 VDO261 VEA261 VEM261 VEY261 VFK261 VFW261 VGI261 VGU261 VHG261 VHS261 VIE261 VIQ261 VJC261 VJO261 VKA261 VKM261 VKY261 VLK261 VLW261 VMI261 VMU261 VNG261 VNS261 VOE261 VOQ261 VPC261 VPO261 VQA261 VQM261 VQY261 VRK261 VRW261 VSI261 VSU261 VTG261 VTS261 VUE261 VUQ261 VVC261 VVO261 VWA261 VWM261 VWY261 VXK261 VXW261 VYI261 VYU261 VZG261 VZS261 WAE261 WAQ261 WBC261 WBO261 WCA261 WCM261 WCY261 WDK261 WDW261 WEI261 WEU261 WFG261 WFS261 WGE261 WGQ261 WHC261 WHO261 WIA261 WIM261 WIY261 WJK261 WJW261 WKI261 WKU261 WLG261 WLS261 WME261 WMQ261 WNC261 WNO261 WOA261 WOM261 WOY261 WPK261 WPW261 WQI261 WQU261 WRG261 WRS261 WSE261 WSQ261 WTC261 WTO261 WUA261 WUM261 WUY261 WVK261 WVW261 WWI261 WWU261 WXG261 WXS261 WYE261 WYQ261 WZC261 WZO261 XAA261 XAM261 XAY261 XBK261 XBW261 XCI261 XCU261 XDG261 XDS261 XEE261">
    <cfRule type="expression" dxfId="84" priority="72">
      <formula>$I261-$H261 &gt; 0</formula>
    </cfRule>
  </conditionalFormatting>
  <conditionalFormatting sqref="K261 Z261 AL261 AX261 BJ261 BV261 CH261 CK261 CW261 DI261 DU261 EG261 ES261 FE261 FQ261 GC261 GO261 HA261 HM261 HY261 IK261 IW261 JI261 JU261 KG261 KS261 LE261 LQ261 MC261 MO261 NA261 NM261 NY261 OK261 OW261 PI261 PU261 QG261 QS261 RE261 RQ261 SC261 SO261 TA261 TM261 TY261 UK261 UW261 VI261 VU261 WG261 WS261 XE261 XQ261 YC261 YO261 ZA261 ZM261 ZY261 AAK261 AAW261 ABI261 ABU261 ACG261 ACS261 ADE261 ADQ261 AEC261 AEO261 AFA261 AFM261 AFY261 AGK261 AGW261 AHI261 AHU261 AIG261 AIS261 AJE261 AJQ261 AKC261 AKO261 ALA261 ALM261 ALY261 AMK261 AMW261 ANI261 ANU261 AOG261 AOS261 APE261 APQ261 AQC261 AQO261 ARA261 ARM261 ARY261 ASK261 ASW261 ATI261 ATU261 AUG261 AUS261 AVE261 AVQ261 AWC261 AWO261 AXA261 AXM261 AXY261 AYK261 AYW261 AZI261 AZU261 BAG261 BAS261 BBE261 BBQ261 BCC261 BCO261 BDA261 BDM261 BDY261 BEK261 BEW261 BFI261 BFU261 BGG261 BGS261 BHE261 BHQ261 BIC261 BIO261 BJA261 BJM261 BJY261 BKK261 BKW261 BLI261 BLU261 BMG261 BMS261 BNE261 BNQ261 BOC261 BOO261 BPA261 BPM261 BPY261 BQK261 BQW261 BRI261 BRU261 BSG261 BSS261 BTE261 BTQ261 BUC261 BUO261 BVA261 BVM261 BVY261 BWK261 BWW261 BXI261 BXU261 BYG261 BYS261 BZE261 BZQ261 CAC261 CAO261 CBA261 CBM261 CBY261 CCK261 CCW261 CDI261 CDU261 CEG261 CES261 CFE261 CFQ261 CGC261 CGO261 CHA261 CHM261 CHY261 CIK261 CIW261 CJI261 CJU261 CKG261 CKS261 CLE261 CLQ261 CMC261 CMO261 CNA261 CNM261 CNY261 COK261 COW261 CPI261 CPU261 CQG261 CQS261 CRE261 CRQ261 CSC261 CSO261 CTA261 CTM261 CTY261 CUK261 CUW261 CVI261 CVU261 CWG261 CWS261 CXE261 CXQ261 CYC261 CYO261 CZA261 CZM261 CZY261 DAK261 DAW261 DBI261 DBU261 DCG261 DCS261 DDE261 DDQ261 DEC261 DEO261 DFA261 DFM261 DFY261 DGK261 DGW261 DHI261 DHU261 DIG261 DIS261 DJE261 DJQ261 DKC261 DKO261 DLA261 DLM261 DLY261 DMK261 DMW261 DNI261 DNU261 DOG261 DOS261 DPE261 DPQ261 DQC261 DQO261 DRA261 DRM261 DRY261 DSK261 DSW261 DTI261 DTU261 DUG261 DUS261 DVE261 DVQ261 DWC261 DWO261 DXA261 DXM261 DXY261 DYK261 DYW261 DZI261 DZU261 EAG261 EAS261 EBE261 EBQ261 ECC261 ECO261 EDA261 EDM261 EDY261 EEK261 EEW261 EFI261 EFU261 EGG261 EGS261 EHE261 EHQ261 EIC261 EIO261 EJA261 EJM261 EJY261 EKK261 EKW261 ELI261 ELU261 EMG261 EMS261 ENE261 ENQ261 EOC261 EOO261 EPA261 EPM261 EPY261 EQK261 EQW261 ERI261 ERU261 ESG261 ESS261 ETE261 ETQ261 EUC261 EUO261 EVA261 EVM261 EVY261 EWK261 EWW261 EXI261 EXU261 EYG261 EYS261 EZE261 EZQ261 FAC261 FAO261 FBA261 FBM261 FBY261 FCK261 FCW261 FDI261 FDU261 FEG261 FES261 FFE261 FFQ261 FGC261 FGO261 FHA261 FHM261 FHY261 FIK261 FIW261 FJI261 FJU261 FKG261 FKS261 FLE261 FLQ261 FMC261 FMO261 FNA261 FNM261 FNY261 FOK261 FOW261 FPI261 FPU261 FQG261 FQS261 FRE261 FRQ261 FSC261 FSO261 FTA261 FTM261 FTY261 FUK261 FUW261 FVI261 FVU261 FWG261 FWS261 FXE261 FXQ261 FYC261 FYO261 FZA261 FZM261 FZY261 GAK261 GAW261 GBI261 GBU261 GCG261 GCS261 GDE261 GDQ261 GEC261 GEO261 GFA261 GFM261 GFY261 GGK261 GGW261 GHI261 GHU261 GIG261 GIS261 GJE261 GJQ261 GKC261 GKO261 GLA261 GLM261 GLY261 GMK261 GMW261 GNI261 GNU261 GOG261 GOS261 GPE261 GPQ261 GQC261 GQO261 GRA261 GRM261 GRY261 GSK261 GSW261 GTI261 GTU261 GUG261 GUS261 GVE261 GVQ261 GWC261 GWO261 GXA261 GXM261 GXY261 GYK261 GYW261 GZI261 GZU261 HAG261 HAS261 HBE261 HBQ261 HCC261 HCO261 HDA261 HDM261 HDY261 HEK261 HEW261 HFI261 HFU261 HGG261 HGS261 HHE261 HHQ261 HIC261 HIO261 HJA261 HJM261 HJY261 HKK261 HKW261 HLI261 HLU261 HMG261 HMS261 HNE261 HNQ261 HOC261 HOO261 HPA261 HPM261 HPY261 HQK261 HQW261 HRI261 HRU261 HSG261 HSS261 HTE261 HTQ261 HUC261 HUO261 HVA261 HVM261 HVY261 HWK261 HWW261 HXI261 HXU261 HYG261 HYS261 HZE261 HZQ261 IAC261 IAO261 IBA261 IBM261 IBY261 ICK261 ICW261 IDI261 IDU261 IEG261 IES261 IFE261 IFQ261 IGC261 IGO261 IHA261 IHM261 IHY261 IIK261 IIW261 IJI261 IJU261 IKG261 IKS261 ILE261 ILQ261 IMC261 IMO261 INA261 INM261 INY261 IOK261 IOW261 IPI261 IPU261 IQG261 IQS261 IRE261 IRQ261 ISC261 ISO261 ITA261 ITM261 ITY261 IUK261 IUW261 IVI261 IVU261 IWG261 IWS261 IXE261 IXQ261 IYC261 IYO261 IZA261 IZM261 IZY261 JAK261 JAW261 JBI261 JBU261 JCG261 JCS261 JDE261 JDQ261 JEC261 JEO261 JFA261 JFM261 JFY261 JGK261 JGW261 JHI261 JHU261 JIG261 JIS261 JJE261 JJQ261 JKC261 JKO261 JLA261 JLM261 JLY261 JMK261 JMW261 JNI261 JNU261 JOG261 JOS261 JPE261 JPQ261 JQC261 JQO261 JRA261 JRM261 JRY261 JSK261 JSW261 JTI261 JTU261 JUG261 JUS261 JVE261 JVQ261 JWC261 JWO261 JXA261 JXM261 JXY261 JYK261 JYW261 JZI261 JZU261 KAG261 KAS261 KBE261 KBQ261 KCC261 KCO261 KDA261 KDM261 KDY261 KEK261 KEW261 KFI261 KFU261 KGG261 KGS261 KHE261 KHQ261 KIC261 KIO261 KJA261 KJM261 KJY261 KKK261 KKW261 KLI261 KLU261 KMG261 KMS261 KNE261 KNQ261 KOC261 KOO261 KPA261 KPM261 KPY261 KQK261 KQW261 KRI261 KRU261 KSG261 KSS261 KTE261 KTQ261 KUC261 KUO261 KVA261 KVM261 KVY261 KWK261 KWW261 KXI261 KXU261 KYG261 KYS261 KZE261 KZQ261 LAC261 LAO261 LBA261 LBM261 LBY261 LCK261 LCW261 LDI261 LDU261 LEG261 LES261 LFE261 LFQ261 LGC261 LGO261 LHA261 LHM261 LHY261 LIK261 LIW261 LJI261 LJU261 LKG261 LKS261 LLE261 LLQ261 LMC261 LMO261 LNA261 LNM261 LNY261 LOK261 LOW261 LPI261 LPU261 LQG261 LQS261 LRE261 LRQ261 LSC261 LSO261 LTA261 LTM261 LTY261 LUK261 LUW261 LVI261 LVU261 LWG261 LWS261 LXE261 LXQ261 LYC261 LYO261 LZA261 LZM261 LZY261 MAK261 MAW261 MBI261 MBU261 MCG261 MCS261 MDE261 MDQ261 MEC261 MEO261 MFA261 MFM261 MFY261 MGK261 MGW261 MHI261 MHU261 MIG261 MIS261 MJE261 MJQ261 MKC261 MKO261 MLA261 MLM261 MLY261 MMK261 MMW261 MNI261 MNU261 MOG261 MOS261 MPE261 MPQ261 MQC261 MQO261 MRA261 MRM261 MRY261 MSK261 MSW261 MTI261 MTU261 MUG261 MUS261 MVE261 MVQ261 MWC261 MWO261 MXA261 MXM261 MXY261 MYK261 MYW261 MZI261 MZU261 NAG261 NAS261 NBE261 NBQ261 NCC261 NCO261 NDA261 NDM261 NDY261 NEK261 NEW261 NFI261 NFU261 NGG261 NGS261 NHE261 NHQ261 NIC261 NIO261 NJA261 NJM261 NJY261 NKK261 NKW261 NLI261 NLU261 NMG261 NMS261 NNE261 NNQ261 NOC261 NOO261 NPA261 NPM261 NPY261 NQK261 NQW261 NRI261 NRU261 NSG261 NSS261 NTE261 NTQ261 NUC261 NUO261 NVA261 NVM261 NVY261 NWK261 NWW261 NXI261 NXU261 NYG261 NYS261 NZE261 NZQ261 OAC261 OAO261 OBA261 OBM261 OBY261 OCK261 OCW261 ODI261 ODU261 OEG261 OES261 OFE261 OFQ261 OGC261 OGO261 OHA261 OHM261 OHY261 OIK261 OIW261 OJI261 OJU261 OKG261 OKS261 OLE261 OLQ261 OMC261 OMO261 ONA261 ONM261 ONY261 OOK261 OOW261 OPI261 OPU261 OQG261 OQS261 ORE261 ORQ261 OSC261 OSO261 OTA261 OTM261 OTY261 OUK261 OUW261 OVI261 OVU261 OWG261 OWS261 OXE261 OXQ261 OYC261 OYO261 OZA261 OZM261 OZY261 PAK261 PAW261 PBI261 PBU261 PCG261 PCS261 PDE261 PDQ261 PEC261 PEO261 PFA261 PFM261 PFY261 PGK261 PGW261 PHI261 PHU261 PIG261 PIS261 PJE261 PJQ261 PKC261 PKO261 PLA261 PLM261 PLY261 PMK261 PMW261 PNI261 PNU261 POG261 POS261 PPE261 PPQ261 PQC261 PQO261 PRA261 PRM261 PRY261 PSK261 PSW261 PTI261 PTU261 PUG261 PUS261 PVE261 PVQ261 PWC261 PWO261 PXA261 PXM261 PXY261 PYK261 PYW261 PZI261 PZU261 QAG261 QAS261 QBE261 QBQ261 QCC261 QCO261 QDA261 QDM261 QDY261 QEK261 QEW261 QFI261 QFU261 QGG261 QGS261 QHE261 QHQ261 QIC261 QIO261 QJA261 QJM261 QJY261 QKK261 QKW261 QLI261 QLU261 QMG261 QMS261 QNE261 QNQ261 QOC261 QOO261 QPA261 QPM261 QPY261 QQK261 QQW261 QRI261 QRU261 QSG261 QSS261 QTE261 QTQ261 QUC261 QUO261 QVA261 QVM261 QVY261 QWK261 QWW261 QXI261 QXU261 QYG261 QYS261 QZE261 QZQ261 RAC261 RAO261 RBA261 RBM261 RBY261 RCK261 RCW261 RDI261 RDU261 REG261 RES261 RFE261 RFQ261 RGC261 RGO261 RHA261 RHM261 RHY261 RIK261 RIW261 RJI261 RJU261 RKG261 RKS261 RLE261 RLQ261 RMC261 RMO261 RNA261 RNM261 RNY261 ROK261 ROW261 RPI261 RPU261 RQG261 RQS261 RRE261 RRQ261 RSC261 RSO261 RTA261 RTM261 RTY261 RUK261 RUW261 RVI261 RVU261 RWG261 RWS261 RXE261 RXQ261 RYC261 RYO261 RZA261 RZM261 RZY261 SAK261 SAW261 SBI261 SBU261 SCG261 SCS261 SDE261 SDQ261 SEC261 SEO261 SFA261 SFM261 SFY261 SGK261 SGW261 SHI261 SHU261 SIG261 SIS261 SJE261 SJQ261 SKC261 SKO261 SLA261 SLM261 SLY261 SMK261 SMW261 SNI261 SNU261 SOG261 SOS261 SPE261 SPQ261 SQC261 SQO261 SRA261 SRM261 SRY261 SSK261 SSW261 STI261 STU261 SUG261 SUS261 SVE261 SVQ261 SWC261 SWO261 SXA261 SXM261 SXY261 SYK261 SYW261 SZI261 SZU261 TAG261 TAS261 TBE261 TBQ261 TCC261 TCO261 TDA261 TDM261 TDY261 TEK261 TEW261 TFI261 TFU261 TGG261 TGS261 THE261 THQ261 TIC261 TIO261 TJA261 TJM261 TJY261 TKK261 TKW261 TLI261 TLU261 TMG261 TMS261 TNE261 TNQ261 TOC261 TOO261 TPA261 TPM261 TPY261 TQK261 TQW261 TRI261 TRU261 TSG261 TSS261 TTE261 TTQ261 TUC261 TUO261 TVA261 TVM261 TVY261 TWK261 TWW261 TXI261 TXU261 TYG261 TYS261 TZE261 TZQ261 UAC261 UAO261 UBA261 UBM261 UBY261 UCK261 UCW261 UDI261 UDU261 UEG261 UES261 UFE261 UFQ261 UGC261 UGO261 UHA261 UHM261 UHY261 UIK261 UIW261 UJI261 UJU261 UKG261 UKS261 ULE261 ULQ261 UMC261 UMO261 UNA261 UNM261 UNY261 UOK261 UOW261 UPI261 UPU261 UQG261 UQS261 URE261 URQ261 USC261 USO261 UTA261 UTM261 UTY261 UUK261 UUW261 UVI261 UVU261 UWG261 UWS261 UXE261 UXQ261 UYC261 UYO261 UZA261 UZM261 UZY261 VAK261 VAW261 VBI261 VBU261 VCG261 VCS261 VDE261 VDQ261 VEC261 VEO261 VFA261 VFM261 VFY261 VGK261 VGW261 VHI261 VHU261 VIG261 VIS261 VJE261 VJQ261 VKC261 VKO261 VLA261 VLM261 VLY261 VMK261 VMW261 VNI261 VNU261 VOG261 VOS261 VPE261 VPQ261 VQC261 VQO261 VRA261 VRM261 VRY261 VSK261 VSW261 VTI261 VTU261 VUG261 VUS261 VVE261 VVQ261 VWC261 VWO261 VXA261 VXM261 VXY261 VYK261 VYW261 VZI261 VZU261 WAG261 WAS261 WBE261 WBQ261 WCC261 WCO261 WDA261 WDM261 WDY261 WEK261 WEW261 WFI261 WFU261 WGG261 WGS261 WHE261 WHQ261 WIC261 WIO261 WJA261 WJM261 WJY261 WKK261 WKW261 WLI261 WLU261 WMG261 WMS261 WNE261 WNQ261 WOC261 WOO261 WPA261 WPM261 WPY261 WQK261 WQW261 WRI261 WRU261 WSG261 WSS261 WTE261 WTQ261 WUC261 WUO261 WVA261 WVM261 WVY261 WWK261 WWW261 WXI261 WXU261 WYG261 WYS261 WZE261 WZQ261 XAC261 XAO261 XBA261 XBM261 XBY261 XCK261 XCW261 XDI261 XDU261 XEG261">
    <cfRule type="expression" dxfId="83" priority="71">
      <formula>$M261=1</formula>
    </cfRule>
  </conditionalFormatting>
  <conditionalFormatting sqref="K137:L137">
    <cfRule type="expression" dxfId="82" priority="70">
      <formula>$C137="D"</formula>
    </cfRule>
  </conditionalFormatting>
  <conditionalFormatting sqref="I137">
    <cfRule type="expression" dxfId="81" priority="69">
      <formula>$I137-$H137 &gt; 0</formula>
    </cfRule>
  </conditionalFormatting>
  <conditionalFormatting sqref="K137">
    <cfRule type="expression" dxfId="80" priority="68">
      <formula>$M137=1</formula>
    </cfRule>
  </conditionalFormatting>
  <conditionalFormatting sqref="K262:L263">
    <cfRule type="expression" dxfId="79" priority="67">
      <formula>$C262="D"</formula>
    </cfRule>
  </conditionalFormatting>
  <conditionalFormatting sqref="I262:I263">
    <cfRule type="expression" dxfId="78" priority="66">
      <formula>$I262-$H262 &gt; 0</formula>
    </cfRule>
  </conditionalFormatting>
  <conditionalFormatting sqref="K262:K263">
    <cfRule type="expression" dxfId="77" priority="65">
      <formula>$M262=1</formula>
    </cfRule>
  </conditionalFormatting>
  <conditionalFormatting sqref="K302:L302 AA302:AB302 AN302:AO302 BA302:BB302 BN302:BO302 CA302:CB302 CS302:CT302 DF302:DG302 DS302:DT302 EF302:EG302 ES302:ET302 FF302:FG302 FS302:FT302 GF302:GG302 GS302:GT302 HF302:HG302 HS302:HT302 IF302:IG302 IS302:IT302 JF302:JG302 JS302:JT302 KF302:KG302 KS302:KT302 LF302:LG302 LS302:LT302 MF302:MG302 MS302:MT302 NF302:NG302 NS302:NT302 OF302:OG302 OS302:OT302 PF302:PG302 PS302:PT302 QF302:QG302 QS302:QT302 RF302:RG302 RS302:RT302 SF302:SG302 SS302:ST302 TF302:TG302 TS302:TT302 UF302:UG302 US302:UT302 VF302:VG302 VS302:VT302 WF302:WG302 WS302:WT302 XF302:XG302 XS302:XT302 YF302:YG302 YS302:YT302 ZF302:ZG302 ZS302:ZT302 AAF302:AAG302 AAS302:AAT302 ABF302:ABG302 ABS302:ABT302 ACF302:ACG302 ACS302:ACT302 ADF302:ADG302 ADS302:ADT302 AEF302:AEG302 AES302:AET302 AFF302:AFG302 AFS302:AFT302 AGF302:AGG302 AGS302:AGT302 AHF302:AHG302 AHS302:AHT302 AIF302:AIG302 AIS302:AIT302 AJF302:AJG302 AJS302:AJT302 AKF302:AKG302 AKS302:AKT302 ALF302:ALG302 ALS302:ALT302 AMF302:AMG302 AMS302:AMT302 ANF302:ANG302 ANS302:ANT302 AOF302:AOG302 AOS302:AOT302 APF302:APG302 APS302:APT302 AQF302:AQG302 AQS302:AQT302 ARF302:ARG302 ARS302:ART302 ASF302:ASG302 ASS302:AST302 ATF302:ATG302 ATS302:ATT302 AUF302:AUG302 AUS302:AUT302 AVF302:AVG302 AVS302:AVT302 AWF302:AWG302 AWS302:AWT302 AXF302:AXG302 AXS302:AXT302 AYF302:AYG302 AYS302:AYT302 AZF302:AZG302 AZS302:AZT302 BAF302:BAG302 BAS302:BAT302 BBF302:BBG302 BBS302:BBT302 BCF302:BCG302 BCS302:BCT302 BDF302:BDG302 BDS302:BDT302 BEF302:BEG302 BES302:BET302 BFF302:BFG302 BFS302:BFT302 BGF302:BGG302 BGS302:BGT302 BHF302:BHG302 BHS302:BHT302 BIF302:BIG302 BIS302:BIT302 BJF302:BJG302 BJS302:BJT302 BKF302:BKG302 BKS302:BKT302 BLF302:BLG302 BLS302:BLT302 BMF302:BMG302 BMS302:BMT302 BNF302:BNG302 BNS302:BNT302 BOF302:BOG302 BOS302:BOT302 BPF302:BPG302 BPS302:BPT302 BQF302:BQG302 BQS302:BQT302 BRF302:BRG302 BRS302:BRT302 BSF302:BSG302 BSS302:BST302 BTF302:BTG302 BTS302:BTT302 BUF302:BUG302 BUS302:BUT302 BVF302:BVG302 BVS302:BVT302 BWF302:BWG302 BWS302:BWT302 BXF302:BXG302 BXS302:BXT302 BYF302:BYG302 BYS302:BYT302 BZF302:BZG302 BZS302:BZT302 CAF302:CAG302 CAS302:CAT302 CBF302:CBG302 CBS302:CBT302 CCF302:CCG302 CCS302:CCT302 CDF302:CDG302 CDS302:CDT302 CEF302:CEG302 CES302:CET302 CFF302:CFG302 CFS302:CFT302 CGF302:CGG302 CGS302:CGT302 CHF302:CHG302 CHS302:CHT302 CIF302:CIG302 CIS302:CIT302 CJF302:CJG302 CJS302:CJT302 CKF302:CKG302 CKS302:CKT302 CLF302:CLG302 CLS302:CLT302 CMF302:CMG302 CMS302:CMT302 CNF302:CNG302 CNS302:CNT302 COF302:COG302 COS302:COT302 CPF302:CPG302 CPS302:CPT302 CQF302:CQG302 CQS302:CQT302 CRF302:CRG302 CRS302:CRT302 CSF302:CSG302 CSS302:CST302 CTF302:CTG302 CTS302:CTT302 CUF302:CUG302 CUS302:CUT302 CVF302:CVG302 CVS302:CVT302 CWF302:CWG302 CWS302:CWT302 CXF302:CXG302 CXS302:CXT302 CYF302:CYG302 CYS302:CYT302 CZF302:CZG302 CZS302:CZT302 DAF302:DAG302 DAS302:DAT302 DBF302:DBG302 DBS302:DBT302 DCF302:DCG302 DCS302:DCT302 DDF302:DDG302 DDS302:DDT302 DEF302:DEG302 DES302:DET302 DFF302:DFG302 DFS302:DFT302 DGF302:DGG302 DGS302:DGT302 DHF302:DHG302 DHS302:DHT302 DIF302:DIG302 DIS302:DIT302 DJF302:DJG302 DJS302:DJT302 DKF302:DKG302 DKS302:DKT302 DLF302:DLG302 DLS302:DLT302 DMF302:DMG302 DMS302:DMT302 DNF302:DNG302 DNS302:DNT302 DOF302:DOG302 DOS302:DOT302 DPF302:DPG302 DPS302:DPT302 DQF302:DQG302 DQS302:DQT302 DRF302:DRG302 DRS302:DRT302 DSF302:DSG302 DSS302:DST302 DTF302:DTG302 DTS302:DTT302 DUF302:DUG302 DUS302:DUT302 DVF302:DVG302 DVS302:DVT302 DWF302:DWG302 DWS302:DWT302 DXF302:DXG302 DXS302:DXT302 DYF302:DYG302 DYS302:DYT302 DZF302:DZG302 DZS302:DZT302 EAF302:EAG302 EAS302:EAT302 EBF302:EBG302 EBS302:EBT302 ECF302:ECG302 ECS302:ECT302 EDF302:EDG302 EDS302:EDT302 EEF302:EEG302 EES302:EET302 EFF302:EFG302 EFS302:EFT302 EGF302:EGG302 EGS302:EGT302 EHF302:EHG302 EHS302:EHT302 EIF302:EIG302 EIS302:EIT302 EJF302:EJG302 EJS302:EJT302 EKF302:EKG302 EKS302:EKT302 ELF302:ELG302 ELS302:ELT302 EMF302:EMG302 EMS302:EMT302 ENF302:ENG302 ENS302:ENT302 EOF302:EOG302 EOS302:EOT302 EPF302:EPG302 EPS302:EPT302 EQF302:EQG302 EQS302:EQT302 ERF302:ERG302 ERS302:ERT302 ESF302:ESG302 ESS302:EST302 ETF302:ETG302 ETS302:ETT302 EUF302:EUG302 EUS302:EUT302 EVF302:EVG302 EVS302:EVT302 EWF302:EWG302 EWS302:EWT302 EXF302:EXG302 EXS302:EXT302 EYF302:EYG302 EYS302:EYT302 EZF302:EZG302 EZS302:EZT302 FAF302:FAG302 FAS302:FAT302 FBF302:FBG302 FBS302:FBT302 FCF302:FCG302 FCS302:FCT302 FDF302:FDG302 FDS302:FDT302 FEF302:FEG302 FES302:FET302 FFF302:FFG302 FFS302:FFT302 FGF302:FGG302 FGS302:FGT302 FHF302:FHG302 FHS302:FHT302 FIF302:FIG302 FIS302:FIT302 FJF302:FJG302 FJS302:FJT302 FKF302:FKG302 FKS302:FKT302 FLF302:FLG302 FLS302:FLT302 FMF302:FMG302 FMS302:FMT302 FNF302:FNG302 FNS302:FNT302 FOF302:FOG302 FOS302:FOT302 FPF302:FPG302 FPS302:FPT302 FQF302:FQG302 FQS302:FQT302 FRF302:FRG302 FRS302:FRT302 FSF302:FSG302 FSS302:FST302 FTF302:FTG302 FTS302:FTT302 FUF302:FUG302 FUS302:FUT302 FVF302:FVG302 FVS302:FVT302 FWF302:FWG302 FWS302:FWT302 FXF302:FXG302 FXS302:FXT302 FYF302:FYG302 FYS302:FYT302 FZF302:FZG302 FZS302:FZT302 GAF302:GAG302 GAS302:GAT302 GBF302:GBG302 GBS302:GBT302 GCF302:GCG302 GCS302:GCT302 GDF302:GDG302 GDS302:GDT302 GEF302:GEG302 GES302:GET302 GFF302:GFG302 GFS302:GFT302 GGF302:GGG302 GGS302:GGT302 GHF302:GHG302 GHS302:GHT302 GIF302:GIG302 GIS302:GIT302 GJF302:GJG302 GJS302:GJT302 GKF302:GKG302 GKS302:GKT302 GLF302:GLG302 GLS302:GLT302 GMF302:GMG302 GMS302:GMT302 GNF302:GNG302 GNS302:GNT302 GOF302:GOG302 GOS302:GOT302 GPF302:GPG302 GPS302:GPT302 GQF302:GQG302 GQS302:GQT302 GRF302:GRG302 GRS302:GRT302 GSF302:GSG302 GSS302:GST302 GTF302:GTG302 GTS302:GTT302 GUF302:GUG302 GUS302:GUT302 GVF302:GVG302 GVS302:GVT302 GWF302:GWG302 GWS302:GWT302 GXF302:GXG302 GXS302:GXT302 GYF302:GYG302 GYS302:GYT302 GZF302:GZG302 GZS302:GZT302 HAF302:HAG302 HAS302:HAT302 HBF302:HBG302 HBS302:HBT302 HCF302:HCG302 HCS302:HCT302 HDF302:HDG302 HDS302:HDT302 HEF302:HEG302 HES302:HET302 HFF302:HFG302 HFS302:HFT302 HGF302:HGG302 HGS302:HGT302 HHF302:HHG302 HHS302:HHT302 HIF302:HIG302 HIS302:HIT302 HJF302:HJG302 HJS302:HJT302 HKF302:HKG302 HKS302:HKT302 HLF302:HLG302 HLS302:HLT302 HMF302:HMG302 HMS302:HMT302 HNF302:HNG302 HNS302:HNT302 HOF302:HOG302 HOS302:HOT302 HPF302:HPG302 HPS302:HPT302 HQF302:HQG302 HQS302:HQT302 HRF302:HRG302 HRS302:HRT302 HSF302:HSG302 HSS302:HST302 HTF302:HTG302 HTS302:HTT302 HUF302:HUG302 HUS302:HUT302 HVF302:HVG302 HVS302:HVT302 HWF302:HWG302 HWS302:HWT302 HXF302:HXG302 HXS302:HXT302 HYF302:HYG302 HYS302:HYT302 HZF302:HZG302 HZS302:HZT302 IAF302:IAG302 IAS302:IAT302 IBF302:IBG302 IBS302:IBT302 ICF302:ICG302 ICS302:ICT302 IDF302:IDG302 IDS302:IDT302 IEF302:IEG302 IES302:IET302 IFF302:IFG302 IFS302:IFT302 IGF302:IGG302 IGS302:IGT302 IHF302:IHG302 IHS302:IHT302 IIF302:IIG302 IIS302:IIT302 IJF302:IJG302 IJS302:IJT302 IKF302:IKG302 IKS302:IKT302 ILF302:ILG302 ILS302:ILT302 IMF302:IMG302 IMS302:IMT302 INF302:ING302 INS302:INT302 IOF302:IOG302 IOS302:IOT302 IPF302:IPG302 IPS302:IPT302 IQF302:IQG302 IQS302:IQT302 IRF302:IRG302 IRS302:IRT302 ISF302:ISG302 ISS302:IST302 ITF302:ITG302 ITS302:ITT302 IUF302:IUG302 IUS302:IUT302 IVF302:IVG302 IVS302:IVT302 IWF302:IWG302 IWS302:IWT302 IXF302:IXG302 IXS302:IXT302 IYF302:IYG302 IYS302:IYT302 IZF302:IZG302 IZS302:IZT302 JAF302:JAG302 JAS302:JAT302 JBF302:JBG302 JBS302:JBT302 JCF302:JCG302 JCS302:JCT302 JDF302:JDG302 JDS302:JDT302 JEF302:JEG302 JES302:JET302 JFF302:JFG302 JFS302:JFT302 JGF302:JGG302 JGS302:JGT302 JHF302:JHG302 JHS302:JHT302 JIF302:JIG302 JIS302:JIT302 JJF302:JJG302 JJS302:JJT302 JKF302:JKG302 JKS302:JKT302 JLF302:JLG302 JLS302:JLT302 JMF302:JMG302 JMS302:JMT302 JNF302:JNG302 JNS302:JNT302 JOF302:JOG302 JOS302:JOT302 JPF302:JPG302 JPS302:JPT302 JQF302:JQG302 JQS302:JQT302 JRF302:JRG302 JRS302:JRT302 JSF302:JSG302 JSS302:JST302 JTF302:JTG302 JTS302:JTT302 JUF302:JUG302 JUS302:JUT302 JVF302:JVG302 JVS302:JVT302 JWF302:JWG302 JWS302:JWT302 JXF302:JXG302 JXS302:JXT302 JYF302:JYG302 JYS302:JYT302 JZF302:JZG302 JZS302:JZT302 KAF302:KAG302 KAS302:KAT302 KBF302:KBG302 KBS302:KBT302 KCF302:KCG302 KCS302:KCT302 KDF302:KDG302 KDS302:KDT302 KEF302:KEG302 KES302:KET302 KFF302:KFG302 KFS302:KFT302 KGF302:KGG302 KGS302:KGT302 KHF302:KHG302 KHS302:KHT302 KIF302:KIG302 KIS302:KIT302 KJF302:KJG302 KJS302:KJT302 KKF302:KKG302 KKS302:KKT302 KLF302:KLG302 KLS302:KLT302 KMF302:KMG302 KMS302:KMT302 KNF302:KNG302 KNS302:KNT302 KOF302:KOG302 KOS302:KOT302 KPF302:KPG302 KPS302:KPT302 KQF302:KQG302 KQS302:KQT302 KRF302:KRG302 KRS302:KRT302 KSF302:KSG302 KSS302:KST302 KTF302:KTG302 KTS302:KTT302 KUF302:KUG302 KUS302:KUT302 KVF302:KVG302 KVS302:KVT302 KWF302:KWG302 KWS302:KWT302 KXF302:KXG302 KXS302:KXT302 KYF302:KYG302 KYS302:KYT302 KZF302:KZG302 KZS302:KZT302 LAF302:LAG302 LAS302:LAT302 LBF302:LBG302 LBS302:LBT302 LCF302:LCG302 LCS302:LCT302 LDF302:LDG302 LDS302:LDT302 LEF302:LEG302 LES302:LET302 LFF302:LFG302 LFS302:LFT302 LGF302:LGG302 LGS302:LGT302 LHF302:LHG302 LHS302:LHT302 LIF302:LIG302 LIS302:LIT302 LJF302:LJG302 LJS302:LJT302 LKF302:LKG302 LKS302:LKT302 LLF302:LLG302 LLS302:LLT302 LMF302:LMG302 LMS302:LMT302 LNF302:LNG302 LNS302:LNT302 LOF302:LOG302 LOS302:LOT302 LPF302:LPG302 LPS302:LPT302 LQF302:LQG302 LQS302:LQT302 LRF302:LRG302 LRS302:LRT302 LSF302:LSG302 LSS302:LST302 LTF302:LTG302 LTS302:LTT302 LUF302:LUG302 LUS302:LUT302 LVF302:LVG302 LVS302:LVT302 LWF302:LWG302 LWS302:LWT302 LXF302:LXG302 LXS302:LXT302 LYF302:LYG302 LYS302:LYT302 LZF302:LZG302 LZS302:LZT302 MAF302:MAG302 MAS302:MAT302 MBF302:MBG302 MBS302:MBT302 MCF302:MCG302 MCS302:MCT302 MDF302:MDG302 MDS302:MDT302 MEF302:MEG302 MES302:MET302 MFF302:MFG302 MFS302:MFT302 MGF302:MGG302 MGS302:MGT302 MHF302:MHG302 MHS302:MHT302 MIF302:MIG302 MIS302:MIT302 MJF302:MJG302 MJS302:MJT302 MKF302:MKG302 MKS302:MKT302 MLF302:MLG302 MLS302:MLT302 MMF302:MMG302 MMS302:MMT302 MNF302:MNG302 MNS302:MNT302 MOF302:MOG302 MOS302:MOT302 MPF302:MPG302 MPS302:MPT302 MQF302:MQG302 MQS302:MQT302 MRF302:MRG302 MRS302:MRT302 MSF302:MSG302 MSS302:MST302 MTF302:MTG302 MTS302:MTT302 MUF302:MUG302 MUS302:MUT302 MVF302:MVG302 MVS302:MVT302 MWF302:MWG302 MWS302:MWT302 MXF302:MXG302 MXS302:MXT302 MYF302:MYG302 MYS302:MYT302 MZF302:MZG302 MZS302:MZT302 NAF302:NAG302 NAS302:NAT302 NBF302:NBG302 NBS302:NBT302 NCF302:NCG302 NCS302:NCT302 NDF302:NDG302 NDS302:NDT302 NEF302:NEG302 NES302:NET302 NFF302:NFG302 NFS302:NFT302 NGF302:NGG302 NGS302:NGT302 NHF302:NHG302 NHS302:NHT302 NIF302:NIG302 NIS302:NIT302 NJF302:NJG302 NJS302:NJT302 NKF302:NKG302 NKS302:NKT302 NLF302:NLG302 NLS302:NLT302 NMF302:NMG302 NMS302:NMT302 NNF302:NNG302 NNS302:NNT302 NOF302:NOG302 NOS302:NOT302 NPF302:NPG302 NPS302:NPT302 NQF302:NQG302 NQS302:NQT302 NRF302:NRG302 NRS302:NRT302 NSF302:NSG302 NSS302:NST302 NTF302:NTG302 NTS302:NTT302 NUF302:NUG302 NUS302:NUT302 NVF302:NVG302 NVS302:NVT302 NWF302:NWG302 NWS302:NWT302 NXF302:NXG302 NXS302:NXT302 NYF302:NYG302 NYS302:NYT302 NZF302:NZG302 NZS302:NZT302 OAF302:OAG302 OAS302:OAT302 OBF302:OBG302 OBS302:OBT302 OCF302:OCG302 OCS302:OCT302 ODF302:ODG302 ODS302:ODT302 OEF302:OEG302 OES302:OET302 OFF302:OFG302 OFS302:OFT302 OGF302:OGG302 OGS302:OGT302 OHF302:OHG302 OHS302:OHT302 OIF302:OIG302 OIS302:OIT302 OJF302:OJG302 OJS302:OJT302 OKF302:OKG302 OKS302:OKT302 OLF302:OLG302 OLS302:OLT302 OMF302:OMG302 OMS302:OMT302 ONF302:ONG302 ONS302:ONT302 OOF302:OOG302 OOS302:OOT302 OPF302:OPG302 OPS302:OPT302 OQF302:OQG302 OQS302:OQT302 ORF302:ORG302 ORS302:ORT302 OSF302:OSG302 OSS302:OST302 OTF302:OTG302 OTS302:OTT302 OUF302:OUG302 OUS302:OUT302 OVF302:OVG302 OVS302:OVT302 OWF302:OWG302 OWS302:OWT302 OXF302:OXG302 OXS302:OXT302 OYF302:OYG302 OYS302:OYT302 OZF302:OZG302 OZS302:OZT302 PAF302:PAG302 PAS302:PAT302 PBF302:PBG302 PBS302:PBT302 PCF302:PCG302 PCS302:PCT302 PDF302:PDG302 PDS302:PDT302 PEF302:PEG302 PES302:PET302 PFF302:PFG302 PFS302:PFT302 PGF302:PGG302 PGS302:PGT302 PHF302:PHG302 PHS302:PHT302 PIF302:PIG302 PIS302:PIT302 PJF302:PJG302 PJS302:PJT302 PKF302:PKG302 PKS302:PKT302 PLF302:PLG302 PLS302:PLT302 PMF302:PMG302 PMS302:PMT302 PNF302:PNG302 PNS302:PNT302 POF302:POG302 POS302:POT302 PPF302:PPG302 PPS302:PPT302 PQF302:PQG302 PQS302:PQT302 PRF302:PRG302 PRS302:PRT302 PSF302:PSG302 PSS302:PST302 PTF302:PTG302 PTS302:PTT302 PUF302:PUG302 PUS302:PUT302 PVF302:PVG302 PVS302:PVT302 PWF302:PWG302 PWS302:PWT302 PXF302:PXG302 PXS302:PXT302 PYF302:PYG302 PYS302:PYT302 PZF302:PZG302 PZS302:PZT302 QAF302:QAG302 QAS302:QAT302 QBF302:QBG302 QBS302:QBT302 QCF302:QCG302 QCS302:QCT302 QDF302:QDG302 QDS302:QDT302 QEF302:QEG302 QES302:QET302 QFF302:QFG302 QFS302:QFT302 QGF302:QGG302 QGS302:QGT302 QHF302:QHG302 QHS302:QHT302 QIF302:QIG302 QIS302:QIT302 QJF302:QJG302 QJS302:QJT302 QKF302:QKG302 QKS302:QKT302 QLF302:QLG302 QLS302:QLT302 QMF302:QMG302 QMS302:QMT302 QNF302:QNG302 QNS302:QNT302 QOF302:QOG302 QOS302:QOT302 QPF302:QPG302 QPS302:QPT302 QQF302:QQG302 QQS302:QQT302 QRF302:QRG302 QRS302:QRT302 QSF302:QSG302 QSS302:QST302 QTF302:QTG302 QTS302:QTT302 QUF302:QUG302 QUS302:QUT302 QVF302:QVG302 QVS302:QVT302 QWF302:QWG302 QWS302:QWT302 QXF302:QXG302 QXS302:QXT302 QYF302:QYG302 QYS302:QYT302 QZF302:QZG302 QZS302:QZT302 RAF302:RAG302 RAS302:RAT302 RBF302:RBG302 RBS302:RBT302 RCF302:RCG302 RCS302:RCT302 RDF302:RDG302 RDS302:RDT302 REF302:REG302 RES302:RET302 RFF302:RFG302 RFS302:RFT302 RGF302:RGG302 RGS302:RGT302 RHF302:RHG302 RHS302:RHT302 RIF302:RIG302 RIS302:RIT302 RJF302:RJG302 RJS302:RJT302 RKF302:RKG302 RKS302:RKT302 RLF302:RLG302 RLS302:RLT302 RMF302:RMG302 RMS302:RMT302 RNF302:RNG302 RNS302:RNT302 ROF302:ROG302 ROS302:ROT302 RPF302:RPG302 RPS302:RPT302 RQF302:RQG302 RQS302:RQT302 RRF302:RRG302 RRS302:RRT302 RSF302:RSG302 RSS302:RST302 RTF302:RTG302 RTS302:RTT302 RUF302:RUG302 RUS302:RUT302 RVF302:RVG302 RVS302:RVT302 RWF302:RWG302 RWS302:RWT302 RXF302:RXG302 RXS302:RXT302 RYF302:RYG302 RYS302:RYT302 RZF302:RZG302 RZS302:RZT302 SAF302:SAG302 SAS302:SAT302 SBF302:SBG302 SBS302:SBT302 SCF302:SCG302 SCS302:SCT302 SDF302:SDG302 SDS302:SDT302 SEF302:SEG302 SES302:SET302 SFF302:SFG302 SFS302:SFT302 SGF302:SGG302 SGS302:SGT302 SHF302:SHG302 SHS302:SHT302 SIF302:SIG302 SIS302:SIT302 SJF302:SJG302 SJS302:SJT302 SKF302:SKG302 SKS302:SKT302 SLF302:SLG302 SLS302:SLT302 SMF302:SMG302 SMS302:SMT302 SNF302:SNG302 SNS302:SNT302 SOF302:SOG302 SOS302:SOT302 SPF302:SPG302 SPS302:SPT302 SQF302:SQG302 SQS302:SQT302 SRF302:SRG302 SRS302:SRT302 SSF302:SSG302 SSS302:SST302 STF302:STG302 STS302:STT302 SUF302:SUG302 SUS302:SUT302 SVF302:SVG302 SVS302:SVT302 SWF302:SWG302 SWS302:SWT302 SXF302:SXG302 SXS302:SXT302 SYF302:SYG302 SYS302:SYT302 SZF302:SZG302 SZS302:SZT302 TAF302:TAG302 TAS302:TAT302 TBF302:TBG302 TBS302:TBT302 TCF302:TCG302 TCS302:TCT302 TDF302:TDG302 TDS302:TDT302 TEF302:TEG302 TES302:TET302 TFF302:TFG302 TFS302:TFT302 TGF302:TGG302 TGS302:TGT302 THF302:THG302 THS302:THT302 TIF302:TIG302 TIS302:TIT302 TJF302:TJG302 TJS302:TJT302 TKF302:TKG302 TKS302:TKT302 TLF302:TLG302 TLS302:TLT302 TMF302:TMG302 TMS302:TMT302 TNF302:TNG302 TNS302:TNT302 TOF302:TOG302 TOS302:TOT302 TPF302:TPG302 TPS302:TPT302 TQF302:TQG302 TQS302:TQT302 TRF302:TRG302 TRS302:TRT302 TSF302:TSG302 TSS302:TST302 TTF302:TTG302 TTS302:TTT302 TUF302:TUG302 TUS302:TUT302 TVF302:TVG302 TVS302:TVT302 TWF302:TWG302 TWS302:TWT302 TXF302:TXG302 TXS302:TXT302 TYF302:TYG302 TYS302:TYT302 TZF302:TZG302 TZS302:TZT302 UAF302:UAG302 UAS302:UAT302 UBF302:UBG302 UBS302:UBT302 UCF302:UCG302 UCS302:UCT302 UDF302:UDG302 UDS302:UDT302 UEF302:UEG302 UES302:UET302 UFF302:UFG302 UFS302:UFT302 UGF302:UGG302 UGS302:UGT302 UHF302:UHG302 UHS302:UHT302 UIF302:UIG302 UIS302:UIT302 UJF302:UJG302 UJS302:UJT302 UKF302:UKG302 UKS302:UKT302 ULF302:ULG302 ULS302:ULT302 UMF302:UMG302 UMS302:UMT302 UNF302:UNG302 UNS302:UNT302 UOF302:UOG302 UOS302:UOT302 UPF302:UPG302 UPS302:UPT302 UQF302:UQG302 UQS302:UQT302 URF302:URG302 URS302:URT302 USF302:USG302 USS302:UST302 UTF302:UTG302 UTS302:UTT302 UUF302:UUG302 UUS302:UUT302 UVF302:UVG302 UVS302:UVT302 UWF302:UWG302 UWS302:UWT302 UXF302:UXG302 UXS302:UXT302 UYF302:UYG302 UYS302:UYT302 UZF302:UZG302 UZS302:UZT302 VAF302:VAG302 VAS302:VAT302 VBF302:VBG302 VBS302:VBT302 VCF302:VCG302 VCS302:VCT302 VDF302:VDG302 VDS302:VDT302 VEF302:VEG302 VES302:VET302 VFF302:VFG302 VFS302:VFT302 VGF302:VGG302 VGS302:VGT302 VHF302:VHG302 VHS302:VHT302 VIF302:VIG302 VIS302:VIT302 VJF302:VJG302 VJS302:VJT302 VKF302:VKG302 VKS302:VKT302 VLF302:VLG302 VLS302:VLT302 VMF302:VMG302 VMS302:VMT302 VNF302:VNG302 VNS302:VNT302 VOF302:VOG302 VOS302:VOT302 VPF302:VPG302 VPS302:VPT302 VQF302:VQG302 VQS302:VQT302 VRF302:VRG302 VRS302:VRT302 VSF302:VSG302 VSS302:VST302 VTF302:VTG302 VTS302:VTT302 VUF302:VUG302 VUS302:VUT302 VVF302:VVG302 VVS302:VVT302 VWF302:VWG302 VWS302:VWT302 VXF302:VXG302 VXS302:VXT302 VYF302:VYG302 VYS302:VYT302 VZF302:VZG302 VZS302:VZT302 WAF302:WAG302 WAS302:WAT302 WBF302:WBG302 WBS302:WBT302 WCF302:WCG302 WCS302:WCT302 WDF302:WDG302 WDS302:WDT302 WEF302:WEG302 WES302:WET302 WFF302:WFG302 WFS302:WFT302 WGF302:WGG302 WGS302:WGT302 WHF302:WHG302 WHS302:WHT302 WIF302:WIG302 WIS302:WIT302 WJF302:WJG302 WJS302:WJT302 WKF302:WKG302 WKS302:WKT302 WLF302:WLG302 WLS302:WLT302 WMF302:WMG302 WMS302:WMT302 WNF302:WNG302 WNS302:WNT302 WOF302:WOG302 WOS302:WOT302 WPF302:WPG302 WPS302:WPT302 WQF302:WQG302 WQS302:WQT302 WRF302:WRG302 WRS302:WRT302 WSF302:WSG302 WSS302:WST302 WTF302:WTG302 WTS302:WTT302 WUF302:WUG302 WUS302:WUT302 WVF302:WVG302 WVS302:WVT302 WWF302:WWG302 WWS302:WWT302 WXF302:WXG302 WXS302:WXT302 WYF302:WYG302 WYS302:WYT302 WZF302:WZG302 WZS302:WZT302 XAF302:XAG302 XAS302:XAT302 XBF302:XBG302 XBS302:XBT302 XCF302:XCG302 XCS302:XCT302 XDF302:XDG302 XDS302:XDT302 XEF302:XEG302">
    <cfRule type="expression" dxfId="76" priority="64">
      <formula>$C302="D"</formula>
    </cfRule>
  </conditionalFormatting>
  <conditionalFormatting sqref="I302 Y302 AL302 AY302 BL302 BY302 CQ302 DD302 DQ302 ED302 EQ302 FD302 FQ302 GD302 GQ302 HD302 HQ302 ID302 IQ302 JD302 JQ302 KD302 KQ302 LD302 LQ302 MD302 MQ302 ND302 NQ302 OD302 OQ302 PD302 PQ302 QD302 QQ302 RD302 RQ302 SD302 SQ302 TD302 TQ302 UD302 UQ302 VD302 VQ302 WD302 WQ302 XD302 XQ302 YD302 YQ302 ZD302 ZQ302 AAD302 AAQ302 ABD302 ABQ302 ACD302 ACQ302 ADD302 ADQ302 AED302 AEQ302 AFD302 AFQ302 AGD302 AGQ302 AHD302 AHQ302 AID302 AIQ302 AJD302 AJQ302 AKD302 AKQ302 ALD302 ALQ302 AMD302 AMQ302 AND302 ANQ302 AOD302 AOQ302 APD302 APQ302 AQD302 AQQ302 ARD302 ARQ302 ASD302 ASQ302 ATD302 ATQ302 AUD302 AUQ302 AVD302 AVQ302 AWD302 AWQ302 AXD302 AXQ302 AYD302 AYQ302 AZD302 AZQ302 BAD302 BAQ302 BBD302 BBQ302 BCD302 BCQ302 BDD302 BDQ302 BED302 BEQ302 BFD302 BFQ302 BGD302 BGQ302 BHD302 BHQ302 BID302 BIQ302 BJD302 BJQ302 BKD302 BKQ302 BLD302 BLQ302 BMD302 BMQ302 BND302 BNQ302 BOD302 BOQ302 BPD302 BPQ302 BQD302 BQQ302 BRD302 BRQ302 BSD302 BSQ302 BTD302 BTQ302 BUD302 BUQ302 BVD302 BVQ302 BWD302 BWQ302 BXD302 BXQ302 BYD302 BYQ302 BZD302 BZQ302 CAD302 CAQ302 CBD302 CBQ302 CCD302 CCQ302 CDD302 CDQ302 CED302 CEQ302 CFD302 CFQ302 CGD302 CGQ302 CHD302 CHQ302 CID302 CIQ302 CJD302 CJQ302 CKD302 CKQ302 CLD302 CLQ302 CMD302 CMQ302 CND302 CNQ302 COD302 COQ302 CPD302 CPQ302 CQD302 CQQ302 CRD302 CRQ302 CSD302 CSQ302 CTD302 CTQ302 CUD302 CUQ302 CVD302 CVQ302 CWD302 CWQ302 CXD302 CXQ302 CYD302 CYQ302 CZD302 CZQ302 DAD302 DAQ302 DBD302 DBQ302 DCD302 DCQ302 DDD302 DDQ302 DED302 DEQ302 DFD302 DFQ302 DGD302 DGQ302 DHD302 DHQ302 DID302 DIQ302 DJD302 DJQ302 DKD302 DKQ302 DLD302 DLQ302 DMD302 DMQ302 DND302 DNQ302 DOD302 DOQ302 DPD302 DPQ302 DQD302 DQQ302 DRD302 DRQ302 DSD302 DSQ302 DTD302 DTQ302 DUD302 DUQ302 DVD302 DVQ302 DWD302 DWQ302 DXD302 DXQ302 DYD302 DYQ302 DZD302 DZQ302 EAD302 EAQ302 EBD302 EBQ302 ECD302 ECQ302 EDD302 EDQ302 EED302 EEQ302 EFD302 EFQ302 EGD302 EGQ302 EHD302 EHQ302 EID302 EIQ302 EJD302 EJQ302 EKD302 EKQ302 ELD302 ELQ302 EMD302 EMQ302 END302 ENQ302 EOD302 EOQ302 EPD302 EPQ302 EQD302 EQQ302 ERD302 ERQ302 ESD302 ESQ302 ETD302 ETQ302 EUD302 EUQ302 EVD302 EVQ302 EWD302 EWQ302 EXD302 EXQ302 EYD302 EYQ302 EZD302 EZQ302 FAD302 FAQ302 FBD302 FBQ302 FCD302 FCQ302 FDD302 FDQ302 FED302 FEQ302 FFD302 FFQ302 FGD302 FGQ302 FHD302 FHQ302 FID302 FIQ302 FJD302 FJQ302 FKD302 FKQ302 FLD302 FLQ302 FMD302 FMQ302 FND302 FNQ302 FOD302 FOQ302 FPD302 FPQ302 FQD302 FQQ302 FRD302 FRQ302 FSD302 FSQ302 FTD302 FTQ302 FUD302 FUQ302 FVD302 FVQ302 FWD302 FWQ302 FXD302 FXQ302 FYD302 FYQ302 FZD302 FZQ302 GAD302 GAQ302 GBD302 GBQ302 GCD302 GCQ302 GDD302 GDQ302 GED302 GEQ302 GFD302 GFQ302 GGD302 GGQ302 GHD302 GHQ302 GID302 GIQ302 GJD302 GJQ302 GKD302 GKQ302 GLD302 GLQ302 GMD302 GMQ302 GND302 GNQ302 GOD302 GOQ302 GPD302 GPQ302 GQD302 GQQ302 GRD302 GRQ302 GSD302 GSQ302 GTD302 GTQ302 GUD302 GUQ302 GVD302 GVQ302 GWD302 GWQ302 GXD302 GXQ302 GYD302 GYQ302 GZD302 GZQ302 HAD302 HAQ302 HBD302 HBQ302 HCD302 HCQ302 HDD302 HDQ302 HED302 HEQ302 HFD302 HFQ302 HGD302 HGQ302 HHD302 HHQ302 HID302 HIQ302 HJD302 HJQ302 HKD302 HKQ302 HLD302 HLQ302 HMD302 HMQ302 HND302 HNQ302 HOD302 HOQ302 HPD302 HPQ302 HQD302 HQQ302 HRD302 HRQ302 HSD302 HSQ302 HTD302 HTQ302 HUD302 HUQ302 HVD302 HVQ302 HWD302 HWQ302 HXD302 HXQ302 HYD302 HYQ302 HZD302 HZQ302 IAD302 IAQ302 IBD302 IBQ302 ICD302 ICQ302 IDD302 IDQ302 IED302 IEQ302 IFD302 IFQ302 IGD302 IGQ302 IHD302 IHQ302 IID302 IIQ302 IJD302 IJQ302 IKD302 IKQ302 ILD302 ILQ302 IMD302 IMQ302 IND302 INQ302 IOD302 IOQ302 IPD302 IPQ302 IQD302 IQQ302 IRD302 IRQ302 ISD302 ISQ302 ITD302 ITQ302 IUD302 IUQ302 IVD302 IVQ302 IWD302 IWQ302 IXD302 IXQ302 IYD302 IYQ302 IZD302 IZQ302 JAD302 JAQ302 JBD302 JBQ302 JCD302 JCQ302 JDD302 JDQ302 JED302 JEQ302 JFD302 JFQ302 JGD302 JGQ302 JHD302 JHQ302 JID302 JIQ302 JJD302 JJQ302 JKD302 JKQ302 JLD302 JLQ302 JMD302 JMQ302 JND302 JNQ302 JOD302 JOQ302 JPD302 JPQ302 JQD302 JQQ302 JRD302 JRQ302 JSD302 JSQ302 JTD302 JTQ302 JUD302 JUQ302 JVD302 JVQ302 JWD302 JWQ302 JXD302 JXQ302 JYD302 JYQ302 JZD302 JZQ302 KAD302 KAQ302 KBD302 KBQ302 KCD302 KCQ302 KDD302 KDQ302 KED302 KEQ302 KFD302 KFQ302 KGD302 KGQ302 KHD302 KHQ302 KID302 KIQ302 KJD302 KJQ302 KKD302 KKQ302 KLD302 KLQ302 KMD302 KMQ302 KND302 KNQ302 KOD302 KOQ302 KPD302 KPQ302 KQD302 KQQ302 KRD302 KRQ302 KSD302 KSQ302 KTD302 KTQ302 KUD302 KUQ302 KVD302 KVQ302 KWD302 KWQ302 KXD302 KXQ302 KYD302 KYQ302 KZD302 KZQ302 LAD302 LAQ302 LBD302 LBQ302 LCD302 LCQ302 LDD302 LDQ302 LED302 LEQ302 LFD302 LFQ302 LGD302 LGQ302 LHD302 LHQ302 LID302 LIQ302 LJD302 LJQ302 LKD302 LKQ302 LLD302 LLQ302 LMD302 LMQ302 LND302 LNQ302 LOD302 LOQ302 LPD302 LPQ302 LQD302 LQQ302 LRD302 LRQ302 LSD302 LSQ302 LTD302 LTQ302 LUD302 LUQ302 LVD302 LVQ302 LWD302 LWQ302 LXD302 LXQ302 LYD302 LYQ302 LZD302 LZQ302 MAD302 MAQ302 MBD302 MBQ302 MCD302 MCQ302 MDD302 MDQ302 MED302 MEQ302 MFD302 MFQ302 MGD302 MGQ302 MHD302 MHQ302 MID302 MIQ302 MJD302 MJQ302 MKD302 MKQ302 MLD302 MLQ302 MMD302 MMQ302 MND302 MNQ302 MOD302 MOQ302 MPD302 MPQ302 MQD302 MQQ302 MRD302 MRQ302 MSD302 MSQ302 MTD302 MTQ302 MUD302 MUQ302 MVD302 MVQ302 MWD302 MWQ302 MXD302 MXQ302 MYD302 MYQ302 MZD302 MZQ302 NAD302 NAQ302 NBD302 NBQ302 NCD302 NCQ302 NDD302 NDQ302 NED302 NEQ302 NFD302 NFQ302 NGD302 NGQ302 NHD302 NHQ302 NID302 NIQ302 NJD302 NJQ302 NKD302 NKQ302 NLD302 NLQ302 NMD302 NMQ302 NND302 NNQ302 NOD302 NOQ302 NPD302 NPQ302 NQD302 NQQ302 NRD302 NRQ302 NSD302 NSQ302 NTD302 NTQ302 NUD302 NUQ302 NVD302 NVQ302 NWD302 NWQ302 NXD302 NXQ302 NYD302 NYQ302 NZD302 NZQ302 OAD302 OAQ302 OBD302 OBQ302 OCD302 OCQ302 ODD302 ODQ302 OED302 OEQ302 OFD302 OFQ302 OGD302 OGQ302 OHD302 OHQ302 OID302 OIQ302 OJD302 OJQ302 OKD302 OKQ302 OLD302 OLQ302 OMD302 OMQ302 OND302 ONQ302 OOD302 OOQ302 OPD302 OPQ302 OQD302 OQQ302 ORD302 ORQ302 OSD302 OSQ302 OTD302 OTQ302 OUD302 OUQ302 OVD302 OVQ302 OWD302 OWQ302 OXD302 OXQ302 OYD302 OYQ302 OZD302 OZQ302 PAD302 PAQ302 PBD302 PBQ302 PCD302 PCQ302 PDD302 PDQ302 PED302 PEQ302 PFD302 PFQ302 PGD302 PGQ302 PHD302 PHQ302 PID302 PIQ302 PJD302 PJQ302 PKD302 PKQ302 PLD302 PLQ302 PMD302 PMQ302 PND302 PNQ302 POD302 POQ302 PPD302 PPQ302 PQD302 PQQ302 PRD302 PRQ302 PSD302 PSQ302 PTD302 PTQ302 PUD302 PUQ302 PVD302 PVQ302 PWD302 PWQ302 PXD302 PXQ302 PYD302 PYQ302 PZD302 PZQ302 QAD302 QAQ302 QBD302 QBQ302 QCD302 QCQ302 QDD302 QDQ302 QED302 QEQ302 QFD302 QFQ302 QGD302 QGQ302 QHD302 QHQ302 QID302 QIQ302 QJD302 QJQ302 QKD302 QKQ302 QLD302 QLQ302 QMD302 QMQ302 QND302 QNQ302 QOD302 QOQ302 QPD302 QPQ302 QQD302 QQQ302 QRD302 QRQ302 QSD302 QSQ302 QTD302 QTQ302 QUD302 QUQ302 QVD302 QVQ302 QWD302 QWQ302 QXD302 QXQ302 QYD302 QYQ302 QZD302 QZQ302 RAD302 RAQ302 RBD302 RBQ302 RCD302 RCQ302 RDD302 RDQ302 RED302 REQ302 RFD302 RFQ302 RGD302 RGQ302 RHD302 RHQ302 RID302 RIQ302 RJD302 RJQ302 RKD302 RKQ302 RLD302 RLQ302 RMD302 RMQ302 RND302 RNQ302 ROD302 ROQ302 RPD302 RPQ302 RQD302 RQQ302 RRD302 RRQ302 RSD302 RSQ302 RTD302 RTQ302 RUD302 RUQ302 RVD302 RVQ302 RWD302 RWQ302 RXD302 RXQ302 RYD302 RYQ302 RZD302 RZQ302 SAD302 SAQ302 SBD302 SBQ302 SCD302 SCQ302 SDD302 SDQ302 SED302 SEQ302 SFD302 SFQ302 SGD302 SGQ302 SHD302 SHQ302 SID302 SIQ302 SJD302 SJQ302 SKD302 SKQ302 SLD302 SLQ302 SMD302 SMQ302 SND302 SNQ302 SOD302 SOQ302 SPD302 SPQ302 SQD302 SQQ302 SRD302 SRQ302 SSD302 SSQ302 STD302 STQ302 SUD302 SUQ302 SVD302 SVQ302 SWD302 SWQ302 SXD302 SXQ302 SYD302 SYQ302 SZD302 SZQ302 TAD302 TAQ302 TBD302 TBQ302 TCD302 TCQ302 TDD302 TDQ302 TED302 TEQ302 TFD302 TFQ302 TGD302 TGQ302 THD302 THQ302 TID302 TIQ302 TJD302 TJQ302 TKD302 TKQ302 TLD302 TLQ302 TMD302 TMQ302 TND302 TNQ302 TOD302 TOQ302 TPD302 TPQ302 TQD302 TQQ302 TRD302 TRQ302 TSD302 TSQ302 TTD302 TTQ302 TUD302 TUQ302 TVD302 TVQ302 TWD302 TWQ302 TXD302 TXQ302 TYD302 TYQ302 TZD302 TZQ302 UAD302 UAQ302 UBD302 UBQ302 UCD302 UCQ302 UDD302 UDQ302 UED302 UEQ302 UFD302 UFQ302 UGD302 UGQ302 UHD302 UHQ302 UID302 UIQ302 UJD302 UJQ302 UKD302 UKQ302 ULD302 ULQ302 UMD302 UMQ302 UND302 UNQ302 UOD302 UOQ302 UPD302 UPQ302 UQD302 UQQ302 URD302 URQ302 USD302 USQ302 UTD302 UTQ302 UUD302 UUQ302 UVD302 UVQ302 UWD302 UWQ302 UXD302 UXQ302 UYD302 UYQ302 UZD302 UZQ302 VAD302 VAQ302 VBD302 VBQ302 VCD302 VCQ302 VDD302 VDQ302 VED302 VEQ302 VFD302 VFQ302 VGD302 VGQ302 VHD302 VHQ302 VID302 VIQ302 VJD302 VJQ302 VKD302 VKQ302 VLD302 VLQ302 VMD302 VMQ302 VND302 VNQ302 VOD302 VOQ302 VPD302 VPQ302 VQD302 VQQ302 VRD302 VRQ302 VSD302 VSQ302 VTD302 VTQ302 VUD302 VUQ302 VVD302 VVQ302 VWD302 VWQ302 VXD302 VXQ302 VYD302 VYQ302 VZD302 VZQ302 WAD302 WAQ302 WBD302 WBQ302 WCD302 WCQ302 WDD302 WDQ302 WED302 WEQ302 WFD302 WFQ302 WGD302 WGQ302 WHD302 WHQ302 WID302 WIQ302 WJD302 WJQ302 WKD302 WKQ302 WLD302 WLQ302 WMD302 WMQ302 WND302 WNQ302 WOD302 WOQ302 WPD302 WPQ302 WQD302 WQQ302 WRD302 WRQ302 WSD302 WSQ302 WTD302 WTQ302 WUD302 WUQ302 WVD302 WVQ302 WWD302 WWQ302 WXD302 WXQ302 WYD302 WYQ302 WZD302 WZQ302 XAD302 XAQ302 XBD302 XBQ302 XCD302 XCQ302 XDD302 XDQ302 XED302">
    <cfRule type="expression" dxfId="75" priority="63">
      <formula>$I302-$H302 &gt; 0</formula>
    </cfRule>
  </conditionalFormatting>
  <conditionalFormatting sqref="K302 AA302 AN302 BA302 BN302 CA302 CS302 DF302 DS302 EF302 ES302 FF302 FS302 GF302 GS302 HF302 HS302 IF302 IS302 JF302 JS302 KF302 KS302 LF302 LS302 MF302 MS302 NF302 NS302 OF302 OS302 PF302 PS302 QF302 QS302 RF302 RS302 SF302 SS302 TF302 TS302 UF302 US302 VF302 VS302 WF302 WS302 XF302 XS302 YF302 YS302 ZF302 ZS302 AAF302 AAS302 ABF302 ABS302 ACF302 ACS302 ADF302 ADS302 AEF302 AES302 AFF302 AFS302 AGF302 AGS302 AHF302 AHS302 AIF302 AIS302 AJF302 AJS302 AKF302 AKS302 ALF302 ALS302 AMF302 AMS302 ANF302 ANS302 AOF302 AOS302 APF302 APS302 AQF302 AQS302 ARF302 ARS302 ASF302 ASS302 ATF302 ATS302 AUF302 AUS302 AVF302 AVS302 AWF302 AWS302 AXF302 AXS302 AYF302 AYS302 AZF302 AZS302 BAF302 BAS302 BBF302 BBS302 BCF302 BCS302 BDF302 BDS302 BEF302 BES302 BFF302 BFS302 BGF302 BGS302 BHF302 BHS302 BIF302 BIS302 BJF302 BJS302 BKF302 BKS302 BLF302 BLS302 BMF302 BMS302 BNF302 BNS302 BOF302 BOS302 BPF302 BPS302 BQF302 BQS302 BRF302 BRS302 BSF302 BSS302 BTF302 BTS302 BUF302 BUS302 BVF302 BVS302 BWF302 BWS302 BXF302 BXS302 BYF302 BYS302 BZF302 BZS302 CAF302 CAS302 CBF302 CBS302 CCF302 CCS302 CDF302 CDS302 CEF302 CES302 CFF302 CFS302 CGF302 CGS302 CHF302 CHS302 CIF302 CIS302 CJF302 CJS302 CKF302 CKS302 CLF302 CLS302 CMF302 CMS302 CNF302 CNS302 COF302 COS302 CPF302 CPS302 CQF302 CQS302 CRF302 CRS302 CSF302 CSS302 CTF302 CTS302 CUF302 CUS302 CVF302 CVS302 CWF302 CWS302 CXF302 CXS302 CYF302 CYS302 CZF302 CZS302 DAF302 DAS302 DBF302 DBS302 DCF302 DCS302 DDF302 DDS302 DEF302 DES302 DFF302 DFS302 DGF302 DGS302 DHF302 DHS302 DIF302 DIS302 DJF302 DJS302 DKF302 DKS302 DLF302 DLS302 DMF302 DMS302 DNF302 DNS302 DOF302 DOS302 DPF302 DPS302 DQF302 DQS302 DRF302 DRS302 DSF302 DSS302 DTF302 DTS302 DUF302 DUS302 DVF302 DVS302 DWF302 DWS302 DXF302 DXS302 DYF302 DYS302 DZF302 DZS302 EAF302 EAS302 EBF302 EBS302 ECF302 ECS302 EDF302 EDS302 EEF302 EES302 EFF302 EFS302 EGF302 EGS302 EHF302 EHS302 EIF302 EIS302 EJF302 EJS302 EKF302 EKS302 ELF302 ELS302 EMF302 EMS302 ENF302 ENS302 EOF302 EOS302 EPF302 EPS302 EQF302 EQS302 ERF302 ERS302 ESF302 ESS302 ETF302 ETS302 EUF302 EUS302 EVF302 EVS302 EWF302 EWS302 EXF302 EXS302 EYF302 EYS302 EZF302 EZS302 FAF302 FAS302 FBF302 FBS302 FCF302 FCS302 FDF302 FDS302 FEF302 FES302 FFF302 FFS302 FGF302 FGS302 FHF302 FHS302 FIF302 FIS302 FJF302 FJS302 FKF302 FKS302 FLF302 FLS302 FMF302 FMS302 FNF302 FNS302 FOF302 FOS302 FPF302 FPS302 FQF302 FQS302 FRF302 FRS302 FSF302 FSS302 FTF302 FTS302 FUF302 FUS302 FVF302 FVS302 FWF302 FWS302 FXF302 FXS302 FYF302 FYS302 FZF302 FZS302 GAF302 GAS302 GBF302 GBS302 GCF302 GCS302 GDF302 GDS302 GEF302 GES302 GFF302 GFS302 GGF302 GGS302 GHF302 GHS302 GIF302 GIS302 GJF302 GJS302 GKF302 GKS302 GLF302 GLS302 GMF302 GMS302 GNF302 GNS302 GOF302 GOS302 GPF302 GPS302 GQF302 GQS302 GRF302 GRS302 GSF302 GSS302 GTF302 GTS302 GUF302 GUS302 GVF302 GVS302 GWF302 GWS302 GXF302 GXS302 GYF302 GYS302 GZF302 GZS302 HAF302 HAS302 HBF302 HBS302 HCF302 HCS302 HDF302 HDS302 HEF302 HES302 HFF302 HFS302 HGF302 HGS302 HHF302 HHS302 HIF302 HIS302 HJF302 HJS302 HKF302 HKS302 HLF302 HLS302 HMF302 HMS302 HNF302 HNS302 HOF302 HOS302 HPF302 HPS302 HQF302 HQS302 HRF302 HRS302 HSF302 HSS302 HTF302 HTS302 HUF302 HUS302 HVF302 HVS302 HWF302 HWS302 HXF302 HXS302 HYF302 HYS302 HZF302 HZS302 IAF302 IAS302 IBF302 IBS302 ICF302 ICS302 IDF302 IDS302 IEF302 IES302 IFF302 IFS302 IGF302 IGS302 IHF302 IHS302 IIF302 IIS302 IJF302 IJS302 IKF302 IKS302 ILF302 ILS302 IMF302 IMS302 INF302 INS302 IOF302 IOS302 IPF302 IPS302 IQF302 IQS302 IRF302 IRS302 ISF302 ISS302 ITF302 ITS302 IUF302 IUS302 IVF302 IVS302 IWF302 IWS302 IXF302 IXS302 IYF302 IYS302 IZF302 IZS302 JAF302 JAS302 JBF302 JBS302 JCF302 JCS302 JDF302 JDS302 JEF302 JES302 JFF302 JFS302 JGF302 JGS302 JHF302 JHS302 JIF302 JIS302 JJF302 JJS302 JKF302 JKS302 JLF302 JLS302 JMF302 JMS302 JNF302 JNS302 JOF302 JOS302 JPF302 JPS302 JQF302 JQS302 JRF302 JRS302 JSF302 JSS302 JTF302 JTS302 JUF302 JUS302 JVF302 JVS302 JWF302 JWS302 JXF302 JXS302 JYF302 JYS302 JZF302 JZS302 KAF302 KAS302 KBF302 KBS302 KCF302 KCS302 KDF302 KDS302 KEF302 KES302 KFF302 KFS302 KGF302 KGS302 KHF302 KHS302 KIF302 KIS302 KJF302 KJS302 KKF302 KKS302 KLF302 KLS302 KMF302 KMS302 KNF302 KNS302 KOF302 KOS302 KPF302 KPS302 KQF302 KQS302 KRF302 KRS302 KSF302 KSS302 KTF302 KTS302 KUF302 KUS302 KVF302 KVS302 KWF302 KWS302 KXF302 KXS302 KYF302 KYS302 KZF302 KZS302 LAF302 LAS302 LBF302 LBS302 LCF302 LCS302 LDF302 LDS302 LEF302 LES302 LFF302 LFS302 LGF302 LGS302 LHF302 LHS302 LIF302 LIS302 LJF302 LJS302 LKF302 LKS302 LLF302 LLS302 LMF302 LMS302 LNF302 LNS302 LOF302 LOS302 LPF302 LPS302 LQF302 LQS302 LRF302 LRS302 LSF302 LSS302 LTF302 LTS302 LUF302 LUS302 LVF302 LVS302 LWF302 LWS302 LXF302 LXS302 LYF302 LYS302 LZF302 LZS302 MAF302 MAS302 MBF302 MBS302 MCF302 MCS302 MDF302 MDS302 MEF302 MES302 MFF302 MFS302 MGF302 MGS302 MHF302 MHS302 MIF302 MIS302 MJF302 MJS302 MKF302 MKS302 MLF302 MLS302 MMF302 MMS302 MNF302 MNS302 MOF302 MOS302 MPF302 MPS302 MQF302 MQS302 MRF302 MRS302 MSF302 MSS302 MTF302 MTS302 MUF302 MUS302 MVF302 MVS302 MWF302 MWS302 MXF302 MXS302 MYF302 MYS302 MZF302 MZS302 NAF302 NAS302 NBF302 NBS302 NCF302 NCS302 NDF302 NDS302 NEF302 NES302 NFF302 NFS302 NGF302 NGS302 NHF302 NHS302 NIF302 NIS302 NJF302 NJS302 NKF302 NKS302 NLF302 NLS302 NMF302 NMS302 NNF302 NNS302 NOF302 NOS302 NPF302 NPS302 NQF302 NQS302 NRF302 NRS302 NSF302 NSS302 NTF302 NTS302 NUF302 NUS302 NVF302 NVS302 NWF302 NWS302 NXF302 NXS302 NYF302 NYS302 NZF302 NZS302 OAF302 OAS302 OBF302 OBS302 OCF302 OCS302 ODF302 ODS302 OEF302 OES302 OFF302 OFS302 OGF302 OGS302 OHF302 OHS302 OIF302 OIS302 OJF302 OJS302 OKF302 OKS302 OLF302 OLS302 OMF302 OMS302 ONF302 ONS302 OOF302 OOS302 OPF302 OPS302 OQF302 OQS302 ORF302 ORS302 OSF302 OSS302 OTF302 OTS302 OUF302 OUS302 OVF302 OVS302 OWF302 OWS302 OXF302 OXS302 OYF302 OYS302 OZF302 OZS302 PAF302 PAS302 PBF302 PBS302 PCF302 PCS302 PDF302 PDS302 PEF302 PES302 PFF302 PFS302 PGF302 PGS302 PHF302 PHS302 PIF302 PIS302 PJF302 PJS302 PKF302 PKS302 PLF302 PLS302 PMF302 PMS302 PNF302 PNS302 POF302 POS302 PPF302 PPS302 PQF302 PQS302 PRF302 PRS302 PSF302 PSS302 PTF302 PTS302 PUF302 PUS302 PVF302 PVS302 PWF302 PWS302 PXF302 PXS302 PYF302 PYS302 PZF302 PZS302 QAF302 QAS302 QBF302 QBS302 QCF302 QCS302 QDF302 QDS302 QEF302 QES302 QFF302 QFS302 QGF302 QGS302 QHF302 QHS302 QIF302 QIS302 QJF302 QJS302 QKF302 QKS302 QLF302 QLS302 QMF302 QMS302 QNF302 QNS302 QOF302 QOS302 QPF302 QPS302 QQF302 QQS302 QRF302 QRS302 QSF302 QSS302 QTF302 QTS302 QUF302 QUS302 QVF302 QVS302 QWF302 QWS302 QXF302 QXS302 QYF302 QYS302 QZF302 QZS302 RAF302 RAS302 RBF302 RBS302 RCF302 RCS302 RDF302 RDS302 REF302 RES302 RFF302 RFS302 RGF302 RGS302 RHF302 RHS302 RIF302 RIS302 RJF302 RJS302 RKF302 RKS302 RLF302 RLS302 RMF302 RMS302 RNF302 RNS302 ROF302 ROS302 RPF302 RPS302 RQF302 RQS302 RRF302 RRS302 RSF302 RSS302 RTF302 RTS302 RUF302 RUS302 RVF302 RVS302 RWF302 RWS302 RXF302 RXS302 RYF302 RYS302 RZF302 RZS302 SAF302 SAS302 SBF302 SBS302 SCF302 SCS302 SDF302 SDS302 SEF302 SES302 SFF302 SFS302 SGF302 SGS302 SHF302 SHS302 SIF302 SIS302 SJF302 SJS302 SKF302 SKS302 SLF302 SLS302 SMF302 SMS302 SNF302 SNS302 SOF302 SOS302 SPF302 SPS302 SQF302 SQS302 SRF302 SRS302 SSF302 SSS302 STF302 STS302 SUF302 SUS302 SVF302 SVS302 SWF302 SWS302 SXF302 SXS302 SYF302 SYS302 SZF302 SZS302 TAF302 TAS302 TBF302 TBS302 TCF302 TCS302 TDF302 TDS302 TEF302 TES302 TFF302 TFS302 TGF302 TGS302 THF302 THS302 TIF302 TIS302 TJF302 TJS302 TKF302 TKS302 TLF302 TLS302 TMF302 TMS302 TNF302 TNS302 TOF302 TOS302 TPF302 TPS302 TQF302 TQS302 TRF302 TRS302 TSF302 TSS302 TTF302 TTS302 TUF302 TUS302 TVF302 TVS302 TWF302 TWS302 TXF302 TXS302 TYF302 TYS302 TZF302 TZS302 UAF302 UAS302 UBF302 UBS302 UCF302 UCS302 UDF302 UDS302 UEF302 UES302 UFF302 UFS302 UGF302 UGS302 UHF302 UHS302 UIF302 UIS302 UJF302 UJS302 UKF302 UKS302 ULF302 ULS302 UMF302 UMS302 UNF302 UNS302 UOF302 UOS302 UPF302 UPS302 UQF302 UQS302 URF302 URS302 USF302 USS302 UTF302 UTS302 UUF302 UUS302 UVF302 UVS302 UWF302 UWS302 UXF302 UXS302 UYF302 UYS302 UZF302 UZS302 VAF302 VAS302 VBF302 VBS302 VCF302 VCS302 VDF302 VDS302 VEF302 VES302 VFF302 VFS302 VGF302 VGS302 VHF302 VHS302 VIF302 VIS302 VJF302 VJS302 VKF302 VKS302 VLF302 VLS302 VMF302 VMS302 VNF302 VNS302 VOF302 VOS302 VPF302 VPS302 VQF302 VQS302 VRF302 VRS302 VSF302 VSS302 VTF302 VTS302 VUF302 VUS302 VVF302 VVS302 VWF302 VWS302 VXF302 VXS302 VYF302 VYS302 VZF302 VZS302 WAF302 WAS302 WBF302 WBS302 WCF302 WCS302 WDF302 WDS302 WEF302 WES302 WFF302 WFS302 WGF302 WGS302 WHF302 WHS302 WIF302 WIS302 WJF302 WJS302 WKF302 WKS302 WLF302 WLS302 WMF302 WMS302 WNF302 WNS302 WOF302 WOS302 WPF302 WPS302 WQF302 WQS302 WRF302 WRS302 WSF302 WSS302 WTF302 WTS302 WUF302 WUS302 WVF302 WVS302 WWF302 WWS302 WXF302 WXS302 WYF302 WYS302 WZF302 WZS302 XAF302 XAS302 XBF302 XBS302 XCF302 XCS302 XDF302 XDS302 XEF302">
    <cfRule type="expression" dxfId="74" priority="62">
      <formula>$M302=1</formula>
    </cfRule>
  </conditionalFormatting>
  <conditionalFormatting sqref="M422">
    <cfRule type="expression" dxfId="73" priority="31">
      <formula>$C422="D"</formula>
    </cfRule>
  </conditionalFormatting>
  <conditionalFormatting sqref="I300">
    <cfRule type="expression" dxfId="72" priority="30">
      <formula>$I300-$H300 &gt; 0</formula>
    </cfRule>
  </conditionalFormatting>
  <conditionalFormatting sqref="K459:L459">
    <cfRule type="expression" dxfId="71" priority="61">
      <formula>$C459="D"</formula>
    </cfRule>
  </conditionalFormatting>
  <conditionalFormatting sqref="K459">
    <cfRule type="expression" dxfId="70" priority="60">
      <formula>$M459=1</formula>
    </cfRule>
  </conditionalFormatting>
  <conditionalFormatting sqref="L324">
    <cfRule type="expression" dxfId="69" priority="59">
      <formula>$C324="D"</formula>
    </cfRule>
  </conditionalFormatting>
  <conditionalFormatting sqref="M421">
    <cfRule type="expression" dxfId="68" priority="41">
      <formula>$C421="D"</formula>
    </cfRule>
  </conditionalFormatting>
  <conditionalFormatting sqref="N152:CH237 N308:CH335 N239:CH306 P336:CH337 N3:CH149 N338:CH421">
    <cfRule type="expression" dxfId="67" priority="54">
      <formula>"0'0"</formula>
    </cfRule>
    <cfRule type="expression" dxfId="66" priority="55">
      <formula>$M3=1</formula>
    </cfRule>
    <cfRule type="cellIs" dxfId="65" priority="56" operator="equal">
      <formula>0</formula>
    </cfRule>
    <cfRule type="cellIs" dxfId="64" priority="57" operator="equal">
      <formula>-1</formula>
    </cfRule>
    <cfRule type="cellIs" dxfId="63" priority="58" operator="equal">
      <formula>1</formula>
    </cfRule>
  </conditionalFormatting>
  <conditionalFormatting sqref="N307:Q307 S307:CH307 N423:CH481">
    <cfRule type="expression" dxfId="62" priority="75">
      <formula>"0'0"</formula>
    </cfRule>
    <cfRule type="expression" dxfId="61" priority="77">
      <formula>$M307=1</formula>
    </cfRule>
    <cfRule type="cellIs" dxfId="60" priority="80" operator="equal">
      <formula>0</formula>
    </cfRule>
    <cfRule type="cellIs" dxfId="59" priority="81" operator="equal">
      <formula>-1</formula>
    </cfRule>
    <cfRule type="cellIs" dxfId="58" priority="82" operator="equal">
      <formula>1</formula>
    </cfRule>
  </conditionalFormatting>
  <conditionalFormatting sqref="R307">
    <cfRule type="expression" dxfId="57" priority="49">
      <formula>"0'0"</formula>
    </cfRule>
    <cfRule type="expression" dxfId="56" priority="50">
      <formula>$M307=1</formula>
    </cfRule>
    <cfRule type="cellIs" dxfId="55" priority="51" operator="equal">
      <formula>0</formula>
    </cfRule>
    <cfRule type="cellIs" dxfId="54" priority="52" operator="equal">
      <formula>-1</formula>
    </cfRule>
    <cfRule type="cellIs" dxfId="53" priority="53" operator="equal">
      <formula>1</formula>
    </cfRule>
  </conditionalFormatting>
  <conditionalFormatting sqref="K420:L420">
    <cfRule type="expression" dxfId="52" priority="48">
      <formula>$C420="D"</formula>
    </cfRule>
  </conditionalFormatting>
  <conditionalFormatting sqref="I420">
    <cfRule type="expression" dxfId="51" priority="47">
      <formula>$I420-$H420 &gt; 0</formula>
    </cfRule>
  </conditionalFormatting>
  <conditionalFormatting sqref="K420">
    <cfRule type="expression" dxfId="50" priority="46">
      <formula>$M420=1</formula>
    </cfRule>
  </conditionalFormatting>
  <conditionalFormatting sqref="M420">
    <cfRule type="expression" dxfId="49" priority="45">
      <formula>$C420="D"</formula>
    </cfRule>
  </conditionalFormatting>
  <conditionalFormatting sqref="K421:L421">
    <cfRule type="expression" dxfId="48" priority="44">
      <formula>$C421="D"</formula>
    </cfRule>
  </conditionalFormatting>
  <conditionalFormatting sqref="I421">
    <cfRule type="expression" dxfId="47" priority="43">
      <formula>$I421-$H421 &gt; 0</formula>
    </cfRule>
  </conditionalFormatting>
  <conditionalFormatting sqref="K421">
    <cfRule type="expression" dxfId="46" priority="42">
      <formula>$M421=1</formula>
    </cfRule>
  </conditionalFormatting>
  <conditionalFormatting sqref="K301">
    <cfRule type="expression" dxfId="45" priority="27">
      <formula>$M301=1</formula>
    </cfRule>
  </conditionalFormatting>
  <conditionalFormatting sqref="J422:K422">
    <cfRule type="expression" dxfId="44" priority="37">
      <formula>$C422="D"</formula>
    </cfRule>
  </conditionalFormatting>
  <conditionalFormatting sqref="H422">
    <cfRule type="expression" dxfId="43" priority="36">
      <formula>$I422-$H422 &gt; 0</formula>
    </cfRule>
  </conditionalFormatting>
  <conditionalFormatting sqref="J422">
    <cfRule type="expression" dxfId="42" priority="34">
      <formula>$M422=1</formula>
    </cfRule>
  </conditionalFormatting>
  <conditionalFormatting sqref="L422">
    <cfRule type="expression" dxfId="41" priority="32">
      <formula>$C422="D"</formula>
    </cfRule>
  </conditionalFormatting>
  <conditionalFormatting sqref="N422:CG422">
    <cfRule type="expression" dxfId="40" priority="33">
      <formula>"0'0"</formula>
    </cfRule>
    <cfRule type="expression" dxfId="39" priority="35">
      <formula>$M422=1</formula>
    </cfRule>
    <cfRule type="cellIs" dxfId="38" priority="38" operator="equal">
      <formula>0</formula>
    </cfRule>
    <cfRule type="cellIs" dxfId="37" priority="39" operator="equal">
      <formula>-1</formula>
    </cfRule>
    <cfRule type="cellIs" dxfId="36" priority="40" operator="equal">
      <formula>1</formula>
    </cfRule>
  </conditionalFormatting>
  <conditionalFormatting sqref="K301:L301">
    <cfRule type="expression" dxfId="35" priority="29">
      <formula>$C301="D"</formula>
    </cfRule>
  </conditionalFormatting>
  <conditionalFormatting sqref="I301">
    <cfRule type="expression" dxfId="34" priority="28">
      <formula>$I301-$H301 &gt; 0</formula>
    </cfRule>
  </conditionalFormatting>
  <conditionalFormatting sqref="K238">
    <cfRule type="expression" dxfId="33" priority="19">
      <formula>$M238=1</formula>
    </cfRule>
  </conditionalFormatting>
  <conditionalFormatting sqref="I238">
    <cfRule type="expression" dxfId="32" priority="23">
      <formula>$I238-$H238 &gt; 0</formula>
    </cfRule>
  </conditionalFormatting>
  <conditionalFormatting sqref="N238:CH238">
    <cfRule type="expression" dxfId="31" priority="21">
      <formula>"0'0"</formula>
    </cfRule>
    <cfRule type="expression" dxfId="30" priority="22">
      <formula>$M238=1</formula>
    </cfRule>
    <cfRule type="cellIs" dxfId="29" priority="24" operator="equal">
      <formula>0</formula>
    </cfRule>
    <cfRule type="cellIs" dxfId="28" priority="25" operator="equal">
      <formula>-1</formula>
    </cfRule>
    <cfRule type="cellIs" dxfId="27" priority="26" operator="equal">
      <formula>1</formula>
    </cfRule>
  </conditionalFormatting>
  <conditionalFormatting sqref="K238:L238">
    <cfRule type="expression" dxfId="26" priority="20">
      <formula>$C238="D"</formula>
    </cfRule>
  </conditionalFormatting>
  <conditionalFormatting sqref="K150:L151">
    <cfRule type="expression" dxfId="25" priority="18">
      <formula>$C150="D"</formula>
    </cfRule>
  </conditionalFormatting>
  <conditionalFormatting sqref="I150:I151">
    <cfRule type="expression" dxfId="24" priority="17">
      <formula>$I150-$H150 &gt; 0</formula>
    </cfRule>
  </conditionalFormatting>
  <conditionalFormatting sqref="K150:K151">
    <cfRule type="expression" dxfId="23" priority="16">
      <formula>$M150=1</formula>
    </cfRule>
  </conditionalFormatting>
  <conditionalFormatting sqref="N150:CH151">
    <cfRule type="expression" dxfId="22" priority="11">
      <formula>"0'0"</formula>
    </cfRule>
    <cfRule type="expression" dxfId="21" priority="12">
      <formula>$M150=1</formula>
    </cfRule>
    <cfRule type="cellIs" dxfId="20" priority="13" operator="equal">
      <formula>0</formula>
    </cfRule>
    <cfRule type="cellIs" dxfId="19" priority="14" operator="equal">
      <formula>-1</formula>
    </cfRule>
    <cfRule type="cellIs" dxfId="18" priority="15" operator="equal">
      <formula>1</formula>
    </cfRule>
  </conditionalFormatting>
  <conditionalFormatting sqref="K486">
    <cfRule type="expression" dxfId="17" priority="10">
      <formula>$M486=1</formula>
    </cfRule>
  </conditionalFormatting>
  <conditionalFormatting sqref="N486:CH486">
    <cfRule type="expression" dxfId="16" priority="5">
      <formula>"0'0"</formula>
    </cfRule>
    <cfRule type="expression" dxfId="15" priority="6">
      <formula>$M486=1</formula>
    </cfRule>
    <cfRule type="cellIs" dxfId="14" priority="7" operator="equal">
      <formula>0</formula>
    </cfRule>
    <cfRule type="cellIs" dxfId="13" priority="8" operator="equal">
      <formula>-1</formula>
    </cfRule>
    <cfRule type="cellIs" dxfId="12" priority="9" operator="equal">
      <formula>1</formula>
    </cfRule>
  </conditionalFormatting>
  <conditionalFormatting sqref="I131">
    <cfRule type="expression" dxfId="11" priority="3">
      <formula>$I131-$H131 &gt; 0</formula>
    </cfRule>
  </conditionalFormatting>
  <conditionalFormatting sqref="I400:I402">
    <cfRule type="expression" dxfId="10" priority="1">
      <formula>$I400-$H400 &gt; 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Comptes</vt:lpstr>
      <vt:lpstr>Ass.Génrales-OdJ+CR</vt:lpstr>
      <vt:lpstr>Bips&amp;Badges</vt:lpstr>
      <vt:lpstr>Répart.Tantièmes2019(1)</vt:lpstr>
      <vt:lpstr>Répart.Tantièmes2019(2)</vt:lpstr>
      <vt:lpstr>Répart.Tantièmes2021(1)</vt:lpstr>
      <vt:lpstr>Répart.Tantièmes2021(2)</vt:lpstr>
      <vt:lpstr>Comptes!Zone_d_impression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Thierry</dc:creator>
  <cp:lastModifiedBy>Thierry</cp:lastModifiedBy>
  <dcterms:created xsi:type="dcterms:W3CDTF">2020-11-05T16:57:14Z</dcterms:created>
  <dcterms:modified xsi:type="dcterms:W3CDTF">2021-11-02T13:47:34Z</dcterms:modified>
</cp:coreProperties>
</file>