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8800" windowHeight="12435"/>
  </bookViews>
  <sheets>
    <sheet name="MARS 2021" sheetId="33" r:id="rId1"/>
    <sheet name="DATE REF ET JOURS FERIES" sheetId="32" r:id="rId2"/>
  </sheets>
  <externalReferences>
    <externalReference r:id="rId3"/>
  </externalReferences>
  <definedNames>
    <definedName name="fériés">'DATE REF ET JOURS FERIES'!$B$1:$B$14</definedName>
    <definedName name="mois" localSheetId="0">'DATE REF ET JOURS FERIES'!#REF!</definedName>
    <definedName name="mois">'DATE REF ET JOURS FERIES'!#REF!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33" l="1"/>
  <c r="Q15" i="33"/>
  <c r="Q14" i="33"/>
  <c r="G1" i="33" l="1"/>
  <c r="Q36" i="33" l="1"/>
  <c r="Q10" i="33"/>
  <c r="A4" i="33"/>
  <c r="A8" i="33"/>
  <c r="B8" i="33" s="1"/>
  <c r="R17" i="33" l="1"/>
  <c r="G8" i="33"/>
  <c r="K8" i="33" s="1"/>
  <c r="A9" i="33"/>
  <c r="B9" i="33" s="1"/>
  <c r="C8" i="33"/>
  <c r="H8" i="33" l="1"/>
  <c r="I8" i="33" s="1"/>
  <c r="J8" i="33"/>
  <c r="G9" i="33"/>
  <c r="K9" i="33" s="1"/>
  <c r="C9" i="33"/>
  <c r="A10" i="33"/>
  <c r="B10" i="33" s="1"/>
  <c r="E1" i="32"/>
  <c r="B1" i="32" s="1"/>
  <c r="H9" i="33" l="1"/>
  <c r="I9" i="33" s="1"/>
  <c r="J9" i="33"/>
  <c r="G10" i="33"/>
  <c r="J10" i="33" s="1"/>
  <c r="A11" i="33"/>
  <c r="B11" i="33" s="1"/>
  <c r="C10" i="33"/>
  <c r="B14" i="32"/>
  <c r="B11" i="32"/>
  <c r="B10" i="32"/>
  <c r="B6" i="32"/>
  <c r="B12" i="32"/>
  <c r="B2" i="32"/>
  <c r="B8" i="32" s="1"/>
  <c r="B5" i="32"/>
  <c r="B9" i="32"/>
  <c r="B13" i="32"/>
  <c r="H10" i="33" l="1"/>
  <c r="K10" i="33"/>
  <c r="A12" i="33"/>
  <c r="B12" i="33" s="1"/>
  <c r="G11" i="33"/>
  <c r="C11" i="33"/>
  <c r="B3" i="32"/>
  <c r="B7" i="32"/>
  <c r="B4" i="32"/>
  <c r="I10" i="33" l="1"/>
  <c r="G12" i="33"/>
  <c r="C12" i="33"/>
  <c r="A13" i="33"/>
  <c r="B13" i="33" s="1"/>
  <c r="K11" i="33"/>
  <c r="H11" i="33"/>
  <c r="I11" i="33" s="1"/>
  <c r="J11" i="33"/>
  <c r="G13" i="33" l="1"/>
  <c r="K13" i="33" s="1"/>
  <c r="A14" i="33"/>
  <c r="B14" i="33" s="1"/>
  <c r="C13" i="33"/>
  <c r="H12" i="33"/>
  <c r="I12" i="33" s="1"/>
  <c r="J12" i="33"/>
  <c r="K12" i="33"/>
  <c r="H13" i="33"/>
  <c r="I13" i="33" s="1"/>
  <c r="J13" i="33"/>
  <c r="G14" i="33"/>
  <c r="J14" i="33" s="1"/>
  <c r="A15" i="33"/>
  <c r="B15" i="33" s="1"/>
  <c r="C14" i="33"/>
  <c r="D8" i="33" l="1"/>
  <c r="M8" i="33"/>
  <c r="K14" i="33"/>
  <c r="H14" i="33"/>
  <c r="I14" i="33" s="1"/>
  <c r="G15" i="33"/>
  <c r="J15" i="33" s="1"/>
  <c r="A16" i="33"/>
  <c r="B16" i="33" s="1"/>
  <c r="C15" i="33"/>
  <c r="H15" i="33" l="1"/>
  <c r="I15" i="33" s="1"/>
  <c r="K15" i="33"/>
  <c r="G16" i="33"/>
  <c r="J16" i="33" s="1"/>
  <c r="A17" i="33"/>
  <c r="B17" i="33" s="1"/>
  <c r="C16" i="33"/>
  <c r="H16" i="33" l="1"/>
  <c r="I16" i="33" s="1"/>
  <c r="K16" i="33"/>
  <c r="G17" i="33"/>
  <c r="K17" i="33" s="1"/>
  <c r="A18" i="33"/>
  <c r="B18" i="33" s="1"/>
  <c r="C17" i="33"/>
  <c r="H17" i="33" l="1"/>
  <c r="I17" i="33" s="1"/>
  <c r="J17" i="33"/>
  <c r="G18" i="33"/>
  <c r="J18" i="33" s="1"/>
  <c r="A19" i="33"/>
  <c r="B19" i="33" s="1"/>
  <c r="C18" i="33"/>
  <c r="H18" i="33" l="1"/>
  <c r="I18" i="33" s="1"/>
  <c r="K18" i="33"/>
  <c r="G19" i="33"/>
  <c r="K19" i="33" s="1"/>
  <c r="A20" i="33"/>
  <c r="B20" i="33" s="1"/>
  <c r="C19" i="33"/>
  <c r="H19" i="33" l="1"/>
  <c r="I19" i="33" s="1"/>
  <c r="J19" i="33"/>
  <c r="G20" i="33"/>
  <c r="K20" i="33" s="1"/>
  <c r="A21" i="33"/>
  <c r="B21" i="33" s="1"/>
  <c r="C20" i="33"/>
  <c r="H20" i="33" l="1"/>
  <c r="I20" i="33" s="1"/>
  <c r="J20" i="33"/>
  <c r="G21" i="33"/>
  <c r="M15" i="33" s="1"/>
  <c r="A22" i="33"/>
  <c r="B22" i="33" s="1"/>
  <c r="C21" i="33"/>
  <c r="D15" i="33" s="1"/>
  <c r="H21" i="33" l="1"/>
  <c r="I21" i="33" s="1"/>
  <c r="J21" i="33"/>
  <c r="G22" i="33"/>
  <c r="K21" i="33"/>
  <c r="A23" i="33"/>
  <c r="B23" i="33" s="1"/>
  <c r="C22" i="33"/>
  <c r="K22" i="33" l="1"/>
  <c r="J22" i="33"/>
  <c r="G23" i="33"/>
  <c r="J23" i="33" s="1"/>
  <c r="H22" i="33"/>
  <c r="I22" i="33" s="1"/>
  <c r="C23" i="33"/>
  <c r="A24" i="33"/>
  <c r="B24" i="33" s="1"/>
  <c r="H23" i="33" l="1"/>
  <c r="I23" i="33" s="1"/>
  <c r="K23" i="33"/>
  <c r="G24" i="33"/>
  <c r="J24" i="33" s="1"/>
  <c r="A25" i="33"/>
  <c r="B25" i="33" s="1"/>
  <c r="C24" i="33"/>
  <c r="H24" i="33" l="1"/>
  <c r="I24" i="33" s="1"/>
  <c r="K24" i="33"/>
  <c r="G25" i="33"/>
  <c r="A26" i="33"/>
  <c r="B26" i="33" s="1"/>
  <c r="C25" i="33"/>
  <c r="H25" i="33" l="1"/>
  <c r="I25" i="33" s="1"/>
  <c r="J25" i="33"/>
  <c r="K25" i="33"/>
  <c r="G26" i="33"/>
  <c r="J26" i="33" s="1"/>
  <c r="C26" i="33"/>
  <c r="A27" i="33"/>
  <c r="B27" i="33" s="1"/>
  <c r="H26" i="33" l="1"/>
  <c r="I26" i="33" s="1"/>
  <c r="K26" i="33"/>
  <c r="G27" i="33"/>
  <c r="J27" i="33" s="1"/>
  <c r="A28" i="33"/>
  <c r="B28" i="33" s="1"/>
  <c r="C27" i="33"/>
  <c r="H27" i="33" l="1"/>
  <c r="I27" i="33" s="1"/>
  <c r="K27" i="33"/>
  <c r="G28" i="33"/>
  <c r="M22" i="33" s="1"/>
  <c r="A29" i="33"/>
  <c r="B29" i="33" s="1"/>
  <c r="C28" i="33"/>
  <c r="D22" i="33" s="1"/>
  <c r="J28" i="33" l="1"/>
  <c r="H28" i="33"/>
  <c r="I28" i="33" s="1"/>
  <c r="K28" i="33"/>
  <c r="G29" i="33"/>
  <c r="K29" i="33" s="1"/>
  <c r="A30" i="33"/>
  <c r="B30" i="33" s="1"/>
  <c r="C29" i="33"/>
  <c r="J29" i="33" l="1"/>
  <c r="H29" i="33"/>
  <c r="I29" i="33" s="1"/>
  <c r="G30" i="33"/>
  <c r="A31" i="33"/>
  <c r="B31" i="33" s="1"/>
  <c r="C30" i="33"/>
  <c r="K30" i="33" l="1"/>
  <c r="H30" i="33"/>
  <c r="I30" i="33" s="1"/>
  <c r="J30" i="33"/>
  <c r="G31" i="33"/>
  <c r="K31" i="33" s="1"/>
  <c r="A32" i="33"/>
  <c r="B32" i="33" s="1"/>
  <c r="C31" i="33"/>
  <c r="H31" i="33" l="1"/>
  <c r="I31" i="33" s="1"/>
  <c r="J31" i="33"/>
  <c r="G32" i="33"/>
  <c r="K32" i="33" s="1"/>
  <c r="C32" i="33"/>
  <c r="A33" i="33"/>
  <c r="B33" i="33" s="1"/>
  <c r="J32" i="33" l="1"/>
  <c r="H32" i="33"/>
  <c r="I32" i="33" s="1"/>
  <c r="G33" i="33"/>
  <c r="J33" i="33" s="1"/>
  <c r="A34" i="33"/>
  <c r="B34" i="33" s="1"/>
  <c r="C33" i="33"/>
  <c r="K33" i="33" l="1"/>
  <c r="H33" i="33"/>
  <c r="I33" i="33" s="1"/>
  <c r="G34" i="33"/>
  <c r="K34" i="33" s="1"/>
  <c r="A35" i="33"/>
  <c r="B35" i="33" s="1"/>
  <c r="C34" i="33"/>
  <c r="J34" i="33" l="1"/>
  <c r="H34" i="33"/>
  <c r="I34" i="33" s="1"/>
  <c r="G35" i="33"/>
  <c r="M29" i="33" s="1"/>
  <c r="A36" i="33"/>
  <c r="B36" i="33" s="1"/>
  <c r="C35" i="33"/>
  <c r="D29" i="33" s="1"/>
  <c r="K35" i="33" l="1"/>
  <c r="H35" i="33"/>
  <c r="I35" i="33" s="1"/>
  <c r="J35" i="33"/>
  <c r="G36" i="33"/>
  <c r="H36" i="33" s="1"/>
  <c r="I36" i="33" s="1"/>
  <c r="C36" i="33"/>
  <c r="A37" i="33"/>
  <c r="B37" i="33" s="1"/>
  <c r="K36" i="33" l="1"/>
  <c r="J36" i="33"/>
  <c r="G37" i="33"/>
  <c r="A38" i="33"/>
  <c r="B38" i="33" s="1"/>
  <c r="C37" i="33"/>
  <c r="H37" i="33" l="1"/>
  <c r="I37" i="33" s="1"/>
  <c r="J37" i="33"/>
  <c r="K37" i="33"/>
  <c r="G38" i="33"/>
  <c r="K38" i="33" s="1"/>
  <c r="C38" i="33"/>
  <c r="A39" i="33"/>
  <c r="B39" i="33" s="1"/>
  <c r="H38" i="33" l="1"/>
  <c r="I38" i="33" s="1"/>
  <c r="J38" i="33"/>
  <c r="G39" i="33"/>
  <c r="H39" i="33" s="1"/>
  <c r="I39" i="33" s="1"/>
  <c r="C39" i="33"/>
  <c r="A40" i="33"/>
  <c r="B40" i="33" s="1"/>
  <c r="K39" i="33" l="1"/>
  <c r="J39" i="33"/>
  <c r="G40" i="33"/>
  <c r="H40" i="33" s="1"/>
  <c r="I40" i="33" s="1"/>
  <c r="A41" i="33"/>
  <c r="B41" i="33" s="1"/>
  <c r="C40" i="33"/>
  <c r="K40" i="33" l="1"/>
  <c r="J40" i="33"/>
  <c r="G41" i="33"/>
  <c r="K41" i="33" s="1"/>
  <c r="A42" i="33"/>
  <c r="B42" i="33" s="1"/>
  <c r="C41" i="33"/>
  <c r="H41" i="33" l="1"/>
  <c r="I41" i="33" s="1"/>
  <c r="J41" i="33"/>
  <c r="G42" i="33"/>
  <c r="M36" i="33" s="1"/>
  <c r="A43" i="33"/>
  <c r="B43" i="33" s="1"/>
  <c r="C42" i="33"/>
  <c r="D36" i="33" s="1"/>
  <c r="D7" i="33" s="1"/>
  <c r="Q8" i="33" s="1"/>
  <c r="H42" i="33" l="1"/>
  <c r="I42" i="33" s="1"/>
  <c r="J42" i="33"/>
  <c r="K42" i="33"/>
  <c r="G43" i="33"/>
  <c r="C43" i="33"/>
  <c r="A44" i="33"/>
  <c r="B44" i="33" s="1"/>
  <c r="R8" i="33"/>
  <c r="K43" i="33" l="1"/>
  <c r="H43" i="33"/>
  <c r="I43" i="33" s="1"/>
  <c r="J43" i="33"/>
  <c r="G44" i="33"/>
  <c r="H44" i="33" s="1"/>
  <c r="I44" i="33" s="1"/>
  <c r="A45" i="33"/>
  <c r="B45" i="33" s="1"/>
  <c r="C44" i="33"/>
  <c r="K44" i="33" l="1"/>
  <c r="J44" i="33"/>
  <c r="G45" i="33"/>
  <c r="C45" i="33"/>
  <c r="A46" i="33"/>
  <c r="B46" i="33" s="1"/>
  <c r="H45" i="33" l="1"/>
  <c r="I45" i="33" s="1"/>
  <c r="J45" i="33"/>
  <c r="K45" i="33"/>
  <c r="G46" i="33"/>
  <c r="K46" i="33" s="1"/>
  <c r="A47" i="33"/>
  <c r="B47" i="33" s="1"/>
  <c r="C46" i="33"/>
  <c r="H46" i="33" l="1"/>
  <c r="I46" i="33" s="1"/>
  <c r="J46" i="33"/>
  <c r="G47" i="33"/>
  <c r="H47" i="33" s="1"/>
  <c r="I47" i="33" s="1"/>
  <c r="A48" i="33"/>
  <c r="B48" i="33" s="1"/>
  <c r="C47" i="33"/>
  <c r="K47" i="33" l="1"/>
  <c r="J47" i="33"/>
  <c r="G48" i="33"/>
  <c r="J48" i="33" s="1"/>
  <c r="A49" i="33"/>
  <c r="B49" i="33" s="1"/>
  <c r="C48" i="33"/>
  <c r="K48" i="33" l="1"/>
  <c r="R18" i="33"/>
  <c r="Q18" i="33" s="1"/>
  <c r="R19" i="33"/>
  <c r="Q19" i="33" s="1"/>
  <c r="H48" i="33"/>
  <c r="I48" i="33" s="1"/>
  <c r="G49" i="33"/>
  <c r="M43" i="33" s="1"/>
  <c r="M7" i="33" s="1"/>
  <c r="K49" i="33"/>
  <c r="J49" i="33"/>
  <c r="H49" i="33"/>
  <c r="C49" i="33"/>
  <c r="D43" i="33" s="1"/>
  <c r="I49" i="33" l="1"/>
  <c r="Q20" i="33" s="1"/>
  <c r="R7" i="33"/>
  <c r="Q17" i="33" l="1"/>
  <c r="R9" i="33" l="1"/>
  <c r="R11" i="33" s="1"/>
  <c r="Q9" i="33"/>
  <c r="R13" i="33" l="1"/>
  <c r="Q13" i="33" s="1"/>
  <c r="Q11" i="33"/>
</calcChain>
</file>

<file path=xl/sharedStrings.xml><?xml version="1.0" encoding="utf-8"?>
<sst xmlns="http://schemas.openxmlformats.org/spreadsheetml/2006/main" count="46" uniqueCount="45">
  <si>
    <t>Total heures à effectuer</t>
  </si>
  <si>
    <t>Balance mois précédent (+/-)</t>
  </si>
  <si>
    <t>Balance du mois (+/-)</t>
  </si>
  <si>
    <t>Heures supplémentaires payées</t>
  </si>
  <si>
    <t>Nouvelle balance (+/-)</t>
  </si>
  <si>
    <t>TOTAL</t>
  </si>
  <si>
    <t>Début</t>
  </si>
  <si>
    <t>Fin</t>
  </si>
  <si>
    <t>Dim. Et jours fériés travaillés ce mois (heures)</t>
  </si>
  <si>
    <t>Total des heures effectuées</t>
  </si>
  <si>
    <t xml:space="preserve"> Heures effectuées </t>
  </si>
  <si>
    <t>Observations (CT - CA - AM)</t>
  </si>
  <si>
    <t>Récapitulatif</t>
  </si>
  <si>
    <t>Jour et raison du nombre d'heures à ajouter</t>
  </si>
  <si>
    <t>Heures</t>
  </si>
  <si>
    <t>Heures samedi travaillées</t>
  </si>
  <si>
    <t>TOTAL DES HEURES EN +</t>
  </si>
  <si>
    <t>Veilles debout</t>
  </si>
  <si>
    <t>Arrêt Maladie AM</t>
  </si>
  <si>
    <t>Veilles couchées</t>
  </si>
  <si>
    <t>Total heures effectuées</t>
  </si>
  <si>
    <t>Nombre de CA</t>
  </si>
  <si>
    <t>Autres congés (Noter le nombre jours et non pas les heures)</t>
  </si>
  <si>
    <t>ASTREINTES</t>
  </si>
  <si>
    <t>Nombre d'astreintes :</t>
  </si>
  <si>
    <t>Heures CA / AM / AUTRES CONGES</t>
  </si>
  <si>
    <t>Base journalière</t>
  </si>
  <si>
    <t>Nombre de CT</t>
  </si>
  <si>
    <t>Jours de camps</t>
  </si>
  <si>
    <r>
      <t xml:space="preserve">Astreinte du 00/00/2021 au 00/00/2021 </t>
    </r>
    <r>
      <rPr>
        <b/>
        <sz val="18"/>
        <color rgb="FFFF0000"/>
        <rFont val="Calibri"/>
        <family val="2"/>
        <scheme val="minor"/>
      </rPr>
      <t>et</t>
    </r>
    <r>
      <rPr>
        <b/>
        <sz val="18"/>
        <color theme="1"/>
        <rFont val="Calibri"/>
        <family val="2"/>
        <scheme val="minor"/>
      </rPr>
      <t xml:space="preserve"> du 00/00/2021 au 00/00/2021</t>
    </r>
  </si>
  <si>
    <t>Pâques</t>
  </si>
  <si>
    <t>lundi Pâques</t>
  </si>
  <si>
    <t>Ascension</t>
  </si>
  <si>
    <t>Pentecôte</t>
  </si>
  <si>
    <t>Lundi de Pentecôte</t>
  </si>
  <si>
    <t>noël</t>
  </si>
  <si>
    <t>Num Mois</t>
  </si>
  <si>
    <t>CHANGER L'ANNEE CI-DESSUS</t>
  </si>
  <si>
    <t>Horaires de la journée</t>
  </si>
  <si>
    <t>NUIT 0:00 à 6:00</t>
  </si>
  <si>
    <t>JOUR 06:00 à 22:00</t>
  </si>
  <si>
    <t>SOIR  22:00 à 24:00</t>
  </si>
  <si>
    <r>
      <t xml:space="preserve">Année </t>
    </r>
    <r>
      <rPr>
        <b/>
        <u/>
        <sz val="38"/>
        <color theme="10"/>
        <rFont val="Wingdings"/>
        <charset val="2"/>
      </rPr>
      <t>8</t>
    </r>
    <r>
      <rPr>
        <b/>
        <u/>
        <sz val="38"/>
        <color theme="10"/>
        <rFont val="Calibri"/>
        <family val="2"/>
        <scheme val="minor"/>
      </rPr>
      <t xml:space="preserve"> pour changer</t>
    </r>
  </si>
  <si>
    <t>CA</t>
  </si>
  <si>
    <r>
      <rPr>
        <b/>
        <sz val="28"/>
        <rFont val="Calibri"/>
        <family val="2"/>
        <scheme val="minor"/>
      </rPr>
      <t>Veille couchée</t>
    </r>
    <r>
      <rPr>
        <b/>
        <sz val="26"/>
        <rFont val="Calibri"/>
        <family val="2"/>
        <scheme val="minor"/>
      </rPr>
      <t xml:space="preserve">   -3h si + de 6h à/c 22h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</si>
</sst>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F800]dddd\,\ mmmm\ dd\,\ yyyy"/>
    <numFmt numFmtId="165" formatCode="h:mm;@"/>
    <numFmt numFmtId="166" formatCode="[h]:mm"/>
    <numFmt numFmtId="167" formatCode="mmmm\ yyyy"/>
    <numFmt numFmtId="168" formatCode="0.0000000"/>
    <numFmt numFmtId="169" formatCode="0.00000000"/>
    <numFmt numFmtId="170" formatCode="[hh]:mm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name val="Calibri"/>
      <family val="2"/>
      <scheme val="minor"/>
    </font>
    <font>
      <b/>
      <sz val="72"/>
      <name val="Times New Roman"/>
      <family val="1"/>
    </font>
    <font>
      <b/>
      <sz val="18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72"/>
      <color theme="1"/>
      <name val="Times New Roman"/>
      <family val="1"/>
    </font>
    <font>
      <b/>
      <sz val="3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Times New Roman"/>
      <family val="1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9"/>
      <name val="Calibri"/>
      <family val="2"/>
      <scheme val="minor"/>
    </font>
    <font>
      <b/>
      <sz val="20"/>
      <name val="Calibri"/>
      <family val="2"/>
      <scheme val="minor"/>
    </font>
    <font>
      <b/>
      <u/>
      <sz val="38"/>
      <color theme="10"/>
      <name val="Calibri"/>
      <family val="2"/>
      <scheme val="minor"/>
    </font>
    <font>
      <b/>
      <u/>
      <sz val="38"/>
      <color theme="10"/>
      <name val="Wingdings"/>
      <charset val="2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6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2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/>
    <xf numFmtId="0" fontId="5" fillId="2" borderId="0" xfId="0" applyFont="1" applyFill="1" applyAlignment="1" applyProtection="1">
      <alignment horizontal="center" vertical="center"/>
    </xf>
    <xf numFmtId="166" fontId="5" fillId="2" borderId="0" xfId="0" applyNumberFormat="1" applyFont="1" applyFill="1" applyProtection="1"/>
    <xf numFmtId="0" fontId="1" fillId="2" borderId="0" xfId="0" applyFont="1" applyFill="1" applyProtection="1"/>
    <xf numFmtId="0" fontId="5" fillId="3" borderId="2" xfId="0" applyFont="1" applyFill="1" applyBorder="1" applyProtection="1">
      <protection locked="0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Protection="1"/>
    <xf numFmtId="0" fontId="5" fillId="2" borderId="0" xfId="0" applyNumberFormat="1" applyFont="1" applyFill="1" applyAlignment="1" applyProtection="1">
      <alignment horizontal="center" vertical="center"/>
    </xf>
    <xf numFmtId="0" fontId="5" fillId="2" borderId="0" xfId="0" applyNumberFormat="1" applyFont="1" applyFill="1" applyAlignment="1" applyProtection="1">
      <alignment vertical="center"/>
    </xf>
    <xf numFmtId="0" fontId="5" fillId="2" borderId="0" xfId="0" applyNumberFormat="1" applyFont="1" applyFill="1" applyProtection="1"/>
    <xf numFmtId="0" fontId="10" fillId="2" borderId="0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7" xfId="0" applyFont="1" applyFill="1" applyBorder="1" applyProtection="1">
      <protection locked="0"/>
    </xf>
    <xf numFmtId="0" fontId="5" fillId="4" borderId="22" xfId="0" applyFont="1" applyFill="1" applyBorder="1" applyAlignment="1" applyProtection="1">
      <alignment vertical="center"/>
      <protection locked="0"/>
    </xf>
    <xf numFmtId="0" fontId="5" fillId="4" borderId="21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49" fontId="14" fillId="2" borderId="0" xfId="0" applyNumberFormat="1" applyFont="1" applyFill="1" applyBorder="1" applyAlignment="1" applyProtection="1">
      <alignment vertical="center"/>
    </xf>
    <xf numFmtId="166" fontId="5" fillId="2" borderId="0" xfId="0" applyNumberFormat="1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NumberFormat="1" applyFont="1" applyFill="1" applyProtection="1"/>
    <xf numFmtId="2" fontId="12" fillId="2" borderId="0" xfId="0" applyNumberFormat="1" applyFont="1" applyFill="1" applyProtection="1"/>
    <xf numFmtId="0" fontId="18" fillId="2" borderId="0" xfId="0" applyFont="1" applyFill="1"/>
    <xf numFmtId="49" fontId="11" fillId="2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49" fontId="19" fillId="2" borderId="0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166" fontId="13" fillId="2" borderId="0" xfId="0" applyNumberFormat="1" applyFont="1" applyFill="1" applyBorder="1" applyAlignment="1" applyProtection="1">
      <alignment horizontal="center" vertical="center"/>
    </xf>
    <xf numFmtId="0" fontId="5" fillId="3" borderId="14" xfId="0" applyNumberFormat="1" applyFont="1" applyFill="1" applyBorder="1" applyAlignment="1" applyProtection="1">
      <alignment horizontal="center" wrapText="1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164" fontId="5" fillId="0" borderId="29" xfId="0" applyNumberFormat="1" applyFont="1" applyFill="1" applyBorder="1" applyAlignment="1" applyProtection="1">
      <alignment horizontal="center" vertical="center"/>
    </xf>
    <xf numFmtId="164" fontId="5" fillId="0" borderId="30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16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1" fillId="0" borderId="0" xfId="0" applyFont="1" applyAlignment="1" applyProtection="1">
      <alignment horizontal="center"/>
      <protection locked="0"/>
    </xf>
    <xf numFmtId="14" fontId="0" fillId="0" borderId="0" xfId="0" applyNumberFormat="1" applyFont="1"/>
    <xf numFmtId="0" fontId="0" fillId="0" borderId="0" xfId="0" applyFont="1" applyAlignment="1">
      <alignment horizontal="right"/>
    </xf>
    <xf numFmtId="0" fontId="21" fillId="0" borderId="0" xfId="0" applyFont="1"/>
    <xf numFmtId="164" fontId="5" fillId="0" borderId="40" xfId="0" applyNumberFormat="1" applyFont="1" applyFill="1" applyBorder="1" applyAlignment="1">
      <alignment horizontal="center" vertical="center"/>
    </xf>
    <xf numFmtId="164" fontId="5" fillId="0" borderId="39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Border="1"/>
    <xf numFmtId="0" fontId="24" fillId="2" borderId="0" xfId="0" applyFont="1" applyFill="1"/>
    <xf numFmtId="165" fontId="24" fillId="2" borderId="0" xfId="0" applyNumberFormat="1" applyFont="1" applyFill="1"/>
    <xf numFmtId="0" fontId="25" fillId="2" borderId="0" xfId="0" applyFont="1" applyFill="1"/>
    <xf numFmtId="165" fontId="24" fillId="2" borderId="0" xfId="0" applyNumberFormat="1" applyFont="1" applyFill="1" applyBorder="1"/>
    <xf numFmtId="166" fontId="24" fillId="2" borderId="0" xfId="0" applyNumberFormat="1" applyFont="1" applyFill="1"/>
    <xf numFmtId="2" fontId="25" fillId="2" borderId="0" xfId="0" applyNumberFormat="1" applyFont="1" applyFill="1"/>
    <xf numFmtId="2" fontId="25" fillId="2" borderId="0" xfId="0" applyNumberFormat="1" applyFont="1" applyFill="1" applyBorder="1"/>
    <xf numFmtId="1" fontId="5" fillId="0" borderId="10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49" fontId="27" fillId="7" borderId="19" xfId="0" applyNumberFormat="1" applyFont="1" applyFill="1" applyBorder="1" applyAlignment="1">
      <alignment horizontal="center" vertical="center"/>
    </xf>
    <xf numFmtId="0" fontId="20" fillId="7" borderId="5" xfId="0" applyFont="1" applyFill="1" applyBorder="1" applyAlignment="1" applyProtection="1">
      <alignment horizontal="center" vertical="center"/>
      <protection locked="0"/>
    </xf>
    <xf numFmtId="166" fontId="8" fillId="2" borderId="5" xfId="0" applyNumberFormat="1" applyFont="1" applyFill="1" applyBorder="1" applyAlignment="1" applyProtection="1">
      <alignment horizontal="center" vertical="center"/>
    </xf>
    <xf numFmtId="168" fontId="25" fillId="2" borderId="0" xfId="0" applyNumberFormat="1" applyFont="1" applyFill="1"/>
    <xf numFmtId="169" fontId="25" fillId="2" borderId="0" xfId="0" applyNumberFormat="1" applyFont="1" applyFill="1"/>
    <xf numFmtId="0" fontId="30" fillId="5" borderId="42" xfId="0" applyFont="1" applyFill="1" applyBorder="1" applyAlignment="1" applyProtection="1">
      <alignment horizontal="center" vertical="center"/>
    </xf>
    <xf numFmtId="0" fontId="30" fillId="5" borderId="43" xfId="0" applyFont="1" applyFill="1" applyBorder="1" applyAlignment="1" applyProtection="1">
      <alignment horizontal="center" vertical="center"/>
    </xf>
    <xf numFmtId="166" fontId="31" fillId="5" borderId="37" xfId="0" applyNumberFormat="1" applyFont="1" applyFill="1" applyBorder="1" applyAlignment="1" applyProtection="1">
      <alignment horizontal="center" vertical="center"/>
    </xf>
    <xf numFmtId="170" fontId="31" fillId="5" borderId="32" xfId="0" applyNumberFormat="1" applyFont="1" applyFill="1" applyBorder="1" applyAlignment="1" applyProtection="1">
      <alignment horizontal="center" vertical="center" wrapText="1"/>
    </xf>
    <xf numFmtId="170" fontId="6" fillId="0" borderId="46" xfId="0" applyNumberFormat="1" applyFont="1" applyFill="1" applyBorder="1" applyAlignment="1" applyProtection="1">
      <alignment horizontal="center" vertical="center"/>
      <protection locked="0"/>
    </xf>
    <xf numFmtId="170" fontId="6" fillId="0" borderId="34" xfId="0" applyNumberFormat="1" applyFont="1" applyFill="1" applyBorder="1" applyAlignment="1" applyProtection="1">
      <alignment horizontal="center" vertical="center"/>
      <protection locked="0"/>
    </xf>
    <xf numFmtId="170" fontId="6" fillId="0" borderId="2" xfId="0" applyNumberFormat="1" applyFont="1" applyFill="1" applyBorder="1" applyAlignment="1" applyProtection="1">
      <alignment horizontal="center" vertical="center"/>
      <protection locked="0"/>
    </xf>
    <xf numFmtId="170" fontId="6" fillId="0" borderId="3" xfId="0" applyNumberFormat="1" applyFont="1" applyFill="1" applyBorder="1" applyAlignment="1" applyProtection="1">
      <alignment horizontal="center" vertical="center"/>
      <protection locked="0"/>
    </xf>
    <xf numFmtId="170" fontId="6" fillId="0" borderId="47" xfId="0" applyNumberFormat="1" applyFont="1" applyFill="1" applyBorder="1" applyAlignment="1" applyProtection="1">
      <alignment horizontal="center" vertical="center"/>
      <protection locked="0"/>
    </xf>
    <xf numFmtId="170" fontId="6" fillId="0" borderId="35" xfId="0" applyNumberFormat="1" applyFont="1" applyFill="1" applyBorder="1" applyAlignment="1" applyProtection="1">
      <alignment horizontal="center" vertical="center"/>
      <protection locked="0"/>
    </xf>
    <xf numFmtId="170" fontId="6" fillId="0" borderId="7" xfId="0" applyNumberFormat="1" applyFont="1" applyFill="1" applyBorder="1" applyAlignment="1" applyProtection="1">
      <alignment horizontal="center" vertical="center"/>
      <protection locked="0"/>
    </xf>
    <xf numFmtId="170" fontId="6" fillId="0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0" xfId="0" applyNumberFormat="1" applyFont="1" applyFill="1" applyProtection="1"/>
    <xf numFmtId="2" fontId="4" fillId="2" borderId="0" xfId="0" applyNumberFormat="1" applyFont="1" applyFill="1" applyBorder="1" applyProtection="1"/>
    <xf numFmtId="166" fontId="4" fillId="2" borderId="0" xfId="0" applyNumberFormat="1" applyFont="1" applyFill="1" applyProtection="1"/>
    <xf numFmtId="0" fontId="4" fillId="2" borderId="0" xfId="0" applyNumberFormat="1" applyFont="1" applyFill="1" applyProtection="1"/>
    <xf numFmtId="0" fontId="9" fillId="2" borderId="0" xfId="0" applyFont="1" applyFill="1" applyProtection="1"/>
    <xf numFmtId="2" fontId="4" fillId="2" borderId="0" xfId="0" quotePrefix="1" applyNumberFormat="1" applyFont="1" applyFill="1" applyProtection="1"/>
    <xf numFmtId="166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vertical="center"/>
    </xf>
    <xf numFmtId="166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170" fontId="16" fillId="2" borderId="49" xfId="0" applyNumberFormat="1" applyFont="1" applyFill="1" applyBorder="1" applyAlignment="1" applyProtection="1">
      <alignment horizontal="center" vertical="center" wrapText="1"/>
    </xf>
    <xf numFmtId="170" fontId="16" fillId="2" borderId="50" xfId="0" applyNumberFormat="1" applyFont="1" applyFill="1" applyBorder="1" applyAlignment="1" applyProtection="1">
      <alignment horizontal="center" vertical="center" wrapText="1"/>
    </xf>
    <xf numFmtId="170" fontId="6" fillId="2" borderId="36" xfId="0" applyNumberFormat="1" applyFont="1" applyFill="1" applyBorder="1" applyAlignment="1" applyProtection="1">
      <alignment horizontal="center" vertical="center" wrapText="1"/>
    </xf>
    <xf numFmtId="170" fontId="6" fillId="0" borderId="49" xfId="0" applyNumberFormat="1" applyFont="1" applyFill="1" applyBorder="1" applyAlignment="1" applyProtection="1">
      <alignment horizontal="center" vertical="center"/>
      <protection locked="0"/>
    </xf>
    <xf numFmtId="170" fontId="6" fillId="2" borderId="27" xfId="0" applyNumberFormat="1" applyFont="1" applyFill="1" applyBorder="1" applyAlignment="1" applyProtection="1">
      <alignment horizontal="center" vertical="center" wrapText="1"/>
    </xf>
    <xf numFmtId="170" fontId="6" fillId="0" borderId="51" xfId="0" applyNumberFormat="1" applyFont="1" applyFill="1" applyBorder="1" applyAlignment="1" applyProtection="1">
      <alignment horizontal="center" vertical="center"/>
      <protection locked="0"/>
    </xf>
    <xf numFmtId="170" fontId="6" fillId="2" borderId="28" xfId="0" applyNumberFormat="1" applyFont="1" applyFill="1" applyBorder="1" applyAlignment="1" applyProtection="1">
      <alignment horizontal="center" vertical="center" wrapText="1"/>
    </xf>
    <xf numFmtId="170" fontId="6" fillId="0" borderId="50" xfId="0" applyNumberFormat="1" applyFont="1" applyFill="1" applyBorder="1" applyAlignment="1" applyProtection="1">
      <alignment horizontal="center" vertical="center"/>
      <protection locked="0"/>
    </xf>
    <xf numFmtId="170" fontId="6" fillId="2" borderId="26" xfId="0" applyNumberFormat="1" applyFont="1" applyFill="1" applyBorder="1" applyAlignment="1" applyProtection="1">
      <alignment horizontal="center" vertical="center" wrapText="1"/>
    </xf>
    <xf numFmtId="170" fontId="6" fillId="0" borderId="44" xfId="0" applyNumberFormat="1" applyFont="1" applyFill="1" applyBorder="1" applyAlignment="1" applyProtection="1">
      <alignment horizontal="center" vertical="center"/>
      <protection locked="0"/>
    </xf>
    <xf numFmtId="0" fontId="28" fillId="2" borderId="32" xfId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6" fontId="5" fillId="2" borderId="4" xfId="0" applyNumberFormat="1" applyFont="1" applyFill="1" applyBorder="1" applyAlignment="1" applyProtection="1">
      <alignment horizontal="center" vertical="center"/>
      <protection locked="0"/>
    </xf>
    <xf numFmtId="2" fontId="12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166" fontId="8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NumberFormat="1" applyFont="1" applyFill="1" applyBorder="1" applyAlignment="1" applyProtection="1">
      <alignment horizontal="center" vertical="center"/>
      <protection locked="0"/>
    </xf>
    <xf numFmtId="166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4" borderId="22" xfId="0" applyNumberFormat="1" applyFont="1" applyFill="1" applyBorder="1" applyAlignment="1" applyProtection="1">
      <alignment horizontal="center" vertical="center"/>
      <protection locked="0"/>
    </xf>
    <xf numFmtId="166" fontId="5" fillId="4" borderId="2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/>
      <protection locked="0"/>
    </xf>
    <xf numFmtId="0" fontId="8" fillId="2" borderId="14" xfId="0" applyNumberFormat="1" applyFont="1" applyFill="1" applyBorder="1" applyAlignment="1" applyProtection="1">
      <alignment horizontal="center" vertical="center"/>
      <protection locked="0"/>
    </xf>
    <xf numFmtId="166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Alignment="1" applyProtection="1">
      <alignment horizontal="center" vertical="center"/>
      <protection locked="0"/>
    </xf>
    <xf numFmtId="2" fontId="12" fillId="2" borderId="0" xfId="0" applyNumberFormat="1" applyFont="1" applyFill="1" applyBorder="1" applyProtection="1"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66" fontId="5" fillId="2" borderId="3" xfId="0" applyNumberFormat="1" applyFont="1" applyFill="1" applyBorder="1" applyAlignment="1" applyProtection="1">
      <alignment horizontal="center" vertical="center"/>
      <protection locked="0"/>
    </xf>
    <xf numFmtId="166" fontId="12" fillId="2" borderId="0" xfId="0" applyNumberFormat="1" applyFont="1" applyFill="1" applyProtection="1">
      <protection locked="0"/>
    </xf>
    <xf numFmtId="0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166" fontId="7" fillId="2" borderId="24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NumberFormat="1" applyFont="1" applyFill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4" borderId="14" xfId="0" applyFont="1" applyFill="1" applyBorder="1" applyProtection="1">
      <protection locked="0"/>
    </xf>
    <xf numFmtId="166" fontId="5" fillId="4" borderId="4" xfId="0" applyNumberFormat="1" applyFont="1" applyFill="1" applyBorder="1" applyAlignment="1" applyProtection="1">
      <alignment horizontal="center" vertical="center"/>
      <protection locked="0"/>
    </xf>
    <xf numFmtId="0" fontId="6" fillId="9" borderId="33" xfId="0" applyFont="1" applyFill="1" applyBorder="1" applyAlignment="1" applyProtection="1">
      <alignment horizontal="center" vertical="center"/>
    </xf>
    <xf numFmtId="0" fontId="6" fillId="9" borderId="11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10" fillId="6" borderId="8" xfId="0" applyFont="1" applyFill="1" applyBorder="1" applyAlignment="1" applyProtection="1">
      <alignment horizontal="center" vertical="center" wrapText="1"/>
    </xf>
    <xf numFmtId="0" fontId="10" fillId="6" borderId="17" xfId="0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13" fillId="9" borderId="48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166" fontId="5" fillId="8" borderId="41" xfId="0" applyNumberFormat="1" applyFont="1" applyFill="1" applyBorder="1" applyAlignment="1" applyProtection="1">
      <alignment horizontal="center" vertical="center"/>
    </xf>
    <xf numFmtId="166" fontId="5" fillId="8" borderId="38" xfId="0" applyNumberFormat="1" applyFont="1" applyFill="1" applyBorder="1" applyAlignment="1" applyProtection="1">
      <alignment horizontal="center" vertical="center"/>
    </xf>
    <xf numFmtId="166" fontId="5" fillId="8" borderId="45" xfId="0" applyNumberFormat="1" applyFont="1" applyFill="1" applyBorder="1" applyAlignment="1" applyProtection="1">
      <alignment horizontal="center" vertical="center"/>
    </xf>
    <xf numFmtId="166" fontId="5" fillId="8" borderId="19" xfId="0" applyNumberFormat="1" applyFont="1" applyFill="1" applyBorder="1" applyAlignment="1" applyProtection="1">
      <alignment horizontal="center" vertical="center"/>
    </xf>
    <xf numFmtId="0" fontId="10" fillId="6" borderId="19" xfId="0" applyFont="1" applyFill="1" applyBorder="1" applyAlignment="1" applyProtection="1">
      <alignment horizontal="center" vertical="center" wrapText="1"/>
    </xf>
    <xf numFmtId="0" fontId="10" fillId="6" borderId="38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166" fontId="5" fillId="2" borderId="26" xfId="0" applyNumberFormat="1" applyFont="1" applyFill="1" applyBorder="1" applyAlignment="1" applyProtection="1">
      <alignment horizontal="center" vertical="center"/>
    </xf>
    <xf numFmtId="166" fontId="5" fillId="2" borderId="27" xfId="0" applyNumberFormat="1" applyFont="1" applyFill="1" applyBorder="1" applyAlignment="1" applyProtection="1">
      <alignment horizontal="center" vertical="center"/>
    </xf>
    <xf numFmtId="166" fontId="5" fillId="2" borderId="28" xfId="0" applyNumberFormat="1" applyFont="1" applyFill="1" applyBorder="1" applyAlignment="1" applyProtection="1">
      <alignment horizontal="center" vertical="center"/>
    </xf>
    <xf numFmtId="167" fontId="11" fillId="7" borderId="0" xfId="0" applyNumberFormat="1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49" fontId="15" fillId="2" borderId="23" xfId="0" applyNumberFormat="1" applyFont="1" applyFill="1" applyBorder="1" applyAlignment="1" applyProtection="1">
      <alignment horizontal="center" vertical="center"/>
    </xf>
    <xf numFmtId="49" fontId="14" fillId="2" borderId="23" xfId="0" applyNumberFormat="1" applyFont="1" applyFill="1" applyBorder="1" applyAlignment="1" applyProtection="1">
      <alignment horizontal="center" vertical="center"/>
    </xf>
    <xf numFmtId="49" fontId="14" fillId="2" borderId="17" xfId="0" applyNumberFormat="1" applyFont="1" applyFill="1" applyBorder="1" applyAlignment="1" applyProtection="1">
      <alignment horizontal="center" vertical="center"/>
    </xf>
    <xf numFmtId="49" fontId="14" fillId="2" borderId="10" xfId="0" applyNumberFormat="1" applyFont="1" applyFill="1" applyBorder="1" applyAlignment="1" applyProtection="1">
      <alignment horizontal="center" vertical="center"/>
    </xf>
    <xf numFmtId="49" fontId="14" fillId="2" borderId="24" xfId="0" applyNumberFormat="1" applyFont="1" applyFill="1" applyBorder="1" applyAlignment="1" applyProtection="1">
      <alignment horizontal="center" vertical="center"/>
    </xf>
    <xf numFmtId="49" fontId="14" fillId="2" borderId="16" xfId="0" applyNumberFormat="1" applyFont="1" applyFill="1" applyBorder="1" applyAlignment="1" applyProtection="1">
      <alignment horizontal="center" vertical="center"/>
    </xf>
    <xf numFmtId="17" fontId="2" fillId="2" borderId="0" xfId="0" applyNumberFormat="1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0" fontId="26" fillId="6" borderId="17" xfId="0" applyFont="1" applyFill="1" applyBorder="1" applyAlignment="1" applyProtection="1">
      <alignment horizontal="center" vertical="center" wrapText="1"/>
    </xf>
    <xf numFmtId="0" fontId="26" fillId="6" borderId="15" xfId="0" applyFont="1" applyFill="1" applyBorder="1" applyAlignment="1" applyProtection="1">
      <alignment horizontal="center" vertical="center" wrapText="1"/>
    </xf>
    <xf numFmtId="0" fontId="26" fillId="6" borderId="16" xfId="0" applyFont="1" applyFill="1" applyBorder="1" applyAlignment="1" applyProtection="1">
      <alignment horizontal="center" vertical="center" wrapText="1"/>
    </xf>
    <xf numFmtId="0" fontId="26" fillId="6" borderId="19" xfId="0" applyFont="1" applyFill="1" applyBorder="1" applyAlignment="1" applyProtection="1">
      <alignment horizontal="center" vertical="center" wrapText="1"/>
    </xf>
    <xf numFmtId="0" fontId="26" fillId="6" borderId="38" xfId="0" applyFont="1" applyFill="1" applyBorder="1" applyAlignment="1" applyProtection="1">
      <alignment horizontal="center" vertical="center" wrapText="1"/>
    </xf>
    <xf numFmtId="0" fontId="26" fillId="6" borderId="5" xfId="0" applyFont="1" applyFill="1" applyBorder="1" applyAlignment="1" applyProtection="1">
      <alignment horizontal="center" vertical="center" wrapText="1"/>
    </xf>
    <xf numFmtId="0" fontId="16" fillId="9" borderId="19" xfId="0" applyFont="1" applyFill="1" applyBorder="1" applyAlignment="1" applyProtection="1">
      <alignment horizontal="center" vertical="center" wrapText="1"/>
    </xf>
    <xf numFmtId="0" fontId="16" fillId="9" borderId="38" xfId="0" applyFont="1" applyFill="1" applyBorder="1" applyAlignment="1" applyProtection="1">
      <alignment horizontal="center" vertical="center" wrapText="1"/>
    </xf>
    <xf numFmtId="0" fontId="32" fillId="9" borderId="19" xfId="0" quotePrefix="1" applyFont="1" applyFill="1" applyBorder="1" applyAlignment="1" applyProtection="1">
      <alignment horizontal="center" vertical="center" wrapText="1"/>
    </xf>
    <xf numFmtId="0" fontId="32" fillId="9" borderId="38" xfId="0" quotePrefix="1" applyFont="1" applyFill="1" applyBorder="1" applyAlignment="1" applyProtection="1">
      <alignment horizontal="center" vertical="center" wrapText="1"/>
    </xf>
    <xf numFmtId="0" fontId="32" fillId="9" borderId="5" xfId="0" quotePrefix="1" applyFont="1" applyFill="1" applyBorder="1" applyAlignment="1" applyProtection="1">
      <alignment horizontal="center" vertical="center" wrapText="1"/>
    </xf>
    <xf numFmtId="166" fontId="5" fillId="2" borderId="36" xfId="0" applyNumberFormat="1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166" fontId="5" fillId="3" borderId="20" xfId="0" applyNumberFormat="1" applyFont="1" applyFill="1" applyBorder="1" applyAlignment="1" applyProtection="1">
      <alignment horizontal="center" vertical="center"/>
      <protection locked="0"/>
    </xf>
    <xf numFmtId="166" fontId="5" fillId="3" borderId="11" xfId="0" applyNumberFormat="1" applyFont="1" applyFill="1" applyBorder="1" applyAlignment="1" applyProtection="1">
      <alignment horizontal="center" vertical="center"/>
      <protection locked="0"/>
    </xf>
    <xf numFmtId="166" fontId="5" fillId="2" borderId="19" xfId="0" applyNumberFormat="1" applyFont="1" applyFill="1" applyBorder="1" applyAlignment="1" applyProtection="1">
      <alignment horizontal="center" vertical="center"/>
    </xf>
    <xf numFmtId="166" fontId="5" fillId="2" borderId="38" xfId="0" applyNumberFormat="1" applyFont="1" applyFill="1" applyBorder="1" applyAlignment="1" applyProtection="1">
      <alignment horizontal="center" vertical="center"/>
    </xf>
    <xf numFmtId="166" fontId="5" fillId="2" borderId="5" xfId="0" applyNumberFormat="1" applyFont="1" applyFill="1" applyBorder="1" applyAlignment="1" applyProtection="1">
      <alignment horizontal="center" vertical="center"/>
    </xf>
    <xf numFmtId="166" fontId="5" fillId="8" borderId="5" xfId="0" applyNumberFormat="1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/>
      <protection locked="0"/>
    </xf>
    <xf numFmtId="0" fontId="16" fillId="6" borderId="13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3" borderId="17" xfId="0" applyFont="1" applyFill="1" applyBorder="1" applyAlignment="1" applyProtection="1">
      <alignment horizontal="center" vertical="top" wrapText="1"/>
      <protection locked="0"/>
    </xf>
    <xf numFmtId="0" fontId="5" fillId="3" borderId="9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 applyProtection="1">
      <alignment horizontal="center" vertical="top" wrapText="1"/>
      <protection locked="0"/>
    </xf>
    <xf numFmtId="0" fontId="5" fillId="3" borderId="16" xfId="0" applyFont="1" applyFill="1" applyBorder="1" applyAlignment="1" applyProtection="1">
      <alignment horizontal="center" vertical="top" wrapText="1"/>
      <protection locked="0"/>
    </xf>
    <xf numFmtId="170" fontId="33" fillId="2" borderId="36" xfId="0" applyNumberFormat="1" applyFont="1" applyFill="1" applyBorder="1" applyAlignment="1" applyProtection="1">
      <alignment horizontal="center" vertical="center" wrapText="1"/>
    </xf>
    <xf numFmtId="170" fontId="33" fillId="2" borderId="28" xfId="0" applyNumberFormat="1" applyFont="1" applyFill="1" applyBorder="1" applyAlignment="1" applyProtection="1">
      <alignment horizontal="center" vertical="center" wrapText="1"/>
    </xf>
    <xf numFmtId="170" fontId="33" fillId="0" borderId="36" xfId="0" applyNumberFormat="1" applyFont="1" applyFill="1" applyBorder="1" applyAlignment="1" applyProtection="1">
      <alignment horizontal="center" vertical="center"/>
      <protection locked="0"/>
    </xf>
    <xf numFmtId="170" fontId="33" fillId="0" borderId="27" xfId="0" applyNumberFormat="1" applyFont="1" applyFill="1" applyBorder="1" applyAlignment="1" applyProtection="1">
      <alignment horizontal="center" vertical="center"/>
      <protection locked="0"/>
    </xf>
    <xf numFmtId="170" fontId="33" fillId="0" borderId="28" xfId="0" applyNumberFormat="1" applyFont="1" applyFill="1" applyBorder="1" applyAlignment="1" applyProtection="1">
      <alignment horizontal="center" vertical="center"/>
      <protection locked="0"/>
    </xf>
    <xf numFmtId="170" fontId="33" fillId="0" borderId="26" xfId="0" applyNumberFormat="1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5"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DFDDDD"/>
      <color rgb="FFF5FCCC"/>
      <color rgb="FFFFFFCC"/>
      <color rgb="FFFFFFEF"/>
      <color rgb="FF000000"/>
      <color rgb="FFD2B6C4"/>
      <color rgb="FFDBADBD"/>
      <color rgb="FFDDDDDD"/>
      <color rgb="FFFFE7FF"/>
      <color rgb="FFBAF1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133350</xdr:rowOff>
    </xdr:from>
    <xdr:to>
      <xdr:col>17</xdr:col>
      <xdr:colOff>76200</xdr:colOff>
      <xdr:row>3</xdr:row>
      <xdr:rowOff>190500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flipV="1">
          <a:off x="4162425" y="1828800"/>
          <a:ext cx="19812000" cy="57150"/>
        </a:xfrm>
        <a:prstGeom prst="straightConnector1">
          <a:avLst/>
        </a:prstGeom>
        <a:ln w="76200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0</xdr:row>
      <xdr:rowOff>76200</xdr:rowOff>
    </xdr:from>
    <xdr:to>
      <xdr:col>15</xdr:col>
      <xdr:colOff>7067550</xdr:colOff>
      <xdr:row>34</xdr:row>
      <xdr:rowOff>190500</xdr:rowOff>
    </xdr:to>
    <xdr:sp macro="" textlink="">
      <xdr:nvSpPr>
        <xdr:cNvPr id="7" name="ZoneTexte 6"/>
        <xdr:cNvSpPr txBox="1"/>
      </xdr:nvSpPr>
      <xdr:spPr>
        <a:xfrm>
          <a:off x="17926050" y="76200"/>
          <a:ext cx="10782300" cy="131064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2400"/>
        </a:p>
        <a:p>
          <a:r>
            <a:rPr lang="fr-FR" sz="2400"/>
            <a:t>•</a:t>
          </a:r>
          <a:r>
            <a:rPr lang="fr-FR" sz="2400" b="1"/>
            <a:t>cellule A2 </a:t>
          </a:r>
          <a:r>
            <a:rPr lang="fr-FR" sz="2400"/>
            <a:t>- lien menant à la cellule D1 du feuillet "DATE REF ET JOURS FERIES"</a:t>
          </a:r>
          <a:r>
            <a:rPr lang="fr-FR" sz="2400" baseline="0"/>
            <a:t>. </a:t>
          </a:r>
        </a:p>
        <a:p>
          <a:r>
            <a:rPr lang="fr-FR" sz="2400" baseline="0"/>
            <a:t>Le changement de l'année entraine la modification des jours fériés.</a:t>
          </a:r>
        </a:p>
        <a:p>
          <a:endParaRPr lang="fr-FR" sz="2400" baseline="0"/>
        </a:p>
        <a:p>
          <a:r>
            <a:rPr lang="fr-FR" sz="2400" baseline="0"/>
            <a:t>•</a:t>
          </a:r>
          <a:r>
            <a:rPr lang="fr-FR" sz="2400" b="1" baseline="0"/>
            <a:t>cellule D2</a:t>
          </a:r>
          <a:r>
            <a:rPr lang="fr-FR" sz="2400" b="0" baseline="0"/>
            <a:t> - inscrire ici le numéro du mois</a:t>
          </a:r>
        </a:p>
        <a:p>
          <a:r>
            <a:rPr lang="fr-FR" sz="2400" b="0" baseline="0"/>
            <a:t>Le changement modifie le cartouche MOIS/ANNEE et les dates des jours du mois dans la colonne A faire des essais de changer le n° du mois pour voir ce qui se passe dans la colonne A (voir cidessous)</a:t>
          </a:r>
        </a:p>
        <a:p>
          <a:endParaRPr lang="fr-FR" sz="2400" b="0" baseline="0"/>
        </a:p>
        <a:p>
          <a:r>
            <a:rPr lang="fr-FR" sz="2400" b="1"/>
            <a:t>•cellules</a:t>
          </a:r>
          <a:r>
            <a:rPr lang="fr-FR" sz="2400" b="1" baseline="0"/>
            <a:t> A8 à A49 </a:t>
          </a:r>
          <a:r>
            <a:rPr lang="fr-FR" sz="2400" b="0" baseline="0"/>
            <a:t>base de 6 semaines pour l'inscriptions des jours du mois en fonction de leur jour dans la semaines </a:t>
          </a:r>
          <a:r>
            <a:rPr lang="fr-FR" sz="2400" b="1" baseline="0">
              <a:solidFill>
                <a:srgbClr val="FF0000"/>
              </a:solidFill>
            </a:rPr>
            <a:t>(NE RIEN INSCIRE POUR NE PAS EFFACER LES FORMULES)</a:t>
          </a:r>
        </a:p>
        <a:p>
          <a:endParaRPr lang="fr-FR" sz="2400" b="0" baseline="0"/>
        </a:p>
        <a:p>
          <a:r>
            <a:rPr lang="fr-FR" sz="2400" b="1" baseline="0"/>
            <a:t>•cellules D8 à D49</a:t>
          </a:r>
          <a:r>
            <a:rPr lang="fr-FR" sz="2400" b="0" baseline="0"/>
            <a:t> </a:t>
          </a:r>
          <a:r>
            <a:rPr lang="fr-FR" sz="2400" b="1" baseline="0">
              <a:solidFill>
                <a:srgbClr val="FF0000"/>
              </a:solidFill>
            </a:rPr>
            <a:t>(NE RIEN INSCIRE POUR NE PAS EFFACER LES FORMULES)</a:t>
          </a:r>
        </a:p>
        <a:p>
          <a:r>
            <a:rPr lang="fr-FR" sz="2400" b="0" baseline="0"/>
            <a:t>Le nombre d'heures à effectuer s'inscrit automatiquement.</a:t>
          </a:r>
        </a:p>
        <a:p>
          <a:endParaRPr lang="fr-FR" sz="2400" b="0" baseline="0"/>
        </a:p>
        <a:p>
          <a:r>
            <a:rPr lang="fr-FR" sz="2400" b="1" baseline="0"/>
            <a:t>•cellules E8 à E49 (début) et F8 à F49 (fin)</a:t>
          </a:r>
          <a:r>
            <a:rPr lang="fr-FR" sz="2400" b="0" baseline="0"/>
            <a:t> </a:t>
          </a:r>
        </a:p>
        <a:p>
          <a:r>
            <a:rPr lang="fr-FR" sz="2400" b="0" baseline="0"/>
            <a:t>Inscrire les heures de début et fin de la même période de travail (voir les quelques exemples déjà inscrits)</a:t>
          </a:r>
        </a:p>
        <a:p>
          <a:endParaRPr lang="fr-FR" sz="2400" b="0" baseline="0"/>
        </a:p>
        <a:p>
          <a:r>
            <a:rPr lang="fr-FR" sz="2400" b="1" baseline="0"/>
            <a:t>•colonnes G, H, I, J, K et M </a:t>
          </a:r>
          <a:endParaRPr lang="fr-FR" sz="2400" b="0" baseline="0"/>
        </a:p>
        <a:p>
          <a:r>
            <a:rPr lang="fr-FR" sz="2400" b="1">
              <a:solidFill>
                <a:srgbClr val="FF0000"/>
              </a:solidFill>
            </a:rPr>
            <a:t>(NE RIEN INSCIRE POUR NE PAS EFFACER LES FORMULES)</a:t>
          </a:r>
        </a:p>
        <a:p>
          <a:r>
            <a:rPr lang="fr-FR" sz="2400" b="0"/>
            <a:t>La répartition des heures de jour</a:t>
          </a:r>
          <a:r>
            <a:rPr lang="fr-FR" sz="2400" b="0" baseline="0"/>
            <a:t> et de nuit se fait automatiquement lorsque les deux cellules "début - fin" sont renseignées</a:t>
          </a:r>
          <a:endParaRPr lang="fr-FR" sz="2400" b="0"/>
        </a:p>
        <a:p>
          <a:endParaRPr lang="fr-FR" sz="2400" b="1"/>
        </a:p>
        <a:p>
          <a:r>
            <a:rPr lang="fr-FR" sz="2400" b="1"/>
            <a:t>•pour le récapitulatif</a:t>
          </a:r>
          <a:endParaRPr lang="fr-FR" sz="2400" b="0"/>
        </a:p>
        <a:p>
          <a:r>
            <a:rPr lang="fr-FR" sz="2400" b="0"/>
            <a:t>J'espère avoir</a:t>
          </a:r>
          <a:r>
            <a:rPr lang="fr-FR" sz="2400" b="0" baseline="0"/>
            <a:t> tout compris - à vérifié si tout est correct.</a:t>
          </a:r>
        </a:p>
        <a:p>
          <a:endParaRPr lang="fr-FR" sz="2400" b="0" baseline="0"/>
        </a:p>
        <a:p>
          <a:r>
            <a:rPr lang="fr-FR" sz="2400" b="0" baseline="0"/>
            <a:t>•J'ai ajouté deux colonnes que j'ai masquées </a:t>
          </a:r>
          <a:r>
            <a:rPr lang="fr-FR" sz="2400" b="1" baseline="0"/>
            <a:t>la colonne B insique les samedis, dimanches et jours fériés </a:t>
          </a:r>
          <a:r>
            <a:rPr lang="fr-FR" sz="2400" b="0" baseline="0"/>
            <a:t>pour les fomules des cellules R18 et R19 - </a:t>
          </a:r>
          <a:r>
            <a:rPr lang="fr-FR" sz="2400" b="1" baseline="0"/>
            <a:t>la colonne C marque les jours de la semaine </a:t>
          </a:r>
          <a:r>
            <a:rPr lang="fr-FR" sz="2400" b="0" baseline="0"/>
            <a:t>pour les formules de la colonne D</a:t>
          </a:r>
        </a:p>
        <a:p>
          <a:endParaRPr lang="fr-FR" sz="2400" b="0" baseline="0"/>
        </a:p>
        <a:p>
          <a:r>
            <a:rPr lang="fr-FR" sz="2400" b="0" baseline="0"/>
            <a:t>•J'ai aussi </a:t>
          </a:r>
          <a:r>
            <a:rPr lang="fr-FR" sz="2400" b="1" baseline="0"/>
            <a:t>installé 2 MFC </a:t>
          </a:r>
          <a:r>
            <a:rPr lang="fr-FR" sz="2400" b="0" baseline="0"/>
            <a:t>dans les colonnes E à K sauf L pour colorer les lignes avec alternance des couleurs en fonction des jours inscrits en colonne A</a:t>
          </a:r>
        </a:p>
        <a:p>
          <a:endParaRPr lang="fr-FR" sz="2400" b="0" baseline="0"/>
        </a:p>
        <a:p>
          <a:endParaRPr lang="fr-FR" sz="2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\Desktop\Camille\Secret&#233;riat%20-%20RH\Variables%20salaires\Vierges\ann&#233;e\07\Juillet%20veill%20w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JANVIER 21"/>
      <sheetName val="FEVRIER 21"/>
      <sheetName val="MARS 2021"/>
      <sheetName val="AVRIL 2021"/>
      <sheetName val="MAI 2021"/>
      <sheetName val="JUIN 2021"/>
      <sheetName val="Juillet 2021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0.29166666666666669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zoomScale="50" zoomScaleNormal="50" workbookViewId="0">
      <selection activeCell="D2" sqref="D2"/>
    </sheetView>
  </sheetViews>
  <sheetFormatPr baseColWidth="10" defaultColWidth="11.5703125" defaultRowHeight="26.25" x14ac:dyDescent="0.4"/>
  <cols>
    <col min="1" max="1" width="71.140625" style="3" customWidth="1"/>
    <col min="2" max="3" width="5.28515625" style="3" hidden="1" customWidth="1"/>
    <col min="4" max="6" width="19.7109375" style="3" customWidth="1"/>
    <col min="7" max="7" width="26.28515625" style="2" customWidth="1"/>
    <col min="8" max="8" width="22.140625" style="1" customWidth="1"/>
    <col min="9" max="9" width="36.7109375" style="1" customWidth="1"/>
    <col min="10" max="10" width="24" style="2" customWidth="1"/>
    <col min="11" max="11" width="27.140625" style="2" customWidth="1"/>
    <col min="12" max="12" width="5.5703125" style="4" customWidth="1"/>
    <col min="13" max="13" width="22.5703125" style="2" customWidth="1"/>
    <col min="14" max="14" width="23.7109375" style="2" customWidth="1"/>
    <col min="15" max="15" width="5.5703125" style="2" customWidth="1"/>
    <col min="16" max="16" width="109.85546875" style="4" customWidth="1"/>
    <col min="17" max="17" width="30" style="3" customWidth="1"/>
    <col min="18" max="18" width="17.7109375" style="1" customWidth="1"/>
    <col min="19" max="19" width="5.5703125" style="7" customWidth="1"/>
    <col min="20" max="20" width="127.7109375" style="2" customWidth="1"/>
    <col min="21" max="21" width="22.5703125" style="2" customWidth="1"/>
    <col min="22" max="22" width="25.5703125" style="38" customWidth="1"/>
    <col min="23" max="23" width="19.28515625" style="2" customWidth="1"/>
    <col min="24" max="24" width="30.42578125" style="69" customWidth="1"/>
    <col min="25" max="25" width="31.85546875" style="2" customWidth="1"/>
    <col min="26" max="26" width="33.42578125" style="2" customWidth="1"/>
    <col min="27" max="27" width="15.28515625" style="70" customWidth="1"/>
    <col min="28" max="28" width="40.85546875" style="71" customWidth="1"/>
    <col min="29" max="29" width="18.28515625" style="2" customWidth="1"/>
    <col min="30" max="30" width="25.7109375" style="2" customWidth="1"/>
    <col min="31" max="31" width="30.7109375" style="2" customWidth="1"/>
    <col min="32" max="32" width="31.28515625" style="2" customWidth="1"/>
    <col min="33" max="16384" width="11.5703125" style="2"/>
  </cols>
  <sheetData>
    <row r="1" spans="1:28" s="4" customFormat="1" ht="20.25" customHeight="1" thickBot="1" x14ac:dyDescent="0.45">
      <c r="A1" s="40"/>
      <c r="B1" s="40"/>
      <c r="C1" s="40"/>
      <c r="D1" s="84" t="s">
        <v>36</v>
      </c>
      <c r="E1" s="66"/>
      <c r="F1" s="66"/>
      <c r="G1" s="171">
        <f>DATE('DATE REF ET JOURS FERIES'!D1,D2,1)</f>
        <v>44256</v>
      </c>
      <c r="H1" s="171"/>
      <c r="I1" s="171"/>
      <c r="J1" s="171"/>
      <c r="K1" s="171"/>
      <c r="L1" s="41"/>
      <c r="M1" s="28"/>
      <c r="N1" s="172"/>
      <c r="O1" s="173"/>
      <c r="P1" s="174"/>
      <c r="Q1" s="174"/>
      <c r="R1" s="175"/>
      <c r="S1" s="24"/>
      <c r="T1" s="179"/>
      <c r="U1" s="179"/>
      <c r="V1" s="42"/>
      <c r="X1" s="68"/>
      <c r="AA1" s="72"/>
      <c r="AB1" s="75"/>
    </row>
    <row r="2" spans="1:28" ht="45" customHeight="1" thickBot="1" x14ac:dyDescent="0.45">
      <c r="A2" s="121" t="s">
        <v>42</v>
      </c>
      <c r="B2" s="22"/>
      <c r="C2" s="22"/>
      <c r="D2" s="85">
        <v>3</v>
      </c>
      <c r="E2" s="53"/>
      <c r="F2" s="53"/>
      <c r="G2" s="171"/>
      <c r="H2" s="171"/>
      <c r="I2" s="171"/>
      <c r="J2" s="171"/>
      <c r="K2" s="171"/>
      <c r="L2" s="39"/>
      <c r="M2" s="10"/>
      <c r="N2" s="176"/>
      <c r="O2" s="177"/>
      <c r="P2" s="177"/>
      <c r="Q2" s="177"/>
      <c r="R2" s="178"/>
      <c r="S2" s="25"/>
      <c r="T2" s="26"/>
      <c r="U2" s="27"/>
      <c r="V2" s="34"/>
      <c r="AA2" s="73"/>
      <c r="AB2" s="74"/>
    </row>
    <row r="3" spans="1:28" ht="68.25" customHeight="1" x14ac:dyDescent="0.4">
      <c r="A3" s="16" t="s">
        <v>26</v>
      </c>
      <c r="B3" s="43"/>
      <c r="C3" s="43"/>
      <c r="D3" s="22"/>
      <c r="E3" s="22"/>
      <c r="F3" s="22"/>
      <c r="G3" s="171"/>
      <c r="H3" s="171"/>
      <c r="I3" s="171"/>
      <c r="J3" s="171"/>
      <c r="K3" s="171"/>
      <c r="L3" s="39"/>
      <c r="M3" s="10"/>
      <c r="N3" s="9"/>
      <c r="O3" s="9"/>
      <c r="P3" s="9"/>
      <c r="Q3" s="9"/>
      <c r="R3" s="28"/>
      <c r="S3" s="25"/>
      <c r="T3" s="18"/>
      <c r="U3" s="29"/>
      <c r="V3" s="34"/>
      <c r="AA3" s="73"/>
      <c r="AB3" s="74"/>
    </row>
    <row r="4" spans="1:28" ht="51" customHeight="1" thickBot="1" x14ac:dyDescent="0.45">
      <c r="A4" s="86">
        <f>'[1]MAI 2021'!A4</f>
        <v>0.29166666666666669</v>
      </c>
      <c r="B4" s="45"/>
      <c r="C4" s="45"/>
      <c r="D4" s="43"/>
      <c r="E4" s="43"/>
      <c r="F4" s="43"/>
      <c r="G4" s="10"/>
      <c r="H4" s="44"/>
      <c r="I4" s="44"/>
      <c r="J4" s="10"/>
      <c r="K4" s="10"/>
      <c r="L4" s="10"/>
      <c r="M4" s="10"/>
      <c r="N4" s="10"/>
      <c r="O4" s="10"/>
      <c r="P4" s="10"/>
      <c r="Q4" s="9"/>
      <c r="R4" s="28"/>
      <c r="S4" s="25"/>
      <c r="T4" s="27"/>
      <c r="U4" s="27"/>
      <c r="V4" s="34"/>
      <c r="X4" s="70"/>
      <c r="AA4" s="73"/>
      <c r="AB4" s="74"/>
    </row>
    <row r="5" spans="1:28" ht="37.5" customHeight="1" thickTop="1" x14ac:dyDescent="0.4">
      <c r="A5" s="152"/>
      <c r="B5" s="67"/>
      <c r="C5" s="67"/>
      <c r="D5" s="47"/>
      <c r="E5" s="154" t="s">
        <v>38</v>
      </c>
      <c r="F5" s="155"/>
      <c r="G5" s="158" t="s">
        <v>9</v>
      </c>
      <c r="H5" s="165" t="s">
        <v>39</v>
      </c>
      <c r="I5" s="193" t="s">
        <v>44</v>
      </c>
      <c r="J5" s="185" t="s">
        <v>40</v>
      </c>
      <c r="K5" s="188" t="s">
        <v>41</v>
      </c>
      <c r="L5" s="15"/>
      <c r="M5" s="191" t="s">
        <v>10</v>
      </c>
      <c r="N5" s="180" t="s">
        <v>11</v>
      </c>
      <c r="O5" s="5"/>
      <c r="P5" s="17"/>
      <c r="Q5" s="107"/>
      <c r="R5" s="35"/>
      <c r="S5" s="2"/>
      <c r="T5" s="70"/>
      <c r="V5" s="2"/>
      <c r="W5" s="73"/>
      <c r="X5" s="88"/>
      <c r="AA5" s="2"/>
      <c r="AB5" s="2"/>
    </row>
    <row r="6" spans="1:28" ht="37.5" customHeight="1" thickBot="1" x14ac:dyDescent="0.45">
      <c r="A6" s="153"/>
      <c r="B6" s="67"/>
      <c r="C6" s="67"/>
      <c r="D6" s="67"/>
      <c r="E6" s="156"/>
      <c r="F6" s="157"/>
      <c r="G6" s="159"/>
      <c r="H6" s="166"/>
      <c r="I6" s="194"/>
      <c r="J6" s="186"/>
      <c r="K6" s="189"/>
      <c r="L6" s="15"/>
      <c r="M6" s="192"/>
      <c r="N6" s="181"/>
      <c r="O6" s="12"/>
      <c r="P6" s="11"/>
      <c r="Q6" s="108"/>
      <c r="R6" s="36"/>
      <c r="T6" s="69"/>
      <c r="V6" s="2"/>
      <c r="W6" s="73"/>
      <c r="X6" s="74"/>
      <c r="AA6" s="2"/>
      <c r="AB6" s="2"/>
    </row>
    <row r="7" spans="1:28" ht="33" thickTop="1" thickBot="1" x14ac:dyDescent="0.45">
      <c r="A7" s="89" t="s">
        <v>5</v>
      </c>
      <c r="B7" s="90"/>
      <c r="C7" s="90"/>
      <c r="D7" s="91">
        <f>SUM(D8:D39)</f>
        <v>6.7083333333333339</v>
      </c>
      <c r="E7" s="150" t="s">
        <v>6</v>
      </c>
      <c r="F7" s="151" t="s">
        <v>7</v>
      </c>
      <c r="G7" s="160"/>
      <c r="H7" s="167"/>
      <c r="I7" s="195"/>
      <c r="J7" s="187"/>
      <c r="K7" s="190"/>
      <c r="L7" s="54"/>
      <c r="M7" s="92">
        <f>SUM(M8:M49)</f>
        <v>2.833333333333333</v>
      </c>
      <c r="N7" s="182"/>
      <c r="O7" s="12"/>
      <c r="P7" s="183" t="s">
        <v>12</v>
      </c>
      <c r="Q7" s="184"/>
      <c r="R7" s="37">
        <f>M7</f>
        <v>2.833333333333333</v>
      </c>
      <c r="T7" s="106"/>
      <c r="V7" s="2"/>
      <c r="W7" s="73"/>
      <c r="X7" s="87"/>
      <c r="AA7" s="2"/>
      <c r="AB7" s="2"/>
    </row>
    <row r="8" spans="1:28" ht="27" customHeight="1" x14ac:dyDescent="0.4">
      <c r="A8" s="48">
        <f>IF(WEEKDAY(G1,2)=1,G1,"")</f>
        <v>44256</v>
      </c>
      <c r="B8" s="52" t="str">
        <f t="shared" ref="B8:B49" si="0">IF(A8="","",IF(AND(ISERROR(VLOOKUP(A8,fériés,1,FALSE)),WEEKDAY(A8,2)&lt;=5),"",IF(WEEKDAY(A8,2)=6,"S",IF(WEEKDAY(A8,2)=7,"D",IF(VLOOKUP(A8,fériés,1,FALSE),"F","")))))</f>
        <v/>
      </c>
      <c r="C8" s="52">
        <f t="shared" ref="C8:C49" si="1">IF(A8="","",IF(AND(A8&lt;&gt;"",NETWORKDAYS(A8,A8,fériés)=1),1,""))</f>
        <v>1</v>
      </c>
      <c r="D8" s="164">
        <f t="shared" ref="D8" si="2">IF(SUM(C8:C14)=0,"",SUM(C8:C14)*$A$4)</f>
        <v>1.4583333333333335</v>
      </c>
      <c r="E8" s="93">
        <v>0</v>
      </c>
      <c r="F8" s="94">
        <v>0.25</v>
      </c>
      <c r="G8" s="111">
        <f t="shared" ref="G8:G49" si="3">IF(AND(A8&lt;&gt;"",E8&lt;&gt;"",F8&lt;&gt;""),IF(F8&lt;E8,MOD(F8-E8,1),F8-E8),"")</f>
        <v>0.25</v>
      </c>
      <c r="H8" s="215">
        <f>IF(G8&lt;&gt;"",IF(OR(AND(E8&lt;F8,E8&gt;=0/24,F8&lt;=6/24),AND(E8&lt;F8,E8&gt;=22/24,F8&lt;=24/24)),F8-E8,IF(AND(E8&lt;F8,E8&lt;=6/24,F8&gt;6/24,F8&lt;=22/24),6/24-E8,IF(AND(E8&lt;F8,E8&lt;=6/24,F8&gt;22/24,F8&lt;=24/24),(6/24-E8)+(24/24-F8),IF(AND(E8&lt;F8,E8&gt;=6/24,F8&lt;=22/24),"",IF(AND(E8&lt;F8,E8&gt;=6/24,F8&gt;22/24,F8&lt;=24/24),F8-22/24,IF(AND(F8&lt;E8,E8&gt;=6/24,F8&gt;0/24,F8&lt;=6/24),F8,IF(AND(F8&lt;E8,E8&gt;=22/24,E8&lt;=24/24,F8&gt;0/24,F8&lt;=6/24),(24/24-E8)+F8,""))))))),"")</f>
        <v>0.25</v>
      </c>
      <c r="I8" s="113">
        <f t="shared" ref="I8:I49" si="4">IF(H8="","",IF(K8&lt;&gt;"",IF((H8+K8)&gt;=0.208,(H8+K8)-0.125,H8+K8),H8))</f>
        <v>0.25</v>
      </c>
      <c r="J8" s="114" t="str">
        <f t="shared" ref="J8:J49" si="5">IF(G8="","",IF(OR(AND(E8&lt;F8,E8&gt;=0/24,E8&lt;6/24,F8&lt;=6/24),AND(E8&lt;F8,E8&gt;=22/24,F8&lt;=24/24),AND(F8&lt;E8,E8&gt;=22/24,E8&lt;=24/24,F8&gt;0/24,F8&lt;=6/24)),"",IF(AND(E8&lt;F8,E8&lt;=6/24,F8&gt;6/24,F8&lt;=22/24),F8-6/24,IF(AND(E8&lt;F8,E8&lt;=6/24,F8&gt;22/24,F8&lt;=24/24),22/24-6/24,IF(AND(E8&lt;F8,E8&gt;=6/24,F8&lt;=22/24),F8-E8,IF(OR(AND(E8&lt;F8,E8&gt;=6/24,F8&gt;22/24,F8&lt;=24/24),AND(F8&lt;E8,E8&gt;=6/24,F8&gt;0/24,F8&lt;=6/24)),22/24-E8,"")))))
)</f>
        <v/>
      </c>
      <c r="K8" s="217" t="str">
        <f>IF(G8="","",IF(OR(AND(E8&lt;F8,E8&gt;=0/24,F8&lt;=6/24),AND(E8&lt;F8,E8&lt;=6/24,F8&gt;6/24,F8&lt;=22/24),AND(E8&lt;F8,E8&gt;=6/24,F8&lt;=22/24)),"",IF(OR(AND(E8&lt;F8,E8&lt;=6/24,F8&gt;22/24,F8&lt;=24/24),AND(E8&lt;F8,E8&gt;=6/24,F8&gt;22/24,F8&lt;=24/24)),F8,IF(AND(E8&lt;F8,E8&gt;=22/24,F8&lt;=24/24),F8-E8,IF(AND(F8&lt;E8,E8&gt;=6/24,F8&gt;0/24,F8&lt;=6/24),2/24,IF(AND(F8&lt;E8,E8&gt;=22/24,E8&lt;=24/24,F8&gt;0/24,F8&lt;=6/24),24/24-E8,""))))))</f>
        <v/>
      </c>
      <c r="L8" s="23"/>
      <c r="M8" s="168">
        <f>IF(SUM(G8:G14)=0,"-",SUM(G8:G14))</f>
        <v>2.833333333333333</v>
      </c>
      <c r="N8" s="80"/>
      <c r="O8" s="13"/>
      <c r="P8" s="122" t="s">
        <v>0</v>
      </c>
      <c r="Q8" s="123">
        <f>IF($D$7=0,"-",$D$7)</f>
        <v>6.7083333333333339</v>
      </c>
      <c r="R8" s="124">
        <f>D7</f>
        <v>6.7083333333333339</v>
      </c>
      <c r="S8" s="125"/>
      <c r="T8" s="101"/>
      <c r="V8" s="2"/>
      <c r="W8" s="73"/>
      <c r="X8" s="74"/>
      <c r="AA8" s="2"/>
      <c r="AB8" s="2"/>
    </row>
    <row r="9" spans="1:28" ht="27" customHeight="1" x14ac:dyDescent="0.4">
      <c r="A9" s="49">
        <f>IF(A8&lt;&gt;"",A8+1,IF(WEEKDAY($G$1,2)=2,$G$1,""))</f>
        <v>44257</v>
      </c>
      <c r="B9" s="52" t="str">
        <f t="shared" si="0"/>
        <v/>
      </c>
      <c r="C9" s="52">
        <f t="shared" si="1"/>
        <v>1</v>
      </c>
      <c r="D9" s="162"/>
      <c r="E9" s="95">
        <v>0</v>
      </c>
      <c r="F9" s="96">
        <v>0.41666666666666669</v>
      </c>
      <c r="G9" s="111">
        <f t="shared" si="3"/>
        <v>0.41666666666666669</v>
      </c>
      <c r="H9" s="215">
        <f t="shared" ref="H9:H49" si="6">IF(G9&lt;&gt;"",IF(OR(AND(E9&lt;F9,E9&gt;=0/24,F9&lt;=6/24),AND(E9&lt;F9,E9&gt;=22/24,F9&lt;=24/24)),F9-E9,IF(AND(E9&lt;F9,E9&lt;=6/24,F9&gt;6/24,F9&lt;=22/24),6/24-E9,IF(AND(E9&lt;F9,E9&lt;=6/24,F9&gt;22/24,F9&lt;=24/24),(6/24-E9)+(24/24-F9),IF(AND(E9&lt;F9,E9&gt;=6/24,F9&lt;=22/24),"",IF(AND(E9&lt;F9,E9&gt;=6/24,F9&gt;2224,F9&lt;=24/24),F9-22/24,IF(AND(F9&lt;E9,E9&gt;=6/24,F9&gt;=0/24,F9&lt;=6/24),F9,IF(AND(F9&lt;E9,E9&gt;=22/24,E9&lt;=24/24,F9&gt;=0/24,F9&lt;=6/24),(24/24-E9)+F9,""))))))),"")</f>
        <v>0.25</v>
      </c>
      <c r="I9" s="115">
        <f t="shared" si="4"/>
        <v>0.25</v>
      </c>
      <c r="J9" s="116">
        <f t="shared" si="5"/>
        <v>0.16666666666666669</v>
      </c>
      <c r="K9" s="218" t="str">
        <f>IF(G9="","",IF(OR(AND(E9&lt;F9,E9&gt;=0/24,F9&lt;=6/24),AND(E9&lt;F9,E9&lt;=6/24,F9&gt;6/24,F9&lt;=22/24),AND(E9&lt;F9,E9&gt;=6/24,F9&lt;=22/24)),"",IF(OR(AND(E9&lt;F9,E9&lt;=6/24,F9&gt;22/24,F9&lt;=24/24),AND(E9&lt;F9,E9&gt;=6/24,F9&gt;22/24,F9&lt;=24/24)),F9,IF(AND(E9&lt;F9,E9&gt;=22/24,F9&lt;=24/24),F9-E9,IF(AND(F9&lt;E9,E9&gt;=6/24,F9&gt;0/24,F9&lt;=6/24),2/24,IF(AND(F9&lt;E9,E9&gt;=22/24,E9&lt;=24/24,F9&gt;0/24,F9&lt;=6/24),24/24-E9,""))))))</f>
        <v/>
      </c>
      <c r="L9" s="23"/>
      <c r="M9" s="169"/>
      <c r="N9" s="81"/>
      <c r="O9" s="13"/>
      <c r="P9" s="126" t="s">
        <v>20</v>
      </c>
      <c r="Q9" s="127" t="str">
        <f>IF(SUM(M7,Q17,Q36,Q25,(Q22*A4))&lt;0,"-"&amp;TEXT(SUM(M7,Q17,Q36,Q25,(Q22*A4))*-1,"[hh]:mm"),TEXT(SUM(M7,Q17,Q36,Q25,(Q22*A4)),"[hh]:mm"))</f>
        <v>75:00</v>
      </c>
      <c r="R9" s="124">
        <f>SUM(M7,Q17,Q36,Q25,(Q22*A4))</f>
        <v>3.1249999999999996</v>
      </c>
      <c r="S9" s="125"/>
      <c r="T9" s="106"/>
      <c r="V9" s="2"/>
      <c r="W9" s="73"/>
      <c r="X9" s="74"/>
      <c r="AA9" s="2"/>
      <c r="AB9" s="2"/>
    </row>
    <row r="10" spans="1:28" ht="27" customHeight="1" thickBot="1" x14ac:dyDescent="0.45">
      <c r="A10" s="49">
        <f>IF(A9&lt;&gt;"",A9+1,IF(WEEKDAY($G$1,2)=3,$G$1,""))</f>
        <v>44258</v>
      </c>
      <c r="B10" s="52" t="str">
        <f t="shared" si="0"/>
        <v/>
      </c>
      <c r="C10" s="52">
        <f t="shared" si="1"/>
        <v>1</v>
      </c>
      <c r="D10" s="162"/>
      <c r="E10" s="95">
        <v>8.3333333333333329E-2</v>
      </c>
      <c r="F10" s="96">
        <v>0.91666666666666663</v>
      </c>
      <c r="G10" s="111">
        <f t="shared" si="3"/>
        <v>0.83333333333333326</v>
      </c>
      <c r="H10" s="215">
        <f t="shared" si="6"/>
        <v>0.16666666666666669</v>
      </c>
      <c r="I10" s="115">
        <f t="shared" si="4"/>
        <v>0.16666666666666669</v>
      </c>
      <c r="J10" s="116">
        <f t="shared" si="5"/>
        <v>0.66666666666666663</v>
      </c>
      <c r="K10" s="218" t="str">
        <f>IF(G10="","",IF(OR(AND(E10&lt;F10,E10&gt;=0/24,F10&lt;=6/24),AND(E10&lt;F10,E10&lt;=6/24,F10&gt;6/24,F10&lt;=22/24),AND(E10&lt;F10,E10&gt;=6/24,F10&lt;=22/24)),"",IF(OR(AND(E10&lt;F10,E10&lt;=6/24,F10&gt;22/24,F10&lt;=24/24),AND(E10&lt;F10,E10&gt;=6/24,F10&gt;22/24,F10&lt;=24/24)),F10,IF(AND(E10&lt;F10,E10&gt;=22/24,F10&lt;=24/24),F10-E10,IF(AND(F10&lt;E10,E10&gt;=6/24,F10&gt;0/24,F10&lt;=6/24),2/24,IF(AND(F10&lt;E10,E10&gt;=22/24,E10&lt;=24/24,F10&gt;0/24,F10&lt;=6/24),24/24-E10,""))))))</f>
        <v/>
      </c>
      <c r="L10" s="23"/>
      <c r="M10" s="169"/>
      <c r="N10" s="81"/>
      <c r="O10" s="12"/>
      <c r="P10" s="128" t="s">
        <v>1</v>
      </c>
      <c r="Q10" s="129" t="str">
        <f>IF(R10&lt;0,"-"&amp;TEXT(R10*-1,"[hh]:mm"),TEXT(R10,"[hh]:mm"))</f>
        <v>00:00</v>
      </c>
      <c r="R10" s="124">
        <v>0</v>
      </c>
      <c r="S10" s="125"/>
      <c r="T10" s="101"/>
      <c r="V10" s="2"/>
      <c r="W10" s="73"/>
      <c r="X10" s="74"/>
      <c r="AA10" s="2"/>
      <c r="AB10" s="2"/>
    </row>
    <row r="11" spans="1:28" ht="27" customHeight="1" thickBot="1" x14ac:dyDescent="0.45">
      <c r="A11" s="49">
        <f>IF(A10&lt;&gt;"",A10+1,IF(WEEKDAY($G$1,2)=4,$G$1,""))</f>
        <v>44259</v>
      </c>
      <c r="B11" s="52" t="str">
        <f t="shared" si="0"/>
        <v/>
      </c>
      <c r="C11" s="52">
        <f t="shared" si="1"/>
        <v>1</v>
      </c>
      <c r="D11" s="162"/>
      <c r="E11" s="95">
        <v>0.83333333333333337</v>
      </c>
      <c r="F11" s="96">
        <v>0.20833333333333334</v>
      </c>
      <c r="G11" s="111">
        <f t="shared" si="3"/>
        <v>0.375</v>
      </c>
      <c r="H11" s="215">
        <f t="shared" si="6"/>
        <v>0.20833333333333334</v>
      </c>
      <c r="I11" s="115">
        <f t="shared" si="4"/>
        <v>0.16666666666666669</v>
      </c>
      <c r="J11" s="116">
        <f t="shared" si="5"/>
        <v>8.3333333333333259E-2</v>
      </c>
      <c r="K11" s="218">
        <f>IF(G11="","",IF(OR(AND(E11&lt;F11,E11&gt;=0/24,F11&lt;=6/24),AND(E11&lt;F11,E11&lt;=6/24,F11&gt;6/24,F11&lt;=22/24),AND(E11&lt;F11,E11&gt;=6/24,F11&lt;=22/24)),"",IF(OR(AND(E11&lt;F11,E11&lt;=6/24,F11&gt;22/24,F11&lt;=24/24),AND(E11&lt;F11,E11&gt;=6/24,F11&gt;22/24,F11&lt;=24/24)),F11,IF(AND(E11&lt;F11,E11&gt;=22/24,F11&lt;=24/24),F11-E11,IF(AND(F11&lt;E11,E11&gt;=6/24,F11&gt;0/24,F11&lt;=6/24),2/24,IF(AND(F11&lt;E11,E11&gt;=22/24,E11&lt;=24/24,F11&gt;0/24,F11&lt;=6/24),24/24-E11,""))))))</f>
        <v>8.3333333333333329E-2</v>
      </c>
      <c r="L11" s="23"/>
      <c r="M11" s="169"/>
      <c r="N11" s="81"/>
      <c r="O11" s="12"/>
      <c r="P11" s="130" t="s">
        <v>2</v>
      </c>
      <c r="Q11" s="131" t="str">
        <f>IF(R11&lt;0,"-"&amp;TEXT(R11*-1,"[hh]:mm"),TEXT(R11,"[hh]:mm"))</f>
        <v>-86:00</v>
      </c>
      <c r="R11" s="124">
        <f>R9-R8+R10</f>
        <v>-3.5833333333333344</v>
      </c>
      <c r="S11" s="125"/>
      <c r="T11" s="106"/>
      <c r="V11" s="2"/>
      <c r="W11" s="73"/>
      <c r="X11" s="74"/>
      <c r="AA11" s="2"/>
      <c r="AB11" s="2"/>
    </row>
    <row r="12" spans="1:28" ht="27" customHeight="1" x14ac:dyDescent="0.4">
      <c r="A12" s="49">
        <f>IF(A11&lt;&gt;"",A11+1,IF(WEEKDAY($G$1,2)=5,$G$1,""))</f>
        <v>44260</v>
      </c>
      <c r="B12" s="52" t="str">
        <f t="shared" si="0"/>
        <v/>
      </c>
      <c r="C12" s="52">
        <f t="shared" si="1"/>
        <v>1</v>
      </c>
      <c r="D12" s="162"/>
      <c r="E12" s="95">
        <v>0.83333333333333337</v>
      </c>
      <c r="F12" s="96">
        <v>0.29166666666666669</v>
      </c>
      <c r="G12" s="111">
        <f t="shared" si="3"/>
        <v>0.45833333333333326</v>
      </c>
      <c r="H12" s="215" t="str">
        <f t="shared" si="6"/>
        <v/>
      </c>
      <c r="I12" s="115" t="str">
        <f t="shared" si="4"/>
        <v/>
      </c>
      <c r="J12" s="116" t="str">
        <f t="shared" si="5"/>
        <v/>
      </c>
      <c r="K12" s="218" t="str">
        <f t="shared" ref="K12:K49" si="7">IF(G12="","",IF(OR(AND(E12&lt;F12,E12&gt;=0/24,F12&lt;=6/24),AND(E12&lt;F12,E12&lt;=6/24,F12&gt;6/24,F12&lt;=22/24),AND(E12&lt;F12,E12&gt;=6/24,F12&lt;=22/24)),"",IF(OR(AND(E12&lt;F12,E12&lt;=6/24,F12&gt;22/24,F12&lt;=24/24),AND(E12&lt;F12,E12&gt;=6/24,F12&gt;22/24,F12&lt;=24/24)),F12,IF(AND(E12&lt;F12,E12&gt;=22/24,F12&lt;=24/24),F12-E12,IF(AND(F12&lt;E12,E12&gt;=6/24,F12&gt;0/24,F12&lt;=6/24),2/24,IF(AND(F12&lt;E12,E12&gt;=22/24,E12&lt;=24/24,F12&gt;0/24,F12&lt;=6/24),24/24-E12,""))))))</f>
        <v/>
      </c>
      <c r="L12" s="23"/>
      <c r="M12" s="169"/>
      <c r="N12" s="81"/>
      <c r="O12" s="13"/>
      <c r="P12" s="132" t="s">
        <v>3</v>
      </c>
      <c r="Q12" s="123">
        <v>0</v>
      </c>
      <c r="R12" s="124"/>
      <c r="S12" s="125"/>
      <c r="T12" s="101"/>
      <c r="V12" s="2"/>
      <c r="W12" s="73"/>
      <c r="X12" s="74"/>
      <c r="AA12" s="2"/>
      <c r="AB12" s="2"/>
    </row>
    <row r="13" spans="1:28" ht="27" customHeight="1" x14ac:dyDescent="0.4">
      <c r="A13" s="49">
        <f>IF(A12&lt;&gt;"",A12+1,IF(WEEKDAY($G$1,2)=6,$G$1,""))</f>
        <v>44261</v>
      </c>
      <c r="B13" s="52" t="str">
        <f t="shared" si="0"/>
        <v>S</v>
      </c>
      <c r="C13" s="52" t="str">
        <f t="shared" si="1"/>
        <v/>
      </c>
      <c r="D13" s="162"/>
      <c r="E13" s="95">
        <v>0.91666666666666663</v>
      </c>
      <c r="F13" s="96">
        <v>0.25</v>
      </c>
      <c r="G13" s="111">
        <f t="shared" si="3"/>
        <v>0.33333333333333337</v>
      </c>
      <c r="H13" s="215">
        <f t="shared" si="6"/>
        <v>0.25</v>
      </c>
      <c r="I13" s="115">
        <f t="shared" si="4"/>
        <v>0.20833333333333331</v>
      </c>
      <c r="J13" s="116" t="str">
        <f t="shared" si="5"/>
        <v/>
      </c>
      <c r="K13" s="218">
        <f t="shared" si="7"/>
        <v>8.3333333333333329E-2</v>
      </c>
      <c r="L13" s="23"/>
      <c r="M13" s="169"/>
      <c r="N13" s="81"/>
      <c r="O13" s="13"/>
      <c r="P13" s="133" t="s">
        <v>4</v>
      </c>
      <c r="Q13" s="134" t="str">
        <f>IF(R13&lt;0,"-"&amp;TEXT(R13*-1,"[hh]:mm"),TEXT(R13,"[hh]:mm"))</f>
        <v>-86:00</v>
      </c>
      <c r="R13" s="124">
        <f>R11-Q12</f>
        <v>-3.5833333333333344</v>
      </c>
      <c r="S13" s="125"/>
      <c r="T13" s="106"/>
      <c r="V13" s="2"/>
      <c r="W13" s="73"/>
      <c r="X13" s="74"/>
      <c r="AA13" s="2"/>
      <c r="AB13" s="2"/>
    </row>
    <row r="14" spans="1:28" ht="27" customHeight="1" thickBot="1" x14ac:dyDescent="0.45">
      <c r="A14" s="49">
        <f>IF(A13&lt;&gt;"",A13+1,IF(WEEKDAY($G$1,2)=7,$G$1,""))</f>
        <v>44262</v>
      </c>
      <c r="B14" s="76" t="str">
        <f t="shared" si="0"/>
        <v>D</v>
      </c>
      <c r="C14" s="77" t="str">
        <f t="shared" si="1"/>
        <v/>
      </c>
      <c r="D14" s="163"/>
      <c r="E14" s="97">
        <v>0.33333333333333331</v>
      </c>
      <c r="F14" s="98">
        <v>0.5</v>
      </c>
      <c r="G14" s="112">
        <f t="shared" si="3"/>
        <v>0.16666666666666669</v>
      </c>
      <c r="H14" s="216" t="str">
        <f t="shared" si="6"/>
        <v/>
      </c>
      <c r="I14" s="117" t="str">
        <f t="shared" si="4"/>
        <v/>
      </c>
      <c r="J14" s="118">
        <f t="shared" si="5"/>
        <v>0.16666666666666669</v>
      </c>
      <c r="K14" s="219" t="str">
        <f t="shared" si="7"/>
        <v/>
      </c>
      <c r="L14" s="23"/>
      <c r="M14" s="170"/>
      <c r="N14" s="82"/>
      <c r="O14" s="13"/>
      <c r="P14" s="135" t="s">
        <v>27</v>
      </c>
      <c r="Q14" s="136">
        <f>COUNTIF($N$8:$N$49,"CT")</f>
        <v>0</v>
      </c>
      <c r="R14" s="137"/>
      <c r="S14" s="125"/>
      <c r="T14" s="102"/>
      <c r="V14" s="2"/>
      <c r="W14" s="73"/>
      <c r="X14" s="74"/>
      <c r="AA14" s="2"/>
      <c r="AB14" s="2"/>
    </row>
    <row r="15" spans="1:28" ht="27" customHeight="1" thickTop="1" x14ac:dyDescent="0.4">
      <c r="A15" s="50">
        <f t="shared" ref="A15:A35" si="8">IF(A14+1&lt;EDATE($G$1,1),A14+1,"")</f>
        <v>44263</v>
      </c>
      <c r="B15" s="52" t="str">
        <f t="shared" si="0"/>
        <v/>
      </c>
      <c r="C15" s="52">
        <f t="shared" si="1"/>
        <v>1</v>
      </c>
      <c r="D15" s="161">
        <f t="shared" ref="D15:D29" si="9">SUM(C15:C21)*$A$4</f>
        <v>1.4583333333333335</v>
      </c>
      <c r="E15" s="93"/>
      <c r="F15" s="94"/>
      <c r="G15" s="111" t="str">
        <f t="shared" si="3"/>
        <v/>
      </c>
      <c r="H15" s="215" t="str">
        <f t="shared" si="6"/>
        <v/>
      </c>
      <c r="I15" s="119" t="str">
        <f t="shared" si="4"/>
        <v/>
      </c>
      <c r="J15" s="120" t="str">
        <f t="shared" si="5"/>
        <v/>
      </c>
      <c r="K15" s="220" t="str">
        <f t="shared" si="7"/>
        <v/>
      </c>
      <c r="L15" s="79"/>
      <c r="M15" s="168" t="str">
        <f>IF(SUM(G15:G21)=0,"-",SUM(G15:G21))</f>
        <v>-</v>
      </c>
      <c r="N15" s="83"/>
      <c r="O15" s="13"/>
      <c r="P15" s="122" t="s">
        <v>21</v>
      </c>
      <c r="Q15" s="138">
        <f>COUNTIF($N$8:$N$49,"CA")</f>
        <v>1</v>
      </c>
      <c r="R15" s="124"/>
      <c r="S15" s="125"/>
      <c r="T15" s="101"/>
      <c r="U15" s="6"/>
      <c r="V15" s="7"/>
      <c r="W15" s="73"/>
      <c r="X15" s="74"/>
      <c r="AA15" s="2"/>
      <c r="AB15" s="2"/>
    </row>
    <row r="16" spans="1:28" ht="27" customHeight="1" x14ac:dyDescent="0.4">
      <c r="A16" s="49">
        <f t="shared" si="8"/>
        <v>44264</v>
      </c>
      <c r="B16" s="52" t="str">
        <f t="shared" si="0"/>
        <v/>
      </c>
      <c r="C16" s="52">
        <f t="shared" si="1"/>
        <v>1</v>
      </c>
      <c r="D16" s="162"/>
      <c r="E16" s="95"/>
      <c r="F16" s="96"/>
      <c r="G16" s="111" t="str">
        <f t="shared" si="3"/>
        <v/>
      </c>
      <c r="H16" s="215" t="str">
        <f t="shared" si="6"/>
        <v/>
      </c>
      <c r="I16" s="115" t="str">
        <f t="shared" si="4"/>
        <v/>
      </c>
      <c r="J16" s="116" t="str">
        <f t="shared" si="5"/>
        <v/>
      </c>
      <c r="K16" s="218" t="str">
        <f t="shared" si="7"/>
        <v/>
      </c>
      <c r="L16" s="23"/>
      <c r="M16" s="169"/>
      <c r="N16" s="81" t="s">
        <v>43</v>
      </c>
      <c r="O16" s="13"/>
      <c r="P16" s="135" t="s">
        <v>18</v>
      </c>
      <c r="Q16" s="136">
        <f>COUNTIF($N$8:$N$49,"AM")</f>
        <v>0</v>
      </c>
      <c r="R16" s="124"/>
      <c r="S16" s="125"/>
      <c r="T16" s="101"/>
      <c r="V16" s="2"/>
      <c r="W16" s="73"/>
      <c r="X16" s="74"/>
      <c r="AA16" s="2"/>
      <c r="AB16" s="2"/>
    </row>
    <row r="17" spans="1:28" ht="27" customHeight="1" x14ac:dyDescent="0.4">
      <c r="A17" s="49">
        <f t="shared" si="8"/>
        <v>44265</v>
      </c>
      <c r="B17" s="52" t="str">
        <f t="shared" si="0"/>
        <v/>
      </c>
      <c r="C17" s="52">
        <f t="shared" si="1"/>
        <v>1</v>
      </c>
      <c r="D17" s="162"/>
      <c r="E17" s="95"/>
      <c r="F17" s="96"/>
      <c r="G17" s="111" t="str">
        <f t="shared" si="3"/>
        <v/>
      </c>
      <c r="H17" s="215" t="str">
        <f t="shared" si="6"/>
        <v/>
      </c>
      <c r="I17" s="115" t="str">
        <f t="shared" si="4"/>
        <v/>
      </c>
      <c r="J17" s="116" t="str">
        <f t="shared" si="5"/>
        <v/>
      </c>
      <c r="K17" s="218" t="str">
        <f t="shared" si="7"/>
        <v/>
      </c>
      <c r="L17" s="23"/>
      <c r="M17" s="169"/>
      <c r="N17" s="81"/>
      <c r="O17" s="13"/>
      <c r="P17" s="135" t="s">
        <v>25</v>
      </c>
      <c r="Q17" s="139">
        <f>SUM(R17)</f>
        <v>0.29166666666666669</v>
      </c>
      <c r="R17" s="124">
        <f>A4*SUM(Q15,Q16,Q21,Q14)</f>
        <v>0.29166666666666669</v>
      </c>
      <c r="S17" s="125"/>
      <c r="T17" s="106"/>
      <c r="V17" s="2"/>
      <c r="W17" s="73"/>
      <c r="X17" s="74"/>
      <c r="AA17" s="2"/>
      <c r="AB17" s="2"/>
    </row>
    <row r="18" spans="1:28" ht="27" customHeight="1" x14ac:dyDescent="0.4">
      <c r="A18" s="49">
        <f t="shared" si="8"/>
        <v>44266</v>
      </c>
      <c r="B18" s="52" t="str">
        <f t="shared" si="0"/>
        <v/>
      </c>
      <c r="C18" s="52">
        <f t="shared" si="1"/>
        <v>1</v>
      </c>
      <c r="D18" s="162"/>
      <c r="E18" s="95"/>
      <c r="F18" s="96"/>
      <c r="G18" s="111" t="str">
        <f t="shared" si="3"/>
        <v/>
      </c>
      <c r="H18" s="215" t="str">
        <f t="shared" si="6"/>
        <v/>
      </c>
      <c r="I18" s="115" t="str">
        <f t="shared" si="4"/>
        <v/>
      </c>
      <c r="J18" s="116" t="str">
        <f t="shared" si="5"/>
        <v/>
      </c>
      <c r="K18" s="218" t="str">
        <f t="shared" si="7"/>
        <v/>
      </c>
      <c r="L18" s="23"/>
      <c r="M18" s="169"/>
      <c r="N18" s="81"/>
      <c r="O18" s="13"/>
      <c r="P18" s="135" t="s">
        <v>8</v>
      </c>
      <c r="Q18" s="139">
        <f>R18</f>
        <v>0.16666666666666669</v>
      </c>
      <c r="R18" s="140">
        <f>SUMIF($B$8:$B$49,"D",$G$8:$G$49)+SUMIF($B$8:$B$49,"F",$G$8:$G$49)</f>
        <v>0.16666666666666669</v>
      </c>
      <c r="S18" s="125"/>
      <c r="T18" s="101"/>
      <c r="V18" s="2"/>
      <c r="W18" s="73"/>
      <c r="X18" s="74"/>
      <c r="AA18" s="2"/>
      <c r="AB18" s="2"/>
    </row>
    <row r="19" spans="1:28" ht="27" customHeight="1" x14ac:dyDescent="0.4">
      <c r="A19" s="49">
        <f t="shared" si="8"/>
        <v>44267</v>
      </c>
      <c r="B19" s="52" t="str">
        <f t="shared" si="0"/>
        <v/>
      </c>
      <c r="C19" s="52">
        <f t="shared" si="1"/>
        <v>1</v>
      </c>
      <c r="D19" s="162"/>
      <c r="E19" s="95"/>
      <c r="F19" s="96"/>
      <c r="G19" s="111" t="str">
        <f t="shared" si="3"/>
        <v/>
      </c>
      <c r="H19" s="215" t="str">
        <f t="shared" si="6"/>
        <v/>
      </c>
      <c r="I19" s="115" t="str">
        <f t="shared" si="4"/>
        <v/>
      </c>
      <c r="J19" s="116" t="str">
        <f t="shared" si="5"/>
        <v/>
      </c>
      <c r="K19" s="218" t="str">
        <f t="shared" si="7"/>
        <v/>
      </c>
      <c r="L19" s="23"/>
      <c r="M19" s="169"/>
      <c r="N19" s="81"/>
      <c r="O19" s="13"/>
      <c r="P19" s="141" t="s">
        <v>15</v>
      </c>
      <c r="Q19" s="139">
        <f>R19</f>
        <v>0.33333333333333337</v>
      </c>
      <c r="R19" s="140">
        <f>SUMIF($B$8:$B$49,"S",$G$8:$G$49)</f>
        <v>0.33333333333333337</v>
      </c>
      <c r="S19" s="125"/>
      <c r="T19" s="101"/>
      <c r="V19" s="2"/>
      <c r="W19" s="73"/>
      <c r="X19" s="74"/>
      <c r="AA19" s="2"/>
      <c r="AB19" s="2"/>
    </row>
    <row r="20" spans="1:28" ht="27" customHeight="1" x14ac:dyDescent="0.4">
      <c r="A20" s="49">
        <f t="shared" si="8"/>
        <v>44268</v>
      </c>
      <c r="B20" s="52" t="str">
        <f t="shared" si="0"/>
        <v>S</v>
      </c>
      <c r="C20" s="52" t="str">
        <f t="shared" si="1"/>
        <v/>
      </c>
      <c r="D20" s="162"/>
      <c r="E20" s="95"/>
      <c r="F20" s="96"/>
      <c r="G20" s="111" t="str">
        <f t="shared" si="3"/>
        <v/>
      </c>
      <c r="H20" s="215" t="str">
        <f t="shared" si="6"/>
        <v/>
      </c>
      <c r="I20" s="115" t="str">
        <f t="shared" si="4"/>
        <v/>
      </c>
      <c r="J20" s="116" t="str">
        <f t="shared" si="5"/>
        <v/>
      </c>
      <c r="K20" s="218" t="str">
        <f t="shared" si="7"/>
        <v/>
      </c>
      <c r="L20" s="23"/>
      <c r="M20" s="169"/>
      <c r="N20" s="81"/>
      <c r="O20" s="13"/>
      <c r="P20" s="141" t="s">
        <v>19</v>
      </c>
      <c r="Q20" s="139">
        <f>SUM($I$8:$I$49)</f>
        <v>1.0416666666666667</v>
      </c>
      <c r="R20" s="140"/>
      <c r="S20" s="125"/>
      <c r="T20" s="103"/>
      <c r="V20" s="2"/>
      <c r="W20" s="73"/>
      <c r="X20" s="74"/>
      <c r="AA20" s="2"/>
      <c r="AB20" s="2"/>
    </row>
    <row r="21" spans="1:28" ht="27" customHeight="1" thickBot="1" x14ac:dyDescent="0.45">
      <c r="A21" s="51">
        <f t="shared" si="8"/>
        <v>44269</v>
      </c>
      <c r="B21" s="76" t="str">
        <f t="shared" si="0"/>
        <v>D</v>
      </c>
      <c r="C21" s="77" t="str">
        <f t="shared" si="1"/>
        <v/>
      </c>
      <c r="D21" s="163"/>
      <c r="E21" s="97"/>
      <c r="F21" s="98"/>
      <c r="G21" s="112" t="str">
        <f t="shared" si="3"/>
        <v/>
      </c>
      <c r="H21" s="216" t="str">
        <f t="shared" si="6"/>
        <v/>
      </c>
      <c r="I21" s="117" t="str">
        <f t="shared" si="4"/>
        <v/>
      </c>
      <c r="J21" s="118" t="str">
        <f t="shared" si="5"/>
        <v/>
      </c>
      <c r="K21" s="219" t="str">
        <f t="shared" si="7"/>
        <v/>
      </c>
      <c r="L21" s="23"/>
      <c r="M21" s="170"/>
      <c r="N21" s="82"/>
      <c r="O21" s="13"/>
      <c r="P21" s="46" t="s">
        <v>22</v>
      </c>
      <c r="Q21" s="110">
        <v>0</v>
      </c>
      <c r="R21" s="140"/>
      <c r="S21" s="125"/>
      <c r="T21" s="103"/>
      <c r="V21" s="2"/>
      <c r="W21" s="73"/>
      <c r="X21" s="74"/>
      <c r="AA21" s="2"/>
      <c r="AB21" s="2"/>
    </row>
    <row r="22" spans="1:28" ht="27" customHeight="1" thickTop="1" thickBot="1" x14ac:dyDescent="0.45">
      <c r="A22" s="48">
        <f t="shared" si="8"/>
        <v>44270</v>
      </c>
      <c r="B22" s="52" t="str">
        <f t="shared" si="0"/>
        <v/>
      </c>
      <c r="C22" s="52">
        <f t="shared" si="1"/>
        <v>1</v>
      </c>
      <c r="D22" s="161">
        <f t="shared" si="9"/>
        <v>1.4583333333333335</v>
      </c>
      <c r="E22" s="99"/>
      <c r="F22" s="100"/>
      <c r="G22" s="111" t="str">
        <f t="shared" si="3"/>
        <v/>
      </c>
      <c r="H22" s="215" t="str">
        <f t="shared" si="6"/>
        <v/>
      </c>
      <c r="I22" s="113" t="str">
        <f t="shared" si="4"/>
        <v/>
      </c>
      <c r="J22" s="114" t="str">
        <f t="shared" si="5"/>
        <v/>
      </c>
      <c r="K22" s="217" t="str">
        <f t="shared" si="7"/>
        <v/>
      </c>
      <c r="L22" s="23"/>
      <c r="M22" s="196" t="str">
        <f>IF(SUM(G22:G28)=0,"-",SUM(G22:G28))</f>
        <v>-</v>
      </c>
      <c r="N22" s="80"/>
      <c r="O22" s="13"/>
      <c r="P22" s="142" t="s">
        <v>28</v>
      </c>
      <c r="Q22" s="143">
        <v>0</v>
      </c>
      <c r="R22" s="140"/>
      <c r="S22" s="125"/>
      <c r="T22" s="103"/>
      <c r="V22" s="2"/>
      <c r="W22" s="73"/>
      <c r="X22" s="74"/>
      <c r="AA22" s="2"/>
      <c r="AB22" s="2"/>
    </row>
    <row r="23" spans="1:28" ht="27" customHeight="1" thickBot="1" x14ac:dyDescent="0.45">
      <c r="A23" s="49">
        <f t="shared" si="8"/>
        <v>44271</v>
      </c>
      <c r="B23" s="52" t="str">
        <f t="shared" si="0"/>
        <v/>
      </c>
      <c r="C23" s="52">
        <f t="shared" si="1"/>
        <v>1</v>
      </c>
      <c r="D23" s="162"/>
      <c r="E23" s="95"/>
      <c r="F23" s="96"/>
      <c r="G23" s="111" t="str">
        <f t="shared" si="3"/>
        <v/>
      </c>
      <c r="H23" s="215" t="str">
        <f t="shared" si="6"/>
        <v/>
      </c>
      <c r="I23" s="115" t="str">
        <f t="shared" si="4"/>
        <v/>
      </c>
      <c r="J23" s="116" t="str">
        <f t="shared" si="5"/>
        <v/>
      </c>
      <c r="K23" s="218" t="str">
        <f t="shared" si="7"/>
        <v/>
      </c>
      <c r="L23" s="23"/>
      <c r="M23" s="169"/>
      <c r="N23" s="81"/>
      <c r="O23" s="13"/>
      <c r="P23" s="144"/>
      <c r="Q23" s="145"/>
      <c r="R23" s="140"/>
      <c r="S23" s="125"/>
      <c r="T23" s="103"/>
      <c r="V23" s="2"/>
      <c r="W23" s="73"/>
      <c r="X23" s="74"/>
      <c r="AA23" s="2"/>
      <c r="AB23" s="2"/>
    </row>
    <row r="24" spans="1:28" ht="27" customHeight="1" thickBot="1" x14ac:dyDescent="0.45">
      <c r="A24" s="49">
        <f t="shared" si="8"/>
        <v>44272</v>
      </c>
      <c r="B24" s="52" t="str">
        <f t="shared" si="0"/>
        <v/>
      </c>
      <c r="C24" s="52">
        <f t="shared" si="1"/>
        <v>1</v>
      </c>
      <c r="D24" s="162"/>
      <c r="E24" s="95"/>
      <c r="F24" s="96"/>
      <c r="G24" s="111" t="str">
        <f t="shared" si="3"/>
        <v/>
      </c>
      <c r="H24" s="215" t="str">
        <f t="shared" si="6"/>
        <v/>
      </c>
      <c r="I24" s="115" t="str">
        <f t="shared" si="4"/>
        <v/>
      </c>
      <c r="J24" s="116" t="str">
        <f t="shared" si="5"/>
        <v/>
      </c>
      <c r="K24" s="218" t="str">
        <f t="shared" si="7"/>
        <v/>
      </c>
      <c r="L24" s="23"/>
      <c r="M24" s="169"/>
      <c r="N24" s="81"/>
      <c r="O24" s="13"/>
      <c r="P24" s="33" t="s">
        <v>17</v>
      </c>
      <c r="Q24" s="32" t="s">
        <v>14</v>
      </c>
      <c r="R24" s="146"/>
      <c r="S24" s="125"/>
      <c r="T24" s="104"/>
      <c r="V24" s="2"/>
      <c r="W24" s="73"/>
      <c r="X24" s="74"/>
      <c r="AA24" s="2"/>
      <c r="AB24" s="2"/>
    </row>
    <row r="25" spans="1:28" ht="27" customHeight="1" x14ac:dyDescent="0.4">
      <c r="A25" s="49">
        <f t="shared" si="8"/>
        <v>44273</v>
      </c>
      <c r="B25" s="52" t="str">
        <f t="shared" si="0"/>
        <v/>
      </c>
      <c r="C25" s="52">
        <f t="shared" si="1"/>
        <v>1</v>
      </c>
      <c r="D25" s="162"/>
      <c r="E25" s="95"/>
      <c r="F25" s="96"/>
      <c r="G25" s="111" t="str">
        <f t="shared" si="3"/>
        <v/>
      </c>
      <c r="H25" s="215" t="str">
        <f t="shared" si="6"/>
        <v/>
      </c>
      <c r="I25" s="115" t="str">
        <f t="shared" si="4"/>
        <v/>
      </c>
      <c r="J25" s="116" t="str">
        <f t="shared" si="5"/>
        <v/>
      </c>
      <c r="K25" s="218" t="str">
        <f t="shared" si="7"/>
        <v/>
      </c>
      <c r="L25" s="23"/>
      <c r="M25" s="169"/>
      <c r="N25" s="81"/>
      <c r="O25" s="13"/>
      <c r="P25" s="197"/>
      <c r="Q25" s="199">
        <v>0</v>
      </c>
      <c r="R25" s="146"/>
      <c r="S25" s="125"/>
      <c r="T25" s="104"/>
      <c r="V25" s="2"/>
      <c r="W25" s="73"/>
      <c r="X25" s="74"/>
      <c r="AA25" s="2"/>
      <c r="AB25" s="2"/>
    </row>
    <row r="26" spans="1:28" ht="27" customHeight="1" thickBot="1" x14ac:dyDescent="0.45">
      <c r="A26" s="49">
        <f t="shared" si="8"/>
        <v>44274</v>
      </c>
      <c r="B26" s="52" t="str">
        <f t="shared" si="0"/>
        <v/>
      </c>
      <c r="C26" s="52">
        <f t="shared" si="1"/>
        <v>1</v>
      </c>
      <c r="D26" s="162"/>
      <c r="E26" s="95"/>
      <c r="F26" s="96"/>
      <c r="G26" s="111" t="str">
        <f t="shared" si="3"/>
        <v/>
      </c>
      <c r="H26" s="215" t="str">
        <f t="shared" si="6"/>
        <v/>
      </c>
      <c r="I26" s="115" t="str">
        <f t="shared" si="4"/>
        <v/>
      </c>
      <c r="J26" s="116" t="str">
        <f t="shared" si="5"/>
        <v/>
      </c>
      <c r="K26" s="218" t="str">
        <f t="shared" si="7"/>
        <v/>
      </c>
      <c r="L26" s="23"/>
      <c r="M26" s="169"/>
      <c r="N26" s="81"/>
      <c r="O26" s="13"/>
      <c r="P26" s="198"/>
      <c r="Q26" s="200"/>
      <c r="R26" s="146"/>
      <c r="S26" s="125"/>
      <c r="T26" s="104"/>
      <c r="V26" s="2"/>
      <c r="W26" s="73"/>
      <c r="X26" s="74"/>
      <c r="AA26" s="2"/>
      <c r="AB26" s="2"/>
    </row>
    <row r="27" spans="1:28" ht="27" customHeight="1" thickBot="1" x14ac:dyDescent="0.45">
      <c r="A27" s="49">
        <f t="shared" si="8"/>
        <v>44275</v>
      </c>
      <c r="B27" s="52" t="str">
        <f t="shared" si="0"/>
        <v>S</v>
      </c>
      <c r="C27" s="52" t="str">
        <f t="shared" si="1"/>
        <v/>
      </c>
      <c r="D27" s="162"/>
      <c r="E27" s="95"/>
      <c r="F27" s="96"/>
      <c r="G27" s="111" t="str">
        <f t="shared" si="3"/>
        <v/>
      </c>
      <c r="H27" s="215" t="str">
        <f t="shared" si="6"/>
        <v/>
      </c>
      <c r="I27" s="115" t="str">
        <f t="shared" si="4"/>
        <v/>
      </c>
      <c r="J27" s="116" t="str">
        <f t="shared" si="5"/>
        <v/>
      </c>
      <c r="K27" s="218" t="str">
        <f t="shared" si="7"/>
        <v/>
      </c>
      <c r="L27" s="23"/>
      <c r="M27" s="169"/>
      <c r="N27" s="81"/>
      <c r="O27" s="13"/>
      <c r="P27" s="147"/>
      <c r="Q27" s="147"/>
      <c r="R27" s="146"/>
      <c r="S27" s="125"/>
      <c r="T27" s="104"/>
      <c r="V27" s="2"/>
      <c r="W27" s="70"/>
      <c r="X27" s="71"/>
      <c r="AA27" s="2"/>
      <c r="AB27" s="2"/>
    </row>
    <row r="28" spans="1:28" ht="27" customHeight="1" thickBot="1" x14ac:dyDescent="0.45">
      <c r="A28" s="51">
        <f t="shared" si="8"/>
        <v>44276</v>
      </c>
      <c r="B28" s="76" t="str">
        <f t="shared" si="0"/>
        <v>D</v>
      </c>
      <c r="C28" s="77" t="str">
        <f t="shared" si="1"/>
        <v/>
      </c>
      <c r="D28" s="163"/>
      <c r="E28" s="97"/>
      <c r="F28" s="98"/>
      <c r="G28" s="112" t="str">
        <f t="shared" si="3"/>
        <v/>
      </c>
      <c r="H28" s="216" t="str">
        <f t="shared" si="6"/>
        <v/>
      </c>
      <c r="I28" s="117" t="str">
        <f t="shared" si="4"/>
        <v/>
      </c>
      <c r="J28" s="118" t="str">
        <f t="shared" si="5"/>
        <v/>
      </c>
      <c r="K28" s="219" t="str">
        <f t="shared" si="7"/>
        <v/>
      </c>
      <c r="L28" s="23"/>
      <c r="M28" s="170"/>
      <c r="N28" s="82"/>
      <c r="O28" s="13"/>
      <c r="P28" s="20" t="s">
        <v>13</v>
      </c>
      <c r="Q28" s="21" t="s">
        <v>14</v>
      </c>
      <c r="R28" s="146"/>
      <c r="S28" s="125"/>
      <c r="T28" s="104"/>
      <c r="V28" s="2"/>
      <c r="W28" s="70"/>
      <c r="X28" s="71"/>
      <c r="AA28" s="2"/>
      <c r="AB28" s="2"/>
    </row>
    <row r="29" spans="1:28" ht="27" customHeight="1" thickTop="1" x14ac:dyDescent="0.4">
      <c r="A29" s="48">
        <f t="shared" si="8"/>
        <v>44277</v>
      </c>
      <c r="B29" s="52" t="str">
        <f t="shared" si="0"/>
        <v/>
      </c>
      <c r="C29" s="52">
        <f t="shared" si="1"/>
        <v>1</v>
      </c>
      <c r="D29" s="161">
        <f t="shared" si="9"/>
        <v>1.4583333333333335</v>
      </c>
      <c r="E29" s="99"/>
      <c r="F29" s="100"/>
      <c r="G29" s="111" t="str">
        <f t="shared" si="3"/>
        <v/>
      </c>
      <c r="H29" s="215" t="str">
        <f t="shared" si="6"/>
        <v/>
      </c>
      <c r="I29" s="113" t="str">
        <f t="shared" si="4"/>
        <v/>
      </c>
      <c r="J29" s="114" t="str">
        <f t="shared" si="5"/>
        <v/>
      </c>
      <c r="K29" s="217" t="str">
        <f t="shared" si="7"/>
        <v/>
      </c>
      <c r="L29" s="23"/>
      <c r="M29" s="201" t="str">
        <f>IF(SUM(G29:G35)=0,"-",SUM(G29:G35))</f>
        <v>-</v>
      </c>
      <c r="N29" s="80"/>
      <c r="O29" s="13"/>
      <c r="P29" s="19"/>
      <c r="Q29" s="109">
        <v>0</v>
      </c>
      <c r="R29" s="146"/>
      <c r="S29" s="125"/>
      <c r="T29" s="104"/>
      <c r="V29" s="2"/>
      <c r="W29" s="70"/>
      <c r="X29" s="71"/>
      <c r="AA29" s="2"/>
      <c r="AB29" s="2"/>
    </row>
    <row r="30" spans="1:28" ht="27" customHeight="1" x14ac:dyDescent="0.4">
      <c r="A30" s="49">
        <f t="shared" si="8"/>
        <v>44278</v>
      </c>
      <c r="B30" s="52" t="str">
        <f t="shared" si="0"/>
        <v/>
      </c>
      <c r="C30" s="52">
        <f t="shared" si="1"/>
        <v>1</v>
      </c>
      <c r="D30" s="162"/>
      <c r="E30" s="95"/>
      <c r="F30" s="96"/>
      <c r="G30" s="111" t="str">
        <f t="shared" si="3"/>
        <v/>
      </c>
      <c r="H30" s="215" t="str">
        <f t="shared" si="6"/>
        <v/>
      </c>
      <c r="I30" s="115" t="str">
        <f t="shared" si="4"/>
        <v/>
      </c>
      <c r="J30" s="116" t="str">
        <f t="shared" si="5"/>
        <v/>
      </c>
      <c r="K30" s="218" t="str">
        <f t="shared" si="7"/>
        <v/>
      </c>
      <c r="L30" s="23"/>
      <c r="M30" s="202"/>
      <c r="N30" s="81"/>
      <c r="O30" s="13"/>
      <c r="P30" s="8"/>
      <c r="Q30" s="109">
        <v>0</v>
      </c>
      <c r="R30" s="146"/>
      <c r="S30" s="125"/>
      <c r="T30" s="104"/>
      <c r="V30" s="2"/>
      <c r="W30" s="70"/>
      <c r="X30" s="71"/>
      <c r="AA30" s="2"/>
      <c r="AB30" s="2"/>
    </row>
    <row r="31" spans="1:28" ht="27" customHeight="1" x14ac:dyDescent="0.4">
      <c r="A31" s="49">
        <f t="shared" si="8"/>
        <v>44279</v>
      </c>
      <c r="B31" s="52" t="str">
        <f t="shared" si="0"/>
        <v/>
      </c>
      <c r="C31" s="52">
        <f t="shared" si="1"/>
        <v>1</v>
      </c>
      <c r="D31" s="162"/>
      <c r="E31" s="95"/>
      <c r="F31" s="96"/>
      <c r="G31" s="111" t="str">
        <f t="shared" si="3"/>
        <v/>
      </c>
      <c r="H31" s="215" t="str">
        <f t="shared" si="6"/>
        <v/>
      </c>
      <c r="I31" s="115" t="str">
        <f t="shared" si="4"/>
        <v/>
      </c>
      <c r="J31" s="116" t="str">
        <f t="shared" si="5"/>
        <v/>
      </c>
      <c r="K31" s="218" t="str">
        <f t="shared" si="7"/>
        <v/>
      </c>
      <c r="L31" s="23"/>
      <c r="M31" s="202"/>
      <c r="N31" s="81"/>
      <c r="O31" s="13"/>
      <c r="P31" s="8"/>
      <c r="Q31" s="109">
        <v>0</v>
      </c>
      <c r="R31" s="146"/>
      <c r="S31" s="125"/>
      <c r="T31" s="104"/>
      <c r="V31" s="2"/>
      <c r="W31" s="70"/>
      <c r="X31" s="71"/>
      <c r="AA31" s="2"/>
      <c r="AB31" s="2"/>
    </row>
    <row r="32" spans="1:28" ht="27" customHeight="1" x14ac:dyDescent="0.4">
      <c r="A32" s="49">
        <f t="shared" si="8"/>
        <v>44280</v>
      </c>
      <c r="B32" s="52" t="str">
        <f t="shared" si="0"/>
        <v/>
      </c>
      <c r="C32" s="52">
        <f t="shared" si="1"/>
        <v>1</v>
      </c>
      <c r="D32" s="162"/>
      <c r="E32" s="95"/>
      <c r="F32" s="96"/>
      <c r="G32" s="111" t="str">
        <f t="shared" si="3"/>
        <v/>
      </c>
      <c r="H32" s="215" t="str">
        <f t="shared" si="6"/>
        <v/>
      </c>
      <c r="I32" s="115" t="str">
        <f t="shared" si="4"/>
        <v/>
      </c>
      <c r="J32" s="116" t="str">
        <f t="shared" si="5"/>
        <v/>
      </c>
      <c r="K32" s="218" t="str">
        <f t="shared" si="7"/>
        <v/>
      </c>
      <c r="L32" s="23"/>
      <c r="M32" s="202"/>
      <c r="N32" s="81"/>
      <c r="O32" s="13"/>
      <c r="P32" s="8"/>
      <c r="Q32" s="109">
        <v>0</v>
      </c>
      <c r="R32" s="146"/>
      <c r="S32" s="125"/>
      <c r="T32" s="104"/>
      <c r="V32" s="2"/>
      <c r="W32" s="70"/>
      <c r="X32" s="71"/>
      <c r="AA32" s="2"/>
      <c r="AB32" s="2"/>
    </row>
    <row r="33" spans="1:28" ht="27" customHeight="1" x14ac:dyDescent="0.4">
      <c r="A33" s="49">
        <f t="shared" si="8"/>
        <v>44281</v>
      </c>
      <c r="B33" s="52" t="str">
        <f t="shared" si="0"/>
        <v/>
      </c>
      <c r="C33" s="52">
        <f t="shared" si="1"/>
        <v>1</v>
      </c>
      <c r="D33" s="162"/>
      <c r="E33" s="95"/>
      <c r="F33" s="96"/>
      <c r="G33" s="111" t="str">
        <f t="shared" si="3"/>
        <v/>
      </c>
      <c r="H33" s="215" t="str">
        <f t="shared" si="6"/>
        <v/>
      </c>
      <c r="I33" s="115" t="str">
        <f t="shared" si="4"/>
        <v/>
      </c>
      <c r="J33" s="116" t="str">
        <f t="shared" si="5"/>
        <v/>
      </c>
      <c r="K33" s="218" t="str">
        <f t="shared" si="7"/>
        <v/>
      </c>
      <c r="L33" s="23"/>
      <c r="M33" s="202"/>
      <c r="N33" s="81"/>
      <c r="O33" s="13"/>
      <c r="P33" s="8"/>
      <c r="Q33" s="109">
        <v>0</v>
      </c>
      <c r="R33" s="146"/>
      <c r="S33" s="125"/>
      <c r="T33" s="104"/>
      <c r="V33" s="2"/>
      <c r="W33" s="70"/>
      <c r="X33" s="71"/>
      <c r="AA33" s="2"/>
      <c r="AB33" s="2"/>
    </row>
    <row r="34" spans="1:28" ht="27" customHeight="1" x14ac:dyDescent="0.4">
      <c r="A34" s="49">
        <f t="shared" si="8"/>
        <v>44282</v>
      </c>
      <c r="B34" s="52" t="str">
        <f t="shared" si="0"/>
        <v>S</v>
      </c>
      <c r="C34" s="52" t="str">
        <f t="shared" si="1"/>
        <v/>
      </c>
      <c r="D34" s="162"/>
      <c r="E34" s="95"/>
      <c r="F34" s="96"/>
      <c r="G34" s="111" t="str">
        <f t="shared" si="3"/>
        <v/>
      </c>
      <c r="H34" s="215" t="str">
        <f t="shared" si="6"/>
        <v/>
      </c>
      <c r="I34" s="115" t="str">
        <f t="shared" si="4"/>
        <v/>
      </c>
      <c r="J34" s="116" t="str">
        <f t="shared" si="5"/>
        <v/>
      </c>
      <c r="K34" s="218" t="str">
        <f t="shared" si="7"/>
        <v/>
      </c>
      <c r="L34" s="23"/>
      <c r="M34" s="202"/>
      <c r="N34" s="81"/>
      <c r="O34" s="13"/>
      <c r="P34" s="8"/>
      <c r="Q34" s="109">
        <v>0</v>
      </c>
      <c r="R34" s="146"/>
      <c r="S34" s="125"/>
      <c r="T34" s="104"/>
      <c r="V34" s="2"/>
      <c r="W34" s="70"/>
      <c r="X34" s="71"/>
      <c r="AA34" s="2"/>
      <c r="AB34" s="2"/>
    </row>
    <row r="35" spans="1:28" ht="27" customHeight="1" thickBot="1" x14ac:dyDescent="0.45">
      <c r="A35" s="51">
        <f t="shared" si="8"/>
        <v>44283</v>
      </c>
      <c r="B35" s="76" t="str">
        <f t="shared" si="0"/>
        <v>D</v>
      </c>
      <c r="C35" s="77" t="str">
        <f t="shared" si="1"/>
        <v/>
      </c>
      <c r="D35" s="163"/>
      <c r="E35" s="97"/>
      <c r="F35" s="98"/>
      <c r="G35" s="112" t="str">
        <f t="shared" si="3"/>
        <v/>
      </c>
      <c r="H35" s="216" t="str">
        <f t="shared" si="6"/>
        <v/>
      </c>
      <c r="I35" s="117" t="str">
        <f t="shared" si="4"/>
        <v/>
      </c>
      <c r="J35" s="118" t="str">
        <f t="shared" si="5"/>
        <v/>
      </c>
      <c r="K35" s="219" t="str">
        <f t="shared" si="7"/>
        <v/>
      </c>
      <c r="L35" s="23"/>
      <c r="M35" s="203"/>
      <c r="N35" s="82"/>
      <c r="O35" s="13"/>
      <c r="P35" s="8"/>
      <c r="Q35" s="109">
        <v>0</v>
      </c>
      <c r="R35" s="146"/>
      <c r="S35" s="125"/>
      <c r="T35" s="104"/>
      <c r="V35" s="2"/>
      <c r="W35" s="70"/>
      <c r="X35" s="71"/>
      <c r="AA35" s="2"/>
      <c r="AB35" s="2"/>
    </row>
    <row r="36" spans="1:28" ht="27" customHeight="1" thickTop="1" thickBot="1" x14ac:dyDescent="0.45">
      <c r="A36" s="48">
        <f t="shared" ref="A36:A49" si="10">IF(A35="","",IF(A35+1&lt;EDATE($G$1,1),A35+1,""))</f>
        <v>44284</v>
      </c>
      <c r="B36" s="52" t="str">
        <f t="shared" si="0"/>
        <v/>
      </c>
      <c r="C36" s="52">
        <f t="shared" si="1"/>
        <v>1</v>
      </c>
      <c r="D36" s="161">
        <f t="shared" ref="D36" si="11">IF(SUM(C36:C42)=0,"",SUM(C36:C42)*$A$4)</f>
        <v>0.875</v>
      </c>
      <c r="E36" s="99"/>
      <c r="F36" s="100"/>
      <c r="G36" s="111" t="str">
        <f t="shared" si="3"/>
        <v/>
      </c>
      <c r="H36" s="215" t="str">
        <f t="shared" si="6"/>
        <v/>
      </c>
      <c r="I36" s="113" t="str">
        <f t="shared" si="4"/>
        <v/>
      </c>
      <c r="J36" s="114" t="str">
        <f t="shared" si="5"/>
        <v/>
      </c>
      <c r="K36" s="217" t="str">
        <f t="shared" si="7"/>
        <v/>
      </c>
      <c r="L36" s="23"/>
      <c r="M36" s="201" t="str">
        <f>IF(SUM(G36:G42)=0,"-",SUM(G36:G42))</f>
        <v>-</v>
      </c>
      <c r="N36" s="80"/>
      <c r="O36" s="13"/>
      <c r="P36" s="148" t="s">
        <v>16</v>
      </c>
      <c r="Q36" s="149">
        <f>SUM(Q29:Q35)</f>
        <v>0</v>
      </c>
      <c r="R36" s="146"/>
      <c r="S36" s="125"/>
      <c r="T36" s="104"/>
      <c r="V36" s="2"/>
      <c r="W36" s="70"/>
      <c r="X36" s="71"/>
      <c r="AA36" s="2"/>
      <c r="AB36" s="2"/>
    </row>
    <row r="37" spans="1:28" ht="27" customHeight="1" thickBot="1" x14ac:dyDescent="0.5">
      <c r="A37" s="49">
        <f t="shared" si="10"/>
        <v>44285</v>
      </c>
      <c r="B37" s="52" t="str">
        <f t="shared" si="0"/>
        <v/>
      </c>
      <c r="C37" s="52">
        <f t="shared" si="1"/>
        <v>1</v>
      </c>
      <c r="D37" s="162"/>
      <c r="E37" s="95"/>
      <c r="F37" s="96"/>
      <c r="G37" s="111" t="str">
        <f t="shared" si="3"/>
        <v/>
      </c>
      <c r="H37" s="215" t="str">
        <f t="shared" si="6"/>
        <v/>
      </c>
      <c r="I37" s="115" t="str">
        <f t="shared" si="4"/>
        <v/>
      </c>
      <c r="J37" s="116" t="str">
        <f t="shared" si="5"/>
        <v/>
      </c>
      <c r="K37" s="218" t="str">
        <f t="shared" si="7"/>
        <v/>
      </c>
      <c r="L37" s="23"/>
      <c r="M37" s="202"/>
      <c r="N37" s="81"/>
      <c r="O37" s="13"/>
      <c r="P37" s="205" t="s">
        <v>23</v>
      </c>
      <c r="Q37" s="206"/>
      <c r="R37" s="146"/>
      <c r="S37" s="125"/>
      <c r="T37" s="104"/>
      <c r="V37" s="2"/>
      <c r="W37" s="70"/>
      <c r="X37" s="71"/>
      <c r="AA37" s="2"/>
      <c r="AB37" s="2"/>
    </row>
    <row r="38" spans="1:28" ht="27" customHeight="1" x14ac:dyDescent="0.4">
      <c r="A38" s="49">
        <f t="shared" si="10"/>
        <v>44286</v>
      </c>
      <c r="B38" s="52" t="str">
        <f t="shared" si="0"/>
        <v/>
      </c>
      <c r="C38" s="52">
        <f t="shared" si="1"/>
        <v>1</v>
      </c>
      <c r="D38" s="162"/>
      <c r="E38" s="95"/>
      <c r="F38" s="96"/>
      <c r="G38" s="111" t="str">
        <f t="shared" si="3"/>
        <v/>
      </c>
      <c r="H38" s="215" t="str">
        <f t="shared" si="6"/>
        <v/>
      </c>
      <c r="I38" s="115" t="str">
        <f t="shared" si="4"/>
        <v/>
      </c>
      <c r="J38" s="116" t="str">
        <f t="shared" si="5"/>
        <v/>
      </c>
      <c r="K38" s="218" t="str">
        <f t="shared" si="7"/>
        <v/>
      </c>
      <c r="L38" s="23"/>
      <c r="M38" s="202"/>
      <c r="N38" s="81"/>
      <c r="O38" s="13"/>
      <c r="P38" s="30" t="s">
        <v>24</v>
      </c>
      <c r="Q38" s="31">
        <v>0</v>
      </c>
      <c r="R38" s="146"/>
      <c r="S38" s="125"/>
      <c r="T38" s="104"/>
      <c r="V38" s="2"/>
      <c r="W38" s="70"/>
      <c r="X38" s="71"/>
      <c r="AA38" s="2"/>
      <c r="AB38" s="2"/>
    </row>
    <row r="39" spans="1:28" ht="27" customHeight="1" thickBot="1" x14ac:dyDescent="0.45">
      <c r="A39" s="49" t="str">
        <f t="shared" si="10"/>
        <v/>
      </c>
      <c r="B39" s="52" t="str">
        <f t="shared" si="0"/>
        <v/>
      </c>
      <c r="C39" s="52" t="str">
        <f t="shared" si="1"/>
        <v/>
      </c>
      <c r="D39" s="162"/>
      <c r="E39" s="95"/>
      <c r="F39" s="96"/>
      <c r="G39" s="111" t="str">
        <f t="shared" si="3"/>
        <v/>
      </c>
      <c r="H39" s="215" t="str">
        <f t="shared" si="6"/>
        <v/>
      </c>
      <c r="I39" s="115" t="str">
        <f t="shared" si="4"/>
        <v/>
      </c>
      <c r="J39" s="116" t="str">
        <f t="shared" si="5"/>
        <v/>
      </c>
      <c r="K39" s="218" t="str">
        <f t="shared" si="7"/>
        <v/>
      </c>
      <c r="L39" s="23"/>
      <c r="M39" s="202"/>
      <c r="N39" s="81"/>
      <c r="O39" s="13"/>
      <c r="P39" s="207" t="s">
        <v>29</v>
      </c>
      <c r="Q39" s="208"/>
      <c r="R39" s="34"/>
      <c r="S39" s="125"/>
      <c r="T39" s="105"/>
      <c r="V39" s="2"/>
      <c r="W39" s="70"/>
      <c r="X39" s="71"/>
      <c r="AA39" s="2"/>
      <c r="AB39" s="2"/>
    </row>
    <row r="40" spans="1:28" ht="27" customHeight="1" x14ac:dyDescent="0.4">
      <c r="A40" s="62" t="str">
        <f t="shared" si="10"/>
        <v/>
      </c>
      <c r="B40" s="64" t="str">
        <f t="shared" si="0"/>
        <v/>
      </c>
      <c r="C40" s="64" t="str">
        <f t="shared" si="1"/>
        <v/>
      </c>
      <c r="D40" s="162"/>
      <c r="E40" s="95"/>
      <c r="F40" s="96"/>
      <c r="G40" s="111" t="str">
        <f t="shared" si="3"/>
        <v/>
      </c>
      <c r="H40" s="215" t="str">
        <f t="shared" si="6"/>
        <v/>
      </c>
      <c r="I40" s="115" t="str">
        <f t="shared" si="4"/>
        <v/>
      </c>
      <c r="J40" s="116" t="str">
        <f t="shared" si="5"/>
        <v/>
      </c>
      <c r="K40" s="218" t="str">
        <f t="shared" si="7"/>
        <v/>
      </c>
      <c r="L40" s="23"/>
      <c r="M40" s="202"/>
      <c r="N40" s="81"/>
      <c r="O40" s="13"/>
      <c r="P40" s="209"/>
      <c r="Q40" s="210"/>
      <c r="R40" s="34"/>
      <c r="S40" s="125"/>
      <c r="T40" s="105"/>
      <c r="V40" s="2"/>
      <c r="W40" s="70"/>
      <c r="X40" s="71"/>
      <c r="AA40" s="2"/>
      <c r="AB40" s="2"/>
    </row>
    <row r="41" spans="1:28" ht="27" customHeight="1" x14ac:dyDescent="0.4">
      <c r="A41" s="62" t="str">
        <f t="shared" si="10"/>
        <v/>
      </c>
      <c r="B41" s="64" t="str">
        <f t="shared" si="0"/>
        <v/>
      </c>
      <c r="C41" s="64" t="str">
        <f t="shared" si="1"/>
        <v/>
      </c>
      <c r="D41" s="162"/>
      <c r="E41" s="95"/>
      <c r="F41" s="96"/>
      <c r="G41" s="111" t="str">
        <f t="shared" si="3"/>
        <v/>
      </c>
      <c r="H41" s="215" t="str">
        <f t="shared" si="6"/>
        <v/>
      </c>
      <c r="I41" s="115" t="str">
        <f t="shared" si="4"/>
        <v/>
      </c>
      <c r="J41" s="116" t="str">
        <f t="shared" si="5"/>
        <v/>
      </c>
      <c r="K41" s="218" t="str">
        <f t="shared" si="7"/>
        <v/>
      </c>
      <c r="L41" s="23"/>
      <c r="M41" s="202"/>
      <c r="N41" s="81"/>
      <c r="O41" s="14"/>
      <c r="P41" s="211"/>
      <c r="Q41" s="212"/>
      <c r="R41" s="34"/>
      <c r="S41" s="125"/>
      <c r="T41" s="105"/>
      <c r="V41" s="2"/>
      <c r="W41" s="70"/>
      <c r="X41" s="71"/>
      <c r="AA41" s="2"/>
      <c r="AB41" s="2"/>
    </row>
    <row r="42" spans="1:28" ht="27" customHeight="1" thickBot="1" x14ac:dyDescent="0.45">
      <c r="A42" s="63" t="str">
        <f t="shared" si="10"/>
        <v/>
      </c>
      <c r="B42" s="78" t="str">
        <f t="shared" si="0"/>
        <v/>
      </c>
      <c r="C42" s="65" t="str">
        <f t="shared" si="1"/>
        <v/>
      </c>
      <c r="D42" s="204"/>
      <c r="E42" s="97"/>
      <c r="F42" s="98"/>
      <c r="G42" s="112" t="str">
        <f t="shared" si="3"/>
        <v/>
      </c>
      <c r="H42" s="216" t="str">
        <f t="shared" si="6"/>
        <v/>
      </c>
      <c r="I42" s="117" t="str">
        <f t="shared" si="4"/>
        <v/>
      </c>
      <c r="J42" s="118" t="str">
        <f t="shared" si="5"/>
        <v/>
      </c>
      <c r="K42" s="219" t="str">
        <f t="shared" si="7"/>
        <v/>
      </c>
      <c r="L42" s="23"/>
      <c r="M42" s="203"/>
      <c r="N42" s="82"/>
      <c r="O42" s="7"/>
      <c r="P42" s="211"/>
      <c r="Q42" s="212"/>
      <c r="R42" s="34"/>
      <c r="S42" s="125"/>
      <c r="T42" s="105"/>
      <c r="V42" s="2"/>
      <c r="W42" s="70"/>
      <c r="X42" s="71"/>
      <c r="AA42" s="2"/>
      <c r="AB42" s="2"/>
    </row>
    <row r="43" spans="1:28" ht="27" customHeight="1" thickTop="1" x14ac:dyDescent="0.4">
      <c r="A43" s="48" t="str">
        <f t="shared" si="10"/>
        <v/>
      </c>
      <c r="B43" s="52" t="str">
        <f t="shared" si="0"/>
        <v/>
      </c>
      <c r="C43" s="52" t="str">
        <f t="shared" si="1"/>
        <v/>
      </c>
      <c r="D43" s="161" t="str">
        <f t="shared" ref="D43" si="12">IF(SUM(C43:C49)=0,"",SUM(C43:C49)*$A$4)</f>
        <v/>
      </c>
      <c r="E43" s="99"/>
      <c r="F43" s="100"/>
      <c r="G43" s="111" t="str">
        <f t="shared" si="3"/>
        <v/>
      </c>
      <c r="H43" s="215" t="str">
        <f t="shared" si="6"/>
        <v/>
      </c>
      <c r="I43" s="113" t="str">
        <f t="shared" si="4"/>
        <v/>
      </c>
      <c r="J43" s="114" t="str">
        <f t="shared" si="5"/>
        <v/>
      </c>
      <c r="K43" s="217" t="str">
        <f t="shared" si="7"/>
        <v/>
      </c>
      <c r="L43" s="23"/>
      <c r="M43" s="201" t="str">
        <f>IF(SUM(G43:G49)=0,"-",SUM(G43:G49))</f>
        <v>-</v>
      </c>
      <c r="N43" s="80"/>
      <c r="O43" s="7"/>
      <c r="P43" s="211"/>
      <c r="Q43" s="212"/>
      <c r="R43" s="34"/>
      <c r="S43" s="125"/>
      <c r="T43" s="105"/>
      <c r="V43" s="2"/>
      <c r="W43" s="70"/>
      <c r="X43" s="71"/>
      <c r="AA43" s="2"/>
      <c r="AB43" s="2"/>
    </row>
    <row r="44" spans="1:28" ht="27" customHeight="1" x14ac:dyDescent="0.4">
      <c r="A44" s="49" t="str">
        <f t="shared" si="10"/>
        <v/>
      </c>
      <c r="B44" s="52" t="str">
        <f t="shared" si="0"/>
        <v/>
      </c>
      <c r="C44" s="52" t="str">
        <f t="shared" si="1"/>
        <v/>
      </c>
      <c r="D44" s="162"/>
      <c r="E44" s="95"/>
      <c r="F44" s="96"/>
      <c r="G44" s="111" t="str">
        <f t="shared" si="3"/>
        <v/>
      </c>
      <c r="H44" s="215" t="str">
        <f t="shared" si="6"/>
        <v/>
      </c>
      <c r="I44" s="115" t="str">
        <f t="shared" si="4"/>
        <v/>
      </c>
      <c r="J44" s="116" t="str">
        <f t="shared" si="5"/>
        <v/>
      </c>
      <c r="K44" s="218" t="str">
        <f t="shared" si="7"/>
        <v/>
      </c>
      <c r="L44" s="23"/>
      <c r="M44" s="202"/>
      <c r="N44" s="81"/>
      <c r="O44" s="7"/>
      <c r="P44" s="211"/>
      <c r="Q44" s="212"/>
      <c r="R44" s="34"/>
      <c r="S44" s="125"/>
      <c r="T44" s="105"/>
      <c r="V44" s="2"/>
      <c r="W44" s="70"/>
      <c r="X44" s="71"/>
      <c r="AA44" s="2"/>
      <c r="AB44" s="2"/>
    </row>
    <row r="45" spans="1:28" ht="27" customHeight="1" x14ac:dyDescent="0.4">
      <c r="A45" s="49" t="str">
        <f t="shared" si="10"/>
        <v/>
      </c>
      <c r="B45" s="52" t="str">
        <f t="shared" si="0"/>
        <v/>
      </c>
      <c r="C45" s="52" t="str">
        <f t="shared" si="1"/>
        <v/>
      </c>
      <c r="D45" s="162"/>
      <c r="E45" s="95"/>
      <c r="F45" s="96"/>
      <c r="G45" s="111" t="str">
        <f t="shared" si="3"/>
        <v/>
      </c>
      <c r="H45" s="215" t="str">
        <f t="shared" si="6"/>
        <v/>
      </c>
      <c r="I45" s="115" t="str">
        <f t="shared" si="4"/>
        <v/>
      </c>
      <c r="J45" s="116" t="str">
        <f t="shared" si="5"/>
        <v/>
      </c>
      <c r="K45" s="218" t="str">
        <f t="shared" si="7"/>
        <v/>
      </c>
      <c r="L45" s="23"/>
      <c r="M45" s="202"/>
      <c r="N45" s="81"/>
      <c r="O45" s="7"/>
      <c r="P45" s="211"/>
      <c r="Q45" s="212"/>
      <c r="R45" s="34"/>
      <c r="S45" s="125"/>
      <c r="T45" s="69"/>
      <c r="V45" s="2"/>
      <c r="W45" s="70"/>
      <c r="X45" s="71"/>
      <c r="AA45" s="2"/>
      <c r="AB45" s="2"/>
    </row>
    <row r="46" spans="1:28" ht="27" customHeight="1" x14ac:dyDescent="0.4">
      <c r="A46" s="49" t="str">
        <f t="shared" si="10"/>
        <v/>
      </c>
      <c r="B46" s="52" t="str">
        <f t="shared" si="0"/>
        <v/>
      </c>
      <c r="C46" s="52" t="str">
        <f t="shared" si="1"/>
        <v/>
      </c>
      <c r="D46" s="162"/>
      <c r="E46" s="95"/>
      <c r="F46" s="96"/>
      <c r="G46" s="111" t="str">
        <f t="shared" si="3"/>
        <v/>
      </c>
      <c r="H46" s="215" t="str">
        <f t="shared" si="6"/>
        <v/>
      </c>
      <c r="I46" s="115" t="str">
        <f t="shared" si="4"/>
        <v/>
      </c>
      <c r="J46" s="116" t="str">
        <f t="shared" si="5"/>
        <v/>
      </c>
      <c r="K46" s="218" t="str">
        <f t="shared" si="7"/>
        <v/>
      </c>
      <c r="L46" s="23"/>
      <c r="M46" s="202"/>
      <c r="N46" s="81"/>
      <c r="O46" s="7"/>
      <c r="P46" s="211"/>
      <c r="Q46" s="212"/>
      <c r="R46" s="34"/>
      <c r="S46" s="125"/>
      <c r="T46" s="69"/>
      <c r="V46" s="2"/>
      <c r="W46" s="70"/>
      <c r="X46" s="71"/>
      <c r="AA46" s="2"/>
      <c r="AB46" s="2"/>
    </row>
    <row r="47" spans="1:28" ht="27" customHeight="1" thickBot="1" x14ac:dyDescent="0.45">
      <c r="A47" s="62" t="str">
        <f t="shared" si="10"/>
        <v/>
      </c>
      <c r="B47" s="64" t="str">
        <f t="shared" si="0"/>
        <v/>
      </c>
      <c r="C47" s="64" t="str">
        <f t="shared" si="1"/>
        <v/>
      </c>
      <c r="D47" s="162"/>
      <c r="E47" s="95"/>
      <c r="F47" s="96"/>
      <c r="G47" s="111" t="str">
        <f t="shared" si="3"/>
        <v/>
      </c>
      <c r="H47" s="215" t="str">
        <f t="shared" si="6"/>
        <v/>
      </c>
      <c r="I47" s="115" t="str">
        <f t="shared" si="4"/>
        <v/>
      </c>
      <c r="J47" s="116" t="str">
        <f t="shared" si="5"/>
        <v/>
      </c>
      <c r="K47" s="218" t="str">
        <f t="shared" si="7"/>
        <v/>
      </c>
      <c r="L47" s="23"/>
      <c r="M47" s="202"/>
      <c r="N47" s="81"/>
      <c r="O47" s="7"/>
      <c r="P47" s="213"/>
      <c r="Q47" s="214"/>
      <c r="R47" s="34"/>
      <c r="S47" s="125"/>
      <c r="T47" s="69"/>
      <c r="V47" s="2"/>
      <c r="W47" s="70"/>
      <c r="X47" s="71"/>
      <c r="AA47" s="2"/>
      <c r="AB47" s="2"/>
    </row>
    <row r="48" spans="1:28" ht="27" customHeight="1" x14ac:dyDescent="0.4">
      <c r="A48" s="62" t="str">
        <f t="shared" si="10"/>
        <v/>
      </c>
      <c r="B48" s="64" t="str">
        <f t="shared" si="0"/>
        <v/>
      </c>
      <c r="C48" s="64" t="str">
        <f t="shared" si="1"/>
        <v/>
      </c>
      <c r="D48" s="162"/>
      <c r="E48" s="95"/>
      <c r="F48" s="96"/>
      <c r="G48" s="111" t="str">
        <f t="shared" si="3"/>
        <v/>
      </c>
      <c r="H48" s="215" t="str">
        <f t="shared" si="6"/>
        <v/>
      </c>
      <c r="I48" s="115" t="str">
        <f t="shared" si="4"/>
        <v/>
      </c>
      <c r="J48" s="116" t="str">
        <f t="shared" si="5"/>
        <v/>
      </c>
      <c r="K48" s="218" t="str">
        <f t="shared" si="7"/>
        <v/>
      </c>
      <c r="L48" s="23"/>
      <c r="M48" s="202"/>
      <c r="N48" s="81"/>
      <c r="O48" s="7"/>
      <c r="S48" s="2"/>
      <c r="T48" s="69"/>
      <c r="V48" s="2"/>
      <c r="W48" s="70"/>
      <c r="X48" s="71"/>
      <c r="AA48" s="2"/>
      <c r="AB48" s="2"/>
    </row>
    <row r="49" spans="1:28" ht="27" customHeight="1" thickBot="1" x14ac:dyDescent="0.45">
      <c r="A49" s="63" t="str">
        <f t="shared" si="10"/>
        <v/>
      </c>
      <c r="B49" s="65" t="str">
        <f t="shared" si="0"/>
        <v/>
      </c>
      <c r="C49" s="65" t="str">
        <f t="shared" si="1"/>
        <v/>
      </c>
      <c r="D49" s="204"/>
      <c r="E49" s="97"/>
      <c r="F49" s="98"/>
      <c r="G49" s="112" t="str">
        <f t="shared" si="3"/>
        <v/>
      </c>
      <c r="H49" s="216" t="str">
        <f t="shared" si="6"/>
        <v/>
      </c>
      <c r="I49" s="117" t="str">
        <f t="shared" si="4"/>
        <v/>
      </c>
      <c r="J49" s="116" t="str">
        <f t="shared" si="5"/>
        <v/>
      </c>
      <c r="K49" s="218" t="str">
        <f t="shared" si="7"/>
        <v/>
      </c>
      <c r="L49" s="23"/>
      <c r="M49" s="203"/>
      <c r="N49" s="82"/>
      <c r="O49" s="7"/>
      <c r="S49" s="2"/>
      <c r="T49" s="69"/>
      <c r="V49" s="2"/>
      <c r="W49" s="70"/>
      <c r="X49" s="71"/>
      <c r="AA49" s="2"/>
      <c r="AB49" s="2"/>
    </row>
  </sheetData>
  <mergeCells count="30">
    <mergeCell ref="D36:D42"/>
    <mergeCell ref="M36:M42"/>
    <mergeCell ref="P37:Q37"/>
    <mergeCell ref="P39:Q39"/>
    <mergeCell ref="P40:Q47"/>
    <mergeCell ref="D43:D49"/>
    <mergeCell ref="M43:M49"/>
    <mergeCell ref="D22:D28"/>
    <mergeCell ref="M22:M28"/>
    <mergeCell ref="P25:P26"/>
    <mergeCell ref="Q25:Q26"/>
    <mergeCell ref="D29:D35"/>
    <mergeCell ref="M29:M35"/>
    <mergeCell ref="H5:H7"/>
    <mergeCell ref="M15:M21"/>
    <mergeCell ref="G1:K3"/>
    <mergeCell ref="N1:R2"/>
    <mergeCell ref="T1:U1"/>
    <mergeCell ref="N5:N7"/>
    <mergeCell ref="P7:Q7"/>
    <mergeCell ref="M8:M14"/>
    <mergeCell ref="J5:J7"/>
    <mergeCell ref="K5:K7"/>
    <mergeCell ref="M5:M6"/>
    <mergeCell ref="I5:I7"/>
    <mergeCell ref="A5:A6"/>
    <mergeCell ref="E5:F6"/>
    <mergeCell ref="G5:G7"/>
    <mergeCell ref="D15:D21"/>
    <mergeCell ref="D8:D14"/>
  </mergeCells>
  <conditionalFormatting sqref="A8:A49">
    <cfRule type="expression" dxfId="4" priority="5">
      <formula>B8="F"</formula>
    </cfRule>
    <cfRule type="expression" dxfId="3" priority="6">
      <formula>AND(A8&lt;&gt;"",WEEKDAY(A8,2)=7)</formula>
    </cfRule>
    <cfRule type="expression" dxfId="2" priority="7">
      <formula>AND(A8&lt;&gt;"",WEEKDAY(A8,2)&lt;7)</formula>
    </cfRule>
  </conditionalFormatting>
  <conditionalFormatting sqref="E8:K49">
    <cfRule type="expression" dxfId="1" priority="1">
      <formula>AND($A8&lt;&gt;"",MOD(ROW(),2))</formula>
    </cfRule>
    <cfRule type="expression" dxfId="0" priority="2">
      <formula>AND($A8&lt;&gt;"",MOD(ROW(),2)-1)</formula>
    </cfRule>
  </conditionalFormatting>
  <hyperlinks>
    <hyperlink ref="A2" location="'DATE REF ET JOURS FERIES'!D1" display="Changer annee &gt;&gt; 8 &lt;&lt;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4"/>
  <sheetViews>
    <sheetView workbookViewId="0">
      <selection activeCell="D1" sqref="D1"/>
    </sheetView>
  </sheetViews>
  <sheetFormatPr baseColWidth="10" defaultRowHeight="15" x14ac:dyDescent="0.25"/>
  <cols>
    <col min="1" max="1" width="18" style="57" customWidth="1"/>
    <col min="2" max="2" width="17.7109375" style="57" bestFit="1" customWidth="1"/>
    <col min="3" max="3" width="11.42578125" style="57"/>
    <col min="4" max="4" width="11.5703125" style="57" bestFit="1" customWidth="1"/>
    <col min="5" max="5" width="17.7109375" style="57" bestFit="1" customWidth="1"/>
    <col min="6" max="16384" width="11.42578125" style="57"/>
  </cols>
  <sheetData>
    <row r="1" spans="1:5" x14ac:dyDescent="0.25">
      <c r="A1" s="55">
        <v>41275</v>
      </c>
      <c r="B1" s="56">
        <f>E1</f>
        <v>44197</v>
      </c>
      <c r="D1" s="58">
        <v>2021</v>
      </c>
      <c r="E1" s="59">
        <f>DATE(D1,1,1)</f>
        <v>44197</v>
      </c>
    </row>
    <row r="2" spans="1:5" x14ac:dyDescent="0.25">
      <c r="A2" s="60" t="s">
        <v>30</v>
      </c>
      <c r="B2" s="56">
        <f>ROUND(DATE(YEAR(B1),4,MOD(234-11*MOD(YEAR(B1),19),30))/7,0)*7-6</f>
        <v>44290</v>
      </c>
    </row>
    <row r="3" spans="1:5" x14ac:dyDescent="0.25">
      <c r="A3" s="60" t="s">
        <v>31</v>
      </c>
      <c r="B3" s="56">
        <f>B2+1</f>
        <v>44291</v>
      </c>
      <c r="D3" s="61" t="s">
        <v>37</v>
      </c>
    </row>
    <row r="4" spans="1:5" x14ac:dyDescent="0.25">
      <c r="A4" s="60" t="s">
        <v>32</v>
      </c>
      <c r="B4" s="56">
        <f>B2+39</f>
        <v>44329</v>
      </c>
    </row>
    <row r="5" spans="1:5" x14ac:dyDescent="0.25">
      <c r="A5" s="55">
        <v>41395</v>
      </c>
      <c r="B5" s="56">
        <f>DATE(YEAR(B1),5,1)</f>
        <v>44317</v>
      </c>
    </row>
    <row r="6" spans="1:5" x14ac:dyDescent="0.25">
      <c r="A6" s="55">
        <v>41402</v>
      </c>
      <c r="B6" s="56">
        <f>DATE(YEAR(B1),5,8)</f>
        <v>44324</v>
      </c>
    </row>
    <row r="7" spans="1:5" x14ac:dyDescent="0.25">
      <c r="A7" s="60" t="s">
        <v>33</v>
      </c>
      <c r="B7" s="56">
        <f>B2+49</f>
        <v>44339</v>
      </c>
    </row>
    <row r="8" spans="1:5" x14ac:dyDescent="0.25">
      <c r="A8" s="60" t="s">
        <v>34</v>
      </c>
      <c r="B8" s="56">
        <f>B2+50</f>
        <v>44340</v>
      </c>
    </row>
    <row r="9" spans="1:5" x14ac:dyDescent="0.25">
      <c r="A9" s="55">
        <v>41469</v>
      </c>
      <c r="B9" s="56">
        <f>DATE(YEAR(B1),7,14)</f>
        <v>44391</v>
      </c>
    </row>
    <row r="10" spans="1:5" x14ac:dyDescent="0.25">
      <c r="A10" s="55">
        <v>41501</v>
      </c>
      <c r="B10" s="56">
        <f>DATE(YEAR(B1),8,15)</f>
        <v>44423</v>
      </c>
    </row>
    <row r="11" spans="1:5" x14ac:dyDescent="0.25">
      <c r="A11" s="55">
        <v>41579</v>
      </c>
      <c r="B11" s="56">
        <f>DATE(YEAR(B1),11,1)</f>
        <v>44501</v>
      </c>
    </row>
    <row r="12" spans="1:5" x14ac:dyDescent="0.25">
      <c r="A12" s="55">
        <v>41589</v>
      </c>
      <c r="B12" s="56">
        <f>DATE(YEAR(B1),11,11)</f>
        <v>44511</v>
      </c>
    </row>
    <row r="13" spans="1:5" x14ac:dyDescent="0.25">
      <c r="A13" s="60" t="s">
        <v>35</v>
      </c>
      <c r="B13" s="56">
        <f>DATE(YEAR(B1),12,25)</f>
        <v>44555</v>
      </c>
    </row>
    <row r="14" spans="1:5" x14ac:dyDescent="0.25">
      <c r="A14" s="55">
        <v>41275</v>
      </c>
      <c r="B14" s="56">
        <f>DATE(YEAR(B1)+1,1,1)</f>
        <v>44562</v>
      </c>
    </row>
  </sheetData>
  <sheetProtection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MARS 2021</vt:lpstr>
      <vt:lpstr>DATE REF ET JOURS FERIES</vt:lpstr>
      <vt:lpstr>fériés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Geneviève</dc:creator>
  <cp:lastModifiedBy>Courtin</cp:lastModifiedBy>
  <cp:lastPrinted>2019-11-06T15:31:13Z</cp:lastPrinted>
  <dcterms:created xsi:type="dcterms:W3CDTF">2019-03-05T08:06:59Z</dcterms:created>
  <dcterms:modified xsi:type="dcterms:W3CDTF">2021-11-30T15:14:28Z</dcterms:modified>
</cp:coreProperties>
</file>