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1600" windowHeight="9330"/>
  </bookViews>
  <sheets>
    <sheet name="Monnaie - Fixée" sheetId="1" r:id="rId1"/>
  </sheets>
  <definedNames>
    <definedName name="_xlnm._FilterDatabase" localSheetId="0" hidden="1">'Monnaie - Fixée'!$A$6:$S$11</definedName>
    <definedName name="_xlnm.Print_Area" localSheetId="0">'Monnaie - Fixée'!$A$1:$M$24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7" i="1"/>
  <c r="E13" i="1"/>
  <c r="C15" i="1" s="1"/>
  <c r="O12" i="1"/>
  <c r="S11" i="1"/>
  <c r="Q11" i="1"/>
  <c r="P11" i="1"/>
  <c r="O11" i="1"/>
  <c r="M11" i="1"/>
  <c r="I11" i="1"/>
  <c r="R11" i="1" s="1"/>
  <c r="S10" i="1"/>
  <c r="Q10" i="1"/>
  <c r="P10" i="1"/>
  <c r="O10" i="1"/>
  <c r="M10" i="1"/>
  <c r="I10" i="1"/>
  <c r="R10" i="1" s="1"/>
  <c r="S9" i="1"/>
  <c r="R9" i="1"/>
  <c r="Q9" i="1"/>
  <c r="P9" i="1"/>
  <c r="O9" i="1"/>
  <c r="M9" i="1"/>
  <c r="I9" i="1"/>
  <c r="S8" i="1"/>
  <c r="Q8" i="1"/>
  <c r="P8" i="1"/>
  <c r="O8" i="1"/>
  <c r="M8" i="1"/>
  <c r="I8" i="1"/>
  <c r="R8" i="1" s="1"/>
  <c r="S7" i="1"/>
  <c r="S13" i="1" s="1"/>
  <c r="L13" i="1" s="1"/>
  <c r="M13" i="1" s="1"/>
  <c r="Q7" i="1"/>
  <c r="P7" i="1"/>
  <c r="P13" i="1" s="1"/>
  <c r="G13" i="1" s="1"/>
  <c r="O7" i="1"/>
  <c r="M7" i="1"/>
  <c r="I7" i="1"/>
  <c r="R7" i="1" s="1"/>
  <c r="M1" i="1"/>
  <c r="A1" i="1"/>
  <c r="O13" i="1" l="1"/>
  <c r="F13" i="1" s="1"/>
  <c r="Q13" i="1"/>
  <c r="R13" i="1"/>
  <c r="I13" i="1" s="1"/>
  <c r="K13" i="1" s="1"/>
  <c r="L14" i="1" s="1"/>
  <c r="D15" i="1" s="1"/>
  <c r="E15" i="1" s="1"/>
  <c r="E17" i="1" s="1"/>
  <c r="H13" i="1"/>
  <c r="C17" i="1"/>
  <c r="D17" i="1" l="1"/>
</calcChain>
</file>

<file path=xl/sharedStrings.xml><?xml version="1.0" encoding="utf-8"?>
<sst xmlns="http://schemas.openxmlformats.org/spreadsheetml/2006/main" count="55" uniqueCount="41">
  <si>
    <t xml:space="preserve">CONTRATS  PRINCIPALE  - AGROFORCE FIXES EN EURO  2021-2022   </t>
  </si>
  <si>
    <t>DATE</t>
  </si>
  <si>
    <t>LIBELLE</t>
  </si>
  <si>
    <t xml:space="preserve">N° CONTRAT </t>
  </si>
  <si>
    <t>PERIODE EMBARQUEMENT</t>
  </si>
  <si>
    <t xml:space="preserve">POIDS </t>
  </si>
  <si>
    <t>Prix en £</t>
  </si>
  <si>
    <t xml:space="preserve">DIFF </t>
  </si>
  <si>
    <t>Prix En Euro</t>
  </si>
  <si>
    <t>Prix En FCFA</t>
  </si>
  <si>
    <t>MATURITE</t>
  </si>
  <si>
    <t>N° CV</t>
  </si>
  <si>
    <t>PRIX CV en FCFA</t>
  </si>
  <si>
    <t>PRIX CV en EURO</t>
  </si>
  <si>
    <t>AGROFORCE</t>
  </si>
  <si>
    <t>2021-P0037</t>
  </si>
  <si>
    <t>Oct-Nov-Dec 2021</t>
  </si>
  <si>
    <t>-30</t>
  </si>
  <si>
    <t>DEC 2021</t>
  </si>
  <si>
    <t>477-2145</t>
  </si>
  <si>
    <t>2021-P0039</t>
  </si>
  <si>
    <t xml:space="preserve">-40 </t>
  </si>
  <si>
    <t>477-2167</t>
  </si>
  <si>
    <t>-40</t>
  </si>
  <si>
    <t>477-2149</t>
  </si>
  <si>
    <t>2021-P0048</t>
  </si>
  <si>
    <t>-55</t>
  </si>
  <si>
    <t>477-2182</t>
  </si>
  <si>
    <t>2021-P0068</t>
  </si>
  <si>
    <t>477-2151</t>
  </si>
  <si>
    <t xml:space="preserve">CONTRATS AGROFORCE Principale  2021-2022- OND FIXES </t>
  </si>
  <si>
    <t>CONTRATS FIXES</t>
  </si>
  <si>
    <t xml:space="preserve"> GAIN</t>
  </si>
  <si>
    <t>Marge/Barême CCC</t>
  </si>
  <si>
    <t>92 FCFA</t>
  </si>
  <si>
    <t>Séquestre Banque</t>
  </si>
  <si>
    <t>-70 FCFA</t>
  </si>
  <si>
    <t>Reste</t>
  </si>
  <si>
    <t>22 FCFA</t>
  </si>
  <si>
    <t>Taux  €/£-1 / 1 500 T</t>
  </si>
  <si>
    <t>Taux  €/£-2 / 1 500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</si>
</sst>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[$-F800]dddd\,\ mmmm\ dd\,\ yyyy"/>
    <numFmt numFmtId="165" formatCode="[$-F400]h:mm:ss\ AM/PM"/>
    <numFmt numFmtId="166" formatCode="_-* #,##0\ _€_-;\-* #,##0\ _€_-;_-* &quot;-&quot;??\ _€_-;_-@_-"/>
    <numFmt numFmtId="167" formatCode="_-* #,##0.0\ _€_-;\-* #,##0.0\ _€_-;_-* &quot;-&quot;??\ _€_-;_-@_-"/>
    <numFmt numFmtId="168" formatCode="_-* #,##0.0\ _€_-;\-* #,##0.0\ _€_-;_-* &quot;-&quot;?\ _€_-;_-@_-"/>
    <numFmt numFmtId="169" formatCode="_-* #,##0\ _€_-;\-* #,##0\ _€_-;_-* &quot;-&quot;?\ _€_-;_-@_-"/>
    <numFmt numFmtId="170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5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164" fontId="3" fillId="0" borderId="0" xfId="0" applyNumberFormat="1" applyFont="1"/>
    <xf numFmtId="164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/>
    <xf numFmtId="0" fontId="6" fillId="0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8" fillId="3" borderId="7" xfId="0" applyFont="1" applyFill="1" applyBorder="1"/>
    <xf numFmtId="0" fontId="9" fillId="0" borderId="0" xfId="0" applyFont="1" applyFill="1"/>
    <xf numFmtId="1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3" fontId="9" fillId="0" borderId="4" xfId="0" applyNumberFormat="1" applyFont="1" applyFill="1" applyBorder="1" applyAlignment="1">
      <alignment horizontal="center" vertical="center"/>
    </xf>
    <xf numFmtId="166" fontId="9" fillId="0" borderId="4" xfId="1" applyNumberFormat="1" applyFont="1" applyFill="1" applyBorder="1" applyAlignment="1">
      <alignment horizontal="center" vertical="center"/>
    </xf>
    <xf numFmtId="43" fontId="9" fillId="0" borderId="4" xfId="1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66" fontId="9" fillId="0" borderId="0" xfId="1" applyNumberFormat="1" applyFont="1" applyFill="1" applyAlignment="1">
      <alignment horizontal="center" vertical="center"/>
    </xf>
    <xf numFmtId="166" fontId="11" fillId="0" borderId="0" xfId="1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66" fontId="9" fillId="0" borderId="10" xfId="1" applyNumberFormat="1" applyFont="1" applyFill="1" applyBorder="1" applyAlignment="1">
      <alignment horizontal="center" vertical="center"/>
    </xf>
    <xf numFmtId="43" fontId="9" fillId="0" borderId="11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3" fontId="6" fillId="2" borderId="3" xfId="0" applyNumberFormat="1" applyFont="1" applyFill="1" applyBorder="1" applyAlignment="1">
      <alignment horizontal="center" vertical="center"/>
    </xf>
    <xf numFmtId="43" fontId="6" fillId="2" borderId="12" xfId="0" applyNumberFormat="1" applyFont="1" applyFill="1" applyBorder="1" applyAlignment="1">
      <alignment horizontal="center" vertical="center"/>
    </xf>
    <xf numFmtId="0" fontId="6" fillId="0" borderId="0" xfId="0" applyFont="1"/>
    <xf numFmtId="167" fontId="6" fillId="0" borderId="0" xfId="1" applyNumberFormat="1" applyFont="1"/>
    <xf numFmtId="167" fontId="6" fillId="2" borderId="1" xfId="1" applyNumberFormat="1" applyFont="1" applyFill="1" applyBorder="1" applyAlignment="1">
      <alignment horizontal="center" vertical="center"/>
    </xf>
    <xf numFmtId="0" fontId="11" fillId="0" borderId="0" xfId="0" applyFont="1"/>
    <xf numFmtId="166" fontId="9" fillId="0" borderId="0" xfId="1" applyNumberFormat="1" applyFont="1" applyFill="1" applyBorder="1"/>
    <xf numFmtId="168" fontId="6" fillId="0" borderId="0" xfId="0" applyNumberFormat="1" applyFont="1"/>
    <xf numFmtId="43" fontId="9" fillId="0" borderId="0" xfId="1" applyNumberFormat="1" applyFont="1" applyFill="1" applyBorder="1" applyAlignment="1">
      <alignment horizontal="center" vertical="center"/>
    </xf>
    <xf numFmtId="0" fontId="12" fillId="0" borderId="0" xfId="0" applyFont="1"/>
    <xf numFmtId="166" fontId="13" fillId="0" borderId="0" xfId="0" applyNumberFormat="1" applyFont="1"/>
    <xf numFmtId="43" fontId="13" fillId="0" borderId="0" xfId="0" applyNumberFormat="1" applyFont="1" applyAlignment="1">
      <alignment horizontal="center"/>
    </xf>
    <xf numFmtId="169" fontId="13" fillId="0" borderId="0" xfId="0" applyNumberFormat="1" applyFont="1"/>
    <xf numFmtId="0" fontId="3" fillId="0" borderId="0" xfId="0" applyFont="1"/>
    <xf numFmtId="167" fontId="9" fillId="0" borderId="0" xfId="0" applyNumberFormat="1" applyFont="1"/>
    <xf numFmtId="0" fontId="14" fillId="0" borderId="0" xfId="0" applyFont="1" applyBorder="1"/>
    <xf numFmtId="0" fontId="14" fillId="0" borderId="12" xfId="0" applyFont="1" applyBorder="1"/>
    <xf numFmtId="166" fontId="6" fillId="0" borderId="3" xfId="1" applyNumberFormat="1" applyFont="1" applyBorder="1" applyAlignment="1">
      <alignment horizontal="center"/>
    </xf>
    <xf numFmtId="43" fontId="6" fillId="0" borderId="13" xfId="1" applyNumberFormat="1" applyFont="1" applyBorder="1" applyAlignment="1">
      <alignment horizontal="center"/>
    </xf>
    <xf numFmtId="166" fontId="6" fillId="0" borderId="13" xfId="1" applyNumberFormat="1" applyFont="1" applyBorder="1" applyAlignment="1">
      <alignment horizontal="center"/>
    </xf>
    <xf numFmtId="49" fontId="6" fillId="0" borderId="0" xfId="0" applyNumberFormat="1" applyFont="1"/>
    <xf numFmtId="0" fontId="6" fillId="0" borderId="0" xfId="0" applyFont="1" applyFill="1" applyBorder="1"/>
    <xf numFmtId="170" fontId="6" fillId="0" borderId="0" xfId="0" applyNumberFormat="1" applyFont="1" applyAlignment="1">
      <alignment horizontal="left"/>
    </xf>
    <xf numFmtId="43" fontId="0" fillId="0" borderId="0" xfId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workbookViewId="0">
      <selection activeCell="H23" sqref="H23"/>
    </sheetView>
  </sheetViews>
  <sheetFormatPr baseColWidth="10" defaultRowHeight="15" x14ac:dyDescent="0.25"/>
  <cols>
    <col min="1" max="1" width="28.28515625" customWidth="1"/>
    <col min="2" max="2" width="24.42578125" customWidth="1"/>
    <col min="3" max="3" width="18.5703125" customWidth="1"/>
    <col min="4" max="4" width="27.85546875" customWidth="1"/>
    <col min="5" max="5" width="14.42578125" customWidth="1"/>
    <col min="6" max="6" width="11.42578125" customWidth="1"/>
    <col min="7" max="7" width="13" customWidth="1"/>
    <col min="8" max="9" width="15.28515625" customWidth="1"/>
    <col min="10" max="10" width="13.28515625" customWidth="1"/>
    <col min="11" max="11" width="16.7109375" customWidth="1"/>
    <col min="12" max="12" width="13.5703125" customWidth="1"/>
    <col min="13" max="13" width="15.85546875" customWidth="1"/>
    <col min="15" max="15" width="13.28515625" customWidth="1"/>
    <col min="16" max="16" width="14.85546875" customWidth="1"/>
    <col min="17" max="18" width="15.28515625" customWidth="1"/>
    <col min="19" max="19" width="14.7109375" customWidth="1"/>
  </cols>
  <sheetData>
    <row r="1" spans="1:19" ht="16.5" thickBot="1" x14ac:dyDescent="0.3">
      <c r="A1" s="1">
        <f ca="1">TODAY()</f>
        <v>44494</v>
      </c>
      <c r="B1" s="2"/>
      <c r="C1" s="3"/>
      <c r="M1" s="4">
        <f ca="1">NOW()</f>
        <v>44494.361162152774</v>
      </c>
      <c r="N1" s="4"/>
    </row>
    <row r="2" spans="1:19" ht="24" thickBot="1" x14ac:dyDescent="0.3">
      <c r="B2" s="5"/>
      <c r="C2" s="6"/>
      <c r="D2" s="7" t="s">
        <v>0</v>
      </c>
      <c r="E2" s="8"/>
      <c r="F2" s="8"/>
      <c r="G2" s="8"/>
      <c r="H2" s="8"/>
      <c r="I2" s="8"/>
      <c r="J2" s="9"/>
      <c r="K2" s="10"/>
      <c r="L2" s="11"/>
      <c r="M2" s="11"/>
      <c r="N2" s="12"/>
    </row>
    <row r="5" spans="1:19" ht="18.75" customHeight="1" x14ac:dyDescent="0.3">
      <c r="A5" s="13" t="s">
        <v>1</v>
      </c>
      <c r="B5" s="13" t="s">
        <v>2</v>
      </c>
      <c r="C5" s="13" t="s">
        <v>3</v>
      </c>
      <c r="D5" s="14" t="s">
        <v>4</v>
      </c>
      <c r="E5" s="13" t="s">
        <v>5</v>
      </c>
      <c r="F5" s="14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6" t="s">
        <v>11</v>
      </c>
      <c r="L5" s="17" t="s">
        <v>12</v>
      </c>
      <c r="M5" s="14" t="s">
        <v>13</v>
      </c>
      <c r="N5" s="18"/>
      <c r="O5" s="19"/>
      <c r="P5" s="19"/>
      <c r="Q5" s="19"/>
      <c r="R5" s="19"/>
      <c r="S5" s="19"/>
    </row>
    <row r="6" spans="1:19" ht="15.75" customHeight="1" x14ac:dyDescent="0.25">
      <c r="A6" s="13"/>
      <c r="B6" s="13"/>
      <c r="C6" s="13"/>
      <c r="D6" s="14"/>
      <c r="E6" s="13"/>
      <c r="F6" s="14"/>
      <c r="G6" s="20"/>
      <c r="H6" s="20"/>
      <c r="I6" s="20"/>
      <c r="J6" s="20"/>
      <c r="K6" s="21"/>
      <c r="L6" s="22"/>
      <c r="M6" s="14"/>
      <c r="N6" s="23"/>
      <c r="O6" s="24"/>
      <c r="P6" s="24"/>
      <c r="Q6" s="24"/>
      <c r="R6" s="24"/>
      <c r="S6" s="24"/>
    </row>
    <row r="7" spans="1:19" ht="15.75" x14ac:dyDescent="0.25">
      <c r="A7" s="25">
        <v>44349</v>
      </c>
      <c r="B7" s="26" t="s">
        <v>14</v>
      </c>
      <c r="C7" s="26" t="s">
        <v>15</v>
      </c>
      <c r="D7" s="26" t="s">
        <v>16</v>
      </c>
      <c r="E7" s="27">
        <v>500</v>
      </c>
      <c r="F7" s="28">
        <v>1825</v>
      </c>
      <c r="G7" s="29" t="s">
        <v>17</v>
      </c>
      <c r="H7" s="30">
        <v>2109.2800000000002</v>
      </c>
      <c r="I7" s="30">
        <f>H7*655.957/1000</f>
        <v>1383.5969809600001</v>
      </c>
      <c r="J7" s="29" t="s">
        <v>18</v>
      </c>
      <c r="K7" s="26" t="s">
        <v>19</v>
      </c>
      <c r="L7" s="31">
        <v>1362</v>
      </c>
      <c r="M7" s="32">
        <f>L7/655.957*1000</f>
        <v>2076.3556147735294</v>
      </c>
      <c r="N7" s="33"/>
      <c r="O7" s="34">
        <f>E7*F7</f>
        <v>912500</v>
      </c>
      <c r="P7" s="35">
        <f>E7*G7</f>
        <v>-15000</v>
      </c>
      <c r="Q7" s="34">
        <f>E7*H7</f>
        <v>1054640</v>
      </c>
      <c r="R7" s="34">
        <f>E7*I7</f>
        <v>691798.49048000004</v>
      </c>
      <c r="S7" s="35">
        <f>E7*L7</f>
        <v>681000</v>
      </c>
    </row>
    <row r="8" spans="1:19" ht="15.75" x14ac:dyDescent="0.25">
      <c r="A8" s="25">
        <v>44364</v>
      </c>
      <c r="B8" s="26" t="s">
        <v>14</v>
      </c>
      <c r="C8" s="26" t="s">
        <v>20</v>
      </c>
      <c r="D8" s="26" t="s">
        <v>16</v>
      </c>
      <c r="E8" s="27">
        <v>500</v>
      </c>
      <c r="F8" s="28">
        <v>1825</v>
      </c>
      <c r="G8" s="29" t="s">
        <v>21</v>
      </c>
      <c r="H8" s="30">
        <v>2097.5300000000002</v>
      </c>
      <c r="I8" s="30">
        <f t="shared" ref="I8:I11" si="0">H8*655.957/1000</f>
        <v>1375.8894862100001</v>
      </c>
      <c r="J8" s="29" t="s">
        <v>18</v>
      </c>
      <c r="K8" s="26" t="s">
        <v>22</v>
      </c>
      <c r="L8" s="31">
        <v>1334</v>
      </c>
      <c r="M8" s="32">
        <f t="shared" ref="M8" si="1">L8/655.957*1000</f>
        <v>2033.6698899470543</v>
      </c>
      <c r="N8" s="33"/>
      <c r="O8" s="34">
        <f t="shared" ref="O8:O12" si="2">E8*F8</f>
        <v>912500</v>
      </c>
      <c r="P8" s="35">
        <f t="shared" ref="P8:P11" si="3">E8*G8</f>
        <v>-20000</v>
      </c>
      <c r="Q8" s="34">
        <f t="shared" ref="Q8:Q11" si="4">E8*H8</f>
        <v>1048765</v>
      </c>
      <c r="R8" s="34">
        <f t="shared" ref="R8" si="5">E8*I8</f>
        <v>687944.743105</v>
      </c>
      <c r="S8" s="35">
        <f t="shared" ref="S8:S11" si="6">E8*L8</f>
        <v>667000</v>
      </c>
    </row>
    <row r="9" spans="1:19" ht="15.75" x14ac:dyDescent="0.25">
      <c r="A9" s="25">
        <v>44364</v>
      </c>
      <c r="B9" s="26" t="s">
        <v>14</v>
      </c>
      <c r="C9" s="26" t="s">
        <v>20</v>
      </c>
      <c r="D9" s="26" t="s">
        <v>16</v>
      </c>
      <c r="E9" s="27">
        <v>500</v>
      </c>
      <c r="F9" s="28">
        <v>1825</v>
      </c>
      <c r="G9" s="29" t="s">
        <v>23</v>
      </c>
      <c r="H9" s="30">
        <v>2097.5300000000002</v>
      </c>
      <c r="I9" s="30">
        <f>H9*655.957/1000</f>
        <v>1375.8894862100001</v>
      </c>
      <c r="J9" s="29" t="s">
        <v>18</v>
      </c>
      <c r="K9" s="26" t="s">
        <v>24</v>
      </c>
      <c r="L9" s="31">
        <v>1361</v>
      </c>
      <c r="M9" s="32">
        <f>L9/655.957*1000</f>
        <v>2074.8311246011554</v>
      </c>
      <c r="N9" s="33"/>
      <c r="O9" s="34">
        <f t="shared" si="2"/>
        <v>912500</v>
      </c>
      <c r="P9" s="35">
        <f t="shared" si="3"/>
        <v>-20000</v>
      </c>
      <c r="Q9" s="34">
        <f t="shared" si="4"/>
        <v>1048765</v>
      </c>
      <c r="R9" s="34">
        <f>E9*I9</f>
        <v>687944.743105</v>
      </c>
      <c r="S9" s="35">
        <f t="shared" si="6"/>
        <v>680500</v>
      </c>
    </row>
    <row r="10" spans="1:19" ht="15.75" x14ac:dyDescent="0.25">
      <c r="A10" s="25">
        <v>44383</v>
      </c>
      <c r="B10" s="26" t="s">
        <v>14</v>
      </c>
      <c r="C10" s="26" t="s">
        <v>25</v>
      </c>
      <c r="D10" s="26" t="s">
        <v>16</v>
      </c>
      <c r="E10" s="27">
        <v>500</v>
      </c>
      <c r="F10" s="28">
        <v>1825</v>
      </c>
      <c r="G10" s="29" t="s">
        <v>26</v>
      </c>
      <c r="H10" s="30">
        <v>2092.4499999999998</v>
      </c>
      <c r="I10" s="30">
        <f>H10*655.957/1000</f>
        <v>1372.5572246499999</v>
      </c>
      <c r="J10" s="29" t="s">
        <v>18</v>
      </c>
      <c r="K10" s="26" t="s">
        <v>27</v>
      </c>
      <c r="L10" s="31">
        <v>1315</v>
      </c>
      <c r="M10" s="32">
        <f t="shared" ref="M10:M11" si="7">L10/655.957*1000</f>
        <v>2004.7045766719464</v>
      </c>
      <c r="N10" s="33"/>
      <c r="O10" s="34">
        <f t="shared" si="2"/>
        <v>912500</v>
      </c>
      <c r="P10" s="35">
        <f t="shared" si="3"/>
        <v>-27500</v>
      </c>
      <c r="Q10" s="34">
        <f t="shared" si="4"/>
        <v>1046224.9999999999</v>
      </c>
      <c r="R10" s="34">
        <f t="shared" ref="R10:R11" si="8">E10*I10</f>
        <v>686278.61232499988</v>
      </c>
      <c r="S10" s="35">
        <f t="shared" si="6"/>
        <v>657500</v>
      </c>
    </row>
    <row r="11" spans="1:19" ht="15.75" x14ac:dyDescent="0.25">
      <c r="A11" s="25">
        <v>44404</v>
      </c>
      <c r="B11" s="26" t="s">
        <v>14</v>
      </c>
      <c r="C11" s="26" t="s">
        <v>28</v>
      </c>
      <c r="D11" s="26" t="s">
        <v>16</v>
      </c>
      <c r="E11" s="27">
        <v>1000</v>
      </c>
      <c r="F11" s="28">
        <v>1825</v>
      </c>
      <c r="G11" s="29" t="s">
        <v>23</v>
      </c>
      <c r="H11" s="30">
        <v>2110.1799999999998</v>
      </c>
      <c r="I11" s="30">
        <f t="shared" si="0"/>
        <v>1384.1873422599999</v>
      </c>
      <c r="J11" s="29" t="s">
        <v>18</v>
      </c>
      <c r="K11" s="26" t="s">
        <v>29</v>
      </c>
      <c r="L11" s="31">
        <v>1360</v>
      </c>
      <c r="M11" s="32">
        <f t="shared" si="7"/>
        <v>2073.3066344287813</v>
      </c>
      <c r="N11" s="33"/>
      <c r="O11" s="34">
        <f t="shared" si="2"/>
        <v>1825000</v>
      </c>
      <c r="P11" s="35">
        <f t="shared" si="3"/>
        <v>-40000</v>
      </c>
      <c r="Q11" s="34">
        <f t="shared" si="4"/>
        <v>2110180</v>
      </c>
      <c r="R11" s="34">
        <f t="shared" si="8"/>
        <v>1384187.3422599998</v>
      </c>
      <c r="S11" s="35">
        <f t="shared" si="6"/>
        <v>1360000</v>
      </c>
    </row>
    <row r="12" spans="1:19" ht="16.5" thickBot="1" x14ac:dyDescent="0.3">
      <c r="B12" s="36"/>
      <c r="C12" s="36"/>
      <c r="D12" s="36"/>
      <c r="E12" s="37"/>
      <c r="F12" s="38"/>
      <c r="G12" s="39"/>
      <c r="H12" s="39"/>
      <c r="I12" s="39"/>
      <c r="J12" s="40"/>
      <c r="K12" s="36"/>
      <c r="L12" s="41"/>
      <c r="M12" s="42"/>
      <c r="N12" s="43"/>
      <c r="O12" s="34">
        <f t="shared" si="2"/>
        <v>0</v>
      </c>
      <c r="P12" s="34"/>
      <c r="Q12" s="34"/>
      <c r="R12" s="34"/>
      <c r="S12" s="35"/>
    </row>
    <row r="13" spans="1:19" ht="19.5" thickBot="1" x14ac:dyDescent="0.35">
      <c r="B13" s="44" t="s">
        <v>30</v>
      </c>
      <c r="C13" s="45"/>
      <c r="D13" s="45"/>
      <c r="E13" s="46">
        <f>SUBTOTAL(9,E7:E11)</f>
        <v>3000</v>
      </c>
      <c r="F13" s="47">
        <f>O13/E13</f>
        <v>1825</v>
      </c>
      <c r="G13" s="48">
        <f>P13/E13</f>
        <v>-40.833333333333336</v>
      </c>
      <c r="H13" s="48">
        <f>Q13/E13</f>
        <v>2102.8583333333331</v>
      </c>
      <c r="I13" s="49">
        <f>R13/E13</f>
        <v>1379.3846437583331</v>
      </c>
      <c r="J13" s="50">
        <v>22</v>
      </c>
      <c r="K13" s="51">
        <f>I13+J13</f>
        <v>1401.3846437583331</v>
      </c>
      <c r="L13" s="52">
        <f>S13/E13</f>
        <v>1348.6666666666667</v>
      </c>
      <c r="M13" s="49">
        <f>L13/655.957*1000</f>
        <v>2056.0290791418747</v>
      </c>
      <c r="N13" s="53"/>
      <c r="O13" s="54">
        <f>SUBTOTAL(9,O7:O11)</f>
        <v>5475000</v>
      </c>
      <c r="P13" s="54">
        <f t="shared" ref="P13:S13" si="9">SUBTOTAL(9,P7:P11)</f>
        <v>-122500</v>
      </c>
      <c r="Q13" s="54">
        <f t="shared" si="9"/>
        <v>6308575</v>
      </c>
      <c r="R13" s="54">
        <f t="shared" si="9"/>
        <v>4138153.9312749994</v>
      </c>
      <c r="S13" s="54">
        <f t="shared" si="9"/>
        <v>4046000</v>
      </c>
    </row>
    <row r="14" spans="1:19" ht="18.75" customHeight="1" x14ac:dyDescent="0.3">
      <c r="L14" s="55">
        <f>K13-L13</f>
        <v>52.717977091666398</v>
      </c>
      <c r="M14" s="56"/>
    </row>
    <row r="15" spans="1:19" ht="18.75" customHeight="1" x14ac:dyDescent="0.3">
      <c r="A15" s="57"/>
      <c r="B15" s="57" t="s">
        <v>31</v>
      </c>
      <c r="C15" s="58">
        <f>E13</f>
        <v>3000</v>
      </c>
      <c r="D15" s="59">
        <f>L14</f>
        <v>52.717977091666398</v>
      </c>
      <c r="E15" s="60">
        <f>C15*D15</f>
        <v>158153.9312749992</v>
      </c>
      <c r="H15" s="71">
        <f>SUMPRODUCT(H7:H11,E7:E11)/SUBTOTAL(9,E7:E11)</f>
        <v>2102.8583333333331</v>
      </c>
    </row>
    <row r="16" spans="1:19" ht="16.5" thickBot="1" x14ac:dyDescent="0.3">
      <c r="A16" s="61"/>
      <c r="B16" s="61"/>
      <c r="C16" s="62"/>
    </row>
    <row r="17" spans="1:8" ht="19.5" thickBot="1" x14ac:dyDescent="0.35">
      <c r="A17" s="63"/>
      <c r="B17" s="64" t="s">
        <v>32</v>
      </c>
      <c r="C17" s="65">
        <f>SUBTOTAL(9,C15:C15)</f>
        <v>3000</v>
      </c>
      <c r="D17" s="66">
        <f>E17/C17</f>
        <v>52.717977091666398</v>
      </c>
      <c r="E17" s="67">
        <f>SUBTOTAL(9,E15:E15)</f>
        <v>158153.9312749992</v>
      </c>
      <c r="H17">
        <f>SUMPRODUCT((SUBTOTAL(3,H7:H11)),(SUBTOTAL(3,E7:E11))/SUBTOTAL(109,E7:E11))</f>
        <v>8.3333333333333332E-3</v>
      </c>
    </row>
    <row r="19" spans="1:8" ht="18.75" x14ac:dyDescent="0.3">
      <c r="A19" s="50"/>
      <c r="B19" s="50" t="s">
        <v>33</v>
      </c>
      <c r="C19" s="50" t="s">
        <v>34</v>
      </c>
    </row>
    <row r="20" spans="1:8" ht="18.75" x14ac:dyDescent="0.3">
      <c r="A20" s="50"/>
      <c r="B20" s="50" t="s">
        <v>35</v>
      </c>
      <c r="C20" s="68" t="s">
        <v>36</v>
      </c>
    </row>
    <row r="21" spans="1:8" ht="18.75" x14ac:dyDescent="0.3">
      <c r="A21" s="50"/>
      <c r="B21" s="50" t="s">
        <v>37</v>
      </c>
      <c r="C21" s="50" t="s">
        <v>38</v>
      </c>
    </row>
    <row r="22" spans="1:8" ht="18.75" x14ac:dyDescent="0.3">
      <c r="B22" s="69" t="s">
        <v>39</v>
      </c>
      <c r="C22" s="70">
        <v>0.85099999999999998</v>
      </c>
    </row>
    <row r="23" spans="1:8" ht="18.75" x14ac:dyDescent="0.3">
      <c r="B23" s="69" t="s">
        <v>40</v>
      </c>
      <c r="C23" s="70">
        <v>0.84589999999999999</v>
      </c>
    </row>
  </sheetData>
  <autoFilter ref="A6:S11"/>
  <mergeCells count="15">
    <mergeCell ref="J5:J6"/>
    <mergeCell ref="K5:K6"/>
    <mergeCell ref="L5:L6"/>
    <mergeCell ref="M5:M6"/>
    <mergeCell ref="B13:D13"/>
    <mergeCell ref="D2:J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" right="0" top="0" bottom="0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Monnaie - Fixée</vt:lpstr>
      <vt:lpstr>'Monnaie - Fixée'!Zone_d_impression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2021-10-22T14:54:20Z</dcterms:created>
  <dcterms:modified xsi:type="dcterms:W3CDTF">2021-10-25T08:40:48Z</dcterms:modified>
</cp:coreProperties>
</file>